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codeName="ThisWorkbook"/>
  <xr:revisionPtr revIDLastSave="0" documentId="13_ncr:1_{F3624E2B-0071-40AC-9295-0FFEF10DA414}" xr6:coauthVersionLast="47" xr6:coauthVersionMax="47" xr10:uidLastSave="{00000000-0000-0000-0000-000000000000}"/>
  <bookViews>
    <workbookView xWindow="-120" yWindow="-120" windowWidth="29040" windowHeight="15720" tabRatio="816" firstSheet="2" activeTab="2" xr2:uid="{00000000-000D-0000-FFFF-FFFF00000000}"/>
  </bookViews>
  <sheets>
    <sheet name="定義" sheetId="58" state="hidden" r:id="rId1"/>
    <sheet name="様式１ (営繕)" sheetId="65" state="hidden" r:id="rId2"/>
    <sheet name="様式１ (土木)" sheetId="68" r:id="rId3"/>
    <sheet name="様式１ (土木) (記載例)" sheetId="67" r:id="rId4"/>
    <sheet name="祝日リスト" sheetId="59" r:id="rId5"/>
  </sheets>
  <definedNames>
    <definedName name="_xlnm.Print_Area" localSheetId="1">'様式１ (営繕)'!$A$1:$BM$37</definedName>
    <definedName name="_xlnm.Print_Area" localSheetId="2">'様式１ (土木)'!$A$1:$BK$37</definedName>
    <definedName name="_xlnm.Print_Area" localSheetId="3">'様式１ (土木) (記載例)'!$A$1:$BK$37</definedName>
    <definedName name="_xlnm.Print_Titles" localSheetId="1">'様式１ (営繕)'!$1:$11</definedName>
    <definedName name="_xlnm.Print_Titles" localSheetId="2">'様式１ (土木)'!$1:$11</definedName>
    <definedName name="_xlnm.Print_Titles" localSheetId="3">'様式１ (土木) (記載例)'!$1:$11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J37" i="68" l="1"/>
  <c r="BG37" i="68" s="1"/>
  <c r="BI37" i="68" s="1"/>
  <c r="BH37" i="68" s="1"/>
  <c r="BF37" i="68"/>
  <c r="A35" i="68"/>
  <c r="BJ32" i="68"/>
  <c r="BG32" i="68" s="1"/>
  <c r="BF32" i="68"/>
  <c r="BJ27" i="68"/>
  <c r="BF27" i="68"/>
  <c r="A25" i="68"/>
  <c r="A30" i="68" s="1"/>
  <c r="AF23" i="68"/>
  <c r="AF24" i="68" s="1"/>
  <c r="AF25" i="68" s="1"/>
  <c r="AA23" i="68"/>
  <c r="AA24" i="68" s="1"/>
  <c r="AA25" i="68" s="1"/>
  <c r="L23" i="68"/>
  <c r="L24" i="68" s="1"/>
  <c r="L25" i="68" s="1"/>
  <c r="BJ22" i="68"/>
  <c r="BG22" i="68"/>
  <c r="BI22" i="68" s="1"/>
  <c r="BH22" i="68" s="1"/>
  <c r="BF22" i="68"/>
  <c r="T20" i="68"/>
  <c r="T21" i="68" s="1"/>
  <c r="A20" i="68"/>
  <c r="A23" i="68" s="1"/>
  <c r="Y23" i="68" s="1"/>
  <c r="Y24" i="68" s="1"/>
  <c r="Y25" i="68" s="1"/>
  <c r="W19" i="68"/>
  <c r="W20" i="68" s="1"/>
  <c r="W21" i="68" s="1"/>
  <c r="AB18" i="68"/>
  <c r="AB19" i="68" s="1"/>
  <c r="AB20" i="68" s="1"/>
  <c r="AB21" i="68" s="1"/>
  <c r="AA18" i="68"/>
  <c r="AA19" i="68" s="1"/>
  <c r="AA20" i="68" s="1"/>
  <c r="AA21" i="68" s="1"/>
  <c r="W18" i="68"/>
  <c r="T18" i="68"/>
  <c r="T19" i="68" s="1"/>
  <c r="S18" i="68"/>
  <c r="S19" i="68" s="1"/>
  <c r="S20" i="68" s="1"/>
  <c r="S21" i="68" s="1"/>
  <c r="R18" i="68"/>
  <c r="R19" i="68" s="1"/>
  <c r="R20" i="68" s="1"/>
  <c r="R21" i="68" s="1"/>
  <c r="M18" i="68"/>
  <c r="M19" i="68" s="1"/>
  <c r="M20" i="68" s="1"/>
  <c r="M21" i="68" s="1"/>
  <c r="A18" i="68"/>
  <c r="BJ17" i="68"/>
  <c r="BG17" i="68" s="1"/>
  <c r="BI17" i="68" s="1"/>
  <c r="BH17" i="68" s="1"/>
  <c r="BF17" i="68"/>
  <c r="AG16" i="68"/>
  <c r="S16" i="68"/>
  <c r="AJ15" i="68"/>
  <c r="U15" i="68"/>
  <c r="U16" i="68" s="1"/>
  <c r="L15" i="68"/>
  <c r="L16" i="68" s="1"/>
  <c r="G15" i="68"/>
  <c r="G16" i="68" s="1"/>
  <c r="A15" i="68"/>
  <c r="AS14" i="68"/>
  <c r="AI14" i="68"/>
  <c r="AI15" i="68" s="1"/>
  <c r="AA14" i="68"/>
  <c r="AA15" i="68" s="1"/>
  <c r="AA16" i="68" s="1"/>
  <c r="Z14" i="68"/>
  <c r="Z15" i="68" s="1"/>
  <c r="Z16" i="68" s="1"/>
  <c r="Y14" i="68"/>
  <c r="Y15" i="68" s="1"/>
  <c r="Y16" i="68" s="1"/>
  <c r="S14" i="68"/>
  <c r="S15" i="68" s="1"/>
  <c r="K14" i="68"/>
  <c r="K15" i="68" s="1"/>
  <c r="K16" i="68" s="1"/>
  <c r="AJ13" i="68"/>
  <c r="AJ14" i="68" s="1"/>
  <c r="AI13" i="68"/>
  <c r="AH13" i="68"/>
  <c r="AH14" i="68" s="1"/>
  <c r="AH15" i="68" s="1"/>
  <c r="AG13" i="68"/>
  <c r="AG14" i="68" s="1"/>
  <c r="AG15" i="68" s="1"/>
  <c r="AE13" i="68"/>
  <c r="AE14" i="68" s="1"/>
  <c r="AE15" i="68" s="1"/>
  <c r="AE16" i="68" s="1"/>
  <c r="AB13" i="68"/>
  <c r="AB14" i="68" s="1"/>
  <c r="AB15" i="68" s="1"/>
  <c r="AB16" i="68" s="1"/>
  <c r="AA13" i="68"/>
  <c r="Z13" i="68"/>
  <c r="Y13" i="68"/>
  <c r="X13" i="68"/>
  <c r="X14" i="68" s="1"/>
  <c r="X15" i="68" s="1"/>
  <c r="X16" i="68" s="1"/>
  <c r="W13" i="68"/>
  <c r="W14" i="68" s="1"/>
  <c r="W15" i="68" s="1"/>
  <c r="W16" i="68" s="1"/>
  <c r="V13" i="68"/>
  <c r="V14" i="68" s="1"/>
  <c r="V15" i="68" s="1"/>
  <c r="V16" i="68" s="1"/>
  <c r="U13" i="68"/>
  <c r="U14" i="68" s="1"/>
  <c r="S13" i="68"/>
  <c r="P13" i="68"/>
  <c r="P14" i="68" s="1"/>
  <c r="P15" i="68" s="1"/>
  <c r="P16" i="68" s="1"/>
  <c r="O13" i="68"/>
  <c r="O14" i="68" s="1"/>
  <c r="O15" i="68" s="1"/>
  <c r="O16" i="68" s="1"/>
  <c r="N13" i="68"/>
  <c r="N14" i="68" s="1"/>
  <c r="N15" i="68" s="1"/>
  <c r="N16" i="68" s="1"/>
  <c r="M13" i="68"/>
  <c r="M14" i="68" s="1"/>
  <c r="M15" i="68" s="1"/>
  <c r="M16" i="68" s="1"/>
  <c r="L13" i="68"/>
  <c r="L14" i="68" s="1"/>
  <c r="K13" i="68"/>
  <c r="J13" i="68"/>
  <c r="J14" i="68" s="1"/>
  <c r="J15" i="68" s="1"/>
  <c r="J16" i="68" s="1"/>
  <c r="I13" i="68"/>
  <c r="I14" i="68" s="1"/>
  <c r="I15" i="68" s="1"/>
  <c r="I16" i="68" s="1"/>
  <c r="G13" i="68"/>
  <c r="G14" i="68" s="1"/>
  <c r="A13" i="68"/>
  <c r="AF13" i="68" s="1"/>
  <c r="AF14" i="68" s="1"/>
  <c r="AF15" i="68" s="1"/>
  <c r="AF16" i="68" s="1"/>
  <c r="AS16" i="67"/>
  <c r="AS15" i="67"/>
  <c r="AS14" i="67"/>
  <c r="AL13" i="67"/>
  <c r="AS22" i="67"/>
  <c r="AS21" i="67"/>
  <c r="AS20" i="67"/>
  <c r="AS19" i="67"/>
  <c r="AS18" i="67"/>
  <c r="AL18" i="67"/>
  <c r="AS27" i="67"/>
  <c r="AS26" i="67"/>
  <c r="AS25" i="67"/>
  <c r="AS24" i="67"/>
  <c r="AS23" i="67"/>
  <c r="AL23" i="67"/>
  <c r="AS36" i="67"/>
  <c r="AS35" i="67"/>
  <c r="AS34" i="67"/>
  <c r="AL33" i="67"/>
  <c r="AU29" i="67"/>
  <c r="BI27" i="67"/>
  <c r="BI22" i="67"/>
  <c r="BI17" i="67"/>
  <c r="BE37" i="67"/>
  <c r="BE32" i="67"/>
  <c r="BE27" i="67"/>
  <c r="BE22" i="67"/>
  <c r="BE17" i="67"/>
  <c r="BE25" i="67"/>
  <c r="AV30" i="67"/>
  <c r="AV29" i="67"/>
  <c r="AP32" i="67"/>
  <c r="AP31" i="67"/>
  <c r="AP30" i="67"/>
  <c r="AP29" i="67"/>
  <c r="BF22" i="67"/>
  <c r="BJ37" i="67"/>
  <c r="BG37" i="67"/>
  <c r="BI37" i="67" s="1"/>
  <c r="BH37" i="67" s="1"/>
  <c r="BF37" i="67"/>
  <c r="BJ32" i="67"/>
  <c r="BF32" i="67"/>
  <c r="BJ27" i="67"/>
  <c r="BF27" i="67"/>
  <c r="BJ22" i="67"/>
  <c r="BJ17" i="67"/>
  <c r="BF17" i="67"/>
  <c r="A15" i="67"/>
  <c r="A20" i="67" s="1"/>
  <c r="A25" i="67" s="1"/>
  <c r="AJ13" i="67"/>
  <c r="AJ14" i="67" s="1"/>
  <c r="AJ15" i="67" s="1"/>
  <c r="AJ16" i="67" s="1"/>
  <c r="AC13" i="67"/>
  <c r="AC14" i="67" s="1"/>
  <c r="AC15" i="67" s="1"/>
  <c r="AC16" i="67" s="1"/>
  <c r="Y13" i="67"/>
  <c r="Y14" i="67" s="1"/>
  <c r="Y15" i="67" s="1"/>
  <c r="Y16" i="67" s="1"/>
  <c r="X13" i="67"/>
  <c r="X14" i="67" s="1"/>
  <c r="X15" i="67" s="1"/>
  <c r="X16" i="67" s="1"/>
  <c r="W13" i="67"/>
  <c r="W14" i="67" s="1"/>
  <c r="W15" i="67" s="1"/>
  <c r="W16" i="67" s="1"/>
  <c r="P13" i="67"/>
  <c r="P14" i="67" s="1"/>
  <c r="P15" i="67" s="1"/>
  <c r="P16" i="67" s="1"/>
  <c r="L13" i="67"/>
  <c r="L14" i="67" s="1"/>
  <c r="L15" i="67" s="1"/>
  <c r="L16" i="67" s="1"/>
  <c r="K13" i="67"/>
  <c r="K14" i="67" s="1"/>
  <c r="K15" i="67" s="1"/>
  <c r="K16" i="67" s="1"/>
  <c r="I13" i="67"/>
  <c r="I14" i="67" s="1"/>
  <c r="I15" i="67" s="1"/>
  <c r="I16" i="67" s="1"/>
  <c r="A13" i="67"/>
  <c r="AW33" i="65"/>
  <c r="AV33" i="65"/>
  <c r="AN33" i="65"/>
  <c r="AR33" i="65" s="1"/>
  <c r="AL33" i="65"/>
  <c r="AQ33" i="65" s="1"/>
  <c r="AN29" i="65"/>
  <c r="AN30" i="65" s="1"/>
  <c r="AL29" i="65"/>
  <c r="AX29" i="65" s="1"/>
  <c r="AQ28" i="65"/>
  <c r="AP28" i="65"/>
  <c r="AO28" i="65" s="1"/>
  <c r="AN28" i="65"/>
  <c r="AL28" i="65"/>
  <c r="AX28" i="65" s="1"/>
  <c r="AL23" i="65"/>
  <c r="AL18" i="65"/>
  <c r="AX17" i="65"/>
  <c r="AX16" i="65"/>
  <c r="AX15" i="65"/>
  <c r="AX14" i="65"/>
  <c r="AX13" i="65"/>
  <c r="BL37" i="65"/>
  <c r="BI37" i="65" s="1"/>
  <c r="BK37" i="65" s="1"/>
  <c r="BJ37" i="65" s="1"/>
  <c r="BL32" i="65"/>
  <c r="BI32" i="65" s="1"/>
  <c r="BK32" i="65" s="1"/>
  <c r="BJ32" i="65" s="1"/>
  <c r="BL27" i="65"/>
  <c r="BI27" i="65" s="1"/>
  <c r="BL22" i="65"/>
  <c r="BL17" i="65"/>
  <c r="A15" i="65"/>
  <c r="BH37" i="65"/>
  <c r="BH32" i="65"/>
  <c r="BH27" i="65"/>
  <c r="BH22" i="65"/>
  <c r="BH17" i="65"/>
  <c r="A13" i="65"/>
  <c r="BG27" i="68" l="1"/>
  <c r="BI27" i="68" s="1"/>
  <c r="BH27" i="68" s="1"/>
  <c r="AE5" i="68"/>
  <c r="AJ16" i="68"/>
  <c r="AS16" i="68" s="1"/>
  <c r="AS15" i="68"/>
  <c r="J23" i="68"/>
  <c r="J24" i="68" s="1"/>
  <c r="J25" i="68" s="1"/>
  <c r="A28" i="68"/>
  <c r="H23" i="68"/>
  <c r="H24" i="68" s="1"/>
  <c r="H25" i="68" s="1"/>
  <c r="K23" i="68"/>
  <c r="K24" i="68" s="1"/>
  <c r="K25" i="68" s="1"/>
  <c r="X18" i="68"/>
  <c r="X19" i="68" s="1"/>
  <c r="X20" i="68" s="1"/>
  <c r="X21" i="68" s="1"/>
  <c r="L18" i="68"/>
  <c r="L19" i="68" s="1"/>
  <c r="L20" i="68" s="1"/>
  <c r="L21" i="68" s="1"/>
  <c r="AH18" i="68"/>
  <c r="V18" i="68"/>
  <c r="V19" i="68" s="1"/>
  <c r="V20" i="68" s="1"/>
  <c r="V21" i="68" s="1"/>
  <c r="J18" i="68"/>
  <c r="J19" i="68" s="1"/>
  <c r="J20" i="68" s="1"/>
  <c r="J21" i="68" s="1"/>
  <c r="AG18" i="68"/>
  <c r="AG19" i="68" s="1"/>
  <c r="AG20" i="68" s="1"/>
  <c r="U18" i="68"/>
  <c r="U19" i="68" s="1"/>
  <c r="U20" i="68" s="1"/>
  <c r="U21" i="68" s="1"/>
  <c r="I18" i="68"/>
  <c r="I19" i="68" s="1"/>
  <c r="I20" i="68" s="1"/>
  <c r="I21" i="68" s="1"/>
  <c r="AF18" i="68"/>
  <c r="AF19" i="68" s="1"/>
  <c r="AF20" i="68" s="1"/>
  <c r="Q18" i="68"/>
  <c r="Q19" i="68" s="1"/>
  <c r="Q20" i="68" s="1"/>
  <c r="Q21" i="68" s="1"/>
  <c r="AE18" i="68"/>
  <c r="AE19" i="68" s="1"/>
  <c r="AE20" i="68" s="1"/>
  <c r="AE21" i="68" s="1"/>
  <c r="P18" i="68"/>
  <c r="P19" i="68" s="1"/>
  <c r="P20" i="68" s="1"/>
  <c r="P21" i="68" s="1"/>
  <c r="AD18" i="68"/>
  <c r="AD19" i="68" s="1"/>
  <c r="AD20" i="68" s="1"/>
  <c r="AD21" i="68" s="1"/>
  <c r="O18" i="68"/>
  <c r="O19" i="68" s="1"/>
  <c r="O20" i="68" s="1"/>
  <c r="O21" i="68" s="1"/>
  <c r="AC18" i="68"/>
  <c r="AC19" i="68" s="1"/>
  <c r="AC20" i="68" s="1"/>
  <c r="AC21" i="68" s="1"/>
  <c r="N18" i="68"/>
  <c r="N19" i="68" s="1"/>
  <c r="N20" i="68" s="1"/>
  <c r="N21" i="68" s="1"/>
  <c r="Z18" i="68"/>
  <c r="Z19" i="68" s="1"/>
  <c r="Z20" i="68" s="1"/>
  <c r="Z21" i="68" s="1"/>
  <c r="H18" i="68"/>
  <c r="H19" i="68" s="1"/>
  <c r="H20" i="68" s="1"/>
  <c r="Y18" i="68"/>
  <c r="Y19" i="68" s="1"/>
  <c r="Y20" i="68" s="1"/>
  <c r="Y21" i="68" s="1"/>
  <c r="G18" i="68"/>
  <c r="G19" i="68" s="1"/>
  <c r="G20" i="68" s="1"/>
  <c r="G21" i="68" s="1"/>
  <c r="X23" i="68"/>
  <c r="X24" i="68" s="1"/>
  <c r="X25" i="68" s="1"/>
  <c r="AB5" i="68"/>
  <c r="AH5" i="68" s="1"/>
  <c r="BG5" i="68" s="1"/>
  <c r="F18" i="68"/>
  <c r="AG23" i="68"/>
  <c r="U23" i="68"/>
  <c r="U24" i="68" s="1"/>
  <c r="U25" i="68" s="1"/>
  <c r="I23" i="68"/>
  <c r="I24" i="68" s="1"/>
  <c r="I25" i="68" s="1"/>
  <c r="AE23" i="68"/>
  <c r="AE24" i="68" s="1"/>
  <c r="AE25" i="68" s="1"/>
  <c r="S23" i="68"/>
  <c r="S24" i="68" s="1"/>
  <c r="G23" i="68"/>
  <c r="G24" i="68" s="1"/>
  <c r="G25" i="68" s="1"/>
  <c r="AD23" i="68"/>
  <c r="AD24" i="68" s="1"/>
  <c r="AD25" i="68" s="1"/>
  <c r="R23" i="68"/>
  <c r="R24" i="68" s="1"/>
  <c r="F23" i="68"/>
  <c r="W23" i="68"/>
  <c r="W24" i="68" s="1"/>
  <c r="W25" i="68" s="1"/>
  <c r="Q23" i="68"/>
  <c r="Q24" i="68" s="1"/>
  <c r="V23" i="68"/>
  <c r="V24" i="68" s="1"/>
  <c r="V25" i="68" s="1"/>
  <c r="T23" i="68"/>
  <c r="T24" i="68" s="1"/>
  <c r="T25" i="68" s="1"/>
  <c r="AC23" i="68"/>
  <c r="AC24" i="68" s="1"/>
  <c r="AC25" i="68" s="1"/>
  <c r="N23" i="68"/>
  <c r="N24" i="68" s="1"/>
  <c r="N25" i="68" s="1"/>
  <c r="AB23" i="68"/>
  <c r="AB24" i="68" s="1"/>
  <c r="AB25" i="68" s="1"/>
  <c r="M23" i="68"/>
  <c r="M24" i="68" s="1"/>
  <c r="M25" i="68" s="1"/>
  <c r="O23" i="68"/>
  <c r="O24" i="68" s="1"/>
  <c r="O25" i="68" s="1"/>
  <c r="P23" i="68"/>
  <c r="P24" i="68" s="1"/>
  <c r="K18" i="68"/>
  <c r="K19" i="68" s="1"/>
  <c r="K20" i="68" s="1"/>
  <c r="K21" i="68" s="1"/>
  <c r="Z23" i="68"/>
  <c r="Z24" i="68" s="1"/>
  <c r="Z25" i="68" s="1"/>
  <c r="A33" i="68"/>
  <c r="Q13" i="68"/>
  <c r="Q14" i="68" s="1"/>
  <c r="Q15" i="68" s="1"/>
  <c r="Q16" i="68" s="1"/>
  <c r="AC13" i="68"/>
  <c r="AC14" i="68" s="1"/>
  <c r="AC15" i="68" s="1"/>
  <c r="AC16" i="68" s="1"/>
  <c r="F13" i="68"/>
  <c r="R13" i="68"/>
  <c r="R14" i="68" s="1"/>
  <c r="R15" i="68" s="1"/>
  <c r="R16" i="68" s="1"/>
  <c r="AD13" i="68"/>
  <c r="AD14" i="68" s="1"/>
  <c r="AD15" i="68" s="1"/>
  <c r="AD16" i="68" s="1"/>
  <c r="H13" i="68"/>
  <c r="H14" i="68" s="1"/>
  <c r="H15" i="68" s="1"/>
  <c r="T13" i="68"/>
  <c r="T14" i="68" s="1"/>
  <c r="T15" i="68" s="1"/>
  <c r="T16" i="68" s="1"/>
  <c r="AN13" i="67"/>
  <c r="AP13" i="67" s="1"/>
  <c r="AQ13" i="67"/>
  <c r="AN18" i="67"/>
  <c r="AP18" i="67" s="1"/>
  <c r="AN23" i="67"/>
  <c r="AP23" i="67" s="1"/>
  <c r="AN33" i="67"/>
  <c r="AP33" i="67" s="1"/>
  <c r="AQ33" i="67"/>
  <c r="AO29" i="67"/>
  <c r="AX29" i="67" s="1"/>
  <c r="BG17" i="67"/>
  <c r="AE5" i="67"/>
  <c r="BG32" i="67"/>
  <c r="BI32" i="67" s="1"/>
  <c r="BG27" i="67"/>
  <c r="BH27" i="67" s="1"/>
  <c r="BG22" i="67"/>
  <c r="AB5" i="67"/>
  <c r="AH5" i="67" s="1"/>
  <c r="BG5" i="67" s="1"/>
  <c r="AS33" i="65"/>
  <c r="AT33" i="65" s="1"/>
  <c r="A30" i="67"/>
  <c r="Q13" i="67"/>
  <c r="Q14" i="67" s="1"/>
  <c r="Q15" i="67" s="1"/>
  <c r="Q16" i="67" s="1"/>
  <c r="AD13" i="67"/>
  <c r="AD14" i="67" s="1"/>
  <c r="AD15" i="67" s="1"/>
  <c r="AD16" i="67" s="1"/>
  <c r="AH13" i="67"/>
  <c r="AH14" i="67" s="1"/>
  <c r="AH15" i="67" s="1"/>
  <c r="V13" i="67"/>
  <c r="V14" i="67" s="1"/>
  <c r="V15" i="67" s="1"/>
  <c r="V16" i="67" s="1"/>
  <c r="J13" i="67"/>
  <c r="J14" i="67" s="1"/>
  <c r="J15" i="67" s="1"/>
  <c r="J16" i="67" s="1"/>
  <c r="R13" i="67"/>
  <c r="R14" i="67" s="1"/>
  <c r="R15" i="67" s="1"/>
  <c r="R16" i="67" s="1"/>
  <c r="AE13" i="67"/>
  <c r="AE14" i="67" s="1"/>
  <c r="AE15" i="67" s="1"/>
  <c r="AE16" i="67" s="1"/>
  <c r="F13" i="67"/>
  <c r="S13" i="67"/>
  <c r="S14" i="67" s="1"/>
  <c r="S15" i="67" s="1"/>
  <c r="S16" i="67" s="1"/>
  <c r="AF13" i="67"/>
  <c r="AF14" i="67" s="1"/>
  <c r="AF15" i="67" s="1"/>
  <c r="AF16" i="67" s="1"/>
  <c r="G13" i="67"/>
  <c r="G14" i="67" s="1"/>
  <c r="G15" i="67" s="1"/>
  <c r="G16" i="67" s="1"/>
  <c r="T13" i="67"/>
  <c r="T14" i="67" s="1"/>
  <c r="T15" i="67" s="1"/>
  <c r="T16" i="67" s="1"/>
  <c r="AG13" i="67"/>
  <c r="AG14" i="67" s="1"/>
  <c r="AG15" i="67" s="1"/>
  <c r="AG16" i="67" s="1"/>
  <c r="H13" i="67"/>
  <c r="H14" i="67" s="1"/>
  <c r="H15" i="67" s="1"/>
  <c r="U13" i="67"/>
  <c r="U14" i="67" s="1"/>
  <c r="U15" i="67" s="1"/>
  <c r="U16" i="67" s="1"/>
  <c r="AI13" i="67"/>
  <c r="AI14" i="67" s="1"/>
  <c r="AI15" i="67" s="1"/>
  <c r="M13" i="67"/>
  <c r="M14" i="67" s="1"/>
  <c r="M15" i="67" s="1"/>
  <c r="M16" i="67" s="1"/>
  <c r="Z13" i="67"/>
  <c r="Z14" i="67" s="1"/>
  <c r="Z15" i="67" s="1"/>
  <c r="Z16" i="67" s="1"/>
  <c r="N13" i="67"/>
  <c r="N14" i="67" s="1"/>
  <c r="N15" i="67" s="1"/>
  <c r="N16" i="67" s="1"/>
  <c r="AA13" i="67"/>
  <c r="AA14" i="67" s="1"/>
  <c r="AA15" i="67" s="1"/>
  <c r="AA16" i="67" s="1"/>
  <c r="O13" i="67"/>
  <c r="O14" i="67" s="1"/>
  <c r="O15" i="67" s="1"/>
  <c r="O16" i="67" s="1"/>
  <c r="AB13" i="67"/>
  <c r="AB14" i="67" s="1"/>
  <c r="AB15" i="67" s="1"/>
  <c r="AB16" i="67" s="1"/>
  <c r="A18" i="67"/>
  <c r="A23" i="67" s="1"/>
  <c r="AL30" i="65"/>
  <c r="AN31" i="65"/>
  <c r="AR28" i="65"/>
  <c r="AS28" i="65" s="1"/>
  <c r="AN23" i="65"/>
  <c r="AR23" i="65" s="1"/>
  <c r="AP29" i="65"/>
  <c r="AO29" i="65" s="1"/>
  <c r="AX33" i="65"/>
  <c r="AY33" i="65" s="1"/>
  <c r="AQ29" i="65"/>
  <c r="AR29" i="65"/>
  <c r="AV28" i="65"/>
  <c r="AW28" i="65"/>
  <c r="AY28" i="65" s="1"/>
  <c r="AP33" i="65"/>
  <c r="AO33" i="65" s="1"/>
  <c r="AV29" i="65"/>
  <c r="AN34" i="65"/>
  <c r="AW29" i="65"/>
  <c r="AY29" i="65" s="1"/>
  <c r="AN18" i="65"/>
  <c r="AN19" i="65" s="1"/>
  <c r="AI13" i="65"/>
  <c r="AJ13" i="65"/>
  <c r="AH13" i="65"/>
  <c r="BI22" i="65"/>
  <c r="U13" i="65"/>
  <c r="T13" i="65"/>
  <c r="F13" i="65"/>
  <c r="F14" i="65" s="1"/>
  <c r="I13" i="65"/>
  <c r="V13" i="65"/>
  <c r="G13" i="65"/>
  <c r="W13" i="65"/>
  <c r="H13" i="65"/>
  <c r="P13" i="65"/>
  <c r="AF13" i="65"/>
  <c r="S13" i="65"/>
  <c r="X13" i="65"/>
  <c r="Y13" i="65"/>
  <c r="J13" i="65"/>
  <c r="J14" i="65" s="1"/>
  <c r="J15" i="65" s="1"/>
  <c r="Z13" i="65"/>
  <c r="K13" i="65"/>
  <c r="AA13" i="65"/>
  <c r="L13" i="65"/>
  <c r="AB13" i="65"/>
  <c r="M13" i="65"/>
  <c r="AC13" i="65"/>
  <c r="N13" i="65"/>
  <c r="AD13" i="65"/>
  <c r="O13" i="65"/>
  <c r="AE13" i="65"/>
  <c r="Q13" i="65"/>
  <c r="AG13" i="65"/>
  <c r="R13" i="65"/>
  <c r="A18" i="65"/>
  <c r="BI17" i="65"/>
  <c r="BK17" i="65" s="1"/>
  <c r="BJ17" i="65" s="1"/>
  <c r="A20" i="65"/>
  <c r="AE5" i="65"/>
  <c r="AB5" i="65"/>
  <c r="BK27" i="65"/>
  <c r="BJ27" i="65" s="1"/>
  <c r="F19" i="68" l="1"/>
  <c r="F20" i="68" s="1"/>
  <c r="AH19" i="68"/>
  <c r="AH20" i="68" s="1"/>
  <c r="AI18" i="68"/>
  <c r="F24" i="68"/>
  <c r="F25" i="68" s="1"/>
  <c r="V28" i="68"/>
  <c r="V29" i="68" s="1"/>
  <c r="V30" i="68" s="1"/>
  <c r="J28" i="68"/>
  <c r="J29" i="68" s="1"/>
  <c r="J30" i="68" s="1"/>
  <c r="AF28" i="68"/>
  <c r="AF29" i="68" s="1"/>
  <c r="AF30" i="68" s="1"/>
  <c r="T28" i="68"/>
  <c r="T29" i="68" s="1"/>
  <c r="T30" i="68" s="1"/>
  <c r="H28" i="68"/>
  <c r="H29" i="68" s="1"/>
  <c r="H30" i="68" s="1"/>
  <c r="AE28" i="68"/>
  <c r="AE29" i="68" s="1"/>
  <c r="AE30" i="68" s="1"/>
  <c r="S28" i="68"/>
  <c r="S29" i="68" s="1"/>
  <c r="S30" i="68" s="1"/>
  <c r="G28" i="68"/>
  <c r="G29" i="68" s="1"/>
  <c r="G30" i="68" s="1"/>
  <c r="AB28" i="68"/>
  <c r="AB29" i="68" s="1"/>
  <c r="AB30" i="68" s="1"/>
  <c r="P28" i="68"/>
  <c r="P29" i="68" s="1"/>
  <c r="P30" i="68" s="1"/>
  <c r="R28" i="68"/>
  <c r="R29" i="68" s="1"/>
  <c r="R30" i="68" s="1"/>
  <c r="Q28" i="68"/>
  <c r="Q29" i="68" s="1"/>
  <c r="Q30" i="68" s="1"/>
  <c r="AG28" i="68"/>
  <c r="AG29" i="68" s="1"/>
  <c r="AG30" i="68" s="1"/>
  <c r="N28" i="68"/>
  <c r="N29" i="68" s="1"/>
  <c r="N30" i="68" s="1"/>
  <c r="O28" i="68"/>
  <c r="O29" i="68" s="1"/>
  <c r="O30" i="68" s="1"/>
  <c r="AA28" i="68"/>
  <c r="AA29" i="68" s="1"/>
  <c r="AA30" i="68" s="1"/>
  <c r="K28" i="68"/>
  <c r="K29" i="68" s="1"/>
  <c r="K30" i="68" s="1"/>
  <c r="Z28" i="68"/>
  <c r="Z29" i="68" s="1"/>
  <c r="Z30" i="68" s="1"/>
  <c r="I28" i="68"/>
  <c r="I29" i="68" s="1"/>
  <c r="I30" i="68" s="1"/>
  <c r="Y28" i="68"/>
  <c r="Y29" i="68" s="1"/>
  <c r="Y30" i="68" s="1"/>
  <c r="F28" i="68"/>
  <c r="AD28" i="68"/>
  <c r="AD29" i="68" s="1"/>
  <c r="AD30" i="68" s="1"/>
  <c r="W28" i="68"/>
  <c r="W29" i="68" s="1"/>
  <c r="W30" i="68" s="1"/>
  <c r="U28" i="68"/>
  <c r="U29" i="68" s="1"/>
  <c r="U30" i="68" s="1"/>
  <c r="M28" i="68"/>
  <c r="M29" i="68" s="1"/>
  <c r="M30" i="68" s="1"/>
  <c r="AC28" i="68"/>
  <c r="AC29" i="68" s="1"/>
  <c r="AC30" i="68" s="1"/>
  <c r="X28" i="68"/>
  <c r="X29" i="68" s="1"/>
  <c r="X30" i="68" s="1"/>
  <c r="L28" i="68"/>
  <c r="L29" i="68" s="1"/>
  <c r="L30" i="68" s="1"/>
  <c r="H21" i="68"/>
  <c r="AE33" i="68"/>
  <c r="AE34" i="68" s="1"/>
  <c r="AE35" i="68" s="1"/>
  <c r="AE36" i="68" s="1"/>
  <c r="S33" i="68"/>
  <c r="S34" i="68" s="1"/>
  <c r="S35" i="68" s="1"/>
  <c r="S36" i="68" s="1"/>
  <c r="G33" i="68"/>
  <c r="G34" i="68" s="1"/>
  <c r="G35" i="68" s="1"/>
  <c r="G36" i="68" s="1"/>
  <c r="AC33" i="68"/>
  <c r="AC34" i="68" s="1"/>
  <c r="AC35" i="68" s="1"/>
  <c r="AC36" i="68" s="1"/>
  <c r="Q33" i="68"/>
  <c r="Q34" i="68" s="1"/>
  <c r="Q35" i="68" s="1"/>
  <c r="Q36" i="68" s="1"/>
  <c r="AB33" i="68"/>
  <c r="AB34" i="68" s="1"/>
  <c r="AB35" i="68" s="1"/>
  <c r="AB36" i="68" s="1"/>
  <c r="P33" i="68"/>
  <c r="P34" i="68" s="1"/>
  <c r="P35" i="68" s="1"/>
  <c r="P36" i="68" s="1"/>
  <c r="Y33" i="68"/>
  <c r="Y34" i="68" s="1"/>
  <c r="Y35" i="68" s="1"/>
  <c r="Y36" i="68" s="1"/>
  <c r="M33" i="68"/>
  <c r="M34" i="68" s="1"/>
  <c r="M35" i="68" s="1"/>
  <c r="M36" i="68" s="1"/>
  <c r="Z33" i="68"/>
  <c r="Z34" i="68" s="1"/>
  <c r="Z35" i="68" s="1"/>
  <c r="Z36" i="68" s="1"/>
  <c r="I33" i="68"/>
  <c r="I34" i="68" s="1"/>
  <c r="I35" i="68" s="1"/>
  <c r="I36" i="68" s="1"/>
  <c r="X33" i="68"/>
  <c r="X34" i="68" s="1"/>
  <c r="X35" i="68" s="1"/>
  <c r="X36" i="68" s="1"/>
  <c r="H33" i="68"/>
  <c r="H34" i="68" s="1"/>
  <c r="H35" i="68" s="1"/>
  <c r="H36" i="68" s="1"/>
  <c r="V33" i="68"/>
  <c r="V34" i="68" s="1"/>
  <c r="V35" i="68" s="1"/>
  <c r="V36" i="68" s="1"/>
  <c r="W33" i="68"/>
  <c r="W34" i="68" s="1"/>
  <c r="W35" i="68" s="1"/>
  <c r="W36" i="68" s="1"/>
  <c r="F33" i="68"/>
  <c r="R33" i="68"/>
  <c r="R34" i="68" s="1"/>
  <c r="R35" i="68" s="1"/>
  <c r="R36" i="68" s="1"/>
  <c r="O33" i="68"/>
  <c r="O34" i="68" s="1"/>
  <c r="O35" i="68" s="1"/>
  <c r="O36" i="68" s="1"/>
  <c r="AG33" i="68"/>
  <c r="AG34" i="68" s="1"/>
  <c r="AG35" i="68" s="1"/>
  <c r="AG36" i="68" s="1"/>
  <c r="N33" i="68"/>
  <c r="N34" i="68" s="1"/>
  <c r="N35" i="68" s="1"/>
  <c r="N36" i="68" s="1"/>
  <c r="AA33" i="68"/>
  <c r="AA34" i="68" s="1"/>
  <c r="AA35" i="68" s="1"/>
  <c r="AA36" i="68" s="1"/>
  <c r="L33" i="68"/>
  <c r="L34" i="68" s="1"/>
  <c r="L35" i="68" s="1"/>
  <c r="L36" i="68" s="1"/>
  <c r="K33" i="68"/>
  <c r="K34" i="68" s="1"/>
  <c r="K35" i="68" s="1"/>
  <c r="K36" i="68" s="1"/>
  <c r="J33" i="68"/>
  <c r="J34" i="68" s="1"/>
  <c r="J35" i="68" s="1"/>
  <c r="J36" i="68" s="1"/>
  <c r="U33" i="68"/>
  <c r="U34" i="68" s="1"/>
  <c r="U35" i="68" s="1"/>
  <c r="U36" i="68" s="1"/>
  <c r="T33" i="68"/>
  <c r="T34" i="68" s="1"/>
  <c r="T35" i="68" s="1"/>
  <c r="T36" i="68" s="1"/>
  <c r="AF33" i="68"/>
  <c r="AF34" i="68" s="1"/>
  <c r="AF35" i="68" s="1"/>
  <c r="AF36" i="68" s="1"/>
  <c r="AD33" i="68"/>
  <c r="AD34" i="68" s="1"/>
  <c r="AD35" i="68" s="1"/>
  <c r="AD36" i="68" s="1"/>
  <c r="AG24" i="68"/>
  <c r="AG25" i="68" s="1"/>
  <c r="AH23" i="68"/>
  <c r="H16" i="68"/>
  <c r="BE20" i="68"/>
  <c r="F14" i="68"/>
  <c r="F15" i="68" s="1"/>
  <c r="AL13" i="68"/>
  <c r="AN14" i="67"/>
  <c r="AV13" i="67"/>
  <c r="AU13" i="67"/>
  <c r="AO13" i="67" s="1"/>
  <c r="AQ18" i="67"/>
  <c r="AN19" i="67"/>
  <c r="AV18" i="67"/>
  <c r="AU18" i="67"/>
  <c r="AO18" i="67" s="1"/>
  <c r="AV23" i="67"/>
  <c r="AN24" i="67"/>
  <c r="AQ23" i="67"/>
  <c r="AU23" i="67"/>
  <c r="AO23" i="67" s="1"/>
  <c r="AV33" i="67"/>
  <c r="AN34" i="67"/>
  <c r="AU33" i="67"/>
  <c r="AO33" i="67" s="1"/>
  <c r="AD23" i="67"/>
  <c r="AD24" i="67" s="1"/>
  <c r="AD25" i="67" s="1"/>
  <c r="AD26" i="67" s="1"/>
  <c r="R23" i="67"/>
  <c r="R24" i="67" s="1"/>
  <c r="F23" i="67"/>
  <c r="AB23" i="67"/>
  <c r="AB24" i="67" s="1"/>
  <c r="AB25" i="67" s="1"/>
  <c r="AB26" i="67" s="1"/>
  <c r="P23" i="67"/>
  <c r="P24" i="67" s="1"/>
  <c r="P26" i="67" s="1"/>
  <c r="AA23" i="67"/>
  <c r="AA24" i="67" s="1"/>
  <c r="AA25" i="67" s="1"/>
  <c r="AA26" i="67" s="1"/>
  <c r="O23" i="67"/>
  <c r="O24" i="67" s="1"/>
  <c r="O25" i="67" s="1"/>
  <c r="O26" i="67" s="1"/>
  <c r="X23" i="67"/>
  <c r="X24" i="67" s="1"/>
  <c r="X25" i="67" s="1"/>
  <c r="X26" i="67" s="1"/>
  <c r="L23" i="67"/>
  <c r="L24" i="67" s="1"/>
  <c r="L25" i="67" s="1"/>
  <c r="L26" i="67" s="1"/>
  <c r="W23" i="67"/>
  <c r="W24" i="67" s="1"/>
  <c r="W25" i="67" s="1"/>
  <c r="W26" i="67" s="1"/>
  <c r="K23" i="67"/>
  <c r="K24" i="67" s="1"/>
  <c r="K25" i="67" s="1"/>
  <c r="AC23" i="67"/>
  <c r="AC24" i="67" s="1"/>
  <c r="AC25" i="67" s="1"/>
  <c r="AC26" i="67" s="1"/>
  <c r="H23" i="67"/>
  <c r="H24" i="67" s="1"/>
  <c r="H25" i="67" s="1"/>
  <c r="Z23" i="67"/>
  <c r="Z24" i="67" s="1"/>
  <c r="Z25" i="67" s="1"/>
  <c r="Z26" i="67" s="1"/>
  <c r="G23" i="67"/>
  <c r="G24" i="67" s="1"/>
  <c r="G25" i="67" s="1"/>
  <c r="G26" i="67" s="1"/>
  <c r="Y23" i="67"/>
  <c r="Y24" i="67" s="1"/>
  <c r="Y25" i="67" s="1"/>
  <c r="Y26" i="67" s="1"/>
  <c r="V23" i="67"/>
  <c r="V24" i="67" s="1"/>
  <c r="V25" i="67" s="1"/>
  <c r="V26" i="67" s="1"/>
  <c r="S23" i="67"/>
  <c r="S24" i="67" s="1"/>
  <c r="Q23" i="67"/>
  <c r="Q24" i="67" s="1"/>
  <c r="N23" i="67"/>
  <c r="N24" i="67" s="1"/>
  <c r="N25" i="67" s="1"/>
  <c r="N26" i="67" s="1"/>
  <c r="AG23" i="67"/>
  <c r="AG24" i="67" s="1"/>
  <c r="AG25" i="67" s="1"/>
  <c r="AG26" i="67" s="1"/>
  <c r="M23" i="67"/>
  <c r="M24" i="67" s="1"/>
  <c r="M25" i="67" s="1"/>
  <c r="M26" i="67" s="1"/>
  <c r="AF23" i="67"/>
  <c r="AF24" i="67" s="1"/>
  <c r="AF25" i="67" s="1"/>
  <c r="AF26" i="67" s="1"/>
  <c r="J23" i="67"/>
  <c r="J24" i="67" s="1"/>
  <c r="J25" i="67" s="1"/>
  <c r="AE23" i="67"/>
  <c r="AE24" i="67" s="1"/>
  <c r="AE25" i="67" s="1"/>
  <c r="AE26" i="67" s="1"/>
  <c r="I23" i="67"/>
  <c r="I24" i="67" s="1"/>
  <c r="I25" i="67" s="1"/>
  <c r="U23" i="67"/>
  <c r="U24" i="67" s="1"/>
  <c r="U25" i="67" s="1"/>
  <c r="U26" i="67" s="1"/>
  <c r="T23" i="67"/>
  <c r="T24" i="67" s="1"/>
  <c r="T25" i="67" s="1"/>
  <c r="T26" i="67" s="1"/>
  <c r="A28" i="67"/>
  <c r="F14" i="67"/>
  <c r="H16" i="67"/>
  <c r="BE20" i="67"/>
  <c r="BH22" i="67" s="1"/>
  <c r="AA18" i="67"/>
  <c r="AA19" i="67" s="1"/>
  <c r="AA20" i="67" s="1"/>
  <c r="AA21" i="67" s="1"/>
  <c r="O18" i="67"/>
  <c r="O19" i="67" s="1"/>
  <c r="O20" i="67" s="1"/>
  <c r="O21" i="67" s="1"/>
  <c r="X18" i="67"/>
  <c r="X19" i="67" s="1"/>
  <c r="X20" i="67" s="1"/>
  <c r="X21" i="67" s="1"/>
  <c r="L18" i="67"/>
  <c r="L19" i="67" s="1"/>
  <c r="L20" i="67" s="1"/>
  <c r="L21" i="67" s="1"/>
  <c r="AG18" i="67"/>
  <c r="AG19" i="67" s="1"/>
  <c r="AG20" i="67" s="1"/>
  <c r="S18" i="67"/>
  <c r="S19" i="67" s="1"/>
  <c r="S20" i="67" s="1"/>
  <c r="S21" i="67" s="1"/>
  <c r="AF18" i="67"/>
  <c r="AF19" i="67" s="1"/>
  <c r="AF20" i="67" s="1"/>
  <c r="R18" i="67"/>
  <c r="R19" i="67" s="1"/>
  <c r="R20" i="67" s="1"/>
  <c r="R21" i="67" s="1"/>
  <c r="AE18" i="67"/>
  <c r="AE19" i="67" s="1"/>
  <c r="AE20" i="67" s="1"/>
  <c r="AE21" i="67" s="1"/>
  <c r="Q18" i="67"/>
  <c r="Q19" i="67" s="1"/>
  <c r="Q20" i="67" s="1"/>
  <c r="Q21" i="67" s="1"/>
  <c r="AD18" i="67"/>
  <c r="AD19" i="67" s="1"/>
  <c r="AD20" i="67" s="1"/>
  <c r="AD21" i="67" s="1"/>
  <c r="P18" i="67"/>
  <c r="P19" i="67" s="1"/>
  <c r="P20" i="67" s="1"/>
  <c r="P21" i="67" s="1"/>
  <c r="Z18" i="67"/>
  <c r="Z19" i="67" s="1"/>
  <c r="Z20" i="67" s="1"/>
  <c r="Z21" i="67" s="1"/>
  <c r="K18" i="67"/>
  <c r="K19" i="67" s="1"/>
  <c r="K20" i="67" s="1"/>
  <c r="K21" i="67" s="1"/>
  <c r="Y18" i="67"/>
  <c r="Y19" i="67" s="1"/>
  <c r="Y20" i="67" s="1"/>
  <c r="Y21" i="67" s="1"/>
  <c r="J18" i="67"/>
  <c r="J19" i="67" s="1"/>
  <c r="J20" i="67" s="1"/>
  <c r="J21" i="67" s="1"/>
  <c r="W18" i="67"/>
  <c r="W19" i="67" s="1"/>
  <c r="W20" i="67" s="1"/>
  <c r="W21" i="67" s="1"/>
  <c r="I18" i="67"/>
  <c r="I19" i="67" s="1"/>
  <c r="I20" i="67" s="1"/>
  <c r="I21" i="67" s="1"/>
  <c r="V18" i="67"/>
  <c r="V19" i="67" s="1"/>
  <c r="V20" i="67" s="1"/>
  <c r="V21" i="67" s="1"/>
  <c r="H18" i="67"/>
  <c r="H19" i="67" s="1"/>
  <c r="H20" i="67" s="1"/>
  <c r="U18" i="67"/>
  <c r="U19" i="67" s="1"/>
  <c r="U20" i="67" s="1"/>
  <c r="U21" i="67" s="1"/>
  <c r="G18" i="67"/>
  <c r="G19" i="67" s="1"/>
  <c r="G20" i="67" s="1"/>
  <c r="G21" i="67" s="1"/>
  <c r="T18" i="67"/>
  <c r="T19" i="67" s="1"/>
  <c r="T20" i="67" s="1"/>
  <c r="T21" i="67" s="1"/>
  <c r="F18" i="67"/>
  <c r="AB18" i="67"/>
  <c r="AB19" i="67" s="1"/>
  <c r="AB20" i="67" s="1"/>
  <c r="AB21" i="67" s="1"/>
  <c r="AC18" i="67"/>
  <c r="AC19" i="67" s="1"/>
  <c r="AC20" i="67" s="1"/>
  <c r="AC21" i="67" s="1"/>
  <c r="N18" i="67"/>
  <c r="N19" i="67" s="1"/>
  <c r="N20" i="67" s="1"/>
  <c r="N21" i="67" s="1"/>
  <c r="M18" i="67"/>
  <c r="M19" i="67" s="1"/>
  <c r="M20" i="67" s="1"/>
  <c r="M21" i="67" s="1"/>
  <c r="A35" i="67"/>
  <c r="A33" i="67"/>
  <c r="AZ33" i="65"/>
  <c r="AT28" i="65"/>
  <c r="AT29" i="65"/>
  <c r="AS29" i="65"/>
  <c r="AZ29" i="65"/>
  <c r="AN32" i="65"/>
  <c r="AL32" i="65" s="1"/>
  <c r="AL31" i="65"/>
  <c r="AN35" i="65"/>
  <c r="AL34" i="65"/>
  <c r="AZ28" i="65"/>
  <c r="AW30" i="65"/>
  <c r="AV30" i="65"/>
  <c r="AX30" i="65"/>
  <c r="AR30" i="65"/>
  <c r="AQ30" i="65"/>
  <c r="AP30" i="65"/>
  <c r="AO30" i="65" s="1"/>
  <c r="AX23" i="65"/>
  <c r="AW23" i="65"/>
  <c r="AN24" i="65"/>
  <c r="AV23" i="65"/>
  <c r="AQ23" i="65"/>
  <c r="AS23" i="65" s="1"/>
  <c r="AP23" i="65"/>
  <c r="AO23" i="65" s="1"/>
  <c r="AN20" i="65"/>
  <c r="AL19" i="65"/>
  <c r="AQ18" i="65"/>
  <c r="AV18" i="65"/>
  <c r="AP18" i="65"/>
  <c r="AO18" i="65" s="1"/>
  <c r="AR18" i="65"/>
  <c r="AX18" i="65"/>
  <c r="AW18" i="65"/>
  <c r="AL13" i="65"/>
  <c r="W18" i="65"/>
  <c r="G18" i="65"/>
  <c r="V18" i="65"/>
  <c r="F18" i="65"/>
  <c r="U18" i="65"/>
  <c r="T18" i="65"/>
  <c r="S18" i="65"/>
  <c r="R18" i="65"/>
  <c r="AG18" i="65"/>
  <c r="AH18" i="65" s="1"/>
  <c r="AI18" i="65" s="1"/>
  <c r="AJ18" i="65" s="1"/>
  <c r="Q18" i="65"/>
  <c r="AE18" i="65"/>
  <c r="O18" i="65"/>
  <c r="AC18" i="65"/>
  <c r="M18" i="65"/>
  <c r="AB18" i="65"/>
  <c r="L18" i="65"/>
  <c r="AA18" i="65"/>
  <c r="K18" i="65"/>
  <c r="Y18" i="65"/>
  <c r="I18" i="65"/>
  <c r="AD18" i="65"/>
  <c r="N18" i="65"/>
  <c r="Z18" i="65"/>
  <c r="J18" i="65"/>
  <c r="AF18" i="65"/>
  <c r="P18" i="65"/>
  <c r="X18" i="65"/>
  <c r="H18" i="65"/>
  <c r="AH5" i="65"/>
  <c r="G14" i="65"/>
  <c r="G15" i="65" s="1"/>
  <c r="A25" i="65"/>
  <c r="A30" i="65" s="1"/>
  <c r="A23" i="65"/>
  <c r="AN13" i="68" l="1"/>
  <c r="AN14" i="68" s="1"/>
  <c r="F29" i="68"/>
  <c r="F30" i="68" s="1"/>
  <c r="BF15" i="68"/>
  <c r="BE15" i="68"/>
  <c r="BB15" i="68"/>
  <c r="BE17" i="68"/>
  <c r="F16" i="68"/>
  <c r="BJ15" i="68"/>
  <c r="AH28" i="68"/>
  <c r="AH33" i="68"/>
  <c r="F21" i="68"/>
  <c r="BB20" i="68"/>
  <c r="F34" i="68"/>
  <c r="F35" i="68" s="1"/>
  <c r="AH24" i="68"/>
  <c r="AH25" i="68" s="1"/>
  <c r="AI23" i="68"/>
  <c r="AI19" i="68"/>
  <c r="AI20" i="68" s="1"/>
  <c r="AJ18" i="68"/>
  <c r="AW13" i="67"/>
  <c r="AR13" i="67"/>
  <c r="AX13" i="67"/>
  <c r="AN15" i="67"/>
  <c r="AL14" i="67"/>
  <c r="AW18" i="67"/>
  <c r="AR18" i="67"/>
  <c r="AN20" i="67"/>
  <c r="AL19" i="67"/>
  <c r="AN25" i="67"/>
  <c r="AL24" i="67"/>
  <c r="AW23" i="67"/>
  <c r="AX23" i="67" s="1"/>
  <c r="AR23" i="67"/>
  <c r="AR33" i="67"/>
  <c r="AW33" i="67"/>
  <c r="AX33" i="67"/>
  <c r="AN35" i="67"/>
  <c r="AL34" i="67"/>
  <c r="AY18" i="65"/>
  <c r="AZ18" i="65" s="1"/>
  <c r="AH23" i="67"/>
  <c r="AH24" i="67" s="1"/>
  <c r="AH25" i="67" s="1"/>
  <c r="AH26" i="67" s="1"/>
  <c r="AY23" i="65"/>
  <c r="AZ23" i="65" s="1"/>
  <c r="X33" i="67"/>
  <c r="X34" i="67" s="1"/>
  <c r="X35" i="67" s="1"/>
  <c r="X36" i="67" s="1"/>
  <c r="L33" i="67"/>
  <c r="L34" i="67" s="1"/>
  <c r="L35" i="67" s="1"/>
  <c r="L36" i="67" s="1"/>
  <c r="V33" i="67"/>
  <c r="V34" i="67" s="1"/>
  <c r="V35" i="67" s="1"/>
  <c r="V36" i="67" s="1"/>
  <c r="J33" i="67"/>
  <c r="J34" i="67" s="1"/>
  <c r="J35" i="67" s="1"/>
  <c r="J36" i="67" s="1"/>
  <c r="AG33" i="67"/>
  <c r="AG34" i="67" s="1"/>
  <c r="AG35" i="67" s="1"/>
  <c r="AG36" i="67" s="1"/>
  <c r="U33" i="67"/>
  <c r="U34" i="67" s="1"/>
  <c r="U35" i="67" s="1"/>
  <c r="U36" i="67" s="1"/>
  <c r="I33" i="67"/>
  <c r="I34" i="67" s="1"/>
  <c r="I35" i="67" s="1"/>
  <c r="I36" i="67" s="1"/>
  <c r="AE33" i="67"/>
  <c r="AE34" i="67" s="1"/>
  <c r="AE35" i="67" s="1"/>
  <c r="AE36" i="67" s="1"/>
  <c r="S33" i="67"/>
  <c r="S34" i="67" s="1"/>
  <c r="S35" i="67" s="1"/>
  <c r="S36" i="67" s="1"/>
  <c r="G33" i="67"/>
  <c r="G34" i="67" s="1"/>
  <c r="G35" i="67" s="1"/>
  <c r="G36" i="67" s="1"/>
  <c r="AD33" i="67"/>
  <c r="AD34" i="67" s="1"/>
  <c r="AD35" i="67" s="1"/>
  <c r="AD36" i="67" s="1"/>
  <c r="R33" i="67"/>
  <c r="R34" i="67" s="1"/>
  <c r="R35" i="67" s="1"/>
  <c r="R36" i="67" s="1"/>
  <c r="F33" i="67"/>
  <c r="AC33" i="67"/>
  <c r="AC34" i="67" s="1"/>
  <c r="AC35" i="67" s="1"/>
  <c r="AC36" i="67" s="1"/>
  <c r="Q33" i="67"/>
  <c r="Q34" i="67" s="1"/>
  <c r="Q35" i="67" s="1"/>
  <c r="Q36" i="67" s="1"/>
  <c r="AB33" i="67"/>
  <c r="AB34" i="67" s="1"/>
  <c r="AB35" i="67" s="1"/>
  <c r="AB36" i="67" s="1"/>
  <c r="P33" i="67"/>
  <c r="P34" i="67" s="1"/>
  <c r="P35" i="67" s="1"/>
  <c r="P36" i="67" s="1"/>
  <c r="AA33" i="67"/>
  <c r="AA34" i="67" s="1"/>
  <c r="AA35" i="67" s="1"/>
  <c r="AA36" i="67" s="1"/>
  <c r="O33" i="67"/>
  <c r="O34" i="67" s="1"/>
  <c r="O35" i="67" s="1"/>
  <c r="O36" i="67" s="1"/>
  <c r="Z33" i="67"/>
  <c r="Z34" i="67" s="1"/>
  <c r="Z35" i="67" s="1"/>
  <c r="Z36" i="67" s="1"/>
  <c r="N33" i="67"/>
  <c r="N34" i="67" s="1"/>
  <c r="N35" i="67" s="1"/>
  <c r="N36" i="67" s="1"/>
  <c r="H33" i="67"/>
  <c r="H34" i="67" s="1"/>
  <c r="H35" i="67" s="1"/>
  <c r="H36" i="67" s="1"/>
  <c r="AF33" i="67"/>
  <c r="AF34" i="67" s="1"/>
  <c r="AF35" i="67" s="1"/>
  <c r="AF36" i="67" s="1"/>
  <c r="Y33" i="67"/>
  <c r="Y34" i="67" s="1"/>
  <c r="Y35" i="67" s="1"/>
  <c r="Y36" i="67" s="1"/>
  <c r="W33" i="67"/>
  <c r="W34" i="67" s="1"/>
  <c r="W35" i="67" s="1"/>
  <c r="W36" i="67" s="1"/>
  <c r="T33" i="67"/>
  <c r="T34" i="67" s="1"/>
  <c r="T35" i="67" s="1"/>
  <c r="T36" i="67" s="1"/>
  <c r="M33" i="67"/>
  <c r="M34" i="67" s="1"/>
  <c r="M35" i="67" s="1"/>
  <c r="M36" i="67" s="1"/>
  <c r="K33" i="67"/>
  <c r="K34" i="67" s="1"/>
  <c r="K35" i="67" s="1"/>
  <c r="K36" i="67" s="1"/>
  <c r="H21" i="67"/>
  <c r="AI23" i="67"/>
  <c r="F19" i="67"/>
  <c r="F20" i="67" s="1"/>
  <c r="AY30" i="65"/>
  <c r="F15" i="67"/>
  <c r="AG28" i="67"/>
  <c r="AG29" i="67" s="1"/>
  <c r="AG30" i="67" s="1"/>
  <c r="AG31" i="67" s="1"/>
  <c r="U28" i="67"/>
  <c r="U29" i="67" s="1"/>
  <c r="U30" i="67" s="1"/>
  <c r="U31" i="67" s="1"/>
  <c r="I28" i="67"/>
  <c r="I29" i="67" s="1"/>
  <c r="I30" i="67" s="1"/>
  <c r="I31" i="67" s="1"/>
  <c r="AE28" i="67"/>
  <c r="AE29" i="67" s="1"/>
  <c r="AE30" i="67" s="1"/>
  <c r="AE31" i="67" s="1"/>
  <c r="S28" i="67"/>
  <c r="S29" i="67" s="1"/>
  <c r="S30" i="67" s="1"/>
  <c r="S31" i="67" s="1"/>
  <c r="G28" i="67"/>
  <c r="G29" i="67" s="1"/>
  <c r="G30" i="67" s="1"/>
  <c r="G31" i="67" s="1"/>
  <c r="AD28" i="67"/>
  <c r="AD29" i="67" s="1"/>
  <c r="AD30" i="67" s="1"/>
  <c r="AD31" i="67" s="1"/>
  <c r="R28" i="67"/>
  <c r="R29" i="67" s="1"/>
  <c r="R30" i="67" s="1"/>
  <c r="F28" i="67"/>
  <c r="AB28" i="67"/>
  <c r="AB29" i="67" s="1"/>
  <c r="AB30" i="67" s="1"/>
  <c r="AB31" i="67" s="1"/>
  <c r="P28" i="67"/>
  <c r="P29" i="67" s="1"/>
  <c r="P30" i="67" s="1"/>
  <c r="AA28" i="67"/>
  <c r="AA29" i="67" s="1"/>
  <c r="AA30" i="67" s="1"/>
  <c r="AA31" i="67" s="1"/>
  <c r="O28" i="67"/>
  <c r="O29" i="67" s="1"/>
  <c r="O30" i="67" s="1"/>
  <c r="Z28" i="67"/>
  <c r="Z29" i="67" s="1"/>
  <c r="Z30" i="67" s="1"/>
  <c r="Z31" i="67" s="1"/>
  <c r="N28" i="67"/>
  <c r="N29" i="67" s="1"/>
  <c r="N30" i="67" s="1"/>
  <c r="N31" i="67" s="1"/>
  <c r="W28" i="67"/>
  <c r="W29" i="67" s="1"/>
  <c r="W30" i="67" s="1"/>
  <c r="W31" i="67" s="1"/>
  <c r="K28" i="67"/>
  <c r="K29" i="67" s="1"/>
  <c r="K30" i="67" s="1"/>
  <c r="K31" i="67" s="1"/>
  <c r="V28" i="67"/>
  <c r="V29" i="67" s="1"/>
  <c r="V30" i="67" s="1"/>
  <c r="V31" i="67" s="1"/>
  <c r="T28" i="67"/>
  <c r="T29" i="67" s="1"/>
  <c r="T30" i="67" s="1"/>
  <c r="T31" i="67" s="1"/>
  <c r="Q28" i="67"/>
  <c r="Q29" i="67" s="1"/>
  <c r="Q30" i="67" s="1"/>
  <c r="M28" i="67"/>
  <c r="M29" i="67" s="1"/>
  <c r="M30" i="67" s="1"/>
  <c r="M31" i="67" s="1"/>
  <c r="L28" i="67"/>
  <c r="L29" i="67" s="1"/>
  <c r="L30" i="67" s="1"/>
  <c r="L31" i="67" s="1"/>
  <c r="H28" i="67"/>
  <c r="H29" i="67" s="1"/>
  <c r="H30" i="67" s="1"/>
  <c r="AF28" i="67"/>
  <c r="AF29" i="67" s="1"/>
  <c r="AF30" i="67" s="1"/>
  <c r="AF31" i="67" s="1"/>
  <c r="AC28" i="67"/>
  <c r="AC29" i="67" s="1"/>
  <c r="AC30" i="67" s="1"/>
  <c r="AC31" i="67" s="1"/>
  <c r="Y28" i="67"/>
  <c r="Y29" i="67" s="1"/>
  <c r="Y30" i="67" s="1"/>
  <c r="Y31" i="67" s="1"/>
  <c r="X28" i="67"/>
  <c r="X29" i="67" s="1"/>
  <c r="X30" i="67" s="1"/>
  <c r="X31" i="67" s="1"/>
  <c r="J28" i="67"/>
  <c r="J29" i="67" s="1"/>
  <c r="J30" i="67" s="1"/>
  <c r="J31" i="67" s="1"/>
  <c r="AH18" i="67"/>
  <c r="H26" i="67"/>
  <c r="F24" i="67"/>
  <c r="F25" i="67" s="1"/>
  <c r="AV31" i="65"/>
  <c r="AW31" i="65"/>
  <c r="AR31" i="65"/>
  <c r="AQ31" i="65"/>
  <c r="AP31" i="65"/>
  <c r="AO31" i="65" s="1"/>
  <c r="AX31" i="65"/>
  <c r="AT30" i="65"/>
  <c r="AZ30" i="65"/>
  <c r="AS30" i="65"/>
  <c r="AS18" i="65"/>
  <c r="AT18" i="65" s="1"/>
  <c r="AT23" i="65"/>
  <c r="AP34" i="65"/>
  <c r="AO34" i="65" s="1"/>
  <c r="AX34" i="65"/>
  <c r="AR34" i="65"/>
  <c r="AQ34" i="65"/>
  <c r="AW34" i="65"/>
  <c r="AV34" i="65"/>
  <c r="AN25" i="65"/>
  <c r="AL24" i="65"/>
  <c r="AN36" i="65"/>
  <c r="AL35" i="65"/>
  <c r="AR32" i="65"/>
  <c r="AX32" i="65"/>
  <c r="AV32" i="65"/>
  <c r="AQ32" i="65"/>
  <c r="AP32" i="65"/>
  <c r="AO32" i="65" s="1"/>
  <c r="AW32" i="65"/>
  <c r="AX19" i="65"/>
  <c r="AW19" i="65"/>
  <c r="AV19" i="65"/>
  <c r="AR19" i="65"/>
  <c r="AQ19" i="65"/>
  <c r="AP19" i="65"/>
  <c r="AO19" i="65" s="1"/>
  <c r="AL20" i="65"/>
  <c r="AN21" i="65"/>
  <c r="F15" i="65"/>
  <c r="G16" i="65"/>
  <c r="AA23" i="65"/>
  <c r="K23" i="65"/>
  <c r="Z23" i="65"/>
  <c r="J23" i="65"/>
  <c r="Y23" i="65"/>
  <c r="I23" i="65"/>
  <c r="X23" i="65"/>
  <c r="H23" i="65"/>
  <c r="W23" i="65"/>
  <c r="G23" i="65"/>
  <c r="V23" i="65"/>
  <c r="F23" i="65"/>
  <c r="U23" i="65"/>
  <c r="S23" i="65"/>
  <c r="AG23" i="65"/>
  <c r="AH23" i="65" s="1"/>
  <c r="AI23" i="65" s="1"/>
  <c r="AJ23" i="65" s="1"/>
  <c r="Q23" i="65"/>
  <c r="AF23" i="65"/>
  <c r="P23" i="65"/>
  <c r="AE23" i="65"/>
  <c r="O23" i="65"/>
  <c r="M23" i="65"/>
  <c r="R23" i="65"/>
  <c r="AD23" i="65"/>
  <c r="N23" i="65"/>
  <c r="T23" i="65"/>
  <c r="AB23" i="65"/>
  <c r="L23" i="65"/>
  <c r="AC23" i="65"/>
  <c r="F19" i="65"/>
  <c r="F20" i="65" s="1"/>
  <c r="F21" i="65" s="1"/>
  <c r="H14" i="65"/>
  <c r="G19" i="65"/>
  <c r="A28" i="65"/>
  <c r="A35" i="65"/>
  <c r="AI24" i="68" l="1"/>
  <c r="AI25" i="68" s="1"/>
  <c r="AJ23" i="68"/>
  <c r="AH29" i="68"/>
  <c r="AH30" i="68" s="1"/>
  <c r="AI28" i="68"/>
  <c r="AN15" i="68"/>
  <c r="AL14" i="68"/>
  <c r="AH34" i="68"/>
  <c r="AH35" i="68" s="1"/>
  <c r="AH36" i="68" s="1"/>
  <c r="AI33" i="68"/>
  <c r="AJ19" i="68"/>
  <c r="AS18" i="68"/>
  <c r="BG15" i="68"/>
  <c r="BI15" i="68" s="1"/>
  <c r="BH15" i="68" s="1"/>
  <c r="F36" i="68"/>
  <c r="BA15" i="68"/>
  <c r="BB17" i="68"/>
  <c r="AV13" i="68"/>
  <c r="AU13" i="68"/>
  <c r="AO13" i="68" s="1"/>
  <c r="AQ13" i="68"/>
  <c r="AL18" i="68"/>
  <c r="AP13" i="68"/>
  <c r="BB22" i="68"/>
  <c r="BA20" i="68"/>
  <c r="AL23" i="68"/>
  <c r="AU14" i="67"/>
  <c r="AP14" i="67"/>
  <c r="AQ14" i="67"/>
  <c r="AV14" i="67"/>
  <c r="AL15" i="67"/>
  <c r="AN16" i="67"/>
  <c r="AS13" i="67"/>
  <c r="AU19" i="67"/>
  <c r="AP19" i="67"/>
  <c r="AV19" i="67"/>
  <c r="AQ19" i="67"/>
  <c r="AN21" i="67"/>
  <c r="AL20" i="67"/>
  <c r="AX18" i="67"/>
  <c r="AU24" i="67"/>
  <c r="AQ24" i="67"/>
  <c r="AP24" i="67"/>
  <c r="AV24" i="67"/>
  <c r="AL25" i="67"/>
  <c r="AN26" i="67"/>
  <c r="AU34" i="67"/>
  <c r="AO34" i="67" s="1"/>
  <c r="AQ34" i="67"/>
  <c r="AP34" i="67"/>
  <c r="AV34" i="67"/>
  <c r="AN36" i="67"/>
  <c r="AL35" i="67"/>
  <c r="AS33" i="67"/>
  <c r="AY19" i="65"/>
  <c r="AH33" i="67"/>
  <c r="AH34" i="67" s="1"/>
  <c r="AH35" i="67" s="1"/>
  <c r="AH36" i="67" s="1"/>
  <c r="AH28" i="67"/>
  <c r="AH29" i="67" s="1"/>
  <c r="AH30" i="67" s="1"/>
  <c r="AH31" i="67" s="1"/>
  <c r="H31" i="67"/>
  <c r="F26" i="67"/>
  <c r="AI33" i="67"/>
  <c r="BE15" i="67"/>
  <c r="BH17" i="67" s="1"/>
  <c r="F16" i="67"/>
  <c r="BB15" i="67" s="1"/>
  <c r="BJ15" i="67"/>
  <c r="BF15" i="67"/>
  <c r="AH19" i="67"/>
  <c r="AH20" i="67" s="1"/>
  <c r="AI18" i="67"/>
  <c r="F29" i="67"/>
  <c r="F30" i="67" s="1"/>
  <c r="F21" i="67"/>
  <c r="AI24" i="67"/>
  <c r="AI25" i="67" s="1"/>
  <c r="AJ23" i="67"/>
  <c r="F34" i="67"/>
  <c r="F35" i="67" s="1"/>
  <c r="AY34" i="65"/>
  <c r="AY32" i="65"/>
  <c r="AI28" i="67"/>
  <c r="AN26" i="65"/>
  <c r="AL25" i="65"/>
  <c r="AT32" i="65"/>
  <c r="AS32" i="65"/>
  <c r="AZ32" i="65"/>
  <c r="AT31" i="65"/>
  <c r="AS31" i="65"/>
  <c r="AZ31" i="65"/>
  <c r="AZ34" i="65"/>
  <c r="AT34" i="65"/>
  <c r="AS34" i="65"/>
  <c r="AR24" i="65"/>
  <c r="AV24" i="65"/>
  <c r="AQ24" i="65"/>
  <c r="AP24" i="65"/>
  <c r="AO24" i="65" s="1"/>
  <c r="AX24" i="65"/>
  <c r="AW24" i="65"/>
  <c r="AY31" i="65"/>
  <c r="AP35" i="65"/>
  <c r="AO35" i="65" s="1"/>
  <c r="AX35" i="65"/>
  <c r="AW35" i="65"/>
  <c r="AQ35" i="65"/>
  <c r="AV35" i="65"/>
  <c r="AR35" i="65"/>
  <c r="AL36" i="65"/>
  <c r="AN37" i="65"/>
  <c r="AL37" i="65" s="1"/>
  <c r="AL21" i="65"/>
  <c r="AN22" i="65"/>
  <c r="AL22" i="65" s="1"/>
  <c r="AX20" i="65"/>
  <c r="AW20" i="65"/>
  <c r="AR20" i="65"/>
  <c r="AQ20" i="65"/>
  <c r="AP20" i="65"/>
  <c r="AO20" i="65" s="1"/>
  <c r="AV20" i="65"/>
  <c r="AT19" i="65"/>
  <c r="AS19" i="65"/>
  <c r="AZ19" i="65"/>
  <c r="G20" i="65"/>
  <c r="G21" i="65" s="1"/>
  <c r="F16" i="65"/>
  <c r="H15" i="65"/>
  <c r="H16" i="65" s="1"/>
  <c r="AE28" i="65"/>
  <c r="O28" i="65"/>
  <c r="AD28" i="65"/>
  <c r="N28" i="65"/>
  <c r="AC28" i="65"/>
  <c r="M28" i="65"/>
  <c r="AB28" i="65"/>
  <c r="L28" i="65"/>
  <c r="AA28" i="65"/>
  <c r="K28" i="65"/>
  <c r="Z28" i="65"/>
  <c r="J28" i="65"/>
  <c r="Y28" i="65"/>
  <c r="I28" i="65"/>
  <c r="W28" i="65"/>
  <c r="G28" i="65"/>
  <c r="U28" i="65"/>
  <c r="T28" i="65"/>
  <c r="S28" i="65"/>
  <c r="AG28" i="65"/>
  <c r="AH28" i="65" s="1"/>
  <c r="AI28" i="65" s="1"/>
  <c r="AJ28" i="65" s="1"/>
  <c r="Q28" i="65"/>
  <c r="V28" i="65"/>
  <c r="F28" i="65"/>
  <c r="R28" i="65"/>
  <c r="X28" i="65"/>
  <c r="H28" i="65"/>
  <c r="AF28" i="65"/>
  <c r="P28" i="65"/>
  <c r="A33" i="65"/>
  <c r="H19" i="65"/>
  <c r="H20" i="65" s="1"/>
  <c r="F24" i="65"/>
  <c r="F25" i="65" s="1"/>
  <c r="F26" i="65" s="1"/>
  <c r="I14" i="65"/>
  <c r="I15" i="65" s="1"/>
  <c r="AR13" i="68" l="1"/>
  <c r="AX13" i="68"/>
  <c r="AW13" i="68"/>
  <c r="AN23" i="68"/>
  <c r="AN24" i="68" s="1"/>
  <c r="AI29" i="68"/>
  <c r="AI30" i="68" s="1"/>
  <c r="AJ28" i="68"/>
  <c r="AV14" i="68"/>
  <c r="AU14" i="68"/>
  <c r="AO14" i="68" s="1"/>
  <c r="AP14" i="68"/>
  <c r="AQ14" i="68"/>
  <c r="AV18" i="68"/>
  <c r="AN18" i="68"/>
  <c r="AN19" i="68" s="1"/>
  <c r="AJ20" i="68"/>
  <c r="AS19" i="68"/>
  <c r="AS23" i="68"/>
  <c r="AJ24" i="68"/>
  <c r="BB25" i="68"/>
  <c r="AN16" i="68"/>
  <c r="AL15" i="68"/>
  <c r="AI34" i="68"/>
  <c r="AI35" i="68" s="1"/>
  <c r="AI36" i="68" s="1"/>
  <c r="AJ33" i="68"/>
  <c r="AL33" i="68"/>
  <c r="BA25" i="68"/>
  <c r="AN17" i="67"/>
  <c r="AL17" i="67" s="1"/>
  <c r="AL16" i="67"/>
  <c r="AV15" i="67"/>
  <c r="AU15" i="67"/>
  <c r="AQ15" i="67"/>
  <c r="AP15" i="67"/>
  <c r="AO14" i="67"/>
  <c r="AN22" i="67"/>
  <c r="AL22" i="67" s="1"/>
  <c r="AL21" i="67"/>
  <c r="AV20" i="67"/>
  <c r="AU20" i="67"/>
  <c r="AQ20" i="67"/>
  <c r="AP20" i="67"/>
  <c r="AO19" i="67"/>
  <c r="AN27" i="67"/>
  <c r="AL27" i="67" s="1"/>
  <c r="AL26" i="67"/>
  <c r="AV25" i="67"/>
  <c r="AU25" i="67"/>
  <c r="AO25" i="67" s="1"/>
  <c r="AP25" i="67"/>
  <c r="AQ25" i="67"/>
  <c r="AO24" i="67"/>
  <c r="BA28" i="65"/>
  <c r="AV35" i="67"/>
  <c r="AU35" i="67"/>
  <c r="AO35" i="67" s="1"/>
  <c r="AQ35" i="67"/>
  <c r="AP35" i="67"/>
  <c r="AN37" i="67"/>
  <c r="AL37" i="67" s="1"/>
  <c r="AL36" i="67"/>
  <c r="AR34" i="67"/>
  <c r="AW34" i="67"/>
  <c r="AX34" i="67"/>
  <c r="AY24" i="65"/>
  <c r="AZ24" i="65" s="1"/>
  <c r="BA20" i="67"/>
  <c r="BB22" i="67"/>
  <c r="AI34" i="67"/>
  <c r="AI35" i="67" s="1"/>
  <c r="AI36" i="67" s="1"/>
  <c r="AJ33" i="67"/>
  <c r="AY35" i="65"/>
  <c r="AU28" i="65"/>
  <c r="F31" i="67"/>
  <c r="AI29" i="67"/>
  <c r="AI30" i="67" s="1"/>
  <c r="AJ28" i="67"/>
  <c r="AI19" i="67"/>
  <c r="AI20" i="67" s="1"/>
  <c r="AJ18" i="67"/>
  <c r="AJ19" i="67" s="1"/>
  <c r="AJ20" i="67" s="1"/>
  <c r="AJ24" i="67"/>
  <c r="AJ25" i="67" s="1"/>
  <c r="BE30" i="67" s="1"/>
  <c r="BH32" i="67" s="1"/>
  <c r="BG4" i="67" s="1"/>
  <c r="AI26" i="67"/>
  <c r="F36" i="67"/>
  <c r="BG15" i="67"/>
  <c r="BI15" i="67" s="1"/>
  <c r="BH15" i="67" s="1"/>
  <c r="BB17" i="67"/>
  <c r="BA15" i="67"/>
  <c r="AZ35" i="65"/>
  <c r="AS35" i="65"/>
  <c r="AT35" i="65"/>
  <c r="AS24" i="65"/>
  <c r="AT24" i="65" s="1"/>
  <c r="AY20" i="65"/>
  <c r="AX37" i="65"/>
  <c r="AW37" i="65"/>
  <c r="AV37" i="65"/>
  <c r="AQ37" i="65"/>
  <c r="AR37" i="65"/>
  <c r="AP37" i="65"/>
  <c r="AO37" i="65" s="1"/>
  <c r="AQ25" i="65"/>
  <c r="AP25" i="65"/>
  <c r="AO25" i="65" s="1"/>
  <c r="AR25" i="65"/>
  <c r="AX25" i="65"/>
  <c r="AW25" i="65"/>
  <c r="AV25" i="65"/>
  <c r="AX36" i="65"/>
  <c r="AW36" i="65"/>
  <c r="AV36" i="65"/>
  <c r="AP36" i="65"/>
  <c r="AO36" i="65" s="1"/>
  <c r="AR36" i="65"/>
  <c r="AQ36" i="65"/>
  <c r="AN27" i="65"/>
  <c r="AL27" i="65" s="1"/>
  <c r="AL26" i="65"/>
  <c r="AS20" i="65"/>
  <c r="AZ20" i="65"/>
  <c r="AT20" i="65"/>
  <c r="AQ22" i="65"/>
  <c r="AV22" i="65"/>
  <c r="AX22" i="65"/>
  <c r="AP22" i="65"/>
  <c r="AO22" i="65" s="1"/>
  <c r="AW22" i="65"/>
  <c r="AR22" i="65"/>
  <c r="AR21" i="65"/>
  <c r="AV21" i="65"/>
  <c r="AW21" i="65"/>
  <c r="AQ21" i="65"/>
  <c r="AX21" i="65"/>
  <c r="AP21" i="65"/>
  <c r="AO21" i="65" s="1"/>
  <c r="F29" i="65"/>
  <c r="F30" i="65" s="1"/>
  <c r="F31" i="65" s="1"/>
  <c r="H21" i="65"/>
  <c r="S33" i="65"/>
  <c r="R33" i="65"/>
  <c r="AG33" i="65"/>
  <c r="AH33" i="65" s="1"/>
  <c r="AI33" i="65" s="1"/>
  <c r="AJ33" i="65" s="1"/>
  <c r="Q33" i="65"/>
  <c r="AF33" i="65"/>
  <c r="P33" i="65"/>
  <c r="AE33" i="65"/>
  <c r="O33" i="65"/>
  <c r="AD33" i="65"/>
  <c r="N33" i="65"/>
  <c r="M33" i="65"/>
  <c r="AA33" i="65"/>
  <c r="K33" i="65"/>
  <c r="Y33" i="65"/>
  <c r="I33" i="65"/>
  <c r="X33" i="65"/>
  <c r="H33" i="65"/>
  <c r="W33" i="65"/>
  <c r="G33" i="65"/>
  <c r="U33" i="65"/>
  <c r="L33" i="65"/>
  <c r="Z33" i="65"/>
  <c r="J33" i="65"/>
  <c r="V33" i="65"/>
  <c r="F33" i="65"/>
  <c r="AC33" i="65"/>
  <c r="AB33" i="65"/>
  <c r="T33" i="65"/>
  <c r="G29" i="65"/>
  <c r="G24" i="65"/>
  <c r="G25" i="65" s="1"/>
  <c r="G26" i="65" s="1"/>
  <c r="I19" i="65"/>
  <c r="I20" i="65" s="1"/>
  <c r="J16" i="65"/>
  <c r="I16" i="65"/>
  <c r="AQ23" i="68" l="1"/>
  <c r="AV23" i="68"/>
  <c r="AQ15" i="68"/>
  <c r="AU15" i="68"/>
  <c r="AO15" i="68" s="1"/>
  <c r="AP15" i="68"/>
  <c r="AV15" i="68"/>
  <c r="AL19" i="68"/>
  <c r="AN20" i="68"/>
  <c r="AP18" i="68"/>
  <c r="AW14" i="68"/>
  <c r="AX14" i="68"/>
  <c r="AR14" i="68"/>
  <c r="AS13" i="68"/>
  <c r="AN17" i="68"/>
  <c r="AL17" i="68" s="1"/>
  <c r="AL16" i="68"/>
  <c r="AJ25" i="68"/>
  <c r="AS24" i="68"/>
  <c r="AP23" i="68"/>
  <c r="AN33" i="68"/>
  <c r="AN34" i="68" s="1"/>
  <c r="AQ18" i="68"/>
  <c r="BB27" i="68"/>
  <c r="AL24" i="68"/>
  <c r="AN25" i="68"/>
  <c r="AS20" i="68"/>
  <c r="BE22" i="68"/>
  <c r="BE25" i="68"/>
  <c r="BJ20" i="68"/>
  <c r="BF20" i="68"/>
  <c r="AU23" i="68"/>
  <c r="AO23" i="68" s="1"/>
  <c r="AJ34" i="68"/>
  <c r="AU18" i="68"/>
  <c r="AO18" i="68" s="1"/>
  <c r="AJ29" i="68"/>
  <c r="AL28" i="68"/>
  <c r="AR14" i="67"/>
  <c r="AW14" i="67"/>
  <c r="AX14" i="67" s="1"/>
  <c r="AO15" i="67"/>
  <c r="AV16" i="67"/>
  <c r="AQ16" i="67"/>
  <c r="AU16" i="67"/>
  <c r="AO16" i="67" s="1"/>
  <c r="AP16" i="67"/>
  <c r="AP17" i="67"/>
  <c r="AV17" i="67"/>
  <c r="AU17" i="67"/>
  <c r="AO17" i="67" s="1"/>
  <c r="AQ17" i="67"/>
  <c r="AR19" i="67"/>
  <c r="AW19" i="67"/>
  <c r="AX19" i="67" s="1"/>
  <c r="AO20" i="67"/>
  <c r="AP21" i="67"/>
  <c r="AV21" i="67"/>
  <c r="AU21" i="67"/>
  <c r="AQ21" i="67"/>
  <c r="AQ22" i="67"/>
  <c r="AV22" i="67"/>
  <c r="AU22" i="67"/>
  <c r="AO22" i="67" s="1"/>
  <c r="AP22" i="67"/>
  <c r="AW24" i="67"/>
  <c r="AR24" i="67"/>
  <c r="AX24" i="67"/>
  <c r="AX25" i="67"/>
  <c r="AR25" i="67"/>
  <c r="AW25" i="67"/>
  <c r="AV26" i="67"/>
  <c r="AU26" i="67"/>
  <c r="AQ26" i="67"/>
  <c r="AP26" i="67"/>
  <c r="AU27" i="67"/>
  <c r="AV27" i="67"/>
  <c r="AQ27" i="67"/>
  <c r="AP27" i="67"/>
  <c r="AV36" i="67"/>
  <c r="AU36" i="67"/>
  <c r="AO36" i="67" s="1"/>
  <c r="AQ36" i="67"/>
  <c r="AP36" i="67"/>
  <c r="AR35" i="67"/>
  <c r="AX35" i="67"/>
  <c r="AW35" i="67"/>
  <c r="AV37" i="67"/>
  <c r="AU37" i="67"/>
  <c r="AO37" i="67" s="1"/>
  <c r="AP37" i="67"/>
  <c r="AQ37" i="67"/>
  <c r="AY25" i="65"/>
  <c r="AZ25" i="65" s="1"/>
  <c r="AI31" i="67"/>
  <c r="BF20" i="67"/>
  <c r="AY36" i="65"/>
  <c r="AJ34" i="67"/>
  <c r="BB25" i="67"/>
  <c r="BJ25" i="67"/>
  <c r="BF25" i="67"/>
  <c r="BB20" i="67"/>
  <c r="BJ20" i="67"/>
  <c r="AJ29" i="67"/>
  <c r="AL28" i="67"/>
  <c r="AS25" i="65"/>
  <c r="AT25" i="65" s="1"/>
  <c r="AR27" i="65"/>
  <c r="AQ27" i="65"/>
  <c r="AP27" i="65"/>
  <c r="AO27" i="65" s="1"/>
  <c r="AX27" i="65"/>
  <c r="AW27" i="65"/>
  <c r="AV27" i="65"/>
  <c r="AZ37" i="65"/>
  <c r="AT37" i="65"/>
  <c r="AS37" i="65"/>
  <c r="AY37" i="65"/>
  <c r="AP26" i="65"/>
  <c r="AO26" i="65" s="1"/>
  <c r="AR26" i="65"/>
  <c r="AQ26" i="65"/>
  <c r="AX26" i="65"/>
  <c r="AW26" i="65"/>
  <c r="AV26" i="65"/>
  <c r="AY22" i="65"/>
  <c r="AZ36" i="65"/>
  <c r="AT36" i="65"/>
  <c r="AS36" i="65"/>
  <c r="AT22" i="65"/>
  <c r="AZ22" i="65"/>
  <c r="AS22" i="65"/>
  <c r="AZ21" i="65"/>
  <c r="AT21" i="65"/>
  <c r="AS21" i="65"/>
  <c r="AY21" i="65"/>
  <c r="G30" i="65"/>
  <c r="G31" i="65" s="1"/>
  <c r="F34" i="65"/>
  <c r="F35" i="65" s="1"/>
  <c r="F36" i="65" s="1"/>
  <c r="I21" i="65"/>
  <c r="J19" i="65"/>
  <c r="J20" i="65" s="1"/>
  <c r="J21" i="65" s="1"/>
  <c r="H24" i="65"/>
  <c r="H25" i="65" s="1"/>
  <c r="H29" i="65"/>
  <c r="H30" i="65" s="1"/>
  <c r="K14" i="65"/>
  <c r="G34" i="65"/>
  <c r="AO27" i="67" l="1"/>
  <c r="AX18" i="68"/>
  <c r="AW18" i="68"/>
  <c r="AR18" i="68"/>
  <c r="AJ35" i="68"/>
  <c r="AS34" i="68"/>
  <c r="AN35" i="68"/>
  <c r="AL34" i="68"/>
  <c r="AO21" i="67"/>
  <c r="AR21" i="67" s="1"/>
  <c r="BG20" i="68"/>
  <c r="BI20" i="68" s="1"/>
  <c r="BH20" i="68" s="1"/>
  <c r="AX15" i="68"/>
  <c r="AW15" i="68"/>
  <c r="AR15" i="68"/>
  <c r="AN21" i="68"/>
  <c r="AL20" i="68"/>
  <c r="AQ24" i="68"/>
  <c r="AP24" i="68"/>
  <c r="AV24" i="68"/>
  <c r="AU24" i="68"/>
  <c r="AO24" i="68" s="1"/>
  <c r="AN26" i="68"/>
  <c r="AL25" i="68"/>
  <c r="AV16" i="68"/>
  <c r="AQ16" i="68"/>
  <c r="AU16" i="68"/>
  <c r="AO16" i="68" s="1"/>
  <c r="AP16" i="68"/>
  <c r="AJ30" i="68"/>
  <c r="AS29" i="68"/>
  <c r="AP17" i="68"/>
  <c r="AV17" i="68"/>
  <c r="AU17" i="68"/>
  <c r="AO17" i="68" s="1"/>
  <c r="AQ17" i="68"/>
  <c r="AR23" i="68"/>
  <c r="AW23" i="68"/>
  <c r="AX23" i="68"/>
  <c r="AP19" i="68"/>
  <c r="AV19" i="68"/>
  <c r="AU19" i="68"/>
  <c r="AO19" i="68" s="1"/>
  <c r="AQ19" i="68"/>
  <c r="AV28" i="68"/>
  <c r="AP28" i="68"/>
  <c r="AN28" i="68"/>
  <c r="AN29" i="68" s="1"/>
  <c r="AS25" i="68"/>
  <c r="BJ25" i="68"/>
  <c r="BF25" i="68"/>
  <c r="BE30" i="68"/>
  <c r="BE27" i="68"/>
  <c r="AW16" i="67"/>
  <c r="AY13" i="67" s="1"/>
  <c r="AR16" i="67"/>
  <c r="AT13" i="67" s="1"/>
  <c r="AX16" i="67"/>
  <c r="AX17" i="67"/>
  <c r="AW17" i="67"/>
  <c r="AR17" i="67"/>
  <c r="AS17" i="67" s="1"/>
  <c r="AR15" i="67"/>
  <c r="AW15" i="67"/>
  <c r="AX15" i="67" s="1"/>
  <c r="AW20" i="67"/>
  <c r="AX20" i="67" s="1"/>
  <c r="AR20" i="67"/>
  <c r="AX22" i="67"/>
  <c r="AW22" i="67"/>
  <c r="AR22" i="67"/>
  <c r="AW27" i="67"/>
  <c r="AX27" i="67" s="1"/>
  <c r="AR27" i="67"/>
  <c r="AO26" i="67"/>
  <c r="AX37" i="67"/>
  <c r="AW37" i="67"/>
  <c r="AR37" i="67"/>
  <c r="AS37" i="67" s="1"/>
  <c r="AW36" i="67"/>
  <c r="AR36" i="67"/>
  <c r="AX36" i="67"/>
  <c r="BA33" i="65"/>
  <c r="BG20" i="67"/>
  <c r="BI20" i="67" s="1"/>
  <c r="BH20" i="67" s="1"/>
  <c r="BB27" i="67"/>
  <c r="BG25" i="67"/>
  <c r="BI25" i="67" s="1"/>
  <c r="BH25" i="67" s="1"/>
  <c r="AU33" i="65"/>
  <c r="AJ35" i="67"/>
  <c r="BA25" i="67"/>
  <c r="AN28" i="67"/>
  <c r="AN29" i="67" s="1"/>
  <c r="AY27" i="65"/>
  <c r="AJ30" i="67"/>
  <c r="AS29" i="67"/>
  <c r="AY26" i="65"/>
  <c r="AZ27" i="65"/>
  <c r="AT27" i="65"/>
  <c r="AS27" i="65"/>
  <c r="BA18" i="65"/>
  <c r="AU18" i="65"/>
  <c r="AZ26" i="65"/>
  <c r="AS26" i="65"/>
  <c r="AT26" i="65"/>
  <c r="G35" i="65"/>
  <c r="G36" i="65" s="1"/>
  <c r="K15" i="65"/>
  <c r="H31" i="65"/>
  <c r="I29" i="65"/>
  <c r="I30" i="65" s="1"/>
  <c r="H34" i="65"/>
  <c r="H26" i="65"/>
  <c r="I24" i="65"/>
  <c r="I25" i="65" s="1"/>
  <c r="I26" i="65" s="1"/>
  <c r="L14" i="65"/>
  <c r="L15" i="65" s="1"/>
  <c r="K19" i="65"/>
  <c r="K20" i="65" s="1"/>
  <c r="AW21" i="67" l="1"/>
  <c r="AX21" i="67" s="1"/>
  <c r="AT18" i="67"/>
  <c r="AY33" i="67"/>
  <c r="AU34" i="68"/>
  <c r="AO34" i="68" s="1"/>
  <c r="AP34" i="68"/>
  <c r="AW24" i="68"/>
  <c r="AX24" i="68" s="1"/>
  <c r="AR24" i="68"/>
  <c r="AS30" i="68"/>
  <c r="BE32" i="68"/>
  <c r="BI32" i="68" s="1"/>
  <c r="BH32" i="68" s="1"/>
  <c r="BG4" i="68" s="1"/>
  <c r="BF30" i="68"/>
  <c r="BJ30" i="68"/>
  <c r="BE35" i="68"/>
  <c r="AL35" i="68"/>
  <c r="AN36" i="68"/>
  <c r="AV20" i="68"/>
  <c r="AQ20" i="68"/>
  <c r="AP20" i="68"/>
  <c r="AU20" i="68"/>
  <c r="AO20" i="68" s="1"/>
  <c r="AX16" i="68"/>
  <c r="AW16" i="68"/>
  <c r="AR16" i="68"/>
  <c r="AL21" i="68"/>
  <c r="AN22" i="68"/>
  <c r="AL22" i="68" s="1"/>
  <c r="AJ36" i="68"/>
  <c r="AS35" i="68"/>
  <c r="BJ35" i="68"/>
  <c r="BG35" i="68" s="1"/>
  <c r="BI35" i="68" s="1"/>
  <c r="BH35" i="68" s="1"/>
  <c r="BE37" i="68"/>
  <c r="BF35" i="68"/>
  <c r="AE4" i="68" s="1"/>
  <c r="AQ28" i="68"/>
  <c r="AU25" i="68"/>
  <c r="AO25" i="68" s="1"/>
  <c r="AQ25" i="68"/>
  <c r="AP25" i="68"/>
  <c r="AV25" i="68"/>
  <c r="AW17" i="68"/>
  <c r="AY13" i="68" s="1"/>
  <c r="BD17" i="68" s="1"/>
  <c r="BC17" i="68" s="1"/>
  <c r="AR17" i="68"/>
  <c r="AS17" i="68" s="1"/>
  <c r="AX17" i="68"/>
  <c r="AX19" i="68"/>
  <c r="AW19" i="68"/>
  <c r="AR19" i="68"/>
  <c r="BG25" i="68"/>
  <c r="BI25" i="68" s="1"/>
  <c r="BH25" i="68" s="1"/>
  <c r="AN30" i="68"/>
  <c r="AL29" i="68"/>
  <c r="AU28" i="68"/>
  <c r="AO28" i="68" s="1"/>
  <c r="AN27" i="68"/>
  <c r="AL27" i="68" s="1"/>
  <c r="AL26" i="68"/>
  <c r="AT33" i="67"/>
  <c r="AY18" i="67"/>
  <c r="AW26" i="67"/>
  <c r="AY23" i="67" s="1"/>
  <c r="AR26" i="67"/>
  <c r="AT23" i="67" s="1"/>
  <c r="BA23" i="65"/>
  <c r="AP28" i="67"/>
  <c r="AU28" i="67"/>
  <c r="AJ36" i="67"/>
  <c r="BJ35" i="67"/>
  <c r="BF35" i="67"/>
  <c r="AJ31" i="67"/>
  <c r="AS30" i="67"/>
  <c r="BF30" i="67"/>
  <c r="AE4" i="67" s="1"/>
  <c r="BE35" i="67"/>
  <c r="BJ30" i="67"/>
  <c r="AL29" i="67"/>
  <c r="AN30" i="67"/>
  <c r="AU23" i="65"/>
  <c r="AQ28" i="67"/>
  <c r="AV28" i="67"/>
  <c r="K16" i="65"/>
  <c r="H35" i="65"/>
  <c r="H36" i="65" s="1"/>
  <c r="I31" i="65"/>
  <c r="K21" i="65"/>
  <c r="J24" i="65"/>
  <c r="J25" i="65" s="1"/>
  <c r="J26" i="65" s="1"/>
  <c r="I34" i="65"/>
  <c r="I35" i="65" s="1"/>
  <c r="J29" i="65"/>
  <c r="J30" i="65" s="1"/>
  <c r="L19" i="65"/>
  <c r="M14" i="65"/>
  <c r="L16" i="65"/>
  <c r="AT13" i="68" l="1"/>
  <c r="BD15" i="68" s="1"/>
  <c r="BC15" i="68" s="1"/>
  <c r="AX26" i="67"/>
  <c r="AW25" i="68"/>
  <c r="AR25" i="68"/>
  <c r="AX25" i="68"/>
  <c r="BB30" i="68"/>
  <c r="AQ33" i="68"/>
  <c r="AP33" i="68"/>
  <c r="AU33" i="68"/>
  <c r="AO33" i="68" s="1"/>
  <c r="AV33" i="68"/>
  <c r="BB32" i="68"/>
  <c r="BA30" i="68"/>
  <c r="AR20" i="68"/>
  <c r="AX20" i="68"/>
  <c r="AW20" i="68"/>
  <c r="AX34" i="68"/>
  <c r="AW34" i="68"/>
  <c r="AR34" i="68"/>
  <c r="AV26" i="68"/>
  <c r="AU26" i="68"/>
  <c r="AO26" i="68" s="1"/>
  <c r="AP26" i="68"/>
  <c r="AQ26" i="68"/>
  <c r="AN37" i="68"/>
  <c r="AL37" i="68" s="1"/>
  <c r="AL36" i="68"/>
  <c r="AQ34" i="68"/>
  <c r="AU27" i="68"/>
  <c r="AO27" i="68" s="1"/>
  <c r="AV27" i="68"/>
  <c r="AP27" i="68"/>
  <c r="AQ27" i="68"/>
  <c r="AP35" i="68"/>
  <c r="AV35" i="68"/>
  <c r="AU35" i="68"/>
  <c r="AO35" i="68" s="1"/>
  <c r="AQ35" i="68"/>
  <c r="AS36" i="68"/>
  <c r="BA35" i="68"/>
  <c r="BB37" i="68"/>
  <c r="BB35" i="68"/>
  <c r="AV34" i="68"/>
  <c r="AQ22" i="68"/>
  <c r="AP22" i="68"/>
  <c r="AV22" i="68"/>
  <c r="AU22" i="68"/>
  <c r="AO22" i="68" s="1"/>
  <c r="BG30" i="68"/>
  <c r="BI30" i="68" s="1"/>
  <c r="BH30" i="68" s="1"/>
  <c r="AB4" i="68"/>
  <c r="AH4" i="68" s="1"/>
  <c r="AL30" i="68"/>
  <c r="AN31" i="68"/>
  <c r="AW28" i="68"/>
  <c r="AR28" i="68"/>
  <c r="AX28" i="68"/>
  <c r="AU29" i="68"/>
  <c r="AO29" i="68" s="1"/>
  <c r="AV29" i="68"/>
  <c r="AP29" i="68"/>
  <c r="AQ29" i="68"/>
  <c r="AV21" i="68"/>
  <c r="AU21" i="68"/>
  <c r="AO21" i="68" s="1"/>
  <c r="AP21" i="68"/>
  <c r="AQ21" i="68"/>
  <c r="AO28" i="67"/>
  <c r="AR28" i="67" s="1"/>
  <c r="AS28" i="67" s="1"/>
  <c r="AW28" i="67"/>
  <c r="BD17" i="67"/>
  <c r="BC17" i="67" s="1"/>
  <c r="BG35" i="67"/>
  <c r="BI35" i="67" s="1"/>
  <c r="BH35" i="67" s="1"/>
  <c r="BD15" i="67"/>
  <c r="BC15" i="67" s="1"/>
  <c r="AN31" i="67"/>
  <c r="AL30" i="67"/>
  <c r="AQ29" i="67"/>
  <c r="AS31" i="67"/>
  <c r="BB32" i="67"/>
  <c r="BA30" i="67"/>
  <c r="BB30" i="67"/>
  <c r="BB35" i="67"/>
  <c r="BB37" i="67"/>
  <c r="BA35" i="67"/>
  <c r="BG30" i="67"/>
  <c r="BI30" i="67" s="1"/>
  <c r="BH30" i="67" s="1"/>
  <c r="AB4" i="67"/>
  <c r="AH4" i="67" s="1"/>
  <c r="I36" i="65"/>
  <c r="M15" i="65"/>
  <c r="L20" i="65"/>
  <c r="L21" i="65" s="1"/>
  <c r="M19" i="65"/>
  <c r="M20" i="65" s="1"/>
  <c r="M21" i="65" s="1"/>
  <c r="J31" i="65"/>
  <c r="N14" i="65"/>
  <c r="N15" i="65" s="1"/>
  <c r="K29" i="65"/>
  <c r="K30" i="65" s="1"/>
  <c r="J34" i="65"/>
  <c r="J35" i="65" s="1"/>
  <c r="J36" i="65" s="1"/>
  <c r="K24" i="65"/>
  <c r="K25" i="65" s="1"/>
  <c r="AW35" i="68" l="1"/>
  <c r="AX35" i="68"/>
  <c r="AR35" i="68"/>
  <c r="AX29" i="68"/>
  <c r="AW29" i="68"/>
  <c r="AR29" i="68"/>
  <c r="AW26" i="68"/>
  <c r="AY23" i="68" s="1"/>
  <c r="BD27" i="68" s="1"/>
  <c r="BC27" i="68" s="1"/>
  <c r="AR26" i="68"/>
  <c r="AS26" i="68" s="1"/>
  <c r="AV36" i="68"/>
  <c r="AU36" i="68"/>
  <c r="AO36" i="68" s="1"/>
  <c r="AP36" i="68"/>
  <c r="AQ36" i="68"/>
  <c r="AL31" i="68"/>
  <c r="AN32" i="68"/>
  <c r="AL32" i="68" s="1"/>
  <c r="AV37" i="68"/>
  <c r="AU37" i="68"/>
  <c r="AO37" i="68" s="1"/>
  <c r="AP37" i="68"/>
  <c r="AQ37" i="68"/>
  <c r="AX22" i="68"/>
  <c r="AW22" i="68"/>
  <c r="AR22" i="68"/>
  <c r="AS22" i="68" s="1"/>
  <c r="AW21" i="68"/>
  <c r="AX21" i="68"/>
  <c r="AR21" i="68"/>
  <c r="AS21" i="68" s="1"/>
  <c r="AR27" i="68"/>
  <c r="AW27" i="68"/>
  <c r="AX27" i="68" s="1"/>
  <c r="AS28" i="68"/>
  <c r="AQ30" i="68"/>
  <c r="AP30" i="68"/>
  <c r="AV30" i="68"/>
  <c r="AU30" i="68"/>
  <c r="AR33" i="68"/>
  <c r="AX33" i="68"/>
  <c r="AW33" i="68"/>
  <c r="AX28" i="67"/>
  <c r="AW29" i="67"/>
  <c r="AR29" i="67"/>
  <c r="AU30" i="67"/>
  <c r="AO30" i="67" s="1"/>
  <c r="AQ30" i="67"/>
  <c r="AN32" i="67"/>
  <c r="AL32" i="67" s="1"/>
  <c r="AL31" i="67"/>
  <c r="M16" i="65"/>
  <c r="K31" i="65"/>
  <c r="N16" i="65"/>
  <c r="L29" i="65"/>
  <c r="L30" i="65" s="1"/>
  <c r="O14" i="65"/>
  <c r="K34" i="65"/>
  <c r="K35" i="65" s="1"/>
  <c r="K26" i="65"/>
  <c r="L24" i="65"/>
  <c r="L25" i="65" s="1"/>
  <c r="L26" i="65" s="1"/>
  <c r="N19" i="65"/>
  <c r="AY18" i="68" l="1"/>
  <c r="BD22" i="68" s="1"/>
  <c r="BC22" i="68" s="1"/>
  <c r="AT23" i="68"/>
  <c r="BD25" i="68" s="1"/>
  <c r="BC25" i="68" s="1"/>
  <c r="AS27" i="68"/>
  <c r="AX37" i="68"/>
  <c r="AW37" i="68"/>
  <c r="AR37" i="68"/>
  <c r="AS37" i="68" s="1"/>
  <c r="AV32" i="68"/>
  <c r="AU32" i="68"/>
  <c r="AO32" i="68" s="1"/>
  <c r="AQ32" i="68"/>
  <c r="AP32" i="68"/>
  <c r="AT33" i="68"/>
  <c r="BD35" i="68" s="1"/>
  <c r="BC35" i="68" s="1"/>
  <c r="AS33" i="68"/>
  <c r="AX26" i="68"/>
  <c r="AU31" i="68"/>
  <c r="AO31" i="68" s="1"/>
  <c r="AP31" i="68"/>
  <c r="AV31" i="68"/>
  <c r="AQ31" i="68"/>
  <c r="AO30" i="68"/>
  <c r="AW36" i="68"/>
  <c r="AR36" i="68"/>
  <c r="AX36" i="68"/>
  <c r="AT18" i="68"/>
  <c r="BD20" i="68" s="1"/>
  <c r="BC20" i="68" s="1"/>
  <c r="AR30" i="67"/>
  <c r="AW30" i="67"/>
  <c r="AX30" i="67" s="1"/>
  <c r="AV32" i="67"/>
  <c r="AU32" i="67"/>
  <c r="AO32" i="67" s="1"/>
  <c r="AQ32" i="67"/>
  <c r="AV31" i="67"/>
  <c r="AU31" i="67"/>
  <c r="AO31" i="67" s="1"/>
  <c r="AQ31" i="67"/>
  <c r="K36" i="65"/>
  <c r="L31" i="65"/>
  <c r="N20" i="65"/>
  <c r="N21" i="65" s="1"/>
  <c r="O15" i="65"/>
  <c r="M24" i="65"/>
  <c r="L34" i="65"/>
  <c r="L35" i="65" s="1"/>
  <c r="L36" i="65" s="1"/>
  <c r="P14" i="65"/>
  <c r="P15" i="65" s="1"/>
  <c r="M29" i="65"/>
  <c r="O19" i="65"/>
  <c r="O20" i="65" s="1"/>
  <c r="O21" i="65" s="1"/>
  <c r="AY33" i="68" l="1"/>
  <c r="BD37" i="68" s="1"/>
  <c r="BC37" i="68" s="1"/>
  <c r="AX32" i="68"/>
  <c r="AR32" i="68"/>
  <c r="AS32" i="68" s="1"/>
  <c r="AW32" i="68"/>
  <c r="AW30" i="68"/>
  <c r="AR30" i="68"/>
  <c r="AW31" i="68"/>
  <c r="AX31" i="68"/>
  <c r="AR31" i="68"/>
  <c r="AS31" i="68" s="1"/>
  <c r="BD27" i="67"/>
  <c r="BC27" i="67" s="1"/>
  <c r="BD20" i="67"/>
  <c r="BC20" i="67" s="1"/>
  <c r="BD22" i="67"/>
  <c r="BC22" i="67" s="1"/>
  <c r="BD25" i="67"/>
  <c r="BC25" i="67" s="1"/>
  <c r="AR31" i="67"/>
  <c r="AW31" i="67"/>
  <c r="AX31" i="67" s="1"/>
  <c r="AW32" i="67"/>
  <c r="AR32" i="67"/>
  <c r="AS32" i="67" s="1"/>
  <c r="AX32" i="67"/>
  <c r="M25" i="65"/>
  <c r="M30" i="65"/>
  <c r="O16" i="65"/>
  <c r="P16" i="65"/>
  <c r="P19" i="65"/>
  <c r="N29" i="65"/>
  <c r="N30" i="65" s="1"/>
  <c r="Q14" i="65"/>
  <c r="M34" i="65"/>
  <c r="N24" i="65"/>
  <c r="N25" i="65" s="1"/>
  <c r="N26" i="65" s="1"/>
  <c r="AT28" i="68" l="1"/>
  <c r="BD30" i="68" s="1"/>
  <c r="BC30" i="68" s="1"/>
  <c r="AY28" i="68"/>
  <c r="BD32" i="68" s="1"/>
  <c r="BC32" i="68" s="1"/>
  <c r="BG3" i="68" s="1"/>
  <c r="BG6" i="68" s="1"/>
  <c r="AX30" i="68"/>
  <c r="BD37" i="67"/>
  <c r="BC37" i="67" s="1"/>
  <c r="AY28" i="67"/>
  <c r="BD32" i="67" s="1"/>
  <c r="BC32" i="67" s="1"/>
  <c r="BG3" i="67" s="1"/>
  <c r="BG6" i="67" s="1"/>
  <c r="BD35" i="67"/>
  <c r="BC35" i="67" s="1"/>
  <c r="AT28" i="67"/>
  <c r="BD30" i="67" s="1"/>
  <c r="BC30" i="67" s="1"/>
  <c r="M31" i="65"/>
  <c r="M26" i="65"/>
  <c r="M35" i="65"/>
  <c r="P20" i="65"/>
  <c r="Q15" i="65"/>
  <c r="N34" i="65"/>
  <c r="N35" i="65" s="1"/>
  <c r="N36" i="65" s="1"/>
  <c r="R14" i="65"/>
  <c r="R15" i="65" s="1"/>
  <c r="N31" i="65"/>
  <c r="O29" i="65"/>
  <c r="O24" i="65"/>
  <c r="Q19" i="65"/>
  <c r="Q20" i="65" s="1"/>
  <c r="M36" i="65" l="1"/>
  <c r="O25" i="65"/>
  <c r="O26" i="65" s="1"/>
  <c r="O30" i="65"/>
  <c r="Q16" i="65"/>
  <c r="P21" i="65"/>
  <c r="Q21" i="65"/>
  <c r="R16" i="65"/>
  <c r="S14" i="65"/>
  <c r="S15" i="65" s="1"/>
  <c r="R19" i="65"/>
  <c r="P24" i="65"/>
  <c r="P25" i="65" s="1"/>
  <c r="P26" i="65" s="1"/>
  <c r="P29" i="65"/>
  <c r="P30" i="65" s="1"/>
  <c r="O34" i="65"/>
  <c r="O31" i="65" l="1"/>
  <c r="O35" i="65"/>
  <c r="R20" i="65"/>
  <c r="S16" i="65"/>
  <c r="Q29" i="65"/>
  <c r="Q30" i="65" s="1"/>
  <c r="Q31" i="65" s="1"/>
  <c r="P31" i="65"/>
  <c r="Q24" i="65"/>
  <c r="Q25" i="65" s="1"/>
  <c r="S19" i="65"/>
  <c r="S20" i="65" s="1"/>
  <c r="T14" i="65"/>
  <c r="T15" i="65" s="1"/>
  <c r="P34" i="65"/>
  <c r="P35" i="65" s="1"/>
  <c r="P36" i="65" l="1"/>
  <c r="O36" i="65"/>
  <c r="R21" i="65"/>
  <c r="S21" i="65"/>
  <c r="T16" i="65"/>
  <c r="T19" i="65"/>
  <c r="T20" i="65" s="1"/>
  <c r="T21" i="65" s="1"/>
  <c r="Q26" i="65"/>
  <c r="Q34" i="65"/>
  <c r="Q35" i="65" s="1"/>
  <c r="R24" i="65"/>
  <c r="U14" i="65"/>
  <c r="U15" i="65" s="1"/>
  <c r="R29" i="65"/>
  <c r="R30" i="65" s="1"/>
  <c r="Q36" i="65" l="1"/>
  <c r="R25" i="65"/>
  <c r="R31" i="65"/>
  <c r="U16" i="65"/>
  <c r="V14" i="65"/>
  <c r="S24" i="65"/>
  <c r="S25" i="65" s="1"/>
  <c r="S26" i="65" s="1"/>
  <c r="R34" i="65"/>
  <c r="S29" i="65"/>
  <c r="S30" i="65" s="1"/>
  <c r="U19" i="65"/>
  <c r="U20" i="65" s="1"/>
  <c r="R26" i="65" l="1"/>
  <c r="S31" i="65"/>
  <c r="R35" i="65"/>
  <c r="V16" i="65"/>
  <c r="U21" i="65"/>
  <c r="T29" i="65"/>
  <c r="T30" i="65" s="1"/>
  <c r="S34" i="65"/>
  <c r="S35" i="65" s="1"/>
  <c r="S36" i="65" s="1"/>
  <c r="T24" i="65"/>
  <c r="T25" i="65" s="1"/>
  <c r="T26" i="65" s="1"/>
  <c r="V19" i="65"/>
  <c r="V20" i="65" s="1"/>
  <c r="W14" i="65"/>
  <c r="R36" i="65" l="1"/>
  <c r="T31" i="65"/>
  <c r="V21" i="65"/>
  <c r="W16" i="65"/>
  <c r="W19" i="65"/>
  <c r="W20" i="65" s="1"/>
  <c r="X14" i="65"/>
  <c r="X15" i="65" s="1"/>
  <c r="U24" i="65"/>
  <c r="U25" i="65" s="1"/>
  <c r="T34" i="65"/>
  <c r="T35" i="65" s="1"/>
  <c r="T36" i="65" s="1"/>
  <c r="U29" i="65"/>
  <c r="U30" i="65" s="1"/>
  <c r="U26" i="65" l="1"/>
  <c r="U31" i="65"/>
  <c r="W21" i="65"/>
  <c r="X16" i="65"/>
  <c r="U34" i="65"/>
  <c r="U35" i="65" s="1"/>
  <c r="V24" i="65"/>
  <c r="V25" i="65" s="1"/>
  <c r="V29" i="65"/>
  <c r="V30" i="65" s="1"/>
  <c r="V31" i="65" s="1"/>
  <c r="Y14" i="65"/>
  <c r="Y15" i="65" s="1"/>
  <c r="X19" i="65"/>
  <c r="X20" i="65" s="1"/>
  <c r="V26" i="65" l="1"/>
  <c r="U36" i="65"/>
  <c r="X21" i="65"/>
  <c r="Y16" i="65"/>
  <c r="Z14" i="65"/>
  <c r="Z15" i="65" s="1"/>
  <c r="Y19" i="65"/>
  <c r="Y20" i="65" s="1"/>
  <c r="W29" i="65"/>
  <c r="W30" i="65" s="1"/>
  <c r="W24" i="65"/>
  <c r="W25" i="65" s="1"/>
  <c r="W26" i="65" s="1"/>
  <c r="V34" i="65"/>
  <c r="V35" i="65" s="1"/>
  <c r="V36" i="65" s="1"/>
  <c r="W31" i="65" l="1"/>
  <c r="Z16" i="65"/>
  <c r="Y21" i="65"/>
  <c r="X24" i="65"/>
  <c r="X25" i="65" s="1"/>
  <c r="X29" i="65"/>
  <c r="X30" i="65" s="1"/>
  <c r="X31" i="65" s="1"/>
  <c r="W34" i="65"/>
  <c r="W35" i="65" s="1"/>
  <c r="Z19" i="65"/>
  <c r="Z20" i="65" s="1"/>
  <c r="AA14" i="65"/>
  <c r="AA15" i="65" s="1"/>
  <c r="W36" i="65" l="1"/>
  <c r="X26" i="65"/>
  <c r="Z21" i="65"/>
  <c r="AA16" i="65"/>
  <c r="AA19" i="65"/>
  <c r="AA20" i="65" s="1"/>
  <c r="X34" i="65"/>
  <c r="X35" i="65" s="1"/>
  <c r="AB14" i="65"/>
  <c r="Y29" i="65"/>
  <c r="Y30" i="65" s="1"/>
  <c r="Y24" i="65"/>
  <c r="Y25" i="65" s="1"/>
  <c r="Y31" i="65" l="1"/>
  <c r="X36" i="65"/>
  <c r="Y26" i="65"/>
  <c r="AB15" i="65"/>
  <c r="AB16" i="65" s="1"/>
  <c r="AA21" i="65"/>
  <c r="Z29" i="65"/>
  <c r="Z30" i="65" s="1"/>
  <c r="AC14" i="65"/>
  <c r="AC15" i="65" s="1"/>
  <c r="Z24" i="65"/>
  <c r="Z25" i="65" s="1"/>
  <c r="Y34" i="65"/>
  <c r="Y35" i="65" s="1"/>
  <c r="Y36" i="65" s="1"/>
  <c r="AB19" i="65"/>
  <c r="AB20" i="65" s="1"/>
  <c r="Z31" i="65" l="1"/>
  <c r="Z26" i="65"/>
  <c r="AC16" i="65"/>
  <c r="AB21" i="65"/>
  <c r="Z34" i="65"/>
  <c r="Z35" i="65" s="1"/>
  <c r="AA24" i="65"/>
  <c r="AA25" i="65" s="1"/>
  <c r="AC19" i="65"/>
  <c r="AC20" i="65" s="1"/>
  <c r="AD14" i="65"/>
  <c r="AD15" i="65" s="1"/>
  <c r="AA29" i="65"/>
  <c r="AA30" i="65" s="1"/>
  <c r="AA31" i="65" s="1"/>
  <c r="Z36" i="65" l="1"/>
  <c r="AA26" i="65"/>
  <c r="AC21" i="65"/>
  <c r="AD16" i="65"/>
  <c r="AE14" i="65"/>
  <c r="AE15" i="65" s="1"/>
  <c r="AD19" i="65"/>
  <c r="AD20" i="65" s="1"/>
  <c r="AB24" i="65"/>
  <c r="AB25" i="65" s="1"/>
  <c r="AB29" i="65"/>
  <c r="AB30" i="65" s="1"/>
  <c r="AB31" i="65" s="1"/>
  <c r="AA34" i="65"/>
  <c r="AA35" i="65" s="1"/>
  <c r="AA36" i="65" s="1"/>
  <c r="AB26" i="65" l="1"/>
  <c r="AE16" i="65"/>
  <c r="AD21" i="65"/>
  <c r="AC29" i="65"/>
  <c r="AC30" i="65" s="1"/>
  <c r="AC24" i="65"/>
  <c r="AC25" i="65" s="1"/>
  <c r="AE19" i="65"/>
  <c r="AE20" i="65" s="1"/>
  <c r="AB34" i="65"/>
  <c r="AB35" i="65" s="1"/>
  <c r="AF14" i="65"/>
  <c r="AF15" i="65" s="1"/>
  <c r="AC26" i="65" l="1"/>
  <c r="AB36" i="65"/>
  <c r="AC31" i="65"/>
  <c r="AE21" i="65"/>
  <c r="AF16" i="65"/>
  <c r="AG14" i="65"/>
  <c r="AG15" i="65" s="1"/>
  <c r="AC34" i="65"/>
  <c r="AC35" i="65" s="1"/>
  <c r="AC36" i="65" s="1"/>
  <c r="AF19" i="65"/>
  <c r="AD24" i="65"/>
  <c r="AD25" i="65" s="1"/>
  <c r="AD26" i="65" s="1"/>
  <c r="AD29" i="65"/>
  <c r="AD30" i="65" s="1"/>
  <c r="AD31" i="65" s="1"/>
  <c r="AG16" i="65" l="1"/>
  <c r="AF20" i="65"/>
  <c r="AE29" i="65"/>
  <c r="AE30" i="65" s="1"/>
  <c r="AE24" i="65"/>
  <c r="AE25" i="65" s="1"/>
  <c r="AG19" i="65"/>
  <c r="AG20" i="65" s="1"/>
  <c r="AG21" i="65" s="1"/>
  <c r="AD34" i="65"/>
  <c r="AD35" i="65" s="1"/>
  <c r="AH14" i="65"/>
  <c r="AH15" i="65" s="1"/>
  <c r="AD36" i="65" l="1"/>
  <c r="AE26" i="65"/>
  <c r="AE31" i="65"/>
  <c r="AF21" i="65"/>
  <c r="AI14" i="65"/>
  <c r="AE34" i="65"/>
  <c r="AE35" i="65" s="1"/>
  <c r="AE36" i="65" s="1"/>
  <c r="AH19" i="65"/>
  <c r="AH20" i="65" s="1"/>
  <c r="AH21" i="65" s="1"/>
  <c r="AF24" i="65"/>
  <c r="AF25" i="65" s="1"/>
  <c r="AF29" i="65"/>
  <c r="AF30" i="65" s="1"/>
  <c r="AF31" i="65" s="1"/>
  <c r="AJ14" i="65"/>
  <c r="AN13" i="65" s="1"/>
  <c r="AR13" i="65" s="1"/>
  <c r="AQ13" i="65" l="1"/>
  <c r="AS13" i="65" s="1"/>
  <c r="AN14" i="65"/>
  <c r="AF26" i="65"/>
  <c r="AI15" i="65"/>
  <c r="AP13" i="65"/>
  <c r="AO13" i="65" s="1"/>
  <c r="AW13" i="65"/>
  <c r="AY13" i="65" s="1"/>
  <c r="AZ13" i="65" s="1"/>
  <c r="AJ15" i="65"/>
  <c r="AG24" i="65"/>
  <c r="AG25" i="65" s="1"/>
  <c r="AG29" i="65"/>
  <c r="AG30" i="65" s="1"/>
  <c r="AG31" i="65" s="1"/>
  <c r="AJ19" i="65"/>
  <c r="AI19" i="65"/>
  <c r="AI20" i="65" s="1"/>
  <c r="AI21" i="65" s="1"/>
  <c r="AF34" i="65"/>
  <c r="AF35" i="65" s="1"/>
  <c r="AF36" i="65" s="1"/>
  <c r="BG20" i="65" l="1"/>
  <c r="BK22" i="65" s="1"/>
  <c r="BJ22" i="65" s="1"/>
  <c r="BI4" i="65" s="1"/>
  <c r="BD15" i="65"/>
  <c r="BG15" i="65"/>
  <c r="AG26" i="65"/>
  <c r="BL15" i="65"/>
  <c r="AV13" i="65"/>
  <c r="BH15" i="65"/>
  <c r="AT13" i="65"/>
  <c r="AJ16" i="65"/>
  <c r="AL14" i="65"/>
  <c r="AR14" i="65" s="1"/>
  <c r="AN15" i="65"/>
  <c r="AJ20" i="65"/>
  <c r="AH34" i="65"/>
  <c r="AG34" i="65"/>
  <c r="AG35" i="65" s="1"/>
  <c r="AG36" i="65" s="1"/>
  <c r="AH29" i="65"/>
  <c r="AH30" i="65" s="1"/>
  <c r="AH24" i="65"/>
  <c r="AH25" i="65" s="1"/>
  <c r="AH26" i="65" s="1"/>
  <c r="BI15" i="65" l="1"/>
  <c r="BK15" i="65" s="1"/>
  <c r="BJ15" i="65" s="1"/>
  <c r="BD17" i="65"/>
  <c r="BC15" i="65"/>
  <c r="AL15" i="65"/>
  <c r="AR15" i="65" s="1"/>
  <c r="AN16" i="65"/>
  <c r="AW14" i="65"/>
  <c r="AY14" i="65" s="1"/>
  <c r="AV14" i="65"/>
  <c r="AQ14" i="65"/>
  <c r="AP14" i="65"/>
  <c r="AO14" i="65" s="1"/>
  <c r="AJ21" i="65"/>
  <c r="BG25" i="65"/>
  <c r="BL20" i="65"/>
  <c r="BH20" i="65"/>
  <c r="AJ34" i="65"/>
  <c r="AI34" i="65"/>
  <c r="AI24" i="65"/>
  <c r="AI25" i="65" s="1"/>
  <c r="AJ24" i="65"/>
  <c r="AI29" i="65"/>
  <c r="AI30" i="65" s="1"/>
  <c r="AI31" i="65" s="1"/>
  <c r="AJ29" i="65"/>
  <c r="AH31" i="65"/>
  <c r="AH35" i="65"/>
  <c r="AZ14" i="65" l="1"/>
  <c r="AJ25" i="65"/>
  <c r="BF20" i="65"/>
  <c r="AJ30" i="65"/>
  <c r="BG35" i="65" s="1"/>
  <c r="BI20" i="65"/>
  <c r="BK20" i="65" s="1"/>
  <c r="BJ20" i="65" s="1"/>
  <c r="AS14" i="65"/>
  <c r="AT14" i="65" s="1"/>
  <c r="AL16" i="65"/>
  <c r="AR16" i="65" s="1"/>
  <c r="AN17" i="65"/>
  <c r="AL17" i="65" s="1"/>
  <c r="AR17" i="65" s="1"/>
  <c r="AV15" i="65"/>
  <c r="AW15" i="65"/>
  <c r="AY15" i="65" s="1"/>
  <c r="AQ15" i="65"/>
  <c r="AP15" i="65"/>
  <c r="AO15" i="65" s="1"/>
  <c r="AZ15" i="65" s="1"/>
  <c r="BC20" i="65"/>
  <c r="BD22" i="65"/>
  <c r="BD20" i="65"/>
  <c r="AH36" i="65"/>
  <c r="AJ35" i="65"/>
  <c r="AI35" i="65"/>
  <c r="AI26" i="65"/>
  <c r="BH25" i="65"/>
  <c r="BF22" i="65" l="1"/>
  <c r="BH30" i="65"/>
  <c r="AJ31" i="65"/>
  <c r="AJ36" i="65"/>
  <c r="BL25" i="65"/>
  <c r="BI25" i="65" s="1"/>
  <c r="BK25" i="65" s="1"/>
  <c r="BJ25" i="65" s="1"/>
  <c r="BL30" i="65"/>
  <c r="BI30" i="65" s="1"/>
  <c r="BK30" i="65" s="1"/>
  <c r="BJ30" i="65" s="1"/>
  <c r="AJ26" i="65"/>
  <c r="BD27" i="65" s="1"/>
  <c r="BG30" i="65"/>
  <c r="AS15" i="65"/>
  <c r="AT15" i="65"/>
  <c r="AW17" i="65"/>
  <c r="AY17" i="65" s="1"/>
  <c r="AQ17" i="65"/>
  <c r="AP17" i="65"/>
  <c r="AO17" i="65" s="1"/>
  <c r="AZ17" i="65" s="1"/>
  <c r="AV17" i="65"/>
  <c r="AW16" i="65"/>
  <c r="AY16" i="65" s="1"/>
  <c r="AP16" i="65"/>
  <c r="AO16" i="65" s="1"/>
  <c r="AZ16" i="65" s="1"/>
  <c r="AQ16" i="65"/>
  <c r="AV16" i="65"/>
  <c r="BE22" i="65"/>
  <c r="BE20" i="65"/>
  <c r="AI36" i="65"/>
  <c r="BH35" i="65"/>
  <c r="BL35" i="65"/>
  <c r="BI35" i="65" s="1"/>
  <c r="BK35" i="65" s="1"/>
  <c r="BJ35" i="65" s="1"/>
  <c r="BC30" i="65" l="1"/>
  <c r="BF27" i="65"/>
  <c r="BE27" i="65" s="1"/>
  <c r="BC25" i="65"/>
  <c r="BD37" i="65"/>
  <c r="BD25" i="65"/>
  <c r="BF25" i="65"/>
  <c r="BE25" i="65" s="1"/>
  <c r="BD30" i="65"/>
  <c r="BD32" i="65"/>
  <c r="AS16" i="65"/>
  <c r="AT16" i="65"/>
  <c r="AS17" i="65"/>
  <c r="AT17" i="65"/>
  <c r="BD35" i="65"/>
  <c r="BC35" i="65"/>
  <c r="BA13" i="65" l="1"/>
  <c r="BF17" i="65" s="1"/>
  <c r="BE17" i="65" s="1"/>
  <c r="AU13" i="65"/>
  <c r="BF32" i="65" l="1"/>
  <c r="BE32" i="65" s="1"/>
  <c r="BF30" i="65"/>
  <c r="BE30" i="65" s="1"/>
  <c r="BF35" i="65"/>
  <c r="BE35" i="65" s="1"/>
  <c r="BF15" i="65"/>
  <c r="BE15" i="65" s="1"/>
  <c r="BF37" i="65"/>
  <c r="BE37" i="65" s="1"/>
  <c r="BI3" i="65" l="1"/>
  <c r="AE4" i="65" l="1"/>
  <c r="AB4" i="65"/>
  <c r="AH4" i="65" l="1"/>
  <c r="BI5" i="65" l="1"/>
  <c r="BI6" i="65" s="1"/>
</calcChain>
</file>

<file path=xl/sharedStrings.xml><?xml version="1.0" encoding="utf-8"?>
<sst xmlns="http://schemas.openxmlformats.org/spreadsheetml/2006/main" count="658" uniqueCount="117">
  <si>
    <t>工事名</t>
    <rPh sb="0" eb="3">
      <t>コウジメイ</t>
    </rPh>
    <phoneticPr fontId="1"/>
  </si>
  <si>
    <t>工事場所</t>
    <rPh sb="0" eb="2">
      <t>コウジ</t>
    </rPh>
    <rPh sb="2" eb="4">
      <t>バショ</t>
    </rPh>
    <phoneticPr fontId="1"/>
  </si>
  <si>
    <t>曜日</t>
    <rPh sb="0" eb="2">
      <t>ヨウビ</t>
    </rPh>
    <phoneticPr fontId="1"/>
  </si>
  <si>
    <t>受注者名</t>
    <rPh sb="0" eb="3">
      <t>ジュチュウシャ</t>
    </rPh>
    <rPh sb="3" eb="4">
      <t>メイ</t>
    </rPh>
    <phoneticPr fontId="1"/>
  </si>
  <si>
    <t>〇</t>
    <phoneticPr fontId="1"/>
  </si>
  <si>
    <t>□</t>
    <phoneticPr fontId="1"/>
  </si>
  <si>
    <t>～</t>
    <phoneticPr fontId="1"/>
  </si>
  <si>
    <t>■</t>
    <phoneticPr fontId="1"/>
  </si>
  <si>
    <t>日付</t>
    <rPh sb="0" eb="2">
      <t>ヒヅケ</t>
    </rPh>
    <phoneticPr fontId="1"/>
  </si>
  <si>
    <t>凡例</t>
    <phoneticPr fontId="1"/>
  </si>
  <si>
    <t>●</t>
    <phoneticPr fontId="1"/>
  </si>
  <si>
    <t>外</t>
    <rPh sb="0" eb="1">
      <t>ソト</t>
    </rPh>
    <phoneticPr fontId="1"/>
  </si>
  <si>
    <t>対象外日</t>
    <rPh sb="0" eb="3">
      <t>タイショウガイ</t>
    </rPh>
    <rPh sb="3" eb="4">
      <t>ヒ</t>
    </rPh>
    <phoneticPr fontId="1"/>
  </si>
  <si>
    <t>振替閉所日</t>
    <rPh sb="0" eb="5">
      <t>フリカエヘイショビ</t>
    </rPh>
    <phoneticPr fontId="1"/>
  </si>
  <si>
    <t>閉所日</t>
    <rPh sb="0" eb="3">
      <t>ヘイショビ</t>
    </rPh>
    <phoneticPr fontId="1"/>
  </si>
  <si>
    <t>振替作業日</t>
    <rPh sb="0" eb="5">
      <t>フリカエサギョウビ</t>
    </rPh>
    <phoneticPr fontId="1"/>
  </si>
  <si>
    <t>通常作業日</t>
    <rPh sb="0" eb="5">
      <t>ツウジョウサギョウビ</t>
    </rPh>
    <phoneticPr fontId="1"/>
  </si>
  <si>
    <t>計画</t>
    <rPh sb="0" eb="2">
      <t>ケイカク</t>
    </rPh>
    <phoneticPr fontId="1"/>
  </si>
  <si>
    <t>実施</t>
    <rPh sb="0" eb="2">
      <t>ジッシ</t>
    </rPh>
    <phoneticPr fontId="1"/>
  </si>
  <si>
    <t>×</t>
    <phoneticPr fontId="1"/>
  </si>
  <si>
    <t>作業日</t>
    <rPh sb="0" eb="2">
      <t>サギョウ</t>
    </rPh>
    <rPh sb="2" eb="3">
      <t>ビ</t>
    </rPh>
    <phoneticPr fontId="1"/>
  </si>
  <si>
    <t>閉所日</t>
    <rPh sb="0" eb="2">
      <t>ヘイショ</t>
    </rPh>
    <rPh sb="2" eb="3">
      <t>ビ</t>
    </rPh>
    <phoneticPr fontId="1"/>
  </si>
  <si>
    <t>対象外</t>
    <rPh sb="0" eb="2">
      <t>タイショウ</t>
    </rPh>
    <rPh sb="2" eb="3">
      <t>ガイ</t>
    </rPh>
    <phoneticPr fontId="1"/>
  </si>
  <si>
    <t>対象期間</t>
    <rPh sb="0" eb="2">
      <t>タイショウ</t>
    </rPh>
    <rPh sb="2" eb="4">
      <t>キカン</t>
    </rPh>
    <phoneticPr fontId="1"/>
  </si>
  <si>
    <t>月単位</t>
    <rPh sb="0" eb="3">
      <t>ツキタンイ</t>
    </rPh>
    <phoneticPr fontId="1"/>
  </si>
  <si>
    <t>閉所率</t>
    <rPh sb="0" eb="2">
      <t>ヘイショ</t>
    </rPh>
    <rPh sb="2" eb="3">
      <t>リツ</t>
    </rPh>
    <phoneticPr fontId="1"/>
  </si>
  <si>
    <t>閉所日数</t>
    <rPh sb="0" eb="2">
      <t>ヘイショ</t>
    </rPh>
    <rPh sb="2" eb="4">
      <t>ニッスウ</t>
    </rPh>
    <phoneticPr fontId="1"/>
  </si>
  <si>
    <t>対象期間</t>
    <rPh sb="0" eb="2">
      <t>タイショウ</t>
    </rPh>
    <rPh sb="2" eb="4">
      <t>キカン</t>
    </rPh>
    <phoneticPr fontId="10"/>
  </si>
  <si>
    <t>閉所日数</t>
    <rPh sb="0" eb="2">
      <t>ヘイショ</t>
    </rPh>
    <rPh sb="2" eb="4">
      <t>ニッスウ</t>
    </rPh>
    <phoneticPr fontId="10"/>
  </si>
  <si>
    <t>閉所率</t>
    <rPh sb="0" eb="2">
      <t>ヘイショ</t>
    </rPh>
    <rPh sb="2" eb="3">
      <t>リツ</t>
    </rPh>
    <phoneticPr fontId="10"/>
  </si>
  <si>
    <t>計画</t>
    <rPh sb="0" eb="2">
      <t>ケイカク</t>
    </rPh>
    <phoneticPr fontId="10"/>
  </si>
  <si>
    <t>実績</t>
    <rPh sb="0" eb="2">
      <t>ジッセキ</t>
    </rPh>
    <phoneticPr fontId="10"/>
  </si>
  <si>
    <t>月単位の週休2日</t>
    <rPh sb="0" eb="3">
      <t>ツキタンイ</t>
    </rPh>
    <rPh sb="4" eb="6">
      <t>シュウキュウ</t>
    </rPh>
    <rPh sb="7" eb="8">
      <t>ニチ</t>
    </rPh>
    <phoneticPr fontId="1"/>
  </si>
  <si>
    <t>通期の週休2日</t>
    <rPh sb="0" eb="2">
      <t>ツウキ</t>
    </rPh>
    <rPh sb="3" eb="5">
      <t>シュウキュウ</t>
    </rPh>
    <rPh sb="6" eb="7">
      <t>ニチ</t>
    </rPh>
    <phoneticPr fontId="1"/>
  </si>
  <si>
    <t>祝日</t>
    <rPh sb="0" eb="2">
      <t>シュクジツ</t>
    </rPh>
    <phoneticPr fontId="10"/>
  </si>
  <si>
    <t>名称</t>
    <rPh sb="0" eb="2">
      <t>メイショウ</t>
    </rPh>
    <phoneticPr fontId="10"/>
  </si>
  <si>
    <t>建国記念の日</t>
  </si>
  <si>
    <t>休日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</si>
  <si>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</si>
  <si>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</si>
  <si>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</si>
  <si>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</si>
  <si>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</si>
  <si>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</si>
  <si>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</si>
  <si>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</si>
  <si>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</si>
  <si>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</si>
  <si>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</si>
  <si>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</si>
  <si>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</si>
  <si>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○○工事</t>
    <rPh sb="2" eb="4">
      <t>コウジ</t>
    </rPh>
    <phoneticPr fontId="1"/>
  </si>
  <si>
    <t>○○○○</t>
    <phoneticPr fontId="1"/>
  </si>
  <si>
    <t>経費補正区分</t>
    <rPh sb="0" eb="2">
      <t>ケイヒ</t>
    </rPh>
    <rPh sb="2" eb="4">
      <t>ホセイ</t>
    </rPh>
    <rPh sb="4" eb="6">
      <t>クブン</t>
    </rPh>
    <phoneticPr fontId="1"/>
  </si>
  <si>
    <t>※令和8年度まで祝日を入力しています。令和9年度以降はリストを追記してください。</t>
    <rPh sb="1" eb="3">
      <t>レイワ</t>
    </rPh>
    <rPh sb="4" eb="6">
      <t>ネンド</t>
    </rPh>
    <rPh sb="8" eb="10">
      <t>シュクジツ</t>
    </rPh>
    <rPh sb="11" eb="13">
      <t>ニュウリョク</t>
    </rPh>
    <rPh sb="19" eb="21">
      <t>レイワ</t>
    </rPh>
    <rPh sb="22" eb="24">
      <t>ネンド</t>
    </rPh>
    <rPh sb="24" eb="26">
      <t>イコウ</t>
    </rPh>
    <rPh sb="31" eb="33">
      <t>ツイキ</t>
    </rPh>
    <phoneticPr fontId="10"/>
  </si>
  <si>
    <t>元日</t>
    <rPh sb="0" eb="2">
      <t>ガンジツ</t>
    </rPh>
    <phoneticPr fontId="1"/>
  </si>
  <si>
    <t>成人の日</t>
    <rPh sb="0" eb="2">
      <t>セイジン</t>
    </rPh>
    <rPh sb="3" eb="4">
      <t>ヒ</t>
    </rPh>
    <phoneticPr fontId="1"/>
  </si>
  <si>
    <t>国民の休日</t>
    <rPh sb="0" eb="2">
      <t>コクミン</t>
    </rPh>
    <rPh sb="3" eb="5">
      <t>キュウジツ</t>
    </rPh>
    <phoneticPr fontId="1"/>
  </si>
  <si>
    <t>■</t>
  </si>
  <si>
    <t>×</t>
  </si>
  <si>
    <t>〇</t>
  </si>
  <si>
    <t>週単位の週休2日</t>
    <rPh sb="0" eb="1">
      <t>シュウ</t>
    </rPh>
    <rPh sb="1" eb="3">
      <t>タンイ</t>
    </rPh>
    <rPh sb="4" eb="6">
      <t>シュウキュウ</t>
    </rPh>
    <rPh sb="7" eb="8">
      <t>ニチ</t>
    </rPh>
    <phoneticPr fontId="1"/>
  </si>
  <si>
    <t>建国記念の日</t>
    <rPh sb="0" eb="2">
      <t>ケンコク</t>
    </rPh>
    <rPh sb="2" eb="4">
      <t>キネン</t>
    </rPh>
    <rPh sb="5" eb="6">
      <t>ヒ</t>
    </rPh>
    <phoneticPr fontId="1"/>
  </si>
  <si>
    <t>振替休日</t>
    <rPh sb="0" eb="4">
      <t>フリカエキュウジツ</t>
    </rPh>
    <phoneticPr fontId="1"/>
  </si>
  <si>
    <t>様式１：休日取得計画・実績報告書</t>
    <rPh sb="0" eb="2">
      <t>ヨウシキ</t>
    </rPh>
    <rPh sb="4" eb="6">
      <t>キュウジツ</t>
    </rPh>
    <rPh sb="6" eb="8">
      <t>シュトク</t>
    </rPh>
    <rPh sb="8" eb="10">
      <t>ケイカク</t>
    </rPh>
    <rPh sb="11" eb="13">
      <t>ジッセキ</t>
    </rPh>
    <rPh sb="13" eb="16">
      <t>ホウコクショ</t>
    </rPh>
    <phoneticPr fontId="1"/>
  </si>
  <si>
    <t>福岡市○○区○○地内</t>
    <rPh sb="0" eb="2">
      <t>フクオカ</t>
    </rPh>
    <rPh sb="2" eb="3">
      <t>シ</t>
    </rPh>
    <rPh sb="5" eb="6">
      <t>ク</t>
    </rPh>
    <rPh sb="8" eb="9">
      <t>チ</t>
    </rPh>
    <rPh sb="9" eb="10">
      <t>ナイ</t>
    </rPh>
    <phoneticPr fontId="1"/>
  </si>
  <si>
    <t>振</t>
  </si>
  <si>
    <t>振</t>
    <rPh sb="0" eb="1">
      <t>フ</t>
    </rPh>
    <phoneticPr fontId="1"/>
  </si>
  <si>
    <t>昭和の日</t>
    <phoneticPr fontId="1"/>
  </si>
  <si>
    <t>憲法記念日</t>
    <phoneticPr fontId="1"/>
  </si>
  <si>
    <t>みどりの日</t>
    <phoneticPr fontId="1"/>
  </si>
  <si>
    <t>こどもの日</t>
    <phoneticPr fontId="1"/>
  </si>
  <si>
    <t>海の日</t>
    <phoneticPr fontId="1"/>
  </si>
  <si>
    <t>山の日</t>
    <phoneticPr fontId="1"/>
  </si>
  <si>
    <t>敬老の日</t>
    <phoneticPr fontId="1"/>
  </si>
  <si>
    <t>秋分の日</t>
    <phoneticPr fontId="1"/>
  </si>
  <si>
    <t>スポーツの日</t>
    <phoneticPr fontId="1"/>
  </si>
  <si>
    <t>文化の日</t>
    <phoneticPr fontId="1"/>
  </si>
  <si>
    <t>勤労感謝の日</t>
    <phoneticPr fontId="1"/>
  </si>
  <si>
    <t>元旦</t>
    <rPh sb="0" eb="2">
      <t>ガンタン</t>
    </rPh>
    <phoneticPr fontId="1"/>
  </si>
  <si>
    <t>国民の日
建国記念の日</t>
    <rPh sb="0" eb="2">
      <t>コクミン</t>
    </rPh>
    <rPh sb="3" eb="4">
      <t>ヒ</t>
    </rPh>
    <rPh sb="5" eb="7">
      <t>ケンコク</t>
    </rPh>
    <rPh sb="7" eb="9">
      <t>キネン</t>
    </rPh>
    <rPh sb="10" eb="11">
      <t>ヒ</t>
    </rPh>
    <phoneticPr fontId="1"/>
  </si>
  <si>
    <t>天皇誕生日</t>
    <phoneticPr fontId="1"/>
  </si>
  <si>
    <t>春分の日</t>
    <phoneticPr fontId="1"/>
  </si>
  <si>
    <t>週</t>
    <rPh sb="0" eb="1">
      <t>シュウ</t>
    </rPh>
    <phoneticPr fontId="1"/>
  </si>
  <si>
    <t>週単位</t>
    <rPh sb="0" eb="3">
      <t>シュウタンイ</t>
    </rPh>
    <phoneticPr fontId="1"/>
  </si>
  <si>
    <t>土日数</t>
    <rPh sb="0" eb="3">
      <t>ドニチスウ</t>
    </rPh>
    <phoneticPr fontId="1"/>
  </si>
  <si>
    <t>判定</t>
    <rPh sb="0" eb="2">
      <t>ハンテイ</t>
    </rPh>
    <phoneticPr fontId="1"/>
  </si>
  <si>
    <t>通期</t>
    <rPh sb="0" eb="2">
      <t>ツウキ</t>
    </rPh>
    <phoneticPr fontId="1"/>
  </si>
  <si>
    <t>－</t>
    <phoneticPr fontId="1"/>
  </si>
  <si>
    <t>週単位の
評価対象外</t>
    <rPh sb="0" eb="3">
      <t>シュウタンイ</t>
    </rPh>
    <rPh sb="5" eb="7">
      <t>ヒョウカ</t>
    </rPh>
    <rPh sb="7" eb="10">
      <t>タイショウガイ</t>
    </rPh>
    <phoneticPr fontId="1"/>
  </si>
  <si>
    <t>通期</t>
    <rPh sb="0" eb="2">
      <t>ツウキ</t>
    </rPh>
    <phoneticPr fontId="1"/>
  </si>
  <si>
    <t>振替えて閉所した日</t>
    <rPh sb="0" eb="2">
      <t>フリカ</t>
    </rPh>
    <rPh sb="4" eb="6">
      <t>ヘイショ</t>
    </rPh>
    <rPh sb="8" eb="9">
      <t>ヒ</t>
    </rPh>
    <phoneticPr fontId="1"/>
  </si>
  <si>
    <t>1w</t>
    <phoneticPr fontId="1"/>
  </si>
  <si>
    <t>2w</t>
    <phoneticPr fontId="1"/>
  </si>
  <si>
    <t>3w</t>
    <phoneticPr fontId="1"/>
  </si>
  <si>
    <t>4w</t>
    <phoneticPr fontId="1"/>
  </si>
  <si>
    <t>5w</t>
    <phoneticPr fontId="1"/>
  </si>
  <si>
    <t>1w:第1日曜の日</t>
    <rPh sb="3" eb="4">
      <t>ダイ</t>
    </rPh>
    <rPh sb="5" eb="6">
      <t>ニチ</t>
    </rPh>
    <rPh sb="8" eb="9">
      <t>ヒ</t>
    </rPh>
    <phoneticPr fontId="1"/>
  </si>
  <si>
    <t>https://www.relief.jp/docs/excel-formula-nth-sunday-in-month.html</t>
  </si>
  <si>
    <t>第n日曜の数式</t>
    <rPh sb="0" eb="1">
      <t>ダイ</t>
    </rPh>
    <rPh sb="2" eb="4">
      <t>ニチヨウ</t>
    </rPh>
    <rPh sb="5" eb="7">
      <t>スウシキ</t>
    </rPh>
    <phoneticPr fontId="1"/>
  </si>
  <si>
    <t>期間での週の評価対象</t>
    <rPh sb="0" eb="2">
      <t>キカン</t>
    </rPh>
    <rPh sb="4" eb="5">
      <t>シュウ</t>
    </rPh>
    <rPh sb="6" eb="10">
      <t>ヒョウカタイショウ</t>
    </rPh>
    <phoneticPr fontId="1"/>
  </si>
  <si>
    <t>対象数</t>
    <rPh sb="0" eb="2">
      <t>タイショウ</t>
    </rPh>
    <rPh sb="2" eb="3">
      <t>スウ</t>
    </rPh>
    <phoneticPr fontId="1"/>
  </si>
  <si>
    <t>閉所数</t>
    <rPh sb="0" eb="3">
      <t>ヘイショスウ</t>
    </rPh>
    <phoneticPr fontId="1"/>
  </si>
  <si>
    <t>閉所率</t>
    <rPh sb="0" eb="3">
      <t>ヘイショリツ</t>
    </rPh>
    <phoneticPr fontId="1"/>
  </si>
  <si>
    <t>計画</t>
    <rPh sb="0" eb="2">
      <t>ケイカク</t>
    </rPh>
    <phoneticPr fontId="1"/>
  </si>
  <si>
    <t>実績</t>
    <rPh sb="0" eb="2">
      <t>ジッセキ</t>
    </rPh>
    <phoneticPr fontId="1"/>
  </si>
  <si>
    <t>https://excel-ubara.com/excel3/EXCEL016.html</t>
    <phoneticPr fontId="1"/>
  </si>
  <si>
    <t>可変範囲でのカウント</t>
    <rPh sb="0" eb="2">
      <t>カヘン</t>
    </rPh>
    <rPh sb="2" eb="4">
      <t>ハンイ</t>
    </rPh>
    <phoneticPr fontId="1"/>
  </si>
  <si>
    <t>判定</t>
    <rPh sb="0" eb="2">
      <t>ハンテイ</t>
    </rPh>
    <phoneticPr fontId="1"/>
  </si>
  <si>
    <t>開始日</t>
    <rPh sb="0" eb="3">
      <t>カイシビ</t>
    </rPh>
    <phoneticPr fontId="1"/>
  </si>
  <si>
    <t>月内の判定</t>
    <rPh sb="0" eb="2">
      <t>ツキナイ</t>
    </rPh>
    <rPh sb="3" eb="5">
      <t>ハンテイ</t>
    </rPh>
    <phoneticPr fontId="1"/>
  </si>
  <si>
    <t>週</t>
    <rPh sb="0" eb="1">
      <t>シュウ</t>
    </rPh>
    <phoneticPr fontId="1"/>
  </si>
  <si>
    <t>終了日</t>
    <rPh sb="0" eb="3">
      <t>シュウリョウビ</t>
    </rPh>
    <phoneticPr fontId="1"/>
  </si>
  <si>
    <t>翌</t>
  </si>
  <si>
    <t>週ごとの判定</t>
    <rPh sb="0" eb="1">
      <t>シュウ</t>
    </rPh>
    <rPh sb="4" eb="6">
      <t>ハンテイ</t>
    </rPh>
    <phoneticPr fontId="1"/>
  </si>
  <si>
    <t>1w:第土曜の日</t>
    <rPh sb="3" eb="4">
      <t>ダイ</t>
    </rPh>
    <rPh sb="4" eb="6">
      <t>ドヨウ</t>
    </rPh>
    <rPh sb="7" eb="8">
      <t>ヒ</t>
    </rPh>
    <phoneticPr fontId="1"/>
  </si>
  <si>
    <t>週内の土日の数</t>
    <rPh sb="0" eb="2">
      <t>シュウナイ</t>
    </rPh>
    <rPh sb="3" eb="5">
      <t>ドニチ</t>
    </rPh>
    <rPh sb="6" eb="7">
      <t>カズ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</si>
</sst>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e\.m\.d;@"/>
    <numFmt numFmtId="177" formatCode="aaa"/>
    <numFmt numFmtId="178" formatCode="0&quot;年&quot;"/>
    <numFmt numFmtId="179" formatCode="0.0%"/>
    <numFmt numFmtId="180" formatCode="0&quot;月&quot;"/>
    <numFmt numFmtId="181" formatCode="d"/>
    <numFmt numFmtId="182" formatCode="0_);[Red]\(0\)"/>
  </numFmts>
  <fonts count="24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name val="ＭＳ ゴシック"/>
      <family val="3"/>
      <charset val="128"/>
    </font>
    <font>
      <sz val="10"/>
      <color rgb="FF000000"/>
      <name val="Courier New"/>
      <family val="3"/>
    </font>
    <font>
      <sz val="11"/>
      <name val="游ゴシック"/>
      <family val="2"/>
      <charset val="128"/>
      <scheme val="minor"/>
    </font>
    <font>
      <sz val="10"/>
      <color theme="1"/>
      <name val="Courier New"/>
      <family val="3"/>
    </font>
    <font>
      <sz val="12"/>
      <color rgb="FFFF0000"/>
      <name val="ＭＳ ゴシック"/>
      <family val="3"/>
      <charset val="128"/>
    </font>
    <font>
      <sz val="9"/>
      <color rgb="FF00B050"/>
      <name val="ＭＳ ゴシック"/>
      <family val="3"/>
      <charset val="128"/>
    </font>
    <font>
      <sz val="1"/>
      <color theme="1"/>
      <name val="ＭＳ ゴシック"/>
      <family val="3"/>
      <charset val="128"/>
    </font>
    <font>
      <sz val="11"/>
      <color rgb="FFC00000"/>
      <name val="ＭＳ ゴシック"/>
      <family val="3"/>
      <charset val="128"/>
    </font>
    <font>
      <sz val="9"/>
      <color rgb="FFC00000"/>
      <name val="ＭＳ ゴシック"/>
      <family val="3"/>
      <charset val="128"/>
    </font>
    <font>
      <sz val="11"/>
      <name val="ＭＳ ゴシック"/>
      <family val="3"/>
      <charset val="128"/>
    </font>
    <font>
      <sz val="4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9"/>
      <name val="ＭＳ 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0D5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15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38" fontId="3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181" fontId="5" fillId="3" borderId="1" xfId="0" applyNumberFormat="1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14" fontId="14" fillId="0" borderId="1" xfId="0" applyNumberFormat="1" applyFont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14" fontId="12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82" fontId="4" fillId="0" borderId="0" xfId="0" applyNumberFormat="1" applyFont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shrinkToFit="1"/>
    </xf>
    <xf numFmtId="0" fontId="5" fillId="5" borderId="11" xfId="0" applyFont="1" applyFill="1" applyBorder="1" applyAlignment="1">
      <alignment horizontal="center" vertical="center" shrinkToFit="1"/>
    </xf>
    <xf numFmtId="0" fontId="5" fillId="6" borderId="1" xfId="0" applyFont="1" applyFill="1" applyBorder="1" applyAlignment="1">
      <alignment horizontal="center" vertical="center" shrinkToFit="1"/>
    </xf>
    <xf numFmtId="0" fontId="5" fillId="6" borderId="11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9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3" fillId="0" borderId="0" xfId="0" applyNumberFormat="1" applyFont="1" applyAlignment="1">
      <alignment vertical="center"/>
    </xf>
    <xf numFmtId="0" fontId="18" fillId="8" borderId="1" xfId="0" applyFont="1" applyFill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/>
    </xf>
    <xf numFmtId="182" fontId="4" fillId="0" borderId="0" xfId="0" applyNumberFormat="1" applyFont="1" applyFill="1" applyAlignment="1">
      <alignment horizontal="center" vertical="center"/>
    </xf>
    <xf numFmtId="0" fontId="5" fillId="7" borderId="1" xfId="0" applyFont="1" applyFill="1" applyBorder="1" applyAlignment="1" applyProtection="1">
      <alignment horizontal="center" vertical="center"/>
      <protection locked="0"/>
    </xf>
    <xf numFmtId="0" fontId="15" fillId="9" borderId="0" xfId="0" applyFont="1" applyFill="1" applyBorder="1" applyAlignment="1">
      <alignment horizontal="center" vertical="center" shrinkToFit="1"/>
    </xf>
    <xf numFmtId="0" fontId="20" fillId="6" borderId="11" xfId="0" applyFont="1" applyFill="1" applyBorder="1" applyAlignment="1">
      <alignment horizontal="center" vertical="center" shrinkToFit="1"/>
    </xf>
    <xf numFmtId="179" fontId="20" fillId="6" borderId="1" xfId="0" applyNumberFormat="1" applyFont="1" applyFill="1" applyBorder="1" applyAlignment="1">
      <alignment horizontal="center" vertical="center" shrinkToFit="1"/>
    </xf>
    <xf numFmtId="0" fontId="18" fillId="5" borderId="1" xfId="0" applyFont="1" applyFill="1" applyBorder="1" applyAlignment="1">
      <alignment horizontal="center" vertical="center" shrinkToFit="1"/>
    </xf>
    <xf numFmtId="0" fontId="21" fillId="5" borderId="15" xfId="0" applyFont="1" applyFill="1" applyBorder="1" applyAlignment="1">
      <alignment horizontal="right"/>
    </xf>
    <xf numFmtId="0" fontId="21" fillId="5" borderId="30" xfId="0" applyFont="1" applyFill="1" applyBorder="1" applyAlignment="1">
      <alignment horizontal="right"/>
    </xf>
    <xf numFmtId="0" fontId="17" fillId="5" borderId="31" xfId="0" applyFont="1" applyFill="1" applyBorder="1" applyAlignment="1">
      <alignment horizontal="right"/>
    </xf>
    <xf numFmtId="0" fontId="22" fillId="5" borderId="31" xfId="0" applyFont="1" applyFill="1" applyBorder="1" applyAlignment="1">
      <alignment horizontal="right" wrapText="1"/>
    </xf>
    <xf numFmtId="0" fontId="21" fillId="5" borderId="32" xfId="0" applyFont="1" applyFill="1" applyBorder="1" applyAlignment="1">
      <alignment horizontal="right" wrapText="1"/>
    </xf>
    <xf numFmtId="0" fontId="21" fillId="5" borderId="33" xfId="0" applyFont="1" applyFill="1" applyBorder="1" applyAlignment="1">
      <alignment horizontal="right" wrapText="1"/>
    </xf>
    <xf numFmtId="0" fontId="21" fillId="5" borderId="34" xfId="0" applyFont="1" applyFill="1" applyBorder="1" applyAlignment="1">
      <alignment horizontal="right" wrapText="1"/>
    </xf>
    <xf numFmtId="0" fontId="21" fillId="5" borderId="34" xfId="0" applyFont="1" applyFill="1" applyBorder="1" applyAlignment="1">
      <alignment horizontal="center" wrapText="1"/>
    </xf>
    <xf numFmtId="0" fontId="21" fillId="5" borderId="35" xfId="0" applyFont="1" applyFill="1" applyBorder="1" applyAlignment="1">
      <alignment horizontal="right" wrapText="1"/>
    </xf>
    <xf numFmtId="0" fontId="4" fillId="5" borderId="26" xfId="0" applyFont="1" applyFill="1" applyBorder="1" applyAlignment="1">
      <alignment vertical="center"/>
    </xf>
    <xf numFmtId="181" fontId="4" fillId="5" borderId="23" xfId="0" applyNumberFormat="1" applyFont="1" applyFill="1" applyBorder="1" applyAlignment="1">
      <alignment vertical="center"/>
    </xf>
    <xf numFmtId="0" fontId="22" fillId="5" borderId="24" xfId="0" applyFont="1" applyFill="1" applyBorder="1" applyAlignment="1">
      <alignment horizontal="right" wrapText="1"/>
    </xf>
    <xf numFmtId="181" fontId="19" fillId="5" borderId="25" xfId="0" applyNumberFormat="1" applyFont="1" applyFill="1" applyBorder="1" applyAlignment="1">
      <alignment vertical="center"/>
    </xf>
    <xf numFmtId="0" fontId="19" fillId="5" borderId="26" xfId="0" applyFont="1" applyFill="1" applyBorder="1" applyAlignment="1">
      <alignment vertical="center"/>
    </xf>
    <xf numFmtId="0" fontId="19" fillId="5" borderId="23" xfId="0" applyNumberFormat="1" applyFont="1" applyFill="1" applyBorder="1" applyAlignment="1">
      <alignment vertical="center"/>
    </xf>
    <xf numFmtId="0" fontId="19" fillId="5" borderId="24" xfId="0" applyFont="1" applyFill="1" applyBorder="1" applyAlignment="1">
      <alignment vertical="center"/>
    </xf>
    <xf numFmtId="0" fontId="19" fillId="5" borderId="29" xfId="0" applyFont="1" applyFill="1" applyBorder="1" applyAlignment="1">
      <alignment vertical="center"/>
    </xf>
    <xf numFmtId="0" fontId="19" fillId="5" borderId="23" xfId="0" applyFont="1" applyFill="1" applyBorder="1" applyAlignment="1">
      <alignment vertical="center"/>
    </xf>
    <xf numFmtId="0" fontId="4" fillId="5" borderId="27" xfId="0" applyFont="1" applyFill="1" applyBorder="1" applyAlignment="1">
      <alignment vertical="center"/>
    </xf>
    <xf numFmtId="181" fontId="4" fillId="5" borderId="17" xfId="0" applyNumberFormat="1" applyFont="1" applyFill="1" applyBorder="1" applyAlignment="1">
      <alignment vertical="center"/>
    </xf>
    <xf numFmtId="0" fontId="4" fillId="5" borderId="18" xfId="0" applyFont="1" applyFill="1" applyBorder="1" applyAlignment="1">
      <alignment vertical="center"/>
    </xf>
    <xf numFmtId="181" fontId="19" fillId="5" borderId="19" xfId="0" applyNumberFormat="1" applyFont="1" applyFill="1" applyBorder="1" applyAlignment="1">
      <alignment vertical="center"/>
    </xf>
    <xf numFmtId="0" fontId="19" fillId="5" borderId="27" xfId="0" applyFont="1" applyFill="1" applyBorder="1" applyAlignment="1">
      <alignment vertical="center"/>
    </xf>
    <xf numFmtId="0" fontId="19" fillId="5" borderId="17" xfId="0" applyNumberFormat="1" applyFont="1" applyFill="1" applyBorder="1" applyAlignment="1">
      <alignment vertical="center"/>
    </xf>
    <xf numFmtId="0" fontId="19" fillId="5" borderId="18" xfId="0" applyFont="1" applyFill="1" applyBorder="1" applyAlignment="1">
      <alignment vertical="center"/>
    </xf>
    <xf numFmtId="0" fontId="19" fillId="5" borderId="32" xfId="0" applyFont="1" applyFill="1" applyBorder="1" applyAlignment="1">
      <alignment vertical="center"/>
    </xf>
    <xf numFmtId="0" fontId="19" fillId="5" borderId="17" xfId="0" applyFont="1" applyFill="1" applyBorder="1" applyAlignment="1">
      <alignment vertical="center"/>
    </xf>
    <xf numFmtId="181" fontId="19" fillId="5" borderId="17" xfId="0" applyNumberFormat="1" applyFont="1" applyFill="1" applyBorder="1" applyAlignment="1">
      <alignment vertical="center"/>
    </xf>
    <xf numFmtId="177" fontId="19" fillId="5" borderId="17" xfId="0" applyNumberFormat="1" applyFont="1" applyFill="1" applyBorder="1" applyAlignment="1">
      <alignment vertical="center"/>
    </xf>
    <xf numFmtId="0" fontId="4" fillId="5" borderId="16" xfId="0" applyFont="1" applyFill="1" applyBorder="1" applyAlignment="1">
      <alignment vertical="center"/>
    </xf>
    <xf numFmtId="181" fontId="4" fillId="5" borderId="20" xfId="0" applyNumberFormat="1" applyFont="1" applyFill="1" applyBorder="1" applyAlignment="1">
      <alignment vertical="center"/>
    </xf>
    <xf numFmtId="0" fontId="4" fillId="5" borderId="21" xfId="0" applyFont="1" applyFill="1" applyBorder="1" applyAlignment="1">
      <alignment vertical="center"/>
    </xf>
    <xf numFmtId="181" fontId="19" fillId="5" borderId="22" xfId="0" applyNumberFormat="1" applyFont="1" applyFill="1" applyBorder="1" applyAlignment="1">
      <alignment vertical="center"/>
    </xf>
    <xf numFmtId="0" fontId="19" fillId="5" borderId="16" xfId="0" applyFont="1" applyFill="1" applyBorder="1" applyAlignment="1">
      <alignment vertical="center"/>
    </xf>
    <xf numFmtId="0" fontId="19" fillId="5" borderId="20" xfId="0" applyNumberFormat="1" applyFont="1" applyFill="1" applyBorder="1" applyAlignment="1">
      <alignment vertical="center"/>
    </xf>
    <xf numFmtId="0" fontId="19" fillId="5" borderId="21" xfId="0" applyFont="1" applyFill="1" applyBorder="1" applyAlignment="1">
      <alignment vertical="center"/>
    </xf>
    <xf numFmtId="0" fontId="19" fillId="5" borderId="28" xfId="0" applyFont="1" applyFill="1" applyBorder="1" applyAlignment="1">
      <alignment vertical="center"/>
    </xf>
    <xf numFmtId="0" fontId="19" fillId="5" borderId="20" xfId="0" applyFont="1" applyFill="1" applyBorder="1" applyAlignment="1">
      <alignment vertical="center"/>
    </xf>
    <xf numFmtId="0" fontId="23" fillId="5" borderId="24" xfId="0" applyNumberFormat="1" applyFont="1" applyFill="1" applyBorder="1" applyAlignment="1">
      <alignment vertical="center"/>
    </xf>
    <xf numFmtId="0" fontId="23" fillId="5" borderId="31" xfId="0" applyNumberFormat="1" applyFont="1" applyFill="1" applyBorder="1" applyAlignment="1">
      <alignment vertical="center"/>
    </xf>
    <xf numFmtId="0" fontId="23" fillId="5" borderId="34" xfId="0" applyNumberFormat="1" applyFont="1" applyFill="1" applyBorder="1" applyAlignment="1">
      <alignment vertical="center"/>
    </xf>
    <xf numFmtId="0" fontId="23" fillId="5" borderId="2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9" fillId="5" borderId="31" xfId="0" applyNumberFormat="1" applyFont="1" applyFill="1" applyBorder="1" applyAlignment="1">
      <alignment vertical="center"/>
    </xf>
    <xf numFmtId="0" fontId="19" fillId="5" borderId="31" xfId="0" applyFont="1" applyFill="1" applyBorder="1" applyAlignment="1">
      <alignment vertical="center"/>
    </xf>
    <xf numFmtId="0" fontId="19" fillId="5" borderId="39" xfId="0" applyFont="1" applyFill="1" applyBorder="1" applyAlignment="1">
      <alignment vertical="center"/>
    </xf>
    <xf numFmtId="0" fontId="19" fillId="5" borderId="34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textRotation="255" shrinkToFit="1"/>
    </xf>
    <xf numFmtId="0" fontId="20" fillId="6" borderId="1" xfId="0" applyFont="1" applyFill="1" applyBorder="1" applyAlignment="1">
      <alignment horizontal="center" vertical="center" textRotation="255" shrinkToFit="1"/>
    </xf>
    <xf numFmtId="0" fontId="5" fillId="6" borderId="5" xfId="0" applyFont="1" applyFill="1" applyBorder="1" applyAlignment="1">
      <alignment horizontal="center" vertical="center" textRotation="255" shrinkToFit="1"/>
    </xf>
    <xf numFmtId="0" fontId="5" fillId="6" borderId="6" xfId="0" applyFont="1" applyFill="1" applyBorder="1" applyAlignment="1">
      <alignment horizontal="center" vertical="center" textRotation="255" shrinkToFit="1"/>
    </xf>
    <xf numFmtId="0" fontId="5" fillId="6" borderId="7" xfId="0" applyFont="1" applyFill="1" applyBorder="1" applyAlignment="1">
      <alignment horizontal="center" vertical="center" textRotation="255" shrinkToFit="1"/>
    </xf>
    <xf numFmtId="0" fontId="5" fillId="6" borderId="8" xfId="0" applyFont="1" applyFill="1" applyBorder="1" applyAlignment="1">
      <alignment horizontal="center" vertical="center" textRotation="255" shrinkToFit="1"/>
    </xf>
    <xf numFmtId="0" fontId="5" fillId="3" borderId="1" xfId="0" applyFont="1" applyFill="1" applyBorder="1" applyAlignment="1">
      <alignment horizontal="center" vertical="center"/>
    </xf>
    <xf numFmtId="180" fontId="5" fillId="3" borderId="1" xfId="0" applyNumberFormat="1" applyFont="1" applyFill="1" applyBorder="1" applyAlignment="1">
      <alignment horizontal="center" vertical="center"/>
    </xf>
    <xf numFmtId="178" fontId="5" fillId="3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textRotation="255" wrapText="1" shrinkToFit="1"/>
    </xf>
    <xf numFmtId="0" fontId="5" fillId="5" borderId="1" xfId="0" applyFont="1" applyFill="1" applyBorder="1" applyAlignment="1">
      <alignment horizontal="center" vertical="center" textRotation="255" shrinkToFit="1"/>
    </xf>
    <xf numFmtId="0" fontId="5" fillId="5" borderId="5" xfId="0" applyFont="1" applyFill="1" applyBorder="1" applyAlignment="1">
      <alignment horizontal="center" vertical="center" textRotation="255" shrinkToFit="1"/>
    </xf>
    <xf numFmtId="0" fontId="5" fillId="5" borderId="6" xfId="0" applyFont="1" applyFill="1" applyBorder="1" applyAlignment="1">
      <alignment horizontal="center" vertical="center" textRotation="255" shrinkToFit="1"/>
    </xf>
    <xf numFmtId="0" fontId="5" fillId="5" borderId="7" xfId="0" applyFont="1" applyFill="1" applyBorder="1" applyAlignment="1">
      <alignment horizontal="center" vertical="center" textRotation="255" shrinkToFit="1"/>
    </xf>
    <xf numFmtId="0" fontId="5" fillId="5" borderId="8" xfId="0" applyFont="1" applyFill="1" applyBorder="1" applyAlignment="1">
      <alignment horizontal="center" vertical="center" textRotation="255" shrinkToFit="1"/>
    </xf>
    <xf numFmtId="0" fontId="8" fillId="6" borderId="9" xfId="0" applyFont="1" applyFill="1" applyBorder="1" applyAlignment="1">
      <alignment horizontal="center" vertical="center" textRotation="255" wrapText="1" shrinkToFit="1"/>
    </xf>
    <xf numFmtId="0" fontId="8" fillId="6" borderId="10" xfId="0" applyFont="1" applyFill="1" applyBorder="1" applyAlignment="1">
      <alignment horizontal="center" vertical="center" textRotation="255" wrapText="1" shrinkToFit="1"/>
    </xf>
    <xf numFmtId="0" fontId="5" fillId="6" borderId="10" xfId="0" applyFont="1" applyFill="1" applyBorder="1" applyAlignment="1">
      <alignment horizontal="center" vertical="center" textRotation="255" shrinkToFit="1"/>
    </xf>
    <xf numFmtId="0" fontId="5" fillId="6" borderId="13" xfId="0" applyFont="1" applyFill="1" applyBorder="1" applyAlignment="1">
      <alignment horizontal="center" vertical="center" textRotation="255" shrinkToFit="1"/>
    </xf>
    <xf numFmtId="0" fontId="5" fillId="6" borderId="14" xfId="0" applyFont="1" applyFill="1" applyBorder="1" applyAlignment="1">
      <alignment horizontal="center" vertical="center" textRotation="255" shrinkToFit="1"/>
    </xf>
    <xf numFmtId="0" fontId="5" fillId="6" borderId="15" xfId="0" applyFont="1" applyFill="1" applyBorder="1" applyAlignment="1">
      <alignment horizontal="center" vertical="center" textRotation="255" wrapText="1" shrinkToFit="1"/>
    </xf>
    <xf numFmtId="0" fontId="5" fillId="6" borderId="10" xfId="0" applyFont="1" applyFill="1" applyBorder="1" applyAlignment="1">
      <alignment horizontal="center" vertical="center" textRotation="255" wrapText="1" shrinkToFit="1"/>
    </xf>
    <xf numFmtId="0" fontId="9" fillId="9" borderId="1" xfId="0" applyFont="1" applyFill="1" applyBorder="1" applyAlignment="1">
      <alignment horizontal="center" vertical="center" shrinkToFit="1"/>
    </xf>
    <xf numFmtId="0" fontId="4" fillId="5" borderId="3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36" xfId="0" applyFont="1" applyFill="1" applyBorder="1" applyAlignment="1">
      <alignment horizontal="center" vertical="center"/>
    </xf>
    <xf numFmtId="0" fontId="4" fillId="5" borderId="37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182" fontId="9" fillId="5" borderId="3" xfId="0" applyNumberFormat="1" applyFont="1" applyFill="1" applyBorder="1" applyAlignment="1">
      <alignment horizontal="center" vertical="center"/>
    </xf>
    <xf numFmtId="182" fontId="9" fillId="5" borderId="12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shrinkToFit="1"/>
    </xf>
    <xf numFmtId="0" fontId="11" fillId="3" borderId="3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82" fontId="5" fillId="3" borderId="3" xfId="0" applyNumberFormat="1" applyFont="1" applyFill="1" applyBorder="1" applyAlignment="1">
      <alignment horizontal="center" vertical="center"/>
    </xf>
    <xf numFmtId="182" fontId="5" fillId="3" borderId="12" xfId="0" applyNumberFormat="1" applyFont="1" applyFill="1" applyBorder="1" applyAlignment="1">
      <alignment horizontal="center" vertical="center"/>
    </xf>
    <xf numFmtId="182" fontId="5" fillId="3" borderId="4" xfId="0" applyNumberFormat="1" applyFont="1" applyFill="1" applyBorder="1" applyAlignment="1">
      <alignment horizontal="center" vertical="center"/>
    </xf>
    <xf numFmtId="179" fontId="5" fillId="3" borderId="3" xfId="2" applyNumberFormat="1" applyFont="1" applyFill="1" applyBorder="1" applyAlignment="1" applyProtection="1">
      <alignment horizontal="center" vertical="center" shrinkToFit="1"/>
    </xf>
    <xf numFmtId="179" fontId="5" fillId="3" borderId="4" xfId="2" applyNumberFormat="1" applyFont="1" applyFill="1" applyBorder="1" applyAlignment="1" applyProtection="1">
      <alignment horizontal="center" vertical="center" shrinkToFit="1"/>
    </xf>
    <xf numFmtId="179" fontId="5" fillId="3" borderId="3" xfId="2" applyNumberFormat="1" applyFont="1" applyFill="1" applyBorder="1" applyAlignment="1" applyProtection="1">
      <alignment horizontal="center" vertical="center"/>
    </xf>
    <xf numFmtId="179" fontId="5" fillId="3" borderId="4" xfId="2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shrinkToFit="1"/>
    </xf>
    <xf numFmtId="0" fontId="5" fillId="3" borderId="12" xfId="0" applyFont="1" applyFill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center" vertical="center" shrinkToFit="1"/>
    </xf>
    <xf numFmtId="0" fontId="13" fillId="0" borderId="2" xfId="0" applyFont="1" applyBorder="1" applyAlignment="1">
      <alignment vertical="center" wrapText="1"/>
    </xf>
    <xf numFmtId="0" fontId="19" fillId="5" borderId="40" xfId="0" applyFont="1" applyFill="1" applyBorder="1" applyAlignment="1">
      <alignment vertical="center"/>
    </xf>
    <xf numFmtId="0" fontId="19" fillId="5" borderId="41" xfId="0" applyFont="1" applyFill="1" applyBorder="1" applyAlignment="1">
      <alignment vertical="center"/>
    </xf>
    <xf numFmtId="0" fontId="21" fillId="5" borderId="21" xfId="0" applyFont="1" applyFill="1" applyBorder="1" applyAlignment="1">
      <alignment horizontal="right" wrapText="1"/>
    </xf>
  </cellXfs>
  <cellStyles count="3">
    <cellStyle name="パーセント" xfId="2" builtinId="5"/>
    <cellStyle name="桁区切り" xfId="1" builtinId="6"/>
    <cellStyle name="標準" xfId="0" builtinId="0"/>
  </cellStyles>
  <dxfs count="57"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E0D5FF"/>
      <color rgb="FFFFCCFF"/>
      <color rgb="FFFFFF66"/>
      <color rgb="FFFF99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65</xdr:col>
      <xdr:colOff>188260</xdr:colOff>
      <xdr:row>0</xdr:row>
      <xdr:rowOff>66610</xdr:rowOff>
    </xdr:from>
    <xdr:to>
      <xdr:col>81</xdr:col>
      <xdr:colOff>48650</xdr:colOff>
      <xdr:row>22</xdr:row>
      <xdr:rowOff>272143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51CEC16-6E90-4661-8C76-DDB7CC677153}"/>
            </a:ext>
          </a:extLst>
        </xdr:cNvPr>
        <xdr:cNvSpPr/>
      </xdr:nvSpPr>
      <xdr:spPr>
        <a:xfrm>
          <a:off x="13875685" y="66610"/>
          <a:ext cx="10528390" cy="6044358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</a:rPr>
            <a:t>≪入力上の留意点について≫</a:t>
          </a:r>
          <a:endParaRPr kumimoji="1" lang="en-US" altLang="ja-JP" sz="18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800" b="1">
              <a:solidFill>
                <a:srgbClr val="FF0000"/>
              </a:solidFill>
            </a:rPr>
            <a:t>エクセル内に数式を組み込んでいますが、使用にあたっては、</a:t>
          </a:r>
          <a:endParaRPr kumimoji="1" lang="en-US" altLang="ja-JP" sz="1800" b="1">
            <a:solidFill>
              <a:srgbClr val="FF0000"/>
            </a:solidFill>
          </a:endParaRPr>
        </a:p>
        <a:p>
          <a:pPr algn="ctr"/>
          <a:r>
            <a:rPr kumimoji="1" lang="ja-JP" altLang="en-US" sz="1800" b="1">
              <a:solidFill>
                <a:srgbClr val="FF0000"/>
              </a:solidFill>
            </a:rPr>
            <a:t>受注者、発注者双方で入力内容、判定結果が正しいかを必ずご確認ください。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○対象期間は、以下のルールで入力してください。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　・</a:t>
          </a:r>
          <a:r>
            <a:rPr kumimoji="1" lang="en-US" altLang="ja-JP" sz="1400">
              <a:solidFill>
                <a:sysClr val="windowText" lastClr="000000"/>
              </a:solidFill>
            </a:rPr>
            <a:t>【</a:t>
          </a:r>
          <a:r>
            <a:rPr kumimoji="1" lang="ja-JP" altLang="en-US" sz="1400">
              <a:solidFill>
                <a:sysClr val="windowText" lastClr="000000"/>
              </a:solidFill>
            </a:rPr>
            <a:t>土木工事</a:t>
          </a:r>
          <a:r>
            <a:rPr kumimoji="1" lang="en-US" altLang="ja-JP" sz="1400">
              <a:solidFill>
                <a:sysClr val="windowText" lastClr="000000"/>
              </a:solidFill>
            </a:rPr>
            <a:t>】</a:t>
          </a:r>
          <a:r>
            <a:rPr kumimoji="1" lang="ja-JP" altLang="en-US" sz="1400">
              <a:solidFill>
                <a:sysClr val="windowText" lastClr="000000"/>
              </a:solidFill>
            </a:rPr>
            <a:t>工期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　・</a:t>
          </a:r>
          <a:r>
            <a:rPr kumimoji="1" lang="en-US" altLang="ja-JP" sz="1400">
              <a:solidFill>
                <a:sysClr val="windowText" lastClr="000000"/>
              </a:solidFill>
            </a:rPr>
            <a:t>【</a:t>
          </a:r>
          <a:r>
            <a:rPr kumimoji="1" lang="ja-JP" altLang="en-US" sz="1400">
              <a:solidFill>
                <a:sysClr val="windowText" lastClr="000000"/>
              </a:solidFill>
            </a:rPr>
            <a:t>営繕工事 </a:t>
          </a:r>
          <a:r>
            <a:rPr kumimoji="1" lang="en-US" altLang="ja-JP" sz="1400">
              <a:solidFill>
                <a:sysClr val="windowText" lastClr="000000"/>
              </a:solidFill>
            </a:rPr>
            <a:t>】</a:t>
          </a:r>
          <a:r>
            <a:rPr kumimoji="1" lang="ja-JP" altLang="en-US" sz="1400">
              <a:solidFill>
                <a:sysClr val="windowText" lastClr="000000"/>
              </a:solidFill>
            </a:rPr>
            <a:t>現場着手日～現場完了日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○計画欄は自動的に土日が閉所日となります。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○土日及び祝日をピンク色に着色しています。祝日を閉所日とする場合は、プルダウンで「■」を選択してください。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0">
              <a:solidFill>
                <a:sysClr val="windowText" lastClr="000000"/>
              </a:solidFill>
            </a:rPr>
            <a:t>○「週」行には、以下のルールで入力してください。</a:t>
          </a:r>
          <a:endParaRPr kumimoji="1" lang="en-US" altLang="ja-JP" sz="14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0">
              <a:solidFill>
                <a:sysClr val="windowText" lastClr="000000"/>
              </a:solidFill>
            </a:rPr>
            <a:t>　・１週間が翌月に渡る場合は、翌月の週で判定するため、プルダウンで「翌」を選択してください。</a:t>
          </a:r>
          <a:endParaRPr kumimoji="1" lang="en-US" altLang="ja-JP" sz="14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0">
              <a:solidFill>
                <a:sysClr val="windowText" lastClr="000000"/>
              </a:solidFill>
            </a:rPr>
            <a:t>　・</a:t>
          </a:r>
          <a:r>
            <a:rPr kumimoji="1" lang="en-US" altLang="ja-JP" sz="1400" b="0">
              <a:solidFill>
                <a:sysClr val="windowText" lastClr="000000"/>
              </a:solidFill>
            </a:rPr>
            <a:t>【</a:t>
          </a:r>
          <a:r>
            <a:rPr kumimoji="1" lang="ja-JP" altLang="en-US" sz="1400" b="0">
              <a:solidFill>
                <a:sysClr val="windowText" lastClr="000000"/>
              </a:solidFill>
            </a:rPr>
            <a:t>土木</a:t>
          </a:r>
          <a:r>
            <a:rPr kumimoji="1" lang="en-US" altLang="ja-JP" sz="1400" b="0">
              <a:solidFill>
                <a:sysClr val="windowText" lastClr="000000"/>
              </a:solidFill>
            </a:rPr>
            <a:t>】</a:t>
          </a:r>
          <a:r>
            <a:rPr kumimoji="1" lang="ja-JP" altLang="en-US" sz="1400" b="0">
              <a:solidFill>
                <a:sysClr val="windowText" lastClr="000000"/>
              </a:solidFill>
            </a:rPr>
            <a:t>夏季休暇等の対象外期間等により、１週間が７日未満となる場合は評価の対象外とするため</a:t>
          </a:r>
          <a:endParaRPr kumimoji="1" lang="en-US" altLang="ja-JP" sz="14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0">
              <a:solidFill>
                <a:sysClr val="windowText" lastClr="000000"/>
              </a:solidFill>
            </a:rPr>
            <a:t>　　　　　　プルダウンで「ー」を選択してください。</a:t>
          </a:r>
          <a:endParaRPr kumimoji="1" lang="en-US" altLang="ja-JP" sz="14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○着色セルは自動計算が含まれているため、数式を壊さないよう注意してください。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○週単位の判定は簡易判定となっています。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　各週の判定は非表示列（</a:t>
          </a:r>
          <a:r>
            <a:rPr kumimoji="1" lang="en-US" altLang="ja-JP" sz="1400">
              <a:solidFill>
                <a:sysClr val="windowText" lastClr="000000"/>
              </a:solidFill>
            </a:rPr>
            <a:t>AK</a:t>
          </a:r>
          <a:r>
            <a:rPr kumimoji="1" lang="ja-JP" altLang="en-US" sz="1400">
              <a:solidFill>
                <a:sysClr val="windowText" lastClr="000000"/>
              </a:solidFill>
            </a:rPr>
            <a:t>列～</a:t>
          </a:r>
          <a:r>
            <a:rPr kumimoji="1" lang="en-US" altLang="ja-JP" sz="1400">
              <a:solidFill>
                <a:sysClr val="windowText" lastClr="000000"/>
              </a:solidFill>
            </a:rPr>
            <a:t>AY</a:t>
          </a:r>
          <a:r>
            <a:rPr kumimoji="1" lang="ja-JP" altLang="en-US" sz="1400">
              <a:solidFill>
                <a:sysClr val="windowText" lastClr="000000"/>
              </a:solidFill>
            </a:rPr>
            <a:t>列）を再表示（</a:t>
          </a:r>
          <a:r>
            <a:rPr kumimoji="1" lang="en-US" altLang="ja-JP" sz="1400">
              <a:solidFill>
                <a:sysClr val="windowText" lastClr="000000"/>
              </a:solidFill>
            </a:rPr>
            <a:t>BA</a:t>
          </a:r>
          <a:r>
            <a:rPr kumimoji="1" lang="ja-JP" altLang="en-US" sz="1400">
              <a:solidFill>
                <a:sysClr val="windowText" lastClr="000000"/>
              </a:solidFill>
            </a:rPr>
            <a:t>行上の［</a:t>
          </a:r>
          <a:r>
            <a:rPr kumimoji="1" lang="ja-JP" altLang="en-US" sz="1400" b="1">
              <a:solidFill>
                <a:sysClr val="windowText" lastClr="000000"/>
              </a:solidFill>
            </a:rPr>
            <a:t>＋］</a:t>
          </a:r>
          <a:r>
            <a:rPr kumimoji="1" lang="ja-JP" altLang="en-US" sz="1400" b="0">
              <a:solidFill>
                <a:sysClr val="windowText" lastClr="000000"/>
              </a:solidFill>
            </a:rPr>
            <a:t>をクリック</a:t>
          </a:r>
          <a:r>
            <a:rPr kumimoji="1" lang="ja-JP" altLang="en-US" sz="1400" b="1">
              <a:solidFill>
                <a:sysClr val="windowText" lastClr="000000"/>
              </a:solidFill>
            </a:rPr>
            <a:t>）</a:t>
          </a:r>
          <a:r>
            <a:rPr kumimoji="1" lang="ja-JP" altLang="en-US" sz="1400">
              <a:solidFill>
                <a:sysClr val="windowText" lastClr="000000"/>
              </a:solidFill>
            </a:rPr>
            <a:t>し、判定が合っているか確認してください。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○祝日リストはＲ９年度まで入力しています。Ｒ</a:t>
          </a:r>
          <a:r>
            <a:rPr kumimoji="1" lang="en-US" altLang="ja-JP" sz="1400">
              <a:solidFill>
                <a:sysClr val="windowText" lastClr="000000"/>
              </a:solidFill>
            </a:rPr>
            <a:t>10</a:t>
          </a:r>
          <a:r>
            <a:rPr kumimoji="1" lang="ja-JP" altLang="en-US" sz="1400">
              <a:solidFill>
                <a:sysClr val="windowText" lastClr="000000"/>
              </a:solidFill>
            </a:rPr>
            <a:t>年度以降が対象期間となる場合は祝日リストに追記してください。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○</a:t>
          </a:r>
          <a:r>
            <a:rPr kumimoji="1" lang="en-US" altLang="ja-JP" sz="1400">
              <a:solidFill>
                <a:sysClr val="windowText" lastClr="000000"/>
              </a:solidFill>
            </a:rPr>
            <a:t>AQ6</a:t>
          </a:r>
          <a:r>
            <a:rPr kumimoji="1" lang="ja-JP" altLang="en-US" sz="1400">
              <a:solidFill>
                <a:sysClr val="windowText" lastClr="000000"/>
              </a:solidFill>
            </a:rPr>
            <a:t>欄に週単位、月単位及び通期の週休</a:t>
          </a:r>
          <a:r>
            <a:rPr kumimoji="1" lang="en-US" altLang="ja-JP" sz="1400">
              <a:solidFill>
                <a:sysClr val="windowText" lastClr="000000"/>
              </a:solidFill>
            </a:rPr>
            <a:t>2</a:t>
          </a:r>
          <a:r>
            <a:rPr kumimoji="1" lang="ja-JP" altLang="en-US" sz="1400">
              <a:solidFill>
                <a:sysClr val="windowText" lastClr="000000"/>
              </a:solidFill>
            </a:rPr>
            <a:t>日の達成状況により、経費補正の区分が明示されます。</a:t>
          </a:r>
          <a:endParaRPr kumimoji="1" lang="en-US" altLang="ja-JP" sz="1400" strike="dblStrike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○夏季休暇（</a:t>
          </a:r>
          <a:r>
            <a:rPr kumimoji="1" lang="en-US" altLang="ja-JP" sz="1400">
              <a:solidFill>
                <a:sysClr val="windowText" lastClr="000000"/>
              </a:solidFill>
            </a:rPr>
            <a:t>3</a:t>
          </a:r>
          <a:r>
            <a:rPr kumimoji="1" lang="ja-JP" altLang="en-US" sz="1400">
              <a:solidFill>
                <a:sysClr val="windowText" lastClr="000000"/>
              </a:solidFill>
            </a:rPr>
            <a:t>日間）、年末年始休暇（</a:t>
          </a:r>
          <a:r>
            <a:rPr kumimoji="1" lang="en-US" altLang="ja-JP" sz="1400">
              <a:solidFill>
                <a:sysClr val="windowText" lastClr="000000"/>
              </a:solidFill>
            </a:rPr>
            <a:t>6</a:t>
          </a:r>
          <a:r>
            <a:rPr kumimoji="1" lang="ja-JP" altLang="en-US" sz="1400">
              <a:solidFill>
                <a:sysClr val="windowText" lastClr="000000"/>
              </a:solidFill>
            </a:rPr>
            <a:t>日間）等は「計画」と「実施」行をプルダウンで対象外「</a:t>
          </a:r>
          <a:r>
            <a:rPr kumimoji="1" lang="en-US" altLang="ja-JP" sz="1400">
              <a:solidFill>
                <a:sysClr val="windowText" lastClr="000000"/>
              </a:solidFill>
            </a:rPr>
            <a:t>×</a:t>
          </a:r>
          <a:r>
            <a:rPr kumimoji="1" lang="ja-JP" altLang="en-US" sz="1400">
              <a:solidFill>
                <a:sysClr val="windowText" lastClr="000000"/>
              </a:solidFill>
            </a:rPr>
            <a:t>」を選択してください。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63</xdr:col>
      <xdr:colOff>188260</xdr:colOff>
      <xdr:row>0</xdr:row>
      <xdr:rowOff>66610</xdr:rowOff>
    </xdr:from>
    <xdr:to>
      <xdr:col>79</xdr:col>
      <xdr:colOff>48650</xdr:colOff>
      <xdr:row>22</xdr:row>
      <xdr:rowOff>272143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67CEB54-24D8-44DF-B172-4634E72B0800}"/>
            </a:ext>
          </a:extLst>
        </xdr:cNvPr>
        <xdr:cNvSpPr/>
      </xdr:nvSpPr>
      <xdr:spPr>
        <a:xfrm>
          <a:off x="18019060" y="66610"/>
          <a:ext cx="10528390" cy="6044358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</a:rPr>
            <a:t>≪入力上の留意点について≫</a:t>
          </a:r>
          <a:endParaRPr kumimoji="1" lang="en-US" altLang="ja-JP" sz="18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800" b="1">
              <a:solidFill>
                <a:srgbClr val="FF0000"/>
              </a:solidFill>
            </a:rPr>
            <a:t>エクセル内に数式を組み込んでいますが、使用にあたっては、</a:t>
          </a:r>
          <a:endParaRPr kumimoji="1" lang="en-US" altLang="ja-JP" sz="1800" b="1">
            <a:solidFill>
              <a:srgbClr val="FF0000"/>
            </a:solidFill>
          </a:endParaRPr>
        </a:p>
        <a:p>
          <a:pPr algn="ctr"/>
          <a:r>
            <a:rPr kumimoji="1" lang="ja-JP" altLang="en-US" sz="1800" b="1">
              <a:solidFill>
                <a:srgbClr val="FF0000"/>
              </a:solidFill>
            </a:rPr>
            <a:t>受注者、発注者双方で入力内容、判定結果が正しいかを必ずご確認ください。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○対象期間は、以下のルールで入力してください。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　・</a:t>
          </a:r>
          <a:r>
            <a:rPr kumimoji="1" lang="en-US" altLang="ja-JP" sz="1400">
              <a:solidFill>
                <a:sysClr val="windowText" lastClr="000000"/>
              </a:solidFill>
            </a:rPr>
            <a:t>【</a:t>
          </a:r>
          <a:r>
            <a:rPr kumimoji="1" lang="ja-JP" altLang="en-US" sz="1400">
              <a:solidFill>
                <a:sysClr val="windowText" lastClr="000000"/>
              </a:solidFill>
            </a:rPr>
            <a:t>土木工事</a:t>
          </a:r>
          <a:r>
            <a:rPr kumimoji="1" lang="en-US" altLang="ja-JP" sz="1400">
              <a:solidFill>
                <a:sysClr val="windowText" lastClr="000000"/>
              </a:solidFill>
            </a:rPr>
            <a:t>】</a:t>
          </a:r>
          <a:r>
            <a:rPr kumimoji="1" lang="ja-JP" altLang="en-US" sz="1400">
              <a:solidFill>
                <a:sysClr val="windowText" lastClr="000000"/>
              </a:solidFill>
            </a:rPr>
            <a:t>工期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　・</a:t>
          </a:r>
          <a:r>
            <a:rPr kumimoji="1" lang="en-US" altLang="ja-JP" sz="1400">
              <a:solidFill>
                <a:sysClr val="windowText" lastClr="000000"/>
              </a:solidFill>
            </a:rPr>
            <a:t>【</a:t>
          </a:r>
          <a:r>
            <a:rPr kumimoji="1" lang="ja-JP" altLang="en-US" sz="1400">
              <a:solidFill>
                <a:sysClr val="windowText" lastClr="000000"/>
              </a:solidFill>
            </a:rPr>
            <a:t>営繕工事 </a:t>
          </a:r>
          <a:r>
            <a:rPr kumimoji="1" lang="en-US" altLang="ja-JP" sz="1400">
              <a:solidFill>
                <a:sysClr val="windowText" lastClr="000000"/>
              </a:solidFill>
            </a:rPr>
            <a:t>】</a:t>
          </a:r>
          <a:r>
            <a:rPr kumimoji="1" lang="ja-JP" altLang="en-US" sz="1400">
              <a:solidFill>
                <a:sysClr val="windowText" lastClr="000000"/>
              </a:solidFill>
            </a:rPr>
            <a:t>現場着手日～現場完了日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○計画欄は自動的に土日が閉所日となります。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○土日及び祝日をピンク色に着色しています。祝日を閉所日とする場合は、プルダウンで「■」を選択してください。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0">
              <a:solidFill>
                <a:sysClr val="windowText" lastClr="000000"/>
              </a:solidFill>
            </a:rPr>
            <a:t>○「週」行には、以下のルールで入力してください。</a:t>
          </a:r>
          <a:endParaRPr kumimoji="1" lang="en-US" altLang="ja-JP" sz="14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0">
              <a:solidFill>
                <a:sysClr val="windowText" lastClr="000000"/>
              </a:solidFill>
            </a:rPr>
            <a:t>　・１週間が翌月に渡る場合は、翌月の週で判定するため、プルダウンで「翌」を選択してください。</a:t>
          </a:r>
          <a:endParaRPr kumimoji="1" lang="en-US" altLang="ja-JP" sz="14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0">
              <a:solidFill>
                <a:sysClr val="windowText" lastClr="000000"/>
              </a:solidFill>
            </a:rPr>
            <a:t>　・</a:t>
          </a:r>
          <a:r>
            <a:rPr kumimoji="1" lang="en-US" altLang="ja-JP" sz="1400" b="0">
              <a:solidFill>
                <a:sysClr val="windowText" lastClr="000000"/>
              </a:solidFill>
            </a:rPr>
            <a:t>【</a:t>
          </a:r>
          <a:r>
            <a:rPr kumimoji="1" lang="ja-JP" altLang="en-US" sz="1400" b="0">
              <a:solidFill>
                <a:sysClr val="windowText" lastClr="000000"/>
              </a:solidFill>
            </a:rPr>
            <a:t>土木</a:t>
          </a:r>
          <a:r>
            <a:rPr kumimoji="1" lang="en-US" altLang="ja-JP" sz="1400" b="0">
              <a:solidFill>
                <a:sysClr val="windowText" lastClr="000000"/>
              </a:solidFill>
            </a:rPr>
            <a:t>】</a:t>
          </a:r>
          <a:r>
            <a:rPr kumimoji="1" lang="ja-JP" altLang="en-US" sz="1400" b="0">
              <a:solidFill>
                <a:sysClr val="windowText" lastClr="000000"/>
              </a:solidFill>
            </a:rPr>
            <a:t>夏季休暇等の対象外期間等により、１週間が７日未満となる場合は評価の対象外とするため</a:t>
          </a:r>
          <a:endParaRPr kumimoji="1" lang="en-US" altLang="ja-JP" sz="14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0">
              <a:solidFill>
                <a:sysClr val="windowText" lastClr="000000"/>
              </a:solidFill>
            </a:rPr>
            <a:t>　　　　　　プルダウンで「ー」を選択してください。</a:t>
          </a:r>
          <a:endParaRPr kumimoji="1" lang="en-US" altLang="ja-JP" sz="14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○着色セルは自動計算が含まれているため、数式を壊さないよう注意してください。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○週単位の判定は簡易判定となっています。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　各週の判定は非表示列（</a:t>
          </a:r>
          <a:r>
            <a:rPr kumimoji="1" lang="en-US" altLang="ja-JP" sz="1400">
              <a:solidFill>
                <a:sysClr val="windowText" lastClr="000000"/>
              </a:solidFill>
            </a:rPr>
            <a:t>AK</a:t>
          </a:r>
          <a:r>
            <a:rPr kumimoji="1" lang="ja-JP" altLang="en-US" sz="1400">
              <a:solidFill>
                <a:sysClr val="windowText" lastClr="000000"/>
              </a:solidFill>
            </a:rPr>
            <a:t>列～</a:t>
          </a:r>
          <a:r>
            <a:rPr kumimoji="1" lang="en-US" altLang="ja-JP" sz="1400">
              <a:solidFill>
                <a:sysClr val="windowText" lastClr="000000"/>
              </a:solidFill>
            </a:rPr>
            <a:t>AY</a:t>
          </a:r>
          <a:r>
            <a:rPr kumimoji="1" lang="ja-JP" altLang="en-US" sz="1400">
              <a:solidFill>
                <a:sysClr val="windowText" lastClr="000000"/>
              </a:solidFill>
            </a:rPr>
            <a:t>列）を再表示（</a:t>
          </a:r>
          <a:r>
            <a:rPr kumimoji="1" lang="en-US" altLang="ja-JP" sz="1400">
              <a:solidFill>
                <a:sysClr val="windowText" lastClr="000000"/>
              </a:solidFill>
            </a:rPr>
            <a:t>BA</a:t>
          </a:r>
          <a:r>
            <a:rPr kumimoji="1" lang="ja-JP" altLang="en-US" sz="1400">
              <a:solidFill>
                <a:sysClr val="windowText" lastClr="000000"/>
              </a:solidFill>
            </a:rPr>
            <a:t>行上の［</a:t>
          </a:r>
          <a:r>
            <a:rPr kumimoji="1" lang="ja-JP" altLang="en-US" sz="1400" b="1">
              <a:solidFill>
                <a:sysClr val="windowText" lastClr="000000"/>
              </a:solidFill>
            </a:rPr>
            <a:t>＋］</a:t>
          </a:r>
          <a:r>
            <a:rPr kumimoji="1" lang="ja-JP" altLang="en-US" sz="1400" b="0">
              <a:solidFill>
                <a:sysClr val="windowText" lastClr="000000"/>
              </a:solidFill>
            </a:rPr>
            <a:t>をクリック</a:t>
          </a:r>
          <a:r>
            <a:rPr kumimoji="1" lang="ja-JP" altLang="en-US" sz="1400" b="1">
              <a:solidFill>
                <a:sysClr val="windowText" lastClr="000000"/>
              </a:solidFill>
            </a:rPr>
            <a:t>）</a:t>
          </a:r>
          <a:r>
            <a:rPr kumimoji="1" lang="ja-JP" altLang="en-US" sz="1400">
              <a:solidFill>
                <a:sysClr val="windowText" lastClr="000000"/>
              </a:solidFill>
            </a:rPr>
            <a:t>し、判定が合っているか確認してください。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　</a:t>
          </a:r>
          <a:r>
            <a:rPr kumimoji="1" lang="en-US" altLang="ja-JP" sz="1400">
              <a:solidFill>
                <a:sysClr val="windowText" lastClr="000000"/>
              </a:solidFill>
            </a:rPr>
            <a:t>※</a:t>
          </a:r>
          <a:r>
            <a:rPr kumimoji="1" lang="ja-JP" altLang="en-US" sz="1400">
              <a:solidFill>
                <a:sysClr val="windowText" lastClr="000000"/>
              </a:solidFill>
            </a:rPr>
            <a:t>１週間が７日に満たない週は評価の対象外となります。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○祝日リストはＲ９年度まで入力しています。Ｒ</a:t>
          </a:r>
          <a:r>
            <a:rPr kumimoji="1" lang="en-US" altLang="ja-JP" sz="1400">
              <a:solidFill>
                <a:sysClr val="windowText" lastClr="000000"/>
              </a:solidFill>
            </a:rPr>
            <a:t>10</a:t>
          </a:r>
          <a:r>
            <a:rPr kumimoji="1" lang="ja-JP" altLang="en-US" sz="1400">
              <a:solidFill>
                <a:sysClr val="windowText" lastClr="000000"/>
              </a:solidFill>
            </a:rPr>
            <a:t>年度以降が対象期間となる場合は祝日リストに追記してください。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○</a:t>
          </a:r>
          <a:r>
            <a:rPr kumimoji="1" lang="en-US" altLang="ja-JP" sz="1400">
              <a:solidFill>
                <a:sysClr val="windowText" lastClr="000000"/>
              </a:solidFill>
            </a:rPr>
            <a:t>AQ6</a:t>
          </a:r>
          <a:r>
            <a:rPr kumimoji="1" lang="ja-JP" altLang="en-US" sz="1400">
              <a:solidFill>
                <a:sysClr val="windowText" lastClr="000000"/>
              </a:solidFill>
            </a:rPr>
            <a:t>欄に週単位、月単位及び通期の週休</a:t>
          </a:r>
          <a:r>
            <a:rPr kumimoji="1" lang="en-US" altLang="ja-JP" sz="1400">
              <a:solidFill>
                <a:sysClr val="windowText" lastClr="000000"/>
              </a:solidFill>
            </a:rPr>
            <a:t>2</a:t>
          </a:r>
          <a:r>
            <a:rPr kumimoji="1" lang="ja-JP" altLang="en-US" sz="1400">
              <a:solidFill>
                <a:sysClr val="windowText" lastClr="000000"/>
              </a:solidFill>
            </a:rPr>
            <a:t>日の達成状況により、経費補正の区分が明示されます。</a:t>
          </a:r>
          <a:endParaRPr kumimoji="1" lang="en-US" altLang="ja-JP" sz="1400" strike="dblStrike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○夏季休暇（</a:t>
          </a:r>
          <a:r>
            <a:rPr kumimoji="1" lang="en-US" altLang="ja-JP" sz="1400">
              <a:solidFill>
                <a:sysClr val="windowText" lastClr="000000"/>
              </a:solidFill>
            </a:rPr>
            <a:t>3</a:t>
          </a:r>
          <a:r>
            <a:rPr kumimoji="1" lang="ja-JP" altLang="en-US" sz="1400">
              <a:solidFill>
                <a:sysClr val="windowText" lastClr="000000"/>
              </a:solidFill>
            </a:rPr>
            <a:t>日間）、年末年始休暇（</a:t>
          </a:r>
          <a:r>
            <a:rPr kumimoji="1" lang="en-US" altLang="ja-JP" sz="1400">
              <a:solidFill>
                <a:sysClr val="windowText" lastClr="000000"/>
              </a:solidFill>
            </a:rPr>
            <a:t>6</a:t>
          </a:r>
          <a:r>
            <a:rPr kumimoji="1" lang="ja-JP" altLang="en-US" sz="1400">
              <a:solidFill>
                <a:sysClr val="windowText" lastClr="000000"/>
              </a:solidFill>
            </a:rPr>
            <a:t>日間）等は「計画」と「実施」行をプルダウンで対象外「</a:t>
          </a:r>
          <a:r>
            <a:rPr kumimoji="1" lang="en-US" altLang="ja-JP" sz="1400">
              <a:solidFill>
                <a:sysClr val="windowText" lastClr="000000"/>
              </a:solidFill>
            </a:rPr>
            <a:t>×</a:t>
          </a:r>
          <a:r>
            <a:rPr kumimoji="1" lang="ja-JP" altLang="en-US" sz="1400">
              <a:solidFill>
                <a:sysClr val="windowText" lastClr="000000"/>
              </a:solidFill>
            </a:rPr>
            <a:t>」を選択してください。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63</xdr:col>
      <xdr:colOff>188260</xdr:colOff>
      <xdr:row>0</xdr:row>
      <xdr:rowOff>66610</xdr:rowOff>
    </xdr:from>
    <xdr:to>
      <xdr:col>79</xdr:col>
      <xdr:colOff>48650</xdr:colOff>
      <xdr:row>22</xdr:row>
      <xdr:rowOff>272143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9554CA7-7306-4EC6-B63C-2E8FAFE96295}"/>
            </a:ext>
          </a:extLst>
        </xdr:cNvPr>
        <xdr:cNvSpPr/>
      </xdr:nvSpPr>
      <xdr:spPr>
        <a:xfrm>
          <a:off x="18019060" y="66610"/>
          <a:ext cx="10528390" cy="6044358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</a:rPr>
            <a:t>≪入力上の留意点について≫</a:t>
          </a:r>
          <a:endParaRPr kumimoji="1" lang="en-US" altLang="ja-JP" sz="18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800" b="1">
              <a:solidFill>
                <a:srgbClr val="FF0000"/>
              </a:solidFill>
            </a:rPr>
            <a:t>エクセル内に数式を組み込んでいますが、使用にあたっては、</a:t>
          </a:r>
          <a:endParaRPr kumimoji="1" lang="en-US" altLang="ja-JP" sz="1800" b="1">
            <a:solidFill>
              <a:srgbClr val="FF0000"/>
            </a:solidFill>
          </a:endParaRPr>
        </a:p>
        <a:p>
          <a:pPr algn="ctr"/>
          <a:r>
            <a:rPr kumimoji="1" lang="ja-JP" altLang="en-US" sz="1800" b="1">
              <a:solidFill>
                <a:srgbClr val="FF0000"/>
              </a:solidFill>
            </a:rPr>
            <a:t>受注者、発注者双方で入力内容、判定結果が正しいかを必ずご確認ください。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○対象期間は、以下のルールで入力してください。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　・</a:t>
          </a:r>
          <a:r>
            <a:rPr kumimoji="1" lang="en-US" altLang="ja-JP" sz="1400">
              <a:solidFill>
                <a:sysClr val="windowText" lastClr="000000"/>
              </a:solidFill>
            </a:rPr>
            <a:t>【</a:t>
          </a:r>
          <a:r>
            <a:rPr kumimoji="1" lang="ja-JP" altLang="en-US" sz="1400">
              <a:solidFill>
                <a:sysClr val="windowText" lastClr="000000"/>
              </a:solidFill>
            </a:rPr>
            <a:t>土木工事</a:t>
          </a:r>
          <a:r>
            <a:rPr kumimoji="1" lang="en-US" altLang="ja-JP" sz="1400">
              <a:solidFill>
                <a:sysClr val="windowText" lastClr="000000"/>
              </a:solidFill>
            </a:rPr>
            <a:t>】</a:t>
          </a:r>
          <a:r>
            <a:rPr kumimoji="1" lang="ja-JP" altLang="en-US" sz="1400">
              <a:solidFill>
                <a:sysClr val="windowText" lastClr="000000"/>
              </a:solidFill>
            </a:rPr>
            <a:t>工期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　・</a:t>
          </a:r>
          <a:r>
            <a:rPr kumimoji="1" lang="en-US" altLang="ja-JP" sz="1400">
              <a:solidFill>
                <a:sysClr val="windowText" lastClr="000000"/>
              </a:solidFill>
            </a:rPr>
            <a:t>【</a:t>
          </a:r>
          <a:r>
            <a:rPr kumimoji="1" lang="ja-JP" altLang="en-US" sz="1400">
              <a:solidFill>
                <a:sysClr val="windowText" lastClr="000000"/>
              </a:solidFill>
            </a:rPr>
            <a:t>営繕工事 </a:t>
          </a:r>
          <a:r>
            <a:rPr kumimoji="1" lang="en-US" altLang="ja-JP" sz="1400">
              <a:solidFill>
                <a:sysClr val="windowText" lastClr="000000"/>
              </a:solidFill>
            </a:rPr>
            <a:t>】</a:t>
          </a:r>
          <a:r>
            <a:rPr kumimoji="1" lang="ja-JP" altLang="en-US" sz="1400">
              <a:solidFill>
                <a:sysClr val="windowText" lastClr="000000"/>
              </a:solidFill>
            </a:rPr>
            <a:t>現場着手日～現場完了日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○計画欄は自動的に土日が閉所日となります。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○土日及び祝日をピンク色に着色しています。祝日を閉所日とする場合は、プルダウンで「■」を選択してください。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0">
              <a:solidFill>
                <a:sysClr val="windowText" lastClr="000000"/>
              </a:solidFill>
            </a:rPr>
            <a:t>○「週」行には、以下のルールで入力してください。</a:t>
          </a:r>
          <a:endParaRPr kumimoji="1" lang="en-US" altLang="ja-JP" sz="14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0">
              <a:solidFill>
                <a:sysClr val="windowText" lastClr="000000"/>
              </a:solidFill>
            </a:rPr>
            <a:t>　・１週間が翌月に渡る場合は、翌月の週で判定するため、プルダウンで「翌」を選択してください。</a:t>
          </a:r>
          <a:endParaRPr kumimoji="1" lang="en-US" altLang="ja-JP" sz="14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0">
              <a:solidFill>
                <a:sysClr val="windowText" lastClr="000000"/>
              </a:solidFill>
            </a:rPr>
            <a:t>　・</a:t>
          </a:r>
          <a:r>
            <a:rPr kumimoji="1" lang="en-US" altLang="ja-JP" sz="1400" b="0">
              <a:solidFill>
                <a:sysClr val="windowText" lastClr="000000"/>
              </a:solidFill>
            </a:rPr>
            <a:t>【</a:t>
          </a:r>
          <a:r>
            <a:rPr kumimoji="1" lang="ja-JP" altLang="en-US" sz="1400" b="0">
              <a:solidFill>
                <a:sysClr val="windowText" lastClr="000000"/>
              </a:solidFill>
            </a:rPr>
            <a:t>土木</a:t>
          </a:r>
          <a:r>
            <a:rPr kumimoji="1" lang="en-US" altLang="ja-JP" sz="1400" b="0">
              <a:solidFill>
                <a:sysClr val="windowText" lastClr="000000"/>
              </a:solidFill>
            </a:rPr>
            <a:t>】</a:t>
          </a:r>
          <a:r>
            <a:rPr kumimoji="1" lang="ja-JP" altLang="en-US" sz="1400" b="0">
              <a:solidFill>
                <a:sysClr val="windowText" lastClr="000000"/>
              </a:solidFill>
            </a:rPr>
            <a:t>夏季休暇等の対象外期間等により、１週間が７日未満となる場合は評価の対象外とするため</a:t>
          </a:r>
          <a:endParaRPr kumimoji="1" lang="en-US" altLang="ja-JP" sz="14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0">
              <a:solidFill>
                <a:sysClr val="windowText" lastClr="000000"/>
              </a:solidFill>
            </a:rPr>
            <a:t>　　　　　　プルダウンで「ー」を選択してください。</a:t>
          </a:r>
          <a:endParaRPr kumimoji="1" lang="en-US" altLang="ja-JP" sz="14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○着色セルは自動計算が含まれているため、数式を壊さないよう注意してください。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○週単位の判定は簡易判定となっています。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　各週の判定は非表示列（</a:t>
          </a:r>
          <a:r>
            <a:rPr kumimoji="1" lang="en-US" altLang="ja-JP" sz="1400">
              <a:solidFill>
                <a:sysClr val="windowText" lastClr="000000"/>
              </a:solidFill>
            </a:rPr>
            <a:t>AK</a:t>
          </a:r>
          <a:r>
            <a:rPr kumimoji="1" lang="ja-JP" altLang="en-US" sz="1400">
              <a:solidFill>
                <a:sysClr val="windowText" lastClr="000000"/>
              </a:solidFill>
            </a:rPr>
            <a:t>列～</a:t>
          </a:r>
          <a:r>
            <a:rPr kumimoji="1" lang="en-US" altLang="ja-JP" sz="1400">
              <a:solidFill>
                <a:sysClr val="windowText" lastClr="000000"/>
              </a:solidFill>
            </a:rPr>
            <a:t>AY</a:t>
          </a:r>
          <a:r>
            <a:rPr kumimoji="1" lang="ja-JP" altLang="en-US" sz="1400">
              <a:solidFill>
                <a:sysClr val="windowText" lastClr="000000"/>
              </a:solidFill>
            </a:rPr>
            <a:t>列）を再表示（</a:t>
          </a:r>
          <a:r>
            <a:rPr kumimoji="1" lang="en-US" altLang="ja-JP" sz="1400">
              <a:solidFill>
                <a:sysClr val="windowText" lastClr="000000"/>
              </a:solidFill>
            </a:rPr>
            <a:t>BA</a:t>
          </a:r>
          <a:r>
            <a:rPr kumimoji="1" lang="ja-JP" altLang="en-US" sz="1400">
              <a:solidFill>
                <a:sysClr val="windowText" lastClr="000000"/>
              </a:solidFill>
            </a:rPr>
            <a:t>行上の［</a:t>
          </a:r>
          <a:r>
            <a:rPr kumimoji="1" lang="ja-JP" altLang="en-US" sz="1400" b="1">
              <a:solidFill>
                <a:sysClr val="windowText" lastClr="000000"/>
              </a:solidFill>
            </a:rPr>
            <a:t>＋］</a:t>
          </a:r>
          <a:r>
            <a:rPr kumimoji="1" lang="ja-JP" altLang="en-US" sz="1400" b="0">
              <a:solidFill>
                <a:sysClr val="windowText" lastClr="000000"/>
              </a:solidFill>
            </a:rPr>
            <a:t>をクリック</a:t>
          </a:r>
          <a:r>
            <a:rPr kumimoji="1" lang="ja-JP" altLang="en-US" sz="1400" b="1">
              <a:solidFill>
                <a:sysClr val="windowText" lastClr="000000"/>
              </a:solidFill>
            </a:rPr>
            <a:t>）</a:t>
          </a:r>
          <a:r>
            <a:rPr kumimoji="1" lang="ja-JP" altLang="en-US" sz="1400">
              <a:solidFill>
                <a:sysClr val="windowText" lastClr="000000"/>
              </a:solidFill>
            </a:rPr>
            <a:t>し、判定が合っているか確認してください。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　</a:t>
          </a:r>
          <a:r>
            <a:rPr kumimoji="1" lang="en-US" altLang="ja-JP" sz="1400">
              <a:solidFill>
                <a:sysClr val="windowText" lastClr="000000"/>
              </a:solidFill>
            </a:rPr>
            <a:t>※</a:t>
          </a:r>
          <a:r>
            <a:rPr kumimoji="1" lang="ja-JP" altLang="en-US" sz="1400">
              <a:solidFill>
                <a:sysClr val="windowText" lastClr="000000"/>
              </a:solidFill>
            </a:rPr>
            <a:t>１週間が７日に満たない週は評価の対象外となります。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○祝日リストはＲ９年度まで入力しています。Ｒ</a:t>
          </a:r>
          <a:r>
            <a:rPr kumimoji="1" lang="en-US" altLang="ja-JP" sz="1400">
              <a:solidFill>
                <a:sysClr val="windowText" lastClr="000000"/>
              </a:solidFill>
            </a:rPr>
            <a:t>10</a:t>
          </a:r>
          <a:r>
            <a:rPr kumimoji="1" lang="ja-JP" altLang="en-US" sz="1400">
              <a:solidFill>
                <a:sysClr val="windowText" lastClr="000000"/>
              </a:solidFill>
            </a:rPr>
            <a:t>年度以降が対象期間となる場合は祝日リストに追記してください。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○</a:t>
          </a:r>
          <a:r>
            <a:rPr kumimoji="1" lang="en-US" altLang="ja-JP" sz="1400">
              <a:solidFill>
                <a:sysClr val="windowText" lastClr="000000"/>
              </a:solidFill>
            </a:rPr>
            <a:t>AQ6</a:t>
          </a:r>
          <a:r>
            <a:rPr kumimoji="1" lang="ja-JP" altLang="en-US" sz="1400">
              <a:solidFill>
                <a:sysClr val="windowText" lastClr="000000"/>
              </a:solidFill>
            </a:rPr>
            <a:t>欄に週単位、月単位及び通期の週休</a:t>
          </a:r>
          <a:r>
            <a:rPr kumimoji="1" lang="en-US" altLang="ja-JP" sz="1400">
              <a:solidFill>
                <a:sysClr val="windowText" lastClr="000000"/>
              </a:solidFill>
            </a:rPr>
            <a:t>2</a:t>
          </a:r>
          <a:r>
            <a:rPr kumimoji="1" lang="ja-JP" altLang="en-US" sz="1400">
              <a:solidFill>
                <a:sysClr val="windowText" lastClr="000000"/>
              </a:solidFill>
            </a:rPr>
            <a:t>日の達成状況により、経費補正の区分が明示されます。</a:t>
          </a:r>
          <a:endParaRPr kumimoji="1" lang="en-US" altLang="ja-JP" sz="1400" strike="dblStrike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○夏季休暇（</a:t>
          </a:r>
          <a:r>
            <a:rPr kumimoji="1" lang="en-US" altLang="ja-JP" sz="1400">
              <a:solidFill>
                <a:sysClr val="windowText" lastClr="000000"/>
              </a:solidFill>
            </a:rPr>
            <a:t>3</a:t>
          </a:r>
          <a:r>
            <a:rPr kumimoji="1" lang="ja-JP" altLang="en-US" sz="1400">
              <a:solidFill>
                <a:sysClr val="windowText" lastClr="000000"/>
              </a:solidFill>
            </a:rPr>
            <a:t>日間）、年末年始休暇（</a:t>
          </a:r>
          <a:r>
            <a:rPr kumimoji="1" lang="en-US" altLang="ja-JP" sz="1400">
              <a:solidFill>
                <a:sysClr val="windowText" lastClr="000000"/>
              </a:solidFill>
            </a:rPr>
            <a:t>6</a:t>
          </a:r>
          <a:r>
            <a:rPr kumimoji="1" lang="ja-JP" altLang="en-US" sz="1400">
              <a:solidFill>
                <a:sysClr val="windowText" lastClr="000000"/>
              </a:solidFill>
            </a:rPr>
            <a:t>日間）等は「計画」と「実施」行をプルダウンで対象外「</a:t>
          </a:r>
          <a:r>
            <a:rPr kumimoji="1" lang="en-US" altLang="ja-JP" sz="1400">
              <a:solidFill>
                <a:sysClr val="windowText" lastClr="000000"/>
              </a:solidFill>
            </a:rPr>
            <a:t>×</a:t>
          </a:r>
          <a:r>
            <a:rPr kumimoji="1" lang="ja-JP" altLang="en-US" sz="1400">
              <a:solidFill>
                <a:sysClr val="windowText" lastClr="000000"/>
              </a:solidFill>
            </a:rPr>
            <a:t>」を選択してください。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28</xdr:col>
      <xdr:colOff>242303</xdr:colOff>
      <xdr:row>21</xdr:row>
      <xdr:rowOff>8354</xdr:rowOff>
    </xdr:from>
    <xdr:to>
      <xdr:col>31</xdr:col>
      <xdr:colOff>16711</xdr:colOff>
      <xdr:row>22</xdr:row>
      <xdr:rowOff>16711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E4B3AB6-3D70-375E-00DE-86FEE8153020}"/>
            </a:ext>
          </a:extLst>
        </xdr:cNvPr>
        <xdr:cNvSpPr/>
      </xdr:nvSpPr>
      <xdr:spPr>
        <a:xfrm>
          <a:off x="7561514" y="5531183"/>
          <a:ext cx="576513" cy="342567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244309</xdr:colOff>
      <xdr:row>15</xdr:row>
      <xdr:rowOff>2004</xdr:rowOff>
    </xdr:from>
    <xdr:to>
      <xdr:col>35</xdr:col>
      <xdr:colOff>18717</xdr:colOff>
      <xdr:row>16</xdr:row>
      <xdr:rowOff>10361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371DCAA3-8498-4C47-9B23-E650132648F9}"/>
            </a:ext>
          </a:extLst>
        </xdr:cNvPr>
        <xdr:cNvSpPr/>
      </xdr:nvSpPr>
      <xdr:spPr>
        <a:xfrm>
          <a:off x="8632993" y="3519570"/>
          <a:ext cx="576513" cy="342567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225591</xdr:colOff>
      <xdr:row>12</xdr:row>
      <xdr:rowOff>200529</xdr:rowOff>
    </xdr:from>
    <xdr:to>
      <xdr:col>49</xdr:col>
      <xdr:colOff>142040</xdr:colOff>
      <xdr:row>15</xdr:row>
      <xdr:rowOff>259014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5FC7A519-B0BA-6161-143A-BBA707CEA2AA}"/>
            </a:ext>
          </a:extLst>
        </xdr:cNvPr>
        <xdr:cNvSpPr/>
      </xdr:nvSpPr>
      <xdr:spPr>
        <a:xfrm>
          <a:off x="10218486" y="2715463"/>
          <a:ext cx="2857501" cy="1061117"/>
        </a:xfrm>
        <a:prstGeom prst="borderCallout1">
          <a:avLst>
            <a:gd name="adj1" fmla="val 51644"/>
            <a:gd name="adj2" fmla="val -262"/>
            <a:gd name="adj3" fmla="val 96699"/>
            <a:gd name="adj4" fmla="val -34533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１週間の定義は「月曜～日曜」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週が月を跨いでいる場合は、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週の行で「翌」を選択してください。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翌月で評価を行います。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32</xdr:col>
      <xdr:colOff>254670</xdr:colOff>
      <xdr:row>13</xdr:row>
      <xdr:rowOff>4009</xdr:rowOff>
    </xdr:from>
    <xdr:to>
      <xdr:col>35</xdr:col>
      <xdr:colOff>29078</xdr:colOff>
      <xdr:row>14</xdr:row>
      <xdr:rowOff>12366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EB870D99-667F-417D-A755-ED8F129D0D3E}"/>
            </a:ext>
          </a:extLst>
        </xdr:cNvPr>
        <xdr:cNvSpPr/>
      </xdr:nvSpPr>
      <xdr:spPr>
        <a:xfrm>
          <a:off x="8643354" y="2853154"/>
          <a:ext cx="576513" cy="342567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29078</xdr:colOff>
      <xdr:row>13</xdr:row>
      <xdr:rowOff>175293</xdr:rowOff>
    </xdr:from>
    <xdr:to>
      <xdr:col>38</xdr:col>
      <xdr:colOff>225591</xdr:colOff>
      <xdr:row>14</xdr:row>
      <xdr:rowOff>62667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C8209093-FCB2-5729-E207-F832D56BE9F3}"/>
            </a:ext>
          </a:extLst>
        </xdr:cNvPr>
        <xdr:cNvCxnSpPr>
          <a:stCxn id="6" idx="3"/>
          <a:endCxn id="5" idx="2"/>
        </xdr:cNvCxnSpPr>
      </xdr:nvCxnSpPr>
      <xdr:spPr>
        <a:xfrm>
          <a:off x="9219867" y="3024438"/>
          <a:ext cx="998619" cy="221584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102266</xdr:colOff>
      <xdr:row>18</xdr:row>
      <xdr:rowOff>85563</xdr:rowOff>
    </xdr:from>
    <xdr:to>
      <xdr:col>50</xdr:col>
      <xdr:colOff>175461</xdr:colOff>
      <xdr:row>20</xdr:row>
      <xdr:rowOff>183818</xdr:rowOff>
    </xdr:to>
    <xdr:sp macro="" textlink="">
      <xdr:nvSpPr>
        <xdr:cNvPr id="15" name="吹き出し: 線 14">
          <a:extLst>
            <a:ext uri="{FF2B5EF4-FFF2-40B4-BE49-F238E27FC236}">
              <a16:creationId xmlns:a16="http://schemas.microsoft.com/office/drawing/2014/main" id="{A7118469-80C4-4A0E-B81A-DF6083ED1B2F}"/>
            </a:ext>
          </a:extLst>
        </xdr:cNvPr>
        <xdr:cNvSpPr/>
      </xdr:nvSpPr>
      <xdr:spPr>
        <a:xfrm>
          <a:off x="10095161" y="4605760"/>
          <a:ext cx="3281616" cy="766676"/>
        </a:xfrm>
        <a:prstGeom prst="borderCallout1">
          <a:avLst>
            <a:gd name="adj1" fmla="val 51644"/>
            <a:gd name="adj2" fmla="val -262"/>
            <a:gd name="adj3" fmla="val 143623"/>
            <a:gd name="adj4" fmla="val -58330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受発注者協議により、振り替えて閉所した日は、「■」でなく、「振」を選択してください。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26</xdr:col>
      <xdr:colOff>10362</xdr:colOff>
      <xdr:row>21</xdr:row>
      <xdr:rowOff>18715</xdr:rowOff>
    </xdr:from>
    <xdr:to>
      <xdr:col>28</xdr:col>
      <xdr:colOff>16711</xdr:colOff>
      <xdr:row>22</xdr:row>
      <xdr:rowOff>27072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293531EB-DE8E-4149-A95C-9584E80AC59A}"/>
            </a:ext>
          </a:extLst>
        </xdr:cNvPr>
        <xdr:cNvSpPr/>
      </xdr:nvSpPr>
      <xdr:spPr>
        <a:xfrm>
          <a:off x="6794836" y="5541544"/>
          <a:ext cx="541086" cy="342567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233948</xdr:colOff>
      <xdr:row>19</xdr:row>
      <xdr:rowOff>134690</xdr:rowOff>
    </xdr:from>
    <xdr:to>
      <xdr:col>38</xdr:col>
      <xdr:colOff>102266</xdr:colOff>
      <xdr:row>21</xdr:row>
      <xdr:rowOff>33422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7B760A68-5C31-4BED-8686-4A4F4E1DE2E2}"/>
            </a:ext>
          </a:extLst>
        </xdr:cNvPr>
        <xdr:cNvCxnSpPr>
          <a:endCxn id="15" idx="2"/>
        </xdr:cNvCxnSpPr>
      </xdr:nvCxnSpPr>
      <xdr:spPr>
        <a:xfrm flipV="1">
          <a:off x="7285790" y="4989098"/>
          <a:ext cx="2809371" cy="567153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8355</xdr:colOff>
      <xdr:row>24</xdr:row>
      <xdr:rowOff>12365</xdr:rowOff>
    </xdr:from>
    <xdr:to>
      <xdr:col>19</xdr:col>
      <xdr:colOff>0</xdr:colOff>
      <xdr:row>26</xdr:row>
      <xdr:rowOff>325855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6490B926-70EC-4786-9B0F-E3DF90F540BC}"/>
            </a:ext>
          </a:extLst>
        </xdr:cNvPr>
        <xdr:cNvSpPr/>
      </xdr:nvSpPr>
      <xdr:spPr>
        <a:xfrm>
          <a:off x="3851776" y="6537826"/>
          <a:ext cx="1061119" cy="981911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122986</xdr:colOff>
      <xdr:row>22</xdr:row>
      <xdr:rowOff>97930</xdr:rowOff>
    </xdr:from>
    <xdr:to>
      <xdr:col>49</xdr:col>
      <xdr:colOff>196181</xdr:colOff>
      <xdr:row>26</xdr:row>
      <xdr:rowOff>135691</xdr:rowOff>
    </xdr:to>
    <xdr:sp macro="" textlink="">
      <xdr:nvSpPr>
        <xdr:cNvPr id="7" name="吹き出し: 線 6">
          <a:extLst>
            <a:ext uri="{FF2B5EF4-FFF2-40B4-BE49-F238E27FC236}">
              <a16:creationId xmlns:a16="http://schemas.microsoft.com/office/drawing/2014/main" id="{C3100F43-041D-4055-A071-01BEE2BB9372}"/>
            </a:ext>
          </a:extLst>
        </xdr:cNvPr>
        <xdr:cNvSpPr/>
      </xdr:nvSpPr>
      <xdr:spPr>
        <a:xfrm>
          <a:off x="9848512" y="5954969"/>
          <a:ext cx="3281616" cy="1374604"/>
        </a:xfrm>
        <a:prstGeom prst="borderCallout1">
          <a:avLst>
            <a:gd name="adj1" fmla="val 51644"/>
            <a:gd name="adj2" fmla="val -262"/>
            <a:gd name="adj3" fmla="val 80163"/>
            <a:gd name="adj4" fmla="val -150752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夏季休暇（３日）、年末年始休暇（６日）は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対象外期間なので、計画、週、実施の行で「</a:t>
          </a:r>
          <a:r>
            <a:rPr kumimoji="1" lang="en-US" altLang="ja-JP" sz="1100">
              <a:solidFill>
                <a:sysClr val="windowText" lastClr="000000"/>
              </a:solidFill>
            </a:rPr>
            <a:t>×</a:t>
          </a:r>
          <a:r>
            <a:rPr kumimoji="1" lang="ja-JP" altLang="en-US" sz="1100">
              <a:solidFill>
                <a:sysClr val="windowText" lastClr="000000"/>
              </a:solidFill>
            </a:rPr>
            <a:t>」を選択してください。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夏季休暇等を所定の日数以上取得した場合は、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閉所扱いとなるので、「■」を選択してください。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36</xdr:col>
      <xdr:colOff>8355</xdr:colOff>
      <xdr:row>6</xdr:row>
      <xdr:rowOff>33420</xdr:rowOff>
    </xdr:from>
    <xdr:to>
      <xdr:col>51</xdr:col>
      <xdr:colOff>0</xdr:colOff>
      <xdr:row>6</xdr:row>
      <xdr:rowOff>367631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5DFC269-7985-7C20-FE14-227F20272687}"/>
            </a:ext>
          </a:extLst>
        </xdr:cNvPr>
        <xdr:cNvSpPr/>
      </xdr:nvSpPr>
      <xdr:spPr>
        <a:xfrm>
          <a:off x="9466513" y="1395328"/>
          <a:ext cx="4002171" cy="334211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週ごとの判定を個別に実施。通常は非表示</a:t>
          </a:r>
        </a:p>
      </xdr:txBody>
    </xdr:sp>
    <xdr:clientData/>
  </xdr:twoCellAnchor>
  <xdr:twoCellAnchor>
    <xdr:from>
      <xdr:col>36</xdr:col>
      <xdr:colOff>16709</xdr:colOff>
      <xdr:row>7</xdr:row>
      <xdr:rowOff>33424</xdr:rowOff>
    </xdr:from>
    <xdr:to>
      <xdr:col>51</xdr:col>
      <xdr:colOff>8354</xdr:colOff>
      <xdr:row>7</xdr:row>
      <xdr:rowOff>204704</xdr:rowOff>
    </xdr:to>
    <xdr:sp macro="" textlink="">
      <xdr:nvSpPr>
        <xdr:cNvPr id="18" name="左大かっこ 17">
          <a:extLst>
            <a:ext uri="{FF2B5EF4-FFF2-40B4-BE49-F238E27FC236}">
              <a16:creationId xmlns:a16="http://schemas.microsoft.com/office/drawing/2014/main" id="{7376FC97-1DED-09DD-0A6D-C9C450738192}"/>
            </a:ext>
          </a:extLst>
        </xdr:cNvPr>
        <xdr:cNvSpPr/>
      </xdr:nvSpPr>
      <xdr:spPr>
        <a:xfrm rot="5400000">
          <a:off x="11390313" y="-110706"/>
          <a:ext cx="171280" cy="4002171"/>
        </a:xfrm>
        <a:prstGeom prst="leftBracket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4011</xdr:colOff>
      <xdr:row>30</xdr:row>
      <xdr:rowOff>313154</xdr:rowOff>
    </xdr:from>
    <xdr:to>
      <xdr:col>18</xdr:col>
      <xdr:colOff>25065</xdr:colOff>
      <xdr:row>31</xdr:row>
      <xdr:rowOff>321511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4F1BD40A-AD9A-4CBF-9E02-5944DE8D445F}"/>
            </a:ext>
          </a:extLst>
        </xdr:cNvPr>
        <xdr:cNvSpPr/>
      </xdr:nvSpPr>
      <xdr:spPr>
        <a:xfrm>
          <a:off x="3580064" y="8843878"/>
          <a:ext cx="1090527" cy="342567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54142</xdr:colOff>
      <xdr:row>28</xdr:row>
      <xdr:rowOff>313158</xdr:rowOff>
    </xdr:from>
    <xdr:to>
      <xdr:col>49</xdr:col>
      <xdr:colOff>127337</xdr:colOff>
      <xdr:row>30</xdr:row>
      <xdr:rowOff>309143</xdr:rowOff>
    </xdr:to>
    <xdr:sp macro="" textlink="">
      <xdr:nvSpPr>
        <xdr:cNvPr id="22" name="吹き出し: 線 21">
          <a:extLst>
            <a:ext uri="{FF2B5EF4-FFF2-40B4-BE49-F238E27FC236}">
              <a16:creationId xmlns:a16="http://schemas.microsoft.com/office/drawing/2014/main" id="{2AD40253-F0F2-4C47-B9F5-E23DDD6EB37D}"/>
            </a:ext>
          </a:extLst>
        </xdr:cNvPr>
        <xdr:cNvSpPr/>
      </xdr:nvSpPr>
      <xdr:spPr>
        <a:xfrm>
          <a:off x="9779668" y="8175461"/>
          <a:ext cx="3281616" cy="664406"/>
        </a:xfrm>
        <a:prstGeom prst="borderCallout1">
          <a:avLst>
            <a:gd name="adj1" fmla="val 51644"/>
            <a:gd name="adj2" fmla="val -262"/>
            <a:gd name="adj3" fmla="val 133899"/>
            <a:gd name="adj4" fmla="val -154063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実施により対象外となった場合は、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「</a:t>
          </a:r>
          <a:r>
            <a:rPr kumimoji="1" lang="en-US" altLang="ja-JP" sz="1100">
              <a:solidFill>
                <a:sysClr val="windowText" lastClr="000000"/>
              </a:solidFill>
            </a:rPr>
            <a:t>×</a:t>
          </a:r>
          <a:r>
            <a:rPr kumimoji="1" lang="ja-JP" altLang="en-US" sz="1100">
              <a:solidFill>
                <a:sysClr val="windowText" lastClr="000000"/>
              </a:solidFill>
            </a:rPr>
            <a:t>」を選択する。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50132</xdr:colOff>
      <xdr:row>32</xdr:row>
      <xdr:rowOff>58486</xdr:rowOff>
    </xdr:from>
    <xdr:to>
      <xdr:col>1</xdr:col>
      <xdr:colOff>98174</xdr:colOff>
      <xdr:row>36</xdr:row>
      <xdr:rowOff>267368</xdr:rowOff>
    </xdr:to>
    <xdr:sp macro="" textlink="">
      <xdr:nvSpPr>
        <xdr:cNvPr id="27" name="左大かっこ 26">
          <a:extLst>
            <a:ext uri="{FF2B5EF4-FFF2-40B4-BE49-F238E27FC236}">
              <a16:creationId xmlns:a16="http://schemas.microsoft.com/office/drawing/2014/main" id="{EE272C63-9DE5-48EB-9A8B-6B5D71410DBE}"/>
            </a:ext>
          </a:extLst>
        </xdr:cNvPr>
        <xdr:cNvSpPr/>
      </xdr:nvSpPr>
      <xdr:spPr>
        <a:xfrm rot="10800000">
          <a:off x="50132" y="9257631"/>
          <a:ext cx="298700" cy="1545724"/>
        </a:xfrm>
        <a:prstGeom prst="leftBracket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167105</xdr:colOff>
      <xdr:row>33</xdr:row>
      <xdr:rowOff>225592</xdr:rowOff>
    </xdr:from>
    <xdr:to>
      <xdr:col>17</xdr:col>
      <xdr:colOff>41776</xdr:colOff>
      <xdr:row>35</xdr:row>
      <xdr:rowOff>142040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E2F92A2E-6726-4166-8972-C15954F1FE34}"/>
            </a:ext>
          </a:extLst>
        </xdr:cNvPr>
        <xdr:cNvSpPr/>
      </xdr:nvSpPr>
      <xdr:spPr>
        <a:xfrm>
          <a:off x="417763" y="9758947"/>
          <a:ext cx="4002171" cy="584869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表が足りない場合は、５行をまとめてコピーして追加。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数式が壊れないように注意。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5"/>
  <sheetViews>
    <sheetView workbookViewId="0">
      <selection activeCell="D4" sqref="D4"/>
    </sheetView>
  </sheetViews>
  <sheetFormatPr defaultRowHeight="18.75"/>
  <cols>
    <col min="1" max="1" width="3.25" bestFit="1" customWidth="1"/>
    <col min="2" max="2" width="10.375" bestFit="1" customWidth="1"/>
  </cols>
  <sheetData>
    <row r="1" spans="1:2">
      <c r="A1" t="s">
        <v>4</v>
      </c>
      <c r="B1" t="s">
        <v>16</v>
      </c>
    </row>
    <row r="2" spans="1:2">
      <c r="A2" t="s">
        <v>10</v>
      </c>
      <c r="B2" t="s">
        <v>15</v>
      </c>
    </row>
    <row r="3" spans="1:2">
      <c r="A3" t="s">
        <v>5</v>
      </c>
      <c r="B3" t="s">
        <v>14</v>
      </c>
    </row>
    <row r="4" spans="1:2">
      <c r="A4" t="s">
        <v>7</v>
      </c>
      <c r="B4" t="s">
        <v>13</v>
      </c>
    </row>
    <row r="5" spans="1:2">
      <c r="A5" t="s">
        <v>11</v>
      </c>
      <c r="B5" t="s">
        <v>12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88F98-1A39-41DC-AA78-8AEEFB38E7AE}">
  <sheetPr>
    <tabColor theme="7" tint="0.59999389629810485"/>
    <pageSetUpPr fitToPage="1"/>
  </sheetPr>
  <dimension ref="A1:BL118"/>
  <sheetViews>
    <sheetView showZeros="0" topLeftCell="E1" zoomScale="72" zoomScaleNormal="85" zoomScaleSheetLayoutView="130" workbookViewId="0">
      <selection activeCell="BI7" sqref="BI7"/>
    </sheetView>
  </sheetViews>
  <sheetFormatPr defaultColWidth="8.75" defaultRowHeight="11.25" outlineLevelCol="1"/>
  <cols>
    <col min="1" max="3" width="3.25" style="2" customWidth="1"/>
    <col min="4" max="5" width="2.75" style="2" customWidth="1"/>
    <col min="6" max="36" width="3.5" style="2" customWidth="1"/>
    <col min="37" max="53" width="3.5" style="2" customWidth="1" outlineLevel="1"/>
    <col min="54" max="54" width="1.875" style="2" customWidth="1" outlineLevel="1"/>
    <col min="55" max="56" width="6.75" style="7" customWidth="1"/>
    <col min="57" max="57" width="4.25" style="8" hidden="1" customWidth="1"/>
    <col min="58" max="58" width="6.25" style="8" customWidth="1"/>
    <col min="59" max="60" width="6.75" style="7" customWidth="1"/>
    <col min="61" max="61" width="6.375" style="7" customWidth="1"/>
    <col min="62" max="62" width="5.625" style="8" hidden="1" customWidth="1"/>
    <col min="63" max="63" width="6.75" style="8" customWidth="1"/>
    <col min="64" max="64" width="6.75" style="7" customWidth="1"/>
    <col min="65" max="65" width="2.75" style="2" customWidth="1"/>
    <col min="66" max="16384" width="8.75" style="2"/>
  </cols>
  <sheetData>
    <row r="1" spans="1:64" s="1" customFormat="1" ht="19.899999999999999" customHeight="1">
      <c r="A1" s="6" t="s">
        <v>64</v>
      </c>
      <c r="AC1" s="5"/>
      <c r="AH1" s="5"/>
      <c r="BC1" s="10"/>
      <c r="BD1" s="10"/>
      <c r="BE1" s="11"/>
      <c r="BF1" s="11"/>
      <c r="BG1" s="10"/>
      <c r="BH1" s="10"/>
      <c r="BI1" s="10"/>
      <c r="BJ1" s="11"/>
      <c r="BK1" s="11"/>
      <c r="BL1" s="10"/>
    </row>
    <row r="2" spans="1:64" s="1" customFormat="1" ht="6.6" customHeight="1">
      <c r="BC2" s="10"/>
      <c r="BD2" s="10"/>
      <c r="BE2" s="11"/>
      <c r="BF2" s="11"/>
      <c r="BG2" s="10"/>
      <c r="BH2" s="10"/>
      <c r="BI2" s="10"/>
      <c r="BJ2" s="11"/>
      <c r="BK2" s="11"/>
      <c r="BL2" s="10"/>
    </row>
    <row r="3" spans="1:64" s="1" customFormat="1" ht="20.45" customHeight="1">
      <c r="A3" s="130" t="s">
        <v>0</v>
      </c>
      <c r="B3" s="130"/>
      <c r="C3" s="130"/>
      <c r="D3" s="131" t="s">
        <v>51</v>
      </c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3"/>
      <c r="T3" s="149" t="s">
        <v>9</v>
      </c>
      <c r="U3" s="149"/>
      <c r="V3" s="149"/>
      <c r="W3" s="149"/>
      <c r="X3" s="149"/>
      <c r="Z3" s="140" t="s">
        <v>90</v>
      </c>
      <c r="AA3" s="141"/>
      <c r="AB3" s="150" t="s">
        <v>27</v>
      </c>
      <c r="AC3" s="151"/>
      <c r="AD3" s="152"/>
      <c r="AE3" s="150" t="s">
        <v>28</v>
      </c>
      <c r="AF3" s="151"/>
      <c r="AG3" s="152"/>
      <c r="AH3" s="33" t="s">
        <v>29</v>
      </c>
      <c r="AI3" s="33"/>
      <c r="BC3" s="132" t="s">
        <v>61</v>
      </c>
      <c r="BD3" s="133"/>
      <c r="BE3" s="133"/>
      <c r="BF3" s="133"/>
      <c r="BG3" s="133"/>
      <c r="BH3" s="134"/>
      <c r="BI3" s="135" t="str">
        <f ca="1">IF(SUMIF($D:$D,"実施",$BE:$BE)&gt;0,"未達成","達成")</f>
        <v>未達成</v>
      </c>
      <c r="BJ3" s="136"/>
      <c r="BK3" s="136"/>
      <c r="BL3" s="137"/>
    </row>
    <row r="4" spans="1:64" s="1" customFormat="1" ht="20.45" customHeight="1">
      <c r="A4" s="130" t="s">
        <v>1</v>
      </c>
      <c r="B4" s="130"/>
      <c r="C4" s="130"/>
      <c r="D4" s="131" t="s">
        <v>65</v>
      </c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4"/>
      <c r="T4" s="25" t="s">
        <v>4</v>
      </c>
      <c r="U4" s="130" t="s">
        <v>20</v>
      </c>
      <c r="V4" s="130"/>
      <c r="W4" s="130"/>
      <c r="X4" s="130"/>
      <c r="Z4" s="140" t="s">
        <v>30</v>
      </c>
      <c r="AA4" s="141"/>
      <c r="AB4" s="142">
        <f>SUMIF($D:$D,"計画",$BL:$BL)</f>
        <v>67</v>
      </c>
      <c r="AC4" s="143"/>
      <c r="AD4" s="144"/>
      <c r="AE4" s="142">
        <f>SUMIF($D:$D,"計画",$BH:$BH)</f>
        <v>18</v>
      </c>
      <c r="AF4" s="143"/>
      <c r="AG4" s="144"/>
      <c r="AH4" s="147">
        <f>AE4/AB4</f>
        <v>0.26865671641791045</v>
      </c>
      <c r="AI4" s="148"/>
      <c r="BC4" s="132" t="s">
        <v>32</v>
      </c>
      <c r="BD4" s="133"/>
      <c r="BE4" s="133"/>
      <c r="BF4" s="133"/>
      <c r="BG4" s="133"/>
      <c r="BH4" s="134"/>
      <c r="BI4" s="135" t="str">
        <f>IF(SUMIF($D:$D,"実施",$BJ:$BJ)&gt;0,"未達成","達成")</f>
        <v>未達成</v>
      </c>
      <c r="BJ4" s="136"/>
      <c r="BK4" s="136"/>
      <c r="BL4" s="137"/>
    </row>
    <row r="5" spans="1:64" s="1" customFormat="1" ht="20.45" customHeight="1">
      <c r="A5" s="130" t="s">
        <v>23</v>
      </c>
      <c r="B5" s="130"/>
      <c r="C5" s="130"/>
      <c r="D5" s="139">
        <v>46188</v>
      </c>
      <c r="E5" s="139"/>
      <c r="F5" s="139"/>
      <c r="G5" s="139"/>
      <c r="H5" s="139"/>
      <c r="I5" s="139"/>
      <c r="J5" s="139"/>
      <c r="K5" s="15" t="s">
        <v>6</v>
      </c>
      <c r="L5" s="139">
        <v>46254</v>
      </c>
      <c r="M5" s="139"/>
      <c r="N5" s="139"/>
      <c r="O5" s="139"/>
      <c r="P5" s="139"/>
      <c r="Q5" s="139"/>
      <c r="R5" s="139"/>
      <c r="S5" s="3"/>
      <c r="T5" s="25" t="s">
        <v>7</v>
      </c>
      <c r="U5" s="130" t="s">
        <v>21</v>
      </c>
      <c r="V5" s="130"/>
      <c r="W5" s="130"/>
      <c r="X5" s="130"/>
      <c r="Z5" s="140" t="s">
        <v>31</v>
      </c>
      <c r="AA5" s="141"/>
      <c r="AB5" s="142">
        <f>SUMIF($D:$D,"実施",$BL:$BL)</f>
        <v>31</v>
      </c>
      <c r="AC5" s="143"/>
      <c r="AD5" s="144"/>
      <c r="AE5" s="142">
        <f>SUMIF($D:$D,"実施",$BH:$BH)</f>
        <v>8</v>
      </c>
      <c r="AF5" s="143"/>
      <c r="AG5" s="144"/>
      <c r="AH5" s="145">
        <f>AE5/AB5</f>
        <v>0.25806451612903225</v>
      </c>
      <c r="AI5" s="146"/>
      <c r="AN5" s="38"/>
      <c r="BC5" s="132" t="s">
        <v>33</v>
      </c>
      <c r="BD5" s="133"/>
      <c r="BE5" s="133"/>
      <c r="BF5" s="133"/>
      <c r="BG5" s="133"/>
      <c r="BH5" s="134"/>
      <c r="BI5" s="127" t="str">
        <f>IF(AH5&gt;=0.285,"達成","未達成")</f>
        <v>未達成</v>
      </c>
      <c r="BJ5" s="128"/>
      <c r="BK5" s="128"/>
      <c r="BL5" s="129"/>
    </row>
    <row r="6" spans="1:64" s="1" customFormat="1" ht="20.45" customHeight="1">
      <c r="A6" s="130" t="s">
        <v>3</v>
      </c>
      <c r="B6" s="130"/>
      <c r="C6" s="130"/>
      <c r="D6" s="131" t="s">
        <v>52</v>
      </c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3"/>
      <c r="T6" s="25" t="s">
        <v>19</v>
      </c>
      <c r="U6" s="130" t="s">
        <v>22</v>
      </c>
      <c r="V6" s="130"/>
      <c r="W6" s="130"/>
      <c r="X6" s="130"/>
      <c r="BC6" s="132" t="s">
        <v>53</v>
      </c>
      <c r="BD6" s="133"/>
      <c r="BE6" s="133"/>
      <c r="BF6" s="133"/>
      <c r="BG6" s="133"/>
      <c r="BH6" s="134"/>
      <c r="BI6" s="135" t="str">
        <f>IF(BI5="未達成","補正無し",IF(AND(BI4="達成",BI3="未達成"),"月単位の週休２日","週単位の週休２日"))</f>
        <v>補正無し</v>
      </c>
      <c r="BJ6" s="136"/>
      <c r="BK6" s="136"/>
      <c r="BL6" s="137"/>
    </row>
    <row r="7" spans="1:64" ht="32.25" customHeight="1">
      <c r="A7" s="130"/>
      <c r="B7" s="130"/>
      <c r="C7" s="130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T7" s="25" t="s">
        <v>88</v>
      </c>
      <c r="U7" s="138" t="s">
        <v>89</v>
      </c>
      <c r="V7" s="138"/>
      <c r="W7" s="138"/>
      <c r="X7" s="138"/>
    </row>
    <row r="8" spans="1:64" ht="20.45" customHeight="1">
      <c r="A8" s="32"/>
      <c r="B8" s="32"/>
      <c r="C8" s="32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T8" s="25" t="s">
        <v>67</v>
      </c>
      <c r="U8" s="117" t="s">
        <v>91</v>
      </c>
      <c r="V8" s="117"/>
      <c r="W8" s="117"/>
      <c r="X8" s="117"/>
      <c r="Z8" s="35"/>
    </row>
    <row r="9" spans="1:64" ht="20.45" hidden="1" customHeight="1">
      <c r="A9" s="32"/>
      <c r="B9" s="32"/>
      <c r="C9" s="32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T9" s="40"/>
      <c r="U9" s="43"/>
      <c r="V9" s="43"/>
      <c r="W9" s="43"/>
      <c r="X9" s="43"/>
      <c r="Z9" s="35"/>
      <c r="AN9" s="2" t="s">
        <v>99</v>
      </c>
      <c r="BE9" s="37" t="s">
        <v>107</v>
      </c>
    </row>
    <row r="10" spans="1:64" ht="20.45" hidden="1" customHeight="1">
      <c r="A10" s="32"/>
      <c r="B10" s="32"/>
      <c r="C10" s="32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T10" s="40"/>
      <c r="U10" s="43"/>
      <c r="V10" s="43"/>
      <c r="W10" s="43"/>
      <c r="X10" s="43"/>
      <c r="Z10" s="35"/>
      <c r="AN10" s="2" t="s">
        <v>98</v>
      </c>
      <c r="BE10" s="37" t="s">
        <v>106</v>
      </c>
    </row>
    <row r="11" spans="1:64" ht="12" customHeight="1">
      <c r="AK11" s="118" t="s">
        <v>114</v>
      </c>
      <c r="AL11" s="119"/>
      <c r="AM11" s="119"/>
      <c r="AN11" s="119"/>
      <c r="AO11" s="120"/>
      <c r="AP11" s="121" t="s">
        <v>104</v>
      </c>
      <c r="AQ11" s="122"/>
      <c r="AR11" s="122"/>
      <c r="AS11" s="122"/>
      <c r="AT11" s="122"/>
      <c r="AU11" s="123"/>
      <c r="AV11" s="121" t="s">
        <v>105</v>
      </c>
      <c r="AW11" s="122"/>
      <c r="AX11" s="122"/>
      <c r="AY11" s="122"/>
      <c r="AZ11" s="122"/>
      <c r="BA11" s="123"/>
      <c r="BC11" s="26"/>
      <c r="BD11" s="26"/>
      <c r="BE11" s="41"/>
      <c r="BF11" s="26"/>
      <c r="BH11" s="26"/>
      <c r="BI11" s="26"/>
      <c r="BJ11" s="41"/>
      <c r="BK11" s="26"/>
      <c r="BL11" s="2"/>
    </row>
    <row r="12" spans="1:64" ht="26.25" customHeight="1">
      <c r="F12" s="36">
        <v>1</v>
      </c>
      <c r="G12" s="36">
        <v>2</v>
      </c>
      <c r="H12" s="36">
        <v>3</v>
      </c>
      <c r="I12" s="36">
        <v>4</v>
      </c>
      <c r="J12" s="36">
        <v>5</v>
      </c>
      <c r="K12" s="36">
        <v>6</v>
      </c>
      <c r="L12" s="36">
        <v>7</v>
      </c>
      <c r="M12" s="36">
        <v>8</v>
      </c>
      <c r="N12" s="36">
        <v>9</v>
      </c>
      <c r="O12" s="36">
        <v>10</v>
      </c>
      <c r="P12" s="36">
        <v>11</v>
      </c>
      <c r="Q12" s="36">
        <v>12</v>
      </c>
      <c r="R12" s="36">
        <v>13</v>
      </c>
      <c r="S12" s="36">
        <v>14</v>
      </c>
      <c r="T12" s="36">
        <v>15</v>
      </c>
      <c r="U12" s="36">
        <v>16</v>
      </c>
      <c r="V12" s="36">
        <v>17</v>
      </c>
      <c r="W12" s="36">
        <v>18</v>
      </c>
      <c r="X12" s="36">
        <v>19</v>
      </c>
      <c r="Y12" s="36">
        <v>20</v>
      </c>
      <c r="Z12" s="36">
        <v>21</v>
      </c>
      <c r="AA12" s="36">
        <v>22</v>
      </c>
      <c r="AB12" s="36">
        <v>23</v>
      </c>
      <c r="AC12" s="36">
        <v>24</v>
      </c>
      <c r="AD12" s="36">
        <v>25</v>
      </c>
      <c r="AE12" s="36">
        <v>26</v>
      </c>
      <c r="AF12" s="36">
        <v>27</v>
      </c>
      <c r="AG12" s="36">
        <v>28</v>
      </c>
      <c r="AH12" s="36">
        <v>29</v>
      </c>
      <c r="AI12" s="36">
        <v>30</v>
      </c>
      <c r="AJ12" s="36">
        <v>31</v>
      </c>
      <c r="AK12" s="47" t="s">
        <v>111</v>
      </c>
      <c r="AL12" s="48" t="s">
        <v>109</v>
      </c>
      <c r="AM12" s="49"/>
      <c r="AN12" s="50" t="s">
        <v>112</v>
      </c>
      <c r="AO12" s="51" t="s">
        <v>100</v>
      </c>
      <c r="AP12" s="52" t="s">
        <v>101</v>
      </c>
      <c r="AQ12" s="53" t="s">
        <v>102</v>
      </c>
      <c r="AR12" s="53" t="s">
        <v>116</v>
      </c>
      <c r="AS12" s="53" t="s">
        <v>103</v>
      </c>
      <c r="AT12" s="54" t="s">
        <v>108</v>
      </c>
      <c r="AU12" s="55" t="s">
        <v>110</v>
      </c>
      <c r="AV12" s="52" t="s">
        <v>101</v>
      </c>
      <c r="AW12" s="53" t="s">
        <v>102</v>
      </c>
      <c r="AX12" s="53" t="s">
        <v>116</v>
      </c>
      <c r="AY12" s="53" t="s">
        <v>103</v>
      </c>
      <c r="AZ12" s="53" t="s">
        <v>108</v>
      </c>
      <c r="BA12" s="55" t="s">
        <v>110</v>
      </c>
      <c r="BB12" s="36"/>
      <c r="BC12" s="124" t="s">
        <v>84</v>
      </c>
      <c r="BD12" s="125"/>
      <c r="BE12" s="125"/>
      <c r="BF12" s="125"/>
      <c r="BG12" s="126" t="s">
        <v>24</v>
      </c>
      <c r="BH12" s="126"/>
      <c r="BI12" s="126"/>
      <c r="BJ12" s="126"/>
      <c r="BK12" s="126"/>
      <c r="BL12" s="126"/>
    </row>
    <row r="13" spans="1:64" ht="26.45" customHeight="1">
      <c r="A13" s="103">
        <f>YEAR(D5)</f>
        <v>2026</v>
      </c>
      <c r="B13" s="103"/>
      <c r="C13" s="103"/>
      <c r="D13" s="101" t="s">
        <v>8</v>
      </c>
      <c r="E13" s="101"/>
      <c r="F13" s="13">
        <f>IF(DATE($A13,$A15,F$12)&lt;$D$5,0,IF(DATE($A13,$A15,F$12)&gt;$L$5,0,DATE($A13,$A15,F$12)))</f>
        <v>0</v>
      </c>
      <c r="G13" s="13">
        <f t="shared" ref="G13:AF13" si="0">IF(DATE($A13,$A15,G$12)&lt;$D$5,0,IF(DATE($A13,$A15,G$12)&gt;$L$5,0,DATE($A13,$A15,G$12)))</f>
        <v>0</v>
      </c>
      <c r="H13" s="13">
        <f t="shared" si="0"/>
        <v>0</v>
      </c>
      <c r="I13" s="13">
        <f t="shared" si="0"/>
        <v>0</v>
      </c>
      <c r="J13" s="13">
        <f t="shared" si="0"/>
        <v>0</v>
      </c>
      <c r="K13" s="13">
        <f t="shared" si="0"/>
        <v>0</v>
      </c>
      <c r="L13" s="13">
        <f t="shared" si="0"/>
        <v>0</v>
      </c>
      <c r="M13" s="13">
        <f t="shared" si="0"/>
        <v>0</v>
      </c>
      <c r="N13" s="13">
        <f t="shared" si="0"/>
        <v>0</v>
      </c>
      <c r="O13" s="13">
        <f t="shared" si="0"/>
        <v>0</v>
      </c>
      <c r="P13" s="13">
        <f t="shared" si="0"/>
        <v>0</v>
      </c>
      <c r="Q13" s="13">
        <f t="shared" si="0"/>
        <v>0</v>
      </c>
      <c r="R13" s="13">
        <f t="shared" si="0"/>
        <v>0</v>
      </c>
      <c r="S13" s="13">
        <f t="shared" si="0"/>
        <v>0</v>
      </c>
      <c r="T13" s="13">
        <f t="shared" si="0"/>
        <v>46188</v>
      </c>
      <c r="U13" s="13">
        <f t="shared" si="0"/>
        <v>46189</v>
      </c>
      <c r="V13" s="13">
        <f t="shared" si="0"/>
        <v>46190</v>
      </c>
      <c r="W13" s="13">
        <f t="shared" si="0"/>
        <v>46191</v>
      </c>
      <c r="X13" s="13">
        <f t="shared" si="0"/>
        <v>46192</v>
      </c>
      <c r="Y13" s="13">
        <f t="shared" si="0"/>
        <v>46193</v>
      </c>
      <c r="Z13" s="13">
        <f t="shared" si="0"/>
        <v>46194</v>
      </c>
      <c r="AA13" s="13">
        <f t="shared" si="0"/>
        <v>46195</v>
      </c>
      <c r="AB13" s="13">
        <f t="shared" si="0"/>
        <v>46196</v>
      </c>
      <c r="AC13" s="13">
        <f t="shared" si="0"/>
        <v>46197</v>
      </c>
      <c r="AD13" s="13">
        <f t="shared" si="0"/>
        <v>46198</v>
      </c>
      <c r="AE13" s="13">
        <f t="shared" si="0"/>
        <v>46199</v>
      </c>
      <c r="AF13" s="13">
        <f t="shared" si="0"/>
        <v>46200</v>
      </c>
      <c r="AG13" s="13">
        <f>IF(DATE($A13,$A15,AG$12)&lt;$D$5,0,IF(DATE($A13,$A15,AG$12)&gt;$L$5,0,DATE($A13,$A15,AG$12)))</f>
        <v>46201</v>
      </c>
      <c r="AH13" s="13">
        <f>DATE($A13,$A15,AH$12)*IF(A15=MONTH(DATE($A13,$A15,AH$12)),1,0)*IF(DATE($A13,$A15,AH$12)&lt;$D$5,0,IF(DATE($A13,$A15,AH$12)&gt;$L$5,0,1))</f>
        <v>46202</v>
      </c>
      <c r="AI13" s="13">
        <f>DATE($A13,$A15,AI$12)*IF(A15=MONTH(DATE($A13,$A15,AI$12)),1,0)*IF(DATE($A13,$A15,AI$12)&lt;$D$5,0,IF(DATE($A13,$A15,AI$12)&gt;$L$5,0,1))</f>
        <v>46203</v>
      </c>
      <c r="AJ13" s="13">
        <f>DATE($A13,$A15,AJ$12)*IF(A15=MONTH(DATE($A13,$A15,AJ$12)),1,0)*IF(DATE($A13,$A15,AJ$12)&lt;$D$5,0,IF(DATE($A13,$A15,AJ$12)&gt;$L$5,0,1))</f>
        <v>0</v>
      </c>
      <c r="AK13" s="56" t="s">
        <v>92</v>
      </c>
      <c r="AL13" s="57">
        <f>_xlfn.MINIFS(F13:AJ13,F13:AJ13,"&gt;0")</f>
        <v>46188</v>
      </c>
      <c r="AM13" s="58" t="s">
        <v>115</v>
      </c>
      <c r="AN13" s="59">
        <f>IF(SUM(F14:AJ14)&lt;28,DAY(MAX(F13:AJ13)),CEILING(DATE(A13, A15, 1+6+ROUNDDOWN(DAY(AL13)/7,0)*7), 7) - 7)</f>
        <v>46193</v>
      </c>
      <c r="AO13" s="60">
        <f ca="1">IF(AP13=7,0,1)</f>
        <v>1</v>
      </c>
      <c r="AP13" s="61">
        <f ca="1">COUNTIFS(OFFSET(F15,0,DAY(AL13)-1,1,DAY(AN13)-DAY(AL13)+1),"■")+COUNTIFS(OFFSET(F15,0,DAY(AL13)-1,1,DAY(AN13)-DAY(AL13)+1),"〇")+COUNTIFS(OFFSET(F15,0,DAY(AL13)-1,1,DAY(AN13)-DAY(AL13)+1),"振")+COUNTIFS(F11:AJ11,"翌")</f>
        <v>6</v>
      </c>
      <c r="AQ13" s="62">
        <f ca="1">COUNTIFS(OFFSET(F15,0,DAY(AL13)-1,1,DAY(AN13)-DAY(AL13)+1),"■")+COUNTIFS(OFFSET(F15,0,DAY(AL13)-1,1,DAY(AN13)-DAY(AL13)+1),"振")+COUNTIFS(F11:AJ11,"翌",F8:AJ8,"■")+COUNTIFS(F11:AJ11,"翌",F8:AJ8,"振")</f>
        <v>1</v>
      </c>
      <c r="AR13" s="85">
        <f ca="1">COUNTIFS(OFFSET(F14,0,DAY(AL13)-1,1,DAY(AN13)-DAY(AL13)+1),1)+COUNTIFS(OFFSET(F14,0,DAY(AL13)-1,1,DAY(AN13)-DAY(AL13)+1),7)</f>
        <v>1</v>
      </c>
      <c r="AS13" s="62">
        <f ca="1">IF(AQ13&gt;=AR13,0,1)</f>
        <v>0</v>
      </c>
      <c r="AT13" s="62" t="str">
        <f ca="1">IF(AS13&gt;0,"NG","OK")</f>
        <v>OK</v>
      </c>
      <c r="AU13" s="63" t="str">
        <f ca="1">IF(SUM(AS13:AS17)&gt;0,"NG","OK")</f>
        <v>OK</v>
      </c>
      <c r="AV13" s="64">
        <f ca="1">COUNTIFS(OFFSET(F17,0,DAY(AL13)-1,1,DAY(AN13)-DAY(AL13)+1),"■")+COUNTIFS(OFFSET(F17,0,DAY(AL13)-1,1,DAY(AN13)-DAY(AL13)+1),"〇")+COUNTIFS(OFFSET(F17,0,DAY(AL13)-1,1,DAY(AN13)-DAY(AL13)+1),"振")+COUNTIFS(F11:AJ11,"翌")</f>
        <v>6</v>
      </c>
      <c r="AW13" s="62">
        <f ca="1">COUNTIFS(OFFSET(F17,0,DAY(AL13)-1,1,DAY(AN13)-DAY(AL13)+1),"■")+COUNTIFS(OFFSET(F17,0,DAY(AL13)-1,1,DAY(AN13)-DAY(AL13)+1),"振")+COUNTIFS(F11:AJ11,"翌",F12:AJ12,"■")+COUNTIFS(F11:AJ11,"翌",F12:AJ12,"振")</f>
        <v>1</v>
      </c>
      <c r="AX13" s="62">
        <f ca="1">COUNTIFS(OFFSET(F14,0,DAY(AL13)-1,1,DAY(AN13)-DAY(AL13)+1),1,OFFSET(F15,0,DAY(AL13)-1,1,DAY(AN13)-DAY(AL13)+1),"○")+COUNTIFS(OFFSET(F14,0,DAY(AL13)-1,1,DAY(AN13)-DAY(AL13)+1),1,OFFSET(F15,0,DAY(AL13)-1,1,DAY(AN13)-DAY(AL13)+1),"■")+COUNTIFS(OFFSET(F14,0,DAY(AL13)-1,1,DAY(AN13)-DAY(AL13)+1),7,OFFSET(F15,0,DAY(AL13)-1,1,DAY(AN13)-DAY(AL13)+1),"○")+COUNTIFS(OFFSET(F14,0,DAY(AL13)-1,1,DAY(AN13)-DAY(AL13)+1),7,OFFSET(F15,0,DAY(AL13)-1,1,DAY(AN13)-DAY(AL13)+1),"■")</f>
        <v>1</v>
      </c>
      <c r="AY13" s="92">
        <f ca="1">IF(AW13&gt;=AX13,0,1)</f>
        <v>0</v>
      </c>
      <c r="AZ13" s="62" t="str">
        <f ca="1">IF(AY13&gt;0,"NG","OK")</f>
        <v>OK</v>
      </c>
      <c r="BA13" s="63" t="str">
        <f ca="1">IF(SUM(AY13:AY17)&gt;0,"NG","OK")</f>
        <v>OK</v>
      </c>
      <c r="BC13" s="104" t="s">
        <v>85</v>
      </c>
      <c r="BD13" s="105" t="s">
        <v>26</v>
      </c>
      <c r="BE13" s="106" t="s">
        <v>86</v>
      </c>
      <c r="BF13" s="107"/>
      <c r="BG13" s="115" t="s">
        <v>85</v>
      </c>
      <c r="BH13" s="112" t="s">
        <v>26</v>
      </c>
      <c r="BI13" s="112" t="s">
        <v>25</v>
      </c>
      <c r="BJ13" s="113" t="s">
        <v>86</v>
      </c>
      <c r="BK13" s="114"/>
      <c r="BL13" s="112" t="s">
        <v>23</v>
      </c>
    </row>
    <row r="14" spans="1:64" ht="26.45" customHeight="1">
      <c r="A14" s="103"/>
      <c r="B14" s="103"/>
      <c r="C14" s="103"/>
      <c r="D14" s="101" t="s">
        <v>2</v>
      </c>
      <c r="E14" s="101"/>
      <c r="F14" s="14" t="str">
        <f>IF(F13=0,"",WEEKDAY(F13,1))</f>
        <v/>
      </c>
      <c r="G14" s="14" t="str">
        <f t="shared" ref="G14:AI14" si="1">IF(G13=0,"",WEEKDAY(G13,1))</f>
        <v/>
      </c>
      <c r="H14" s="14" t="str">
        <f t="shared" si="1"/>
        <v/>
      </c>
      <c r="I14" s="14" t="str">
        <f t="shared" si="1"/>
        <v/>
      </c>
      <c r="J14" s="14" t="str">
        <f>IF(J13=0,"",WEEKDAY(J13,1))</f>
        <v/>
      </c>
      <c r="K14" s="14" t="str">
        <f t="shared" si="1"/>
        <v/>
      </c>
      <c r="L14" s="14" t="str">
        <f t="shared" si="1"/>
        <v/>
      </c>
      <c r="M14" s="14" t="str">
        <f t="shared" si="1"/>
        <v/>
      </c>
      <c r="N14" s="14" t="str">
        <f t="shared" si="1"/>
        <v/>
      </c>
      <c r="O14" s="14" t="str">
        <f t="shared" si="1"/>
        <v/>
      </c>
      <c r="P14" s="14" t="str">
        <f t="shared" si="1"/>
        <v/>
      </c>
      <c r="Q14" s="14" t="str">
        <f t="shared" si="1"/>
        <v/>
      </c>
      <c r="R14" s="14" t="str">
        <f t="shared" si="1"/>
        <v/>
      </c>
      <c r="S14" s="14" t="str">
        <f t="shared" si="1"/>
        <v/>
      </c>
      <c r="T14" s="14">
        <f t="shared" si="1"/>
        <v>2</v>
      </c>
      <c r="U14" s="14">
        <f t="shared" si="1"/>
        <v>3</v>
      </c>
      <c r="V14" s="14">
        <f t="shared" si="1"/>
        <v>4</v>
      </c>
      <c r="W14" s="14">
        <f t="shared" si="1"/>
        <v>5</v>
      </c>
      <c r="X14" s="14">
        <f t="shared" si="1"/>
        <v>6</v>
      </c>
      <c r="Y14" s="14">
        <f t="shared" si="1"/>
        <v>7</v>
      </c>
      <c r="Z14" s="14">
        <f t="shared" si="1"/>
        <v>1</v>
      </c>
      <c r="AA14" s="14">
        <f t="shared" si="1"/>
        <v>2</v>
      </c>
      <c r="AB14" s="14">
        <f t="shared" si="1"/>
        <v>3</v>
      </c>
      <c r="AC14" s="14">
        <f t="shared" si="1"/>
        <v>4</v>
      </c>
      <c r="AD14" s="14">
        <f t="shared" si="1"/>
        <v>5</v>
      </c>
      <c r="AE14" s="14">
        <f t="shared" si="1"/>
        <v>6</v>
      </c>
      <c r="AF14" s="14">
        <f t="shared" si="1"/>
        <v>7</v>
      </c>
      <c r="AG14" s="14">
        <f t="shared" si="1"/>
        <v>1</v>
      </c>
      <c r="AH14" s="14">
        <f t="shared" si="1"/>
        <v>2</v>
      </c>
      <c r="AI14" s="14">
        <f t="shared" si="1"/>
        <v>3</v>
      </c>
      <c r="AJ14" s="14" t="str">
        <f>IF(AJ13=0,"",WEEKDAY(AJ13,1))</f>
        <v/>
      </c>
      <c r="AK14" s="65" t="s">
        <v>93</v>
      </c>
      <c r="AL14" s="66">
        <f>IF(AN14=0,0,AN13+1)</f>
        <v>46194</v>
      </c>
      <c r="AM14" s="67"/>
      <c r="AN14" s="68">
        <f>(AN13+7)*IF(MONTH(AN13+7)=A15,1,0)</f>
        <v>46200</v>
      </c>
      <c r="AO14" s="69">
        <f t="shared" ref="AO14:AO17" ca="1" si="2">IF(AP14=7,0,1)</f>
        <v>0</v>
      </c>
      <c r="AP14" s="70">
        <f ca="1">COUNTIFS(OFFSET(F15,0,DAY(AL14)-1,1,DAY(AN14)-DAY(AL14)+1),"■")+COUNTIFS(OFFSET(F15,0,DAY(AL14)-1,1,DAY(AN14)-DAY(AL14)+1),"〇")+COUNTIFS(OFFSET(F15,0,DAY(AL14)-1,1,DAY(AN14)-DAY(AL14)+1),"振")+COUNTIFS(F11:AJ11,"翌")</f>
        <v>7</v>
      </c>
      <c r="AQ14" s="71">
        <f ca="1">COUNTIFS(OFFSET(F15,0,DAY(AL14)-1,1,DAY(AN14)-DAY(AL14)+1),"■")+COUNTIFS(OFFSET(F15,0,DAY(AL14)-1,1,DAY(AN14)-DAY(AL14)+1),"振")+COUNTIFS(F11:AJ11,"翌",F8:AJ8,"■")+COUNTIFS(F11:AJ11,"翌",F8:AJ8,"振")</f>
        <v>2</v>
      </c>
      <c r="AR14" s="86">
        <f ca="1">COUNTIFS(OFFSET(F14,0,DAY(AL14)-1,1,DAY(AN14)-DAY(AL14)+1),1)+COUNTIFS(OFFSET(F14,0,DAY(AL14)-1,1,DAY(AN14)-DAY(AL14)+1),7)</f>
        <v>2</v>
      </c>
      <c r="AS14" s="71">
        <f t="shared" ref="AS14:AS17" ca="1" si="3">IF(AO14&gt;0,0,IF(AQ14/AP14&gt;0.285,0,1))</f>
        <v>0</v>
      </c>
      <c r="AT14" s="71" t="str">
        <f t="shared" ref="AT14:AT17" ca="1" si="4">IF(AO14&gt;0,0,IF(AS14&gt;0,"NG","OK"))</f>
        <v>OK</v>
      </c>
      <c r="AU14" s="72"/>
      <c r="AV14" s="73">
        <f ca="1">COUNTIFS(OFFSET(F17,0,DAY(AL14)-1,1,DAY(AN14)-DAY(AL14)+1),"■")+COUNTIFS(OFFSET(F17,0,DAY(AL14)-1,1,DAY(AN14)-DAY(AL14)+1),"〇")+COUNTIFS(OFFSET(F17,0,DAY(AL14)-1,1,DAY(AN14)-DAY(AL14)+1),"振")+COUNTIFS(F12:AJ12,"翌")</f>
        <v>7</v>
      </c>
      <c r="AW14" s="71">
        <f ca="1">COUNTIFS(OFFSET(F17,0,DAY(AL14)-1,1,DAY(AN14)-DAY(AL14)+1),"■")+COUNTIFS(OFFSET(F17,0,DAY(AL14)-1,1,DAY(AN14)-DAY(AL14)+1),"振")+COUNTIFS(F11:AJ11,"翌",F12:AJ12,"■")+COUNTIFS(F11:AJ11,"翌",F12:AJ12,"振")</f>
        <v>3</v>
      </c>
      <c r="AX14" s="90">
        <f ca="1">COUNTIFS(OFFSET(F14,0,DAY(AL14)-1,1,DAY(AN14)-DAY(AL14)+1),1,OFFSET(F15,0,DAY(AL14)-1,1,DAY(AN14)-DAY(AL14)+1),"○")+COUNTIFS(OFFSET(F14,0,DAY(AL14)-1,1,DAY(AN14)-DAY(AL14)+1),1,OFFSET(F15,0,DAY(AL14)-1,1,DAY(AN14)-DAY(AL14)+1),"■")+COUNTIFS(OFFSET(F14,0,DAY(AL14)-1,1,DAY(AN14)-DAY(AL14)+1),7,OFFSET(F15,0,DAY(AL14)-1,1,DAY(AN14)-DAY(AL14)+1),"○")+COUNTIFS(OFFSET(F14,0,DAY(AL14)-1,1,DAY(AN14)-DAY(AL14)+1),7,OFFSET(F15,0,DAY(AL14)-1,1,DAY(AN14)-DAY(AL14)+1),"■")</f>
        <v>2</v>
      </c>
      <c r="AY14" s="93">
        <f t="shared" ref="AY14:AY17" ca="1" si="5">IF(AW14&gt;=AX14,0,1)</f>
        <v>0</v>
      </c>
      <c r="AZ14" s="71" t="str">
        <f t="shared" ref="AZ14:AZ17" ca="1" si="6">IF(AO14&gt;0,0,IF(AY14&gt;0,"NG","OK"))</f>
        <v>OK</v>
      </c>
      <c r="BA14" s="72"/>
      <c r="BC14" s="105"/>
      <c r="BD14" s="105"/>
      <c r="BE14" s="108"/>
      <c r="BF14" s="109"/>
      <c r="BG14" s="116"/>
      <c r="BH14" s="95"/>
      <c r="BI14" s="95"/>
      <c r="BJ14" s="99"/>
      <c r="BK14" s="100"/>
      <c r="BL14" s="95"/>
    </row>
    <row r="15" spans="1:64" ht="26.45" customHeight="1">
      <c r="A15" s="102">
        <f>MONTH(D5)</f>
        <v>6</v>
      </c>
      <c r="B15" s="102"/>
      <c r="C15" s="102"/>
      <c r="D15" s="101" t="s">
        <v>17</v>
      </c>
      <c r="E15" s="101"/>
      <c r="F15" s="19" t="str">
        <f t="shared" ref="F15:AJ15" si="7">IF(F14="","",IF(WEEKDAY(F14,2)&gt;5,"■","〇"))</f>
        <v/>
      </c>
      <c r="G15" s="19" t="str">
        <f t="shared" si="7"/>
        <v/>
      </c>
      <c r="H15" s="19" t="str">
        <f t="shared" si="7"/>
        <v/>
      </c>
      <c r="I15" s="19" t="str">
        <f t="shared" si="7"/>
        <v/>
      </c>
      <c r="J15" s="19" t="str">
        <f>IF(J14="","",IF(WEEKDAY(J14,2)&gt;5,"■","〇"))</f>
        <v/>
      </c>
      <c r="K15" s="19" t="str">
        <f t="shared" si="7"/>
        <v/>
      </c>
      <c r="L15" s="19" t="str">
        <f t="shared" si="7"/>
        <v/>
      </c>
      <c r="M15" s="19" t="str">
        <f t="shared" si="7"/>
        <v/>
      </c>
      <c r="N15" s="19" t="str">
        <f t="shared" si="7"/>
        <v/>
      </c>
      <c r="O15" s="19" t="str">
        <f t="shared" si="7"/>
        <v/>
      </c>
      <c r="P15" s="19" t="str">
        <f t="shared" si="7"/>
        <v/>
      </c>
      <c r="Q15" s="19" t="str">
        <f t="shared" si="7"/>
        <v/>
      </c>
      <c r="R15" s="19" t="str">
        <f t="shared" si="7"/>
        <v/>
      </c>
      <c r="S15" s="19" t="str">
        <f t="shared" si="7"/>
        <v/>
      </c>
      <c r="T15" s="19" t="str">
        <f t="shared" si="7"/>
        <v>〇</v>
      </c>
      <c r="U15" s="19" t="str">
        <f t="shared" si="7"/>
        <v>〇</v>
      </c>
      <c r="V15" s="19" t="s">
        <v>60</v>
      </c>
      <c r="W15" s="19" t="s">
        <v>60</v>
      </c>
      <c r="X15" s="19" t="str">
        <f t="shared" si="7"/>
        <v>〇</v>
      </c>
      <c r="Y15" s="19" t="str">
        <f t="shared" si="7"/>
        <v>■</v>
      </c>
      <c r="Z15" s="19" t="str">
        <f t="shared" si="7"/>
        <v>■</v>
      </c>
      <c r="AA15" s="19" t="str">
        <f t="shared" si="7"/>
        <v>〇</v>
      </c>
      <c r="AB15" s="19" t="str">
        <f t="shared" si="7"/>
        <v>〇</v>
      </c>
      <c r="AC15" s="19" t="str">
        <f t="shared" si="7"/>
        <v>〇</v>
      </c>
      <c r="AD15" s="19" t="str">
        <f t="shared" si="7"/>
        <v>〇</v>
      </c>
      <c r="AE15" s="19" t="str">
        <f t="shared" si="7"/>
        <v>〇</v>
      </c>
      <c r="AF15" s="19" t="str">
        <f t="shared" si="7"/>
        <v>■</v>
      </c>
      <c r="AG15" s="19" t="str">
        <f t="shared" si="7"/>
        <v>■</v>
      </c>
      <c r="AH15" s="19" t="str">
        <f t="shared" si="7"/>
        <v>〇</v>
      </c>
      <c r="AI15" s="19" t="str">
        <f t="shared" si="7"/>
        <v>〇</v>
      </c>
      <c r="AJ15" s="19" t="str">
        <f t="shared" si="7"/>
        <v/>
      </c>
      <c r="AK15" s="65" t="s">
        <v>94</v>
      </c>
      <c r="AL15" s="66">
        <f t="shared" ref="AL15:AL17" si="8">IF(AN15=0,0,AN14+1)</f>
        <v>0</v>
      </c>
      <c r="AM15" s="67"/>
      <c r="AN15" s="68">
        <f>(AN14+7)*IF(MONTH(AN14+7)=A15,1,0)</f>
        <v>0</v>
      </c>
      <c r="AO15" s="69">
        <f t="shared" ca="1" si="2"/>
        <v>1</v>
      </c>
      <c r="AP15" s="70">
        <f ca="1">COUNTIFS(OFFSET(F15,0,DAY(AL15)-1,1,DAY(AN15)-DAY(AL15)+1),"■")+COUNTIFS(OFFSET(F15,0,DAY(AL15)-1,1,DAY(AN15)-DAY(AL15)+1),"〇")+COUNTIFS(OFFSET(F15,0,DAY(AL15)-1,1,DAY(AN15)-DAY(AL15)+1),"振")+COUNTIFS(F11:AJ11,"翌")</f>
        <v>0</v>
      </c>
      <c r="AQ15" s="71">
        <f ca="1">COUNTIFS(OFFSET(F15,0,DAY(AL15)-1,1,DAY(AN15)-DAY(AL15)+1),"■")+COUNTIFS(OFFSET(F15,0,DAY(AL15)-1,1,DAY(AN15)-DAY(AL15)+1),"振")+COUNTIFS(F11:AJ11,"翌",F8:AJ8,"■")+COUNTIFS(F11:AJ11,"翌",F8:AJ8,"振")</f>
        <v>0</v>
      </c>
      <c r="AR15" s="87">
        <f ca="1">COUNTIFS(OFFSET(F14,0,DAY(AL15)-1,1,DAY(AN15)-DAY(AL15)+1),1)+COUNTIFS(OFFSET(F14,0,DAY(AL15)-1,1,DAY(AN15)-DAY(AL15)+1),7)</f>
        <v>0</v>
      </c>
      <c r="AS15" s="71">
        <f t="shared" ca="1" si="3"/>
        <v>0</v>
      </c>
      <c r="AT15" s="71">
        <f t="shared" ca="1" si="4"/>
        <v>0</v>
      </c>
      <c r="AU15" s="72"/>
      <c r="AV15" s="74">
        <f ca="1">COUNTIFS(OFFSET(F17,0,DAY(AL15)-1,1,DAY(AN15)-DAY(AL15)+1),"■")+COUNTIFS(OFFSET(F17,0,DAY(AL15)-1,1,DAY(AN15)-DAY(AL15)+1),"〇")+COUNTIFS(OFFSET(F17,0,DAY(AL15)-1,1,DAY(AN15)-DAY(AL15)+1),"振")+COUNTIFS(F13:AJ13,"翌")</f>
        <v>0</v>
      </c>
      <c r="AW15" s="71">
        <f ca="1">COUNTIFS(OFFSET(F17,0,DAY(AL15)-1,1,DAY(AN15)-DAY(AL15)+1),"■")+COUNTIFS(OFFSET(F17,0,DAY(AL15)-1,1,DAY(AN15)-DAY(AL15)+1),"振")+COUNTIFS(F11:AJ11,"翌",F12:AJ12,"■")+COUNTIFS(F11:AJ11,"翌",F12:AJ12,"振")</f>
        <v>0</v>
      </c>
      <c r="AX15" s="71">
        <f ca="1">COUNTIFS(OFFSET(F14,0,DAY(AL15)-1,1,DAY(AN15)-DAY(AL15)+1),1,OFFSET(F15,0,DAY(AL15)-1,1,DAY(AN15)-DAY(AL15)+1),"○")+COUNTIFS(OFFSET(F14,0,DAY(AL15)-1,1,DAY(AN15)-DAY(AL15)+1),1,OFFSET(F15,0,DAY(AL15)-1,1,DAY(AN15)-DAY(AL15)+1),"■")+COUNTIFS(OFFSET(F14,0,DAY(AL15)-1,1,DAY(AN15)-DAY(AL15)+1),7,OFFSET(F15,0,DAY(AL15)-1,1,DAY(AN15)-DAY(AL15)+1),"○")+COUNTIFS(OFFSET(F14,0,DAY(AL15)-1,1,DAY(AN15)-DAY(AL15)+1),7,OFFSET(F15,0,DAY(AL15)-1,1,DAY(AN15)-DAY(AL15)+1),"■")</f>
        <v>0</v>
      </c>
      <c r="AY15" s="71">
        <f t="shared" ca="1" si="5"/>
        <v>0</v>
      </c>
      <c r="AZ15" s="71">
        <f t="shared" ca="1" si="6"/>
        <v>0</v>
      </c>
      <c r="BA15" s="72"/>
      <c r="BC15" s="28">
        <f>COUNTIFS(F16:AJ16,"",F14:AJ14,1)+COUNTIFS(F16:AJ16,"",F14:AJ14,7)</f>
        <v>4</v>
      </c>
      <c r="BD15" s="28">
        <f>COUNTIF(F15:AJ15,"■")-COUNTIFS(F16:AJ16,"－",F15:AJ15,"■")</f>
        <v>4</v>
      </c>
      <c r="BE15" s="28">
        <f ca="1">IF(BF15="NG",1,0)</f>
        <v>0</v>
      </c>
      <c r="BF15" s="46" t="str">
        <f ca="1">AU13</f>
        <v>OK</v>
      </c>
      <c r="BG15" s="30">
        <f>COUNTIFS(F15:AJ15,"■",F14:AJ14,1)+COUNTIFS(F15:AJ15,"〇",F14:AJ14,1)+COUNTIFS(F15:AJ15,"■",F14:AJ14,7)+COUNTIFS(F15:AJ15,"〇",F14:AJ14,7)</f>
        <v>4</v>
      </c>
      <c r="BH15" s="30">
        <f>COUNTIF(F15:AJ15,"■")</f>
        <v>4</v>
      </c>
      <c r="BI15" s="45">
        <f>IF(BL15=0,"-",BH15/BL15)</f>
        <v>0.25</v>
      </c>
      <c r="BJ15" s="30">
        <f>IF(BK15="NG",1,0)</f>
        <v>0</v>
      </c>
      <c r="BK15" s="30" t="str">
        <f>IF(BI15&gt;=0.285,"OK",IF(BH15&gt;=BG15,"OK","NG"))</f>
        <v>OK</v>
      </c>
      <c r="BL15" s="30">
        <f>COUNTIF(F15:AJ15,"〇")+COUNTIF(F15:AJ15,"■")</f>
        <v>16</v>
      </c>
    </row>
    <row r="16" spans="1:64" ht="26.45" customHeight="1">
      <c r="A16" s="102"/>
      <c r="B16" s="102"/>
      <c r="C16" s="102"/>
      <c r="D16" s="101" t="s">
        <v>83</v>
      </c>
      <c r="E16" s="101"/>
      <c r="F16" s="19" t="str">
        <f>IF(F15="×","×","")</f>
        <v/>
      </c>
      <c r="G16" s="19" t="str">
        <f t="shared" ref="G16:AJ16" si="9">IF(G15="×","×","")</f>
        <v/>
      </c>
      <c r="H16" s="19" t="str">
        <f t="shared" si="9"/>
        <v/>
      </c>
      <c r="I16" s="19" t="str">
        <f t="shared" si="9"/>
        <v/>
      </c>
      <c r="J16" s="19" t="str">
        <f t="shared" si="9"/>
        <v/>
      </c>
      <c r="K16" s="19" t="str">
        <f t="shared" si="9"/>
        <v/>
      </c>
      <c r="L16" s="19" t="str">
        <f t="shared" si="9"/>
        <v/>
      </c>
      <c r="M16" s="19" t="str">
        <f t="shared" si="9"/>
        <v/>
      </c>
      <c r="N16" s="19" t="str">
        <f t="shared" si="9"/>
        <v/>
      </c>
      <c r="O16" s="19" t="str">
        <f t="shared" si="9"/>
        <v/>
      </c>
      <c r="P16" s="19" t="str">
        <f t="shared" si="9"/>
        <v/>
      </c>
      <c r="Q16" s="19" t="str">
        <f t="shared" si="9"/>
        <v/>
      </c>
      <c r="R16" s="19" t="str">
        <f t="shared" si="9"/>
        <v/>
      </c>
      <c r="S16" s="19" t="str">
        <f t="shared" si="9"/>
        <v/>
      </c>
      <c r="T16" s="19" t="str">
        <f t="shared" si="9"/>
        <v/>
      </c>
      <c r="U16" s="19" t="str">
        <f t="shared" si="9"/>
        <v/>
      </c>
      <c r="V16" s="19" t="str">
        <f t="shared" si="9"/>
        <v/>
      </c>
      <c r="W16" s="19" t="str">
        <f t="shared" si="9"/>
        <v/>
      </c>
      <c r="X16" s="19" t="str">
        <f t="shared" si="9"/>
        <v/>
      </c>
      <c r="Y16" s="19" t="str">
        <f t="shared" si="9"/>
        <v/>
      </c>
      <c r="Z16" s="19" t="str">
        <f t="shared" si="9"/>
        <v/>
      </c>
      <c r="AA16" s="19" t="str">
        <f t="shared" si="9"/>
        <v/>
      </c>
      <c r="AB16" s="19" t="str">
        <f t="shared" si="9"/>
        <v/>
      </c>
      <c r="AC16" s="19" t="str">
        <f t="shared" si="9"/>
        <v/>
      </c>
      <c r="AD16" s="19" t="str">
        <f t="shared" si="9"/>
        <v/>
      </c>
      <c r="AE16" s="19" t="str">
        <f t="shared" si="9"/>
        <v/>
      </c>
      <c r="AF16" s="19" t="str">
        <f t="shared" si="9"/>
        <v/>
      </c>
      <c r="AG16" s="19" t="str">
        <f t="shared" si="9"/>
        <v/>
      </c>
      <c r="AH16" s="19" t="s">
        <v>113</v>
      </c>
      <c r="AI16" s="19" t="s">
        <v>113</v>
      </c>
      <c r="AJ16" s="19" t="str">
        <f t="shared" si="9"/>
        <v/>
      </c>
      <c r="AK16" s="65" t="s">
        <v>95</v>
      </c>
      <c r="AL16" s="66">
        <f t="shared" si="8"/>
        <v>0</v>
      </c>
      <c r="AM16" s="67"/>
      <c r="AN16" s="68">
        <f>(AN15+7)*IF(MONTH(AN15+7)=A15,1,0)</f>
        <v>0</v>
      </c>
      <c r="AO16" s="69">
        <f t="shared" ca="1" si="2"/>
        <v>1</v>
      </c>
      <c r="AP16" s="70">
        <f ca="1">COUNTIFS(OFFSET(F15,0,DAY(AL16)-1,1,DAY(AN16)-DAY(AL16)+1),"■")+COUNTIFS(OFFSET(F15,0,DAY(AL16)-1,1,DAY(AN16)-DAY(AL16)+1),"〇")+COUNTIFS(OFFSET(F15,0,DAY(AL16)-1,1,DAY(AN16)-DAY(AL16)+1),"振")+COUNTIFS(F11:AJ11,"翌")</f>
        <v>0</v>
      </c>
      <c r="AQ16" s="71">
        <f ca="1">COUNTIFS(OFFSET(F15,0,DAY(AL16)-1,1,DAY(AN16)-DAY(AL16)+1),"■")+COUNTIFS(OFFSET(F15,0,DAY(AL16)-1,1,DAY(AN16)-DAY(AL16)+1),"振")+COUNTIFS(F11:AJ11,"翌",F8:AJ8,"■")+COUNTIFS(F11:AJ11,"翌",F8:AJ8,"振")</f>
        <v>0</v>
      </c>
      <c r="AR16" s="87">
        <f ca="1">COUNTIFS(OFFSET(F14,0,DAY(AL16)-1,1,DAY(AN16)-DAY(AL16)+1),1)+COUNTIFS(OFFSET(F14,0,DAY(AL16)-1,1,DAY(AN16)-DAY(AL16)+1),7)</f>
        <v>0</v>
      </c>
      <c r="AS16" s="71">
        <f t="shared" ca="1" si="3"/>
        <v>0</v>
      </c>
      <c r="AT16" s="71">
        <f t="shared" ca="1" si="4"/>
        <v>0</v>
      </c>
      <c r="AU16" s="72"/>
      <c r="AV16" s="75">
        <f ca="1">COUNTIFS(OFFSET(F17,0,DAY(AL16)-1,1,DAY(AN16)-DAY(AL16)+1),"■")+COUNTIFS(OFFSET(F17,0,DAY(AL16)-1,1,DAY(AN16)-DAY(AL16)+1),"〇")+COUNTIFS(OFFSET(F17,0,DAY(AL16)-1,1,DAY(AN16)-DAY(AL16)+1),"振")+COUNTIFS(F14:AJ14,"翌")</f>
        <v>0</v>
      </c>
      <c r="AW16" s="71">
        <f ca="1">COUNTIFS(OFFSET(F17,0,DAY(AL16)-1,1,DAY(AN16)-DAY(AL16)+1),"■")+COUNTIFS(OFFSET(F17,0,DAY(AL16)-1,1,DAY(AN16)-DAY(AL16)+1),"振")+COUNTIFS(F11:AJ11,"翌",F12:AJ12,"■")+COUNTIFS(F11:AJ11,"翌",F12:AJ12,"振")</f>
        <v>0</v>
      </c>
      <c r="AX16" s="91">
        <f ca="1">COUNTIFS(OFFSET(F14,0,DAY(AL16)-1,1,DAY(AN16)-DAY(AL16)+1),1,OFFSET(F15,0,DAY(AL16)-1,1,DAY(AN16)-DAY(AL16)+1),"○")+COUNTIFS(OFFSET(F14,0,DAY(AL16)-1,1,DAY(AN16)-DAY(AL16)+1),1,OFFSET(F15,0,DAY(AL16)-1,1,DAY(AN16)-DAY(AL16)+1),"■")+COUNTIFS(OFFSET(F14,0,DAY(AL16)-1,1,DAY(AN16)-DAY(AL16)+1),7,OFFSET(F15,0,DAY(AL16)-1,1,DAY(AN16)-DAY(AL16)+1),"○")+COUNTIFS(OFFSET(F14,0,DAY(AL16)-1,1,DAY(AN16)-DAY(AL16)+1),7,OFFSET(F15,0,DAY(AL16)-1,1,DAY(AN16)-DAY(AL16)+1),"■")</f>
        <v>0</v>
      </c>
      <c r="AY16" s="91">
        <f t="shared" ca="1" si="5"/>
        <v>0</v>
      </c>
      <c r="AZ16" s="71">
        <f t="shared" ca="1" si="6"/>
        <v>0</v>
      </c>
      <c r="BA16" s="72"/>
      <c r="BC16" s="29"/>
      <c r="BD16" s="29"/>
      <c r="BE16" s="29"/>
      <c r="BF16" s="29"/>
      <c r="BG16" s="31"/>
      <c r="BH16" s="31"/>
      <c r="BI16" s="44"/>
      <c r="BJ16" s="31"/>
      <c r="BK16" s="31"/>
      <c r="BL16" s="31"/>
    </row>
    <row r="17" spans="1:64" ht="26.45" customHeight="1">
      <c r="A17" s="102"/>
      <c r="B17" s="102"/>
      <c r="C17" s="102"/>
      <c r="D17" s="101" t="s">
        <v>18</v>
      </c>
      <c r="E17" s="101"/>
      <c r="F17" s="19" t="s">
        <v>60</v>
      </c>
      <c r="G17" s="19" t="s">
        <v>60</v>
      </c>
      <c r="H17" s="19" t="s">
        <v>60</v>
      </c>
      <c r="I17" s="19" t="s">
        <v>60</v>
      </c>
      <c r="J17" s="19" t="s">
        <v>60</v>
      </c>
      <c r="K17" s="19" t="s">
        <v>58</v>
      </c>
      <c r="L17" s="19" t="s">
        <v>58</v>
      </c>
      <c r="M17" s="19" t="s">
        <v>60</v>
      </c>
      <c r="N17" s="19" t="s">
        <v>60</v>
      </c>
      <c r="O17" s="19" t="s">
        <v>59</v>
      </c>
      <c r="P17" s="19" t="s">
        <v>59</v>
      </c>
      <c r="Q17" s="19" t="s">
        <v>59</v>
      </c>
      <c r="R17" s="19" t="s">
        <v>60</v>
      </c>
      <c r="S17" s="19" t="s">
        <v>60</v>
      </c>
      <c r="T17" s="19" t="s">
        <v>60</v>
      </c>
      <c r="U17" s="19" t="s">
        <v>60</v>
      </c>
      <c r="V17" s="19" t="s">
        <v>60</v>
      </c>
      <c r="W17" s="19" t="s">
        <v>60</v>
      </c>
      <c r="X17" s="19" t="s">
        <v>60</v>
      </c>
      <c r="Y17" s="19" t="s">
        <v>58</v>
      </c>
      <c r="Z17" s="19" t="s">
        <v>58</v>
      </c>
      <c r="AA17" s="19" t="s">
        <v>60</v>
      </c>
      <c r="AB17" s="19" t="s">
        <v>60</v>
      </c>
      <c r="AC17" s="19" t="s">
        <v>66</v>
      </c>
      <c r="AD17" s="19" t="s">
        <v>66</v>
      </c>
      <c r="AE17" s="19" t="s">
        <v>60</v>
      </c>
      <c r="AF17" s="19" t="s">
        <v>60</v>
      </c>
      <c r="AG17" s="19" t="s">
        <v>58</v>
      </c>
      <c r="AH17" s="19" t="s">
        <v>58</v>
      </c>
      <c r="AI17" s="19" t="s">
        <v>60</v>
      </c>
      <c r="AJ17" s="19"/>
      <c r="AK17" s="76" t="s">
        <v>96</v>
      </c>
      <c r="AL17" s="77">
        <f t="shared" si="8"/>
        <v>0</v>
      </c>
      <c r="AM17" s="78"/>
      <c r="AN17" s="79">
        <f>(AN16+7)*IF(MONTH(AN16+7)=A15,1,0)</f>
        <v>0</v>
      </c>
      <c r="AO17" s="80">
        <f t="shared" ca="1" si="2"/>
        <v>1</v>
      </c>
      <c r="AP17" s="81">
        <f ca="1">COUNTIFS(OFFSET(F15,0,DAY(AL17)-1,1,DAY(AN17)-DAY(AL17)+1),"■")+COUNTIFS(OFFSET(F15,0,DAY(AL17)-1,1,DAY(AN17)-DAY(AL17)+1),"〇")+COUNTIFS(OFFSET(F15,0,DAY(AL17)-1,1,DAY(AN17)-DAY(AL17)+1),"振")+COUNTIFS(F11:AJ11,"翌")</f>
        <v>0</v>
      </c>
      <c r="AQ17" s="82">
        <f ca="1">COUNTIFS(OFFSET(F15,0,DAY(AL17)-1,1,DAY(AN17)-DAY(AL17)+1),"■")+COUNTIFS(OFFSET(F15,0,DAY(AL17)-1,1,DAY(AN17)-DAY(AL17)+1),"振")+COUNTIFS(F11:AJ11,"翌",F8:AJ8,"■")+COUNTIFS(F11:AJ11,"翌",F8:AJ8,"振")</f>
        <v>0</v>
      </c>
      <c r="AR17" s="88">
        <f ca="1">COUNTIFS(OFFSET(F14,0,DAY(AL17)-1,1,DAY(AN17)-DAY(AL17)+1),1)+COUNTIFS(OFFSET(F14,0,DAY(AL17)-1,1,DAY(AN17)-DAY(AL17)+1),7)</f>
        <v>0</v>
      </c>
      <c r="AS17" s="82">
        <f t="shared" ca="1" si="3"/>
        <v>0</v>
      </c>
      <c r="AT17" s="82">
        <f t="shared" ca="1" si="4"/>
        <v>0</v>
      </c>
      <c r="AU17" s="83"/>
      <c r="AV17" s="84">
        <f ca="1">COUNTIFS(OFFSET(F17,0,DAY(AL17)-1,1,DAY(AN17)-DAY(AL17)+1),"■")+COUNTIFS(OFFSET(F17,0,DAY(AL17)-1,1,DAY(AN17)-DAY(AL17)+1),"〇")+COUNTIFS(OFFSET(F17,0,DAY(AL17)-1,1,DAY(AN17)-DAY(AL17)+1),"振")+COUNTIFS(F15:AJ15,"翌")</f>
        <v>0</v>
      </c>
      <c r="AW17" s="82">
        <f ca="1">COUNTIFS(OFFSET(F17,0,DAY(AL17)-1,1,DAY(AN17)-DAY(AL17)+1),"■")+COUNTIFS(OFFSET(F17,0,DAY(AL17)-1,1,DAY(AN17)-DAY(AL17)+1),"振")+COUNTIFS(F11:AJ11,"翌",F12:AJ12,"■")+COUNTIFS(F11:AJ11,"翌",F12:AJ12,"振")</f>
        <v>0</v>
      </c>
      <c r="AX17" s="82">
        <f ca="1">COUNTIFS(OFFSET(F14,0,DAY(AL17)-1,1,DAY(AN17)-DAY(AL17)+1),1,OFFSET(F15,0,DAY(AL17)-1,1,DAY(AN17)-DAY(AL17)+1),"○")+COUNTIFS(OFFSET(F14,0,DAY(AL17)-1,1,DAY(AN17)-DAY(AL17)+1),1,OFFSET(F15,0,DAY(AL17)-1,1,DAY(AN17)-DAY(AL17)+1),"■")+COUNTIFS(OFFSET(F14,0,DAY(AL17)-1,1,DAY(AN17)-DAY(AL17)+1),7,OFFSET(F15,0,DAY(AL17)-1,1,DAY(AN17)-DAY(AL17)+1),"○")+COUNTIFS(OFFSET(F14,0,DAY(AL17)-1,1,DAY(AN17)-DAY(AL17)+1),7,OFFSET(F15,0,DAY(AL17)-1,1,DAY(AN17)-DAY(AL17)+1),"■")</f>
        <v>0</v>
      </c>
      <c r="AY17" s="82">
        <f t="shared" ca="1" si="5"/>
        <v>0</v>
      </c>
      <c r="AZ17" s="82">
        <f t="shared" ca="1" si="6"/>
        <v>0</v>
      </c>
      <c r="BA17" s="83"/>
      <c r="BC17" s="29"/>
      <c r="BD17" s="28">
        <f>COUNTIFS(F16:AJ16,"",F17:AJ17,"■")+COUNTIFS(F16:AJ16,"",F17:AJ17,"振")</f>
        <v>7</v>
      </c>
      <c r="BE17" s="28">
        <f ca="1">IF(BF17="NG",1,0)</f>
        <v>0</v>
      </c>
      <c r="BF17" s="46" t="str">
        <f ca="1">BA13</f>
        <v>OK</v>
      </c>
      <c r="BG17" s="31"/>
      <c r="BH17" s="30">
        <f>COUNTIF(F17:AJ17,"■")+COUNTIF(F17:AJ17,"振")</f>
        <v>8</v>
      </c>
      <c r="BI17" s="45">
        <f>IF(BL17=0,"-",BH17/BL17)</f>
        <v>0.29629629629629628</v>
      </c>
      <c r="BJ17" s="30">
        <f>IF(BK17="NG",1,0)</f>
        <v>0</v>
      </c>
      <c r="BK17" s="30" t="str">
        <f>IF(BI17&gt;=0.285,"OK",IF(BH17&gt;=BG15,"OK","NG"))</f>
        <v>OK</v>
      </c>
      <c r="BL17" s="30">
        <f>COUNTIF(F17:AJ17,"〇")+COUNTIF(F17:AJ17,"■")+COUNTIF(F17:AJ17,"振")</f>
        <v>27</v>
      </c>
    </row>
    <row r="18" spans="1:64" ht="26.45" customHeight="1">
      <c r="A18" s="103">
        <f>IF(A15=12,A13+1,A13)</f>
        <v>2026</v>
      </c>
      <c r="B18" s="103"/>
      <c r="C18" s="103"/>
      <c r="D18" s="101" t="s">
        <v>8</v>
      </c>
      <c r="E18" s="101"/>
      <c r="F18" s="13">
        <f>IF(DATE($A18,$A20,F$12)&lt;$D$5,0,IF(DATE($A18,$A20,F$12)&gt;$L$5,0,DATE($A18,$A20,F$12)))</f>
        <v>46204</v>
      </c>
      <c r="G18" s="13">
        <f t="shared" ref="G18:AF18" si="10">IF(DATE($A18,$A20,G$12)&lt;$D$5,0,IF(DATE($A18,$A20,G$12)&gt;$L$5,0,DATE($A18,$A20,G$12)))</f>
        <v>46205</v>
      </c>
      <c r="H18" s="13">
        <f t="shared" si="10"/>
        <v>46206</v>
      </c>
      <c r="I18" s="13">
        <f t="shared" si="10"/>
        <v>46207</v>
      </c>
      <c r="J18" s="13">
        <f t="shared" si="10"/>
        <v>46208</v>
      </c>
      <c r="K18" s="13">
        <f t="shared" si="10"/>
        <v>46209</v>
      </c>
      <c r="L18" s="13">
        <f t="shared" si="10"/>
        <v>46210</v>
      </c>
      <c r="M18" s="13">
        <f t="shared" si="10"/>
        <v>46211</v>
      </c>
      <c r="N18" s="13">
        <f t="shared" si="10"/>
        <v>46212</v>
      </c>
      <c r="O18" s="13">
        <f t="shared" si="10"/>
        <v>46213</v>
      </c>
      <c r="P18" s="13">
        <f t="shared" si="10"/>
        <v>46214</v>
      </c>
      <c r="Q18" s="13">
        <f t="shared" si="10"/>
        <v>46215</v>
      </c>
      <c r="R18" s="13">
        <f t="shared" si="10"/>
        <v>46216</v>
      </c>
      <c r="S18" s="13">
        <f t="shared" si="10"/>
        <v>46217</v>
      </c>
      <c r="T18" s="13">
        <f t="shared" si="10"/>
        <v>46218</v>
      </c>
      <c r="U18" s="13">
        <f t="shared" si="10"/>
        <v>46219</v>
      </c>
      <c r="V18" s="13">
        <f t="shared" si="10"/>
        <v>46220</v>
      </c>
      <c r="W18" s="13">
        <f t="shared" si="10"/>
        <v>46221</v>
      </c>
      <c r="X18" s="13">
        <f t="shared" si="10"/>
        <v>46222</v>
      </c>
      <c r="Y18" s="13">
        <f t="shared" si="10"/>
        <v>46223</v>
      </c>
      <c r="Z18" s="13">
        <f t="shared" si="10"/>
        <v>46224</v>
      </c>
      <c r="AA18" s="13">
        <f t="shared" si="10"/>
        <v>46225</v>
      </c>
      <c r="AB18" s="13">
        <f t="shared" si="10"/>
        <v>46226</v>
      </c>
      <c r="AC18" s="13">
        <f t="shared" si="10"/>
        <v>46227</v>
      </c>
      <c r="AD18" s="13">
        <f t="shared" si="10"/>
        <v>46228</v>
      </c>
      <c r="AE18" s="13">
        <f t="shared" si="10"/>
        <v>46229</v>
      </c>
      <c r="AF18" s="13">
        <f t="shared" si="10"/>
        <v>46230</v>
      </c>
      <c r="AG18" s="13">
        <f>IF(DATE($A18,$A20,AG$12)&lt;$D$5,0,IF(DATE($A18,$A20,AG$12)&gt;$L$5,0,DATE($A18,$A20,AG$12)))</f>
        <v>46231</v>
      </c>
      <c r="AH18" s="13">
        <f>DATE($A18,$A20,AH$12)*IF(MONTH(AG18)=MONTH(DATE($A18,$A20,AH$12)),1,0)*IF(DATE($A18,$A20,AH$12)&lt;$D$5,0,IF(DATE($A18,$A20,AH$12)&gt;$L$5,0,1))</f>
        <v>46232</v>
      </c>
      <c r="AI18" s="13">
        <f>DATE($A18,$A20,AI$12)*IF(MONTH(AH18)=MONTH(DATE($A18,$A20,AI$12)),1,0)*IF(DATE($A18,$A20,AI$12)&lt;$D$5,0,IF(DATE($A18,$A20,AI$12)&gt;$L$5,0,1))</f>
        <v>46233</v>
      </c>
      <c r="AJ18" s="13">
        <f>DATE($A18,$A20,AJ$12)*IF(MONTH(AI18)=MONTH(DATE($A18,$A20,AJ$12)),1,0)*IF(DATE($A18,$A20,AJ$12)&lt;$D$5,0,IF(DATE($A18,$A20,AJ$12)&gt;$L$5,0,1))</f>
        <v>46234</v>
      </c>
      <c r="AK18" s="56" t="s">
        <v>92</v>
      </c>
      <c r="AL18" s="57">
        <f>_xlfn.MINIFS(F18:AJ18,F18:AJ18,"&gt;0")</f>
        <v>46204</v>
      </c>
      <c r="AM18" s="58" t="s">
        <v>115</v>
      </c>
      <c r="AN18" s="59">
        <f>IF(SUM(F19:AJ19)&lt;28,DAY(MAX(F18:AJ18)),CEILING(DATE(A18, A20, 1+6+ROUNDDOWN(DAY(AL18)/7,0)*7), 7) - 7)</f>
        <v>46207</v>
      </c>
      <c r="AO18" s="60">
        <f ca="1">IF(AP18=7,0,1)</f>
        <v>1</v>
      </c>
      <c r="AP18" s="61">
        <f ca="1">COUNTIFS(OFFSET(F20,0,DAY(AL18)-1,1,DAY(AN18)-DAY(AL18)+1),"■")+COUNTIFS(OFFSET(F20,0,DAY(AL18)-1,1,DAY(AN18)-DAY(AL18)+1),"〇")+COUNTIFS(OFFSET(F20,0,DAY(AL18)-1,1,DAY(AN18)-DAY(AL18)+1),"振")+COUNTIFS(F16:AJ16,"翌")</f>
        <v>6</v>
      </c>
      <c r="AQ18" s="62">
        <f ca="1">COUNTIFS(OFFSET(F20,0,DAY(AL18)-1,1,DAY(AN18)-DAY(AL18)+1),"■")+COUNTIFS(OFFSET(F20,0,DAY(AL18)-1,1,DAY(AN18)-DAY(AL18)+1),"振")+COUNTIFS(F16:AJ16,"翌",F13:AJ13,"■")+COUNTIFS(F16:AJ16,"翌",F13:AJ13,"振")</f>
        <v>1</v>
      </c>
      <c r="AR18" s="85">
        <f ca="1">COUNTIFS(OFFSET(F19,0,DAY(AL18)-1,1,DAY(AN18)-DAY(AL18)+1),1)+COUNTIFS(OFFSET(F19,0,DAY(AL18)-1,1,DAY(AN18)-DAY(AL18)+1),7)</f>
        <v>1</v>
      </c>
      <c r="AS18" s="62">
        <f ca="1">IF(AQ18&gt;=AR18,0,1)</f>
        <v>0</v>
      </c>
      <c r="AT18" s="62" t="str">
        <f ca="1">IF(AS18&gt;0,"NG","OK")</f>
        <v>OK</v>
      </c>
      <c r="AU18" s="63" t="str">
        <f ca="1">IF(SUM(AS18:AS22)&gt;0,"NG","OK")</f>
        <v>OK</v>
      </c>
      <c r="AV18" s="64">
        <f ca="1">COUNTIFS(OFFSET(F22,0,DAY(AL18)-1,1,DAY(AN18)-DAY(AL18)+1),"■")+COUNTIFS(OFFSET(F22,0,DAY(AL18)-1,1,DAY(AN18)-DAY(AL18)+1),"〇")+COUNTIFS(OFFSET(F22,0,DAY(AL18)-1,1,DAY(AN18)-DAY(AL18)+1),"振")+COUNTIFS(F16:AJ16,"翌")</f>
        <v>6</v>
      </c>
      <c r="AW18" s="62">
        <f ca="1">COUNTIFS(OFFSET(F22,0,DAY(AL18)-1,1,DAY(AN18)-DAY(AL18)+1),"■")+COUNTIFS(OFFSET(F22,0,DAY(AL18)-1,1,DAY(AN18)-DAY(AL18)+1),"振")+COUNTIFS(F16:AJ16,"翌",F17:AJ17,"■")+COUNTIFS(F16:AJ16,"翌",F17:AJ17,"振")</f>
        <v>1</v>
      </c>
      <c r="AX18" s="62">
        <f ca="1">COUNTIFS(OFFSET(F19,0,DAY(AL18)-1,1,DAY(AN18)-DAY(AL18)+1),1,OFFSET(F20,0,DAY(AL18)-1,1,DAY(AN18)-DAY(AL18)+1),"○")+COUNTIFS(OFFSET(F19,0,DAY(AL18)-1,1,DAY(AN18)-DAY(AL18)+1),1,OFFSET(F20,0,DAY(AL18)-1,1,DAY(AN18)-DAY(AL18)+1),"■")+COUNTIFS(OFFSET(F19,0,DAY(AL18)-1,1,DAY(AN18)-DAY(AL18)+1),7,OFFSET(F20,0,DAY(AL18)-1,1,DAY(AN18)-DAY(AL18)+1),"○")+COUNTIFS(OFFSET(F19,0,DAY(AL18)-1,1,DAY(AN18)-DAY(AL18)+1),7,OFFSET(F20,0,DAY(AL18)-1,1,DAY(AN18)-DAY(AL18)+1),"■")</f>
        <v>1</v>
      </c>
      <c r="AY18" s="92">
        <f ca="1">IF(AW18&gt;=AX18,0,1)</f>
        <v>0</v>
      </c>
      <c r="AZ18" s="62" t="str">
        <f ca="1">IF(AY18&gt;0,"NG","OK")</f>
        <v>OK</v>
      </c>
      <c r="BA18" s="63" t="str">
        <f ca="1">IF(SUM(AY18:AY22)&gt;0,"NG","OK")</f>
        <v>NG</v>
      </c>
      <c r="BC18" s="104" t="s">
        <v>85</v>
      </c>
      <c r="BD18" s="105" t="s">
        <v>26</v>
      </c>
      <c r="BE18" s="106" t="s">
        <v>86</v>
      </c>
      <c r="BF18" s="107"/>
      <c r="BG18" s="110" t="s">
        <v>85</v>
      </c>
      <c r="BH18" s="95" t="s">
        <v>26</v>
      </c>
      <c r="BI18" s="96" t="s">
        <v>25</v>
      </c>
      <c r="BJ18" s="97" t="s">
        <v>86</v>
      </c>
      <c r="BK18" s="98"/>
      <c r="BL18" s="95" t="s">
        <v>23</v>
      </c>
    </row>
    <row r="19" spans="1:64" ht="26.45" customHeight="1">
      <c r="A19" s="103"/>
      <c r="B19" s="103"/>
      <c r="C19" s="103"/>
      <c r="D19" s="101" t="s">
        <v>2</v>
      </c>
      <c r="E19" s="101"/>
      <c r="F19" s="14">
        <f t="shared" ref="F19" si="11">IF(F18=0,"",WEEKDAY(F18,1))</f>
        <v>4</v>
      </c>
      <c r="G19" s="14">
        <f t="shared" ref="G19" si="12">IF(G18=0,"",WEEKDAY(G18,1))</f>
        <v>5</v>
      </c>
      <c r="H19" s="14">
        <f t="shared" ref="H19" si="13">IF(H18=0,"",WEEKDAY(H18,1))</f>
        <v>6</v>
      </c>
      <c r="I19" s="14">
        <f t="shared" ref="I19" si="14">IF(I18=0,"",WEEKDAY(I18,1))</f>
        <v>7</v>
      </c>
      <c r="J19" s="14">
        <f t="shared" ref="J19" si="15">IF(J18=0,"",WEEKDAY(J18,1))</f>
        <v>1</v>
      </c>
      <c r="K19" s="14">
        <f t="shared" ref="K19" si="16">IF(K18=0,"",WEEKDAY(K18,1))</f>
        <v>2</v>
      </c>
      <c r="L19" s="14">
        <f t="shared" ref="L19" si="17">IF(L18=0,"",WEEKDAY(L18,1))</f>
        <v>3</v>
      </c>
      <c r="M19" s="14">
        <f t="shared" ref="M19" si="18">IF(M18=0,"",WEEKDAY(M18,1))</f>
        <v>4</v>
      </c>
      <c r="N19" s="14">
        <f t="shared" ref="N19" si="19">IF(N18=0,"",WEEKDAY(N18,1))</f>
        <v>5</v>
      </c>
      <c r="O19" s="14">
        <f t="shared" ref="O19" si="20">IF(O18=0,"",WEEKDAY(O18,1))</f>
        <v>6</v>
      </c>
      <c r="P19" s="14">
        <f t="shared" ref="P19" si="21">IF(P18=0,"",WEEKDAY(P18,1))</f>
        <v>7</v>
      </c>
      <c r="Q19" s="14">
        <f t="shared" ref="Q19" si="22">IF(Q18=0,"",WEEKDAY(Q18,1))</f>
        <v>1</v>
      </c>
      <c r="R19" s="14">
        <f t="shared" ref="R19" si="23">IF(R18=0,"",WEEKDAY(R18,1))</f>
        <v>2</v>
      </c>
      <c r="S19" s="14">
        <f t="shared" ref="S19" si="24">IF(S18=0,"",WEEKDAY(S18,1))</f>
        <v>3</v>
      </c>
      <c r="T19" s="14">
        <f t="shared" ref="T19" si="25">IF(T18=0,"",WEEKDAY(T18,1))</f>
        <v>4</v>
      </c>
      <c r="U19" s="14">
        <f t="shared" ref="U19" si="26">IF(U18=0,"",WEEKDAY(U18,1))</f>
        <v>5</v>
      </c>
      <c r="V19" s="14">
        <f t="shared" ref="V19" si="27">IF(V18=0,"",WEEKDAY(V18,1))</f>
        <v>6</v>
      </c>
      <c r="W19" s="14">
        <f t="shared" ref="W19" si="28">IF(W18=0,"",WEEKDAY(W18,1))</f>
        <v>7</v>
      </c>
      <c r="X19" s="14">
        <f t="shared" ref="X19" si="29">IF(X18=0,"",WEEKDAY(X18,1))</f>
        <v>1</v>
      </c>
      <c r="Y19" s="14">
        <f t="shared" ref="Y19" si="30">IF(Y18=0,"",WEEKDAY(Y18,1))</f>
        <v>2</v>
      </c>
      <c r="Z19" s="14">
        <f t="shared" ref="Z19" si="31">IF(Z18=0,"",WEEKDAY(Z18,1))</f>
        <v>3</v>
      </c>
      <c r="AA19" s="14">
        <f t="shared" ref="AA19" si="32">IF(AA18=0,"",WEEKDAY(AA18,1))</f>
        <v>4</v>
      </c>
      <c r="AB19" s="14">
        <f t="shared" ref="AB19" si="33">IF(AB18=0,"",WEEKDAY(AB18,1))</f>
        <v>5</v>
      </c>
      <c r="AC19" s="14">
        <f t="shared" ref="AC19" si="34">IF(AC18=0,"",WEEKDAY(AC18,1))</f>
        <v>6</v>
      </c>
      <c r="AD19" s="14">
        <f t="shared" ref="AD19" si="35">IF(AD18=0,"",WEEKDAY(AD18,1))</f>
        <v>7</v>
      </c>
      <c r="AE19" s="14">
        <f t="shared" ref="AE19" si="36">IF(AE18=0,"",WEEKDAY(AE18,1))</f>
        <v>1</v>
      </c>
      <c r="AF19" s="14">
        <f t="shared" ref="AF19" si="37">IF(AF18=0,"",WEEKDAY(AF18,1))</f>
        <v>2</v>
      </c>
      <c r="AG19" s="14">
        <f t="shared" ref="AG19" si="38">IF(AG18=0,"",WEEKDAY(AG18,1))</f>
        <v>3</v>
      </c>
      <c r="AH19" s="14">
        <f t="shared" ref="AH19" si="39">IF(AH18=0,"",WEEKDAY(AH18,1))</f>
        <v>4</v>
      </c>
      <c r="AI19" s="14">
        <f t="shared" ref="AI19" si="40">IF(AI18=0,"",WEEKDAY(AI18,1))</f>
        <v>5</v>
      </c>
      <c r="AJ19" s="14">
        <f>IF(AJ18=0,"",WEEKDAY(AJ18,1))</f>
        <v>6</v>
      </c>
      <c r="AK19" s="65" t="s">
        <v>93</v>
      </c>
      <c r="AL19" s="66">
        <f>IF(AN19=0,0,AN18+1)</f>
        <v>46208</v>
      </c>
      <c r="AM19" s="67"/>
      <c r="AN19" s="68">
        <f>(AN18+7)*IF(MONTH(AN18+7)=A20,1,0)</f>
        <v>46214</v>
      </c>
      <c r="AO19" s="69">
        <f t="shared" ref="AO19:AO22" ca="1" si="41">IF(AP19=7,0,1)</f>
        <v>1</v>
      </c>
      <c r="AP19" s="70">
        <f ca="1">COUNTIFS(OFFSET(F20,0,DAY(AL19)-1,1,DAY(AN19)-DAY(AL19)+1),"■")+COUNTIFS(OFFSET(F20,0,DAY(AL19)-1,1,DAY(AN19)-DAY(AL19)+1),"〇")+COUNTIFS(OFFSET(F20,0,DAY(AL19)-1,1,DAY(AN19)-DAY(AL19)+1),"振")+COUNTIFS(F16:AJ16,"翌")</f>
        <v>9</v>
      </c>
      <c r="AQ19" s="71">
        <f ca="1">COUNTIFS(OFFSET(F20,0,DAY(AL19)-1,1,DAY(AN19)-DAY(AL19)+1),"■")+COUNTIFS(OFFSET(F20,0,DAY(AL19)-1,1,DAY(AN19)-DAY(AL19)+1),"振")+COUNTIFS(F16:AJ16,"翌",F13:AJ13,"■")+COUNTIFS(F16:AJ16,"翌",F13:AJ13,"振")</f>
        <v>2</v>
      </c>
      <c r="AR19" s="86">
        <f ca="1">COUNTIFS(OFFSET(F19,0,DAY(AL19)-1,1,DAY(AN19)-DAY(AL19)+1),1)+COUNTIFS(OFFSET(F19,0,DAY(AL19)-1,1,DAY(AN19)-DAY(AL19)+1),7)</f>
        <v>2</v>
      </c>
      <c r="AS19" s="71">
        <f t="shared" ref="AS19:AS22" ca="1" si="42">IF(AO19&gt;0,0,IF(AQ19/AP19&gt;0.285,0,1))</f>
        <v>0</v>
      </c>
      <c r="AT19" s="71">
        <f t="shared" ref="AT19:AT22" ca="1" si="43">IF(AO19&gt;0,0,IF(AS19&gt;0,"NG","OK"))</f>
        <v>0</v>
      </c>
      <c r="AU19" s="72"/>
      <c r="AV19" s="73">
        <f ca="1">COUNTIFS(OFFSET(F22,0,DAY(AL19)-1,1,DAY(AN19)-DAY(AL19)+1),"■")+COUNTIFS(OFFSET(F22,0,DAY(AL19)-1,1,DAY(AN19)-DAY(AL19)+1),"〇")+COUNTIFS(OFFSET(F22,0,DAY(AL19)-1,1,DAY(AN19)-DAY(AL19)+1),"振")+COUNTIFS(F17:AJ17,"翌")</f>
        <v>0</v>
      </c>
      <c r="AW19" s="71">
        <f ca="1">COUNTIFS(OFFSET(F22,0,DAY(AL19)-1,1,DAY(AN19)-DAY(AL19)+1),"■")+COUNTIFS(OFFSET(F22,0,DAY(AL19)-1,1,DAY(AN19)-DAY(AL19)+1),"振")+COUNTIFS(F16:AJ16,"翌",F17:AJ17,"■")+COUNTIFS(F16:AJ16,"翌",F17:AJ17,"振")</f>
        <v>1</v>
      </c>
      <c r="AX19" s="90">
        <f ca="1">COUNTIFS(OFFSET(F19,0,DAY(AL19)-1,1,DAY(AN19)-DAY(AL19)+1),1,OFFSET(F20,0,DAY(AL19)-1,1,DAY(AN19)-DAY(AL19)+1),"○")+COUNTIFS(OFFSET(F19,0,DAY(AL19)-1,1,DAY(AN19)-DAY(AL19)+1),1,OFFSET(F20,0,DAY(AL19)-1,1,DAY(AN19)-DAY(AL19)+1),"■")+COUNTIFS(OFFSET(F19,0,DAY(AL19)-1,1,DAY(AN19)-DAY(AL19)+1),7,OFFSET(F20,0,DAY(AL19)-1,1,DAY(AN19)-DAY(AL19)+1),"○")+COUNTIFS(OFFSET(F19,0,DAY(AL19)-1,1,DAY(AN19)-DAY(AL19)+1),7,OFFSET(F20,0,DAY(AL19)-1,1,DAY(AN19)-DAY(AL19)+1),"■")</f>
        <v>2</v>
      </c>
      <c r="AY19" s="93">
        <f t="shared" ref="AY19:AY22" ca="1" si="44">IF(AW19&gt;=AX19,0,1)</f>
        <v>1</v>
      </c>
      <c r="AZ19" s="71">
        <f t="shared" ref="AZ19:AZ22" ca="1" si="45">IF(AO19&gt;0,0,IF(AY19&gt;0,"NG","OK"))</f>
        <v>0</v>
      </c>
      <c r="BA19" s="72"/>
      <c r="BC19" s="105"/>
      <c r="BD19" s="105"/>
      <c r="BE19" s="108"/>
      <c r="BF19" s="109"/>
      <c r="BG19" s="111"/>
      <c r="BH19" s="95"/>
      <c r="BI19" s="96"/>
      <c r="BJ19" s="99"/>
      <c r="BK19" s="100"/>
      <c r="BL19" s="95"/>
    </row>
    <row r="20" spans="1:64" ht="26.45" customHeight="1">
      <c r="A20" s="102">
        <f>IF(A15=12,1,A15+1)</f>
        <v>7</v>
      </c>
      <c r="B20" s="102"/>
      <c r="C20" s="102"/>
      <c r="D20" s="101" t="s">
        <v>17</v>
      </c>
      <c r="E20" s="101"/>
      <c r="F20" s="19" t="str">
        <f t="shared" ref="F20:AJ20" si="46">IF(F19="","",IF(WEEKDAY(F19,2)&gt;5,"■","〇"))</f>
        <v>〇</v>
      </c>
      <c r="G20" s="19" t="str">
        <f t="shared" si="46"/>
        <v>〇</v>
      </c>
      <c r="H20" s="19" t="str">
        <f t="shared" si="46"/>
        <v>〇</v>
      </c>
      <c r="I20" s="19" t="str">
        <f t="shared" si="46"/>
        <v>■</v>
      </c>
      <c r="J20" s="19" t="str">
        <f t="shared" si="46"/>
        <v>■</v>
      </c>
      <c r="K20" s="19" t="str">
        <f t="shared" si="46"/>
        <v>〇</v>
      </c>
      <c r="L20" s="19" t="str">
        <f t="shared" si="46"/>
        <v>〇</v>
      </c>
      <c r="M20" s="19" t="str">
        <f t="shared" si="46"/>
        <v>〇</v>
      </c>
      <c r="N20" s="19" t="str">
        <f t="shared" si="46"/>
        <v>〇</v>
      </c>
      <c r="O20" s="19" t="str">
        <f t="shared" si="46"/>
        <v>〇</v>
      </c>
      <c r="P20" s="19" t="str">
        <f t="shared" si="46"/>
        <v>■</v>
      </c>
      <c r="Q20" s="19" t="str">
        <f t="shared" si="46"/>
        <v>■</v>
      </c>
      <c r="R20" s="19" t="str">
        <f t="shared" si="46"/>
        <v>〇</v>
      </c>
      <c r="S20" s="19" t="str">
        <f t="shared" si="46"/>
        <v>〇</v>
      </c>
      <c r="T20" s="19" t="str">
        <f t="shared" si="46"/>
        <v>〇</v>
      </c>
      <c r="U20" s="19" t="str">
        <f t="shared" si="46"/>
        <v>〇</v>
      </c>
      <c r="V20" s="19" t="str">
        <f t="shared" si="46"/>
        <v>〇</v>
      </c>
      <c r="W20" s="19" t="str">
        <f t="shared" si="46"/>
        <v>■</v>
      </c>
      <c r="X20" s="19" t="str">
        <f t="shared" si="46"/>
        <v>■</v>
      </c>
      <c r="Y20" s="19" t="str">
        <f t="shared" si="46"/>
        <v>〇</v>
      </c>
      <c r="Z20" s="19" t="str">
        <f t="shared" si="46"/>
        <v>〇</v>
      </c>
      <c r="AA20" s="19" t="str">
        <f t="shared" si="46"/>
        <v>〇</v>
      </c>
      <c r="AB20" s="19" t="str">
        <f t="shared" si="46"/>
        <v>〇</v>
      </c>
      <c r="AC20" s="19" t="str">
        <f t="shared" si="46"/>
        <v>〇</v>
      </c>
      <c r="AD20" s="19" t="str">
        <f t="shared" si="46"/>
        <v>■</v>
      </c>
      <c r="AE20" s="19" t="str">
        <f t="shared" si="46"/>
        <v>■</v>
      </c>
      <c r="AF20" s="19" t="str">
        <f>IF(AF19="","",IF(WEEKDAY(AF19,2)&gt;5,"■","〇"))</f>
        <v>〇</v>
      </c>
      <c r="AG20" s="19" t="str">
        <f t="shared" si="46"/>
        <v>〇</v>
      </c>
      <c r="AH20" s="19" t="str">
        <f t="shared" si="46"/>
        <v>〇</v>
      </c>
      <c r="AI20" s="19" t="str">
        <f t="shared" si="46"/>
        <v>〇</v>
      </c>
      <c r="AJ20" s="19" t="str">
        <f t="shared" si="46"/>
        <v>〇</v>
      </c>
      <c r="AK20" s="65" t="s">
        <v>94</v>
      </c>
      <c r="AL20" s="66">
        <f t="shared" ref="AL20:AL22" si="47">IF(AN20=0,0,AN19+1)</f>
        <v>46215</v>
      </c>
      <c r="AM20" s="67"/>
      <c r="AN20" s="68">
        <f>(AN19+7)*IF(MONTH(AN19+7)=A20,1,0)</f>
        <v>46221</v>
      </c>
      <c r="AO20" s="69">
        <f t="shared" ca="1" si="41"/>
        <v>1</v>
      </c>
      <c r="AP20" s="70">
        <f ca="1">COUNTIFS(OFFSET(F20,0,DAY(AL20)-1,1,DAY(AN20)-DAY(AL20)+1),"■")+COUNTIFS(OFFSET(F20,0,DAY(AL20)-1,1,DAY(AN20)-DAY(AL20)+1),"〇")+COUNTIFS(OFFSET(F20,0,DAY(AL20)-1,1,DAY(AN20)-DAY(AL20)+1),"振")+COUNTIFS(F16:AJ16,"翌")</f>
        <v>9</v>
      </c>
      <c r="AQ20" s="71">
        <f ca="1">COUNTIFS(OFFSET(F20,0,DAY(AL20)-1,1,DAY(AN20)-DAY(AL20)+1),"■")+COUNTIFS(OFFSET(F20,0,DAY(AL20)-1,1,DAY(AN20)-DAY(AL20)+1),"振")+COUNTIFS(F16:AJ16,"翌",F13:AJ13,"■")+COUNTIFS(F16:AJ16,"翌",F13:AJ13,"振")</f>
        <v>2</v>
      </c>
      <c r="AR20" s="87">
        <f ca="1">COUNTIFS(OFFSET(F19,0,DAY(AL20)-1,1,DAY(AN20)-DAY(AL20)+1),1)+COUNTIFS(OFFSET(F19,0,DAY(AL20)-1,1,DAY(AN20)-DAY(AL20)+1),7)</f>
        <v>2</v>
      </c>
      <c r="AS20" s="71">
        <f t="shared" ca="1" si="42"/>
        <v>0</v>
      </c>
      <c r="AT20" s="71">
        <f t="shared" ca="1" si="43"/>
        <v>0</v>
      </c>
      <c r="AU20" s="72"/>
      <c r="AV20" s="74">
        <f ca="1">COUNTIFS(OFFSET(F22,0,DAY(AL20)-1,1,DAY(AN20)-DAY(AL20)+1),"■")+COUNTIFS(OFFSET(F22,0,DAY(AL20)-1,1,DAY(AN20)-DAY(AL20)+1),"〇")+COUNTIFS(OFFSET(F22,0,DAY(AL20)-1,1,DAY(AN20)-DAY(AL20)+1),"振")+COUNTIFS(F18:AJ18,"翌")</f>
        <v>0</v>
      </c>
      <c r="AW20" s="71">
        <f ca="1">COUNTIFS(OFFSET(F22,0,DAY(AL20)-1,1,DAY(AN20)-DAY(AL20)+1),"■")+COUNTIFS(OFFSET(F22,0,DAY(AL20)-1,1,DAY(AN20)-DAY(AL20)+1),"振")+COUNTIFS(F16:AJ16,"翌",F17:AJ17,"■")+COUNTIFS(F16:AJ16,"翌",F17:AJ17,"振")</f>
        <v>1</v>
      </c>
      <c r="AX20" s="71">
        <f ca="1">COUNTIFS(OFFSET(F19,0,DAY(AL20)-1,1,DAY(AN20)-DAY(AL20)+1),1,OFFSET(F20,0,DAY(AL20)-1,1,DAY(AN20)-DAY(AL20)+1),"○")+COUNTIFS(OFFSET(F19,0,DAY(AL20)-1,1,DAY(AN20)-DAY(AL20)+1),1,OFFSET(F20,0,DAY(AL20)-1,1,DAY(AN20)-DAY(AL20)+1),"■")+COUNTIFS(OFFSET(F19,0,DAY(AL20)-1,1,DAY(AN20)-DAY(AL20)+1),7,OFFSET(F20,0,DAY(AL20)-1,1,DAY(AN20)-DAY(AL20)+1),"○")+COUNTIFS(OFFSET(F19,0,DAY(AL20)-1,1,DAY(AN20)-DAY(AL20)+1),7,OFFSET(F20,0,DAY(AL20)-1,1,DAY(AN20)-DAY(AL20)+1),"■")</f>
        <v>2</v>
      </c>
      <c r="AY20" s="71">
        <f t="shared" ca="1" si="44"/>
        <v>1</v>
      </c>
      <c r="AZ20" s="71">
        <f t="shared" ca="1" si="45"/>
        <v>0</v>
      </c>
      <c r="BA20" s="72"/>
      <c r="BC20" s="28">
        <f>COUNTIFS(F21:AJ21,"",F19:AJ19,1)+COUNTIFS(F21:AJ21,"",F19:AJ19,7)+COUNTIFS(F16:AJ16,"翌",F14:AJ14,1)+COUNTIFS(F16:AJ16,"翌",F14:AJ14,7)</f>
        <v>8</v>
      </c>
      <c r="BD20" s="28">
        <f>COUNTIF(D20:AH20,"■")-COUNTIFS(F21:AJ21,"－",F20:AJ20,"■")</f>
        <v>8</v>
      </c>
      <c r="BE20" s="28">
        <f ca="1">IF(BF20="NG",1,0)</f>
        <v>0</v>
      </c>
      <c r="BF20" s="46" t="str">
        <f ca="1">AU18</f>
        <v>OK</v>
      </c>
      <c r="BG20" s="30">
        <f>COUNTIFS(H15:AJ15,"■",H14:AJ14,1)+COUNTIFS(H15:AJ15,"〇",H14:AJ14,1)+COUNTIFS(H15:AJ15,"■",H14:AJ14,7)+COUNTIFS(H15:AJ15,"〇",H14:AJ14,7)</f>
        <v>4</v>
      </c>
      <c r="BH20" s="30">
        <f>COUNTIF(F20:AJ20,"■")</f>
        <v>8</v>
      </c>
      <c r="BI20" s="45">
        <f>IF(BL20=0,"-",BH20/BL20)</f>
        <v>0.25806451612903225</v>
      </c>
      <c r="BJ20" s="30">
        <f>IF(BK20="NG",1,0)</f>
        <v>0</v>
      </c>
      <c r="BK20" s="30" t="str">
        <f>IF(BI20&gt;=0.285,"OK",IF(BH20&gt;=BG20,"OK","NG"))</f>
        <v>OK</v>
      </c>
      <c r="BL20" s="30">
        <f>COUNTIF(F20:AJ20,"〇")+COUNTIF(F20:AJ20,"■")</f>
        <v>31</v>
      </c>
    </row>
    <row r="21" spans="1:64" ht="26.45" customHeight="1">
      <c r="A21" s="102"/>
      <c r="B21" s="102"/>
      <c r="C21" s="102"/>
      <c r="D21" s="101" t="s">
        <v>83</v>
      </c>
      <c r="E21" s="101"/>
      <c r="F21" s="19" t="str">
        <f>IF(F20="×","×","")</f>
        <v/>
      </c>
      <c r="G21" s="19" t="str">
        <f t="shared" ref="G21:AJ21" si="48">IF(G20="×","×","")</f>
        <v/>
      </c>
      <c r="H21" s="19" t="str">
        <f t="shared" si="48"/>
        <v/>
      </c>
      <c r="I21" s="19" t="str">
        <f t="shared" si="48"/>
        <v/>
      </c>
      <c r="J21" s="19" t="str">
        <f t="shared" si="48"/>
        <v/>
      </c>
      <c r="K21" s="19" t="str">
        <f t="shared" si="48"/>
        <v/>
      </c>
      <c r="L21" s="19" t="str">
        <f t="shared" si="48"/>
        <v/>
      </c>
      <c r="M21" s="19" t="str">
        <f t="shared" si="48"/>
        <v/>
      </c>
      <c r="N21" s="19" t="str">
        <f t="shared" si="48"/>
        <v/>
      </c>
      <c r="O21" s="19" t="str">
        <f t="shared" si="48"/>
        <v/>
      </c>
      <c r="P21" s="19" t="str">
        <f t="shared" si="48"/>
        <v/>
      </c>
      <c r="Q21" s="19" t="str">
        <f t="shared" si="48"/>
        <v/>
      </c>
      <c r="R21" s="19" t="str">
        <f t="shared" si="48"/>
        <v/>
      </c>
      <c r="S21" s="19" t="str">
        <f t="shared" si="48"/>
        <v/>
      </c>
      <c r="T21" s="19" t="str">
        <f t="shared" si="48"/>
        <v/>
      </c>
      <c r="U21" s="19" t="str">
        <f t="shared" si="48"/>
        <v/>
      </c>
      <c r="V21" s="19" t="str">
        <f t="shared" si="48"/>
        <v/>
      </c>
      <c r="W21" s="19" t="str">
        <f t="shared" si="48"/>
        <v/>
      </c>
      <c r="X21" s="19" t="str">
        <f t="shared" si="48"/>
        <v/>
      </c>
      <c r="Y21" s="19" t="str">
        <f t="shared" si="48"/>
        <v/>
      </c>
      <c r="Z21" s="19" t="str">
        <f t="shared" si="48"/>
        <v/>
      </c>
      <c r="AA21" s="19" t="str">
        <f t="shared" si="48"/>
        <v/>
      </c>
      <c r="AB21" s="19" t="str">
        <f t="shared" si="48"/>
        <v/>
      </c>
      <c r="AC21" s="19" t="str">
        <f t="shared" si="48"/>
        <v/>
      </c>
      <c r="AD21" s="19" t="str">
        <f t="shared" si="48"/>
        <v/>
      </c>
      <c r="AE21" s="19" t="str">
        <f t="shared" si="48"/>
        <v/>
      </c>
      <c r="AF21" s="19" t="str">
        <f t="shared" si="48"/>
        <v/>
      </c>
      <c r="AG21" s="19" t="str">
        <f t="shared" si="48"/>
        <v/>
      </c>
      <c r="AH21" s="19" t="str">
        <f t="shared" si="48"/>
        <v/>
      </c>
      <c r="AI21" s="19" t="str">
        <f t="shared" si="48"/>
        <v/>
      </c>
      <c r="AJ21" s="19" t="str">
        <f t="shared" si="48"/>
        <v/>
      </c>
      <c r="AK21" s="65" t="s">
        <v>95</v>
      </c>
      <c r="AL21" s="66">
        <f t="shared" si="47"/>
        <v>46222</v>
      </c>
      <c r="AM21" s="67"/>
      <c r="AN21" s="68">
        <f>(AN20+7)*IF(MONTH(AN20+7)=A20,1,0)</f>
        <v>46228</v>
      </c>
      <c r="AO21" s="69">
        <f t="shared" ca="1" si="41"/>
        <v>1</v>
      </c>
      <c r="AP21" s="70">
        <f ca="1">COUNTIFS(OFFSET(F20,0,DAY(AL21)-1,1,DAY(AN21)-DAY(AL21)+1),"■")+COUNTIFS(OFFSET(F20,0,DAY(AL21)-1,1,DAY(AN21)-DAY(AL21)+1),"〇")+COUNTIFS(OFFSET(F20,0,DAY(AL21)-1,1,DAY(AN21)-DAY(AL21)+1),"振")+COUNTIFS(F16:AJ16,"翌")</f>
        <v>9</v>
      </c>
      <c r="AQ21" s="71">
        <f ca="1">COUNTIFS(OFFSET(F20,0,DAY(AL21)-1,1,DAY(AN21)-DAY(AL21)+1),"■")+COUNTIFS(OFFSET(F20,0,DAY(AL21)-1,1,DAY(AN21)-DAY(AL21)+1),"振")+COUNTIFS(F16:AJ16,"翌",F13:AJ13,"■")+COUNTIFS(F16:AJ16,"翌",F13:AJ13,"振")</f>
        <v>2</v>
      </c>
      <c r="AR21" s="87">
        <f ca="1">COUNTIFS(OFFSET(F19,0,DAY(AL21)-1,1,DAY(AN21)-DAY(AL21)+1),1)+COUNTIFS(OFFSET(F19,0,DAY(AL21)-1,1,DAY(AN21)-DAY(AL21)+1),7)</f>
        <v>2</v>
      </c>
      <c r="AS21" s="71">
        <f t="shared" ca="1" si="42"/>
        <v>0</v>
      </c>
      <c r="AT21" s="71">
        <f t="shared" ca="1" si="43"/>
        <v>0</v>
      </c>
      <c r="AU21" s="72"/>
      <c r="AV21" s="75">
        <f ca="1">COUNTIFS(OFFSET(F22,0,DAY(AL21)-1,1,DAY(AN21)-DAY(AL21)+1),"■")+COUNTIFS(OFFSET(F22,0,DAY(AL21)-1,1,DAY(AN21)-DAY(AL21)+1),"〇")+COUNTIFS(OFFSET(F22,0,DAY(AL21)-1,1,DAY(AN21)-DAY(AL21)+1),"振")+COUNTIFS(F19:AJ19,"翌")</f>
        <v>0</v>
      </c>
      <c r="AW21" s="71">
        <f ca="1">COUNTIFS(OFFSET(F22,0,DAY(AL21)-1,1,DAY(AN21)-DAY(AL21)+1),"■")+COUNTIFS(OFFSET(F22,0,DAY(AL21)-1,1,DAY(AN21)-DAY(AL21)+1),"振")+COUNTIFS(F16:AJ16,"翌",F17:AJ17,"■")+COUNTIFS(F16:AJ16,"翌",F17:AJ17,"振")</f>
        <v>1</v>
      </c>
      <c r="AX21" s="91">
        <f ca="1">COUNTIFS(OFFSET(F19,0,DAY(AL21)-1,1,DAY(AN21)-DAY(AL21)+1),1,OFFSET(F20,0,DAY(AL21)-1,1,DAY(AN21)-DAY(AL21)+1),"○")+COUNTIFS(OFFSET(F19,0,DAY(AL21)-1,1,DAY(AN21)-DAY(AL21)+1),1,OFFSET(F20,0,DAY(AL21)-1,1,DAY(AN21)-DAY(AL21)+1),"■")+COUNTIFS(OFFSET(F19,0,DAY(AL21)-1,1,DAY(AN21)-DAY(AL21)+1),7,OFFSET(F20,0,DAY(AL21)-1,1,DAY(AN21)-DAY(AL21)+1),"○")+COUNTIFS(OFFSET(F19,0,DAY(AL21)-1,1,DAY(AN21)-DAY(AL21)+1),7,OFFSET(F20,0,DAY(AL21)-1,1,DAY(AN21)-DAY(AL21)+1),"■")</f>
        <v>2</v>
      </c>
      <c r="AY21" s="91">
        <f t="shared" ca="1" si="44"/>
        <v>1</v>
      </c>
      <c r="AZ21" s="71">
        <f t="shared" ca="1" si="45"/>
        <v>0</v>
      </c>
      <c r="BA21" s="72"/>
      <c r="BC21" s="29"/>
      <c r="BD21" s="29"/>
      <c r="BE21" s="29"/>
      <c r="BF21" s="29"/>
      <c r="BG21" s="31"/>
      <c r="BH21" s="31"/>
      <c r="BI21" s="44"/>
      <c r="BJ21" s="31"/>
      <c r="BK21" s="31"/>
      <c r="BL21" s="31"/>
    </row>
    <row r="22" spans="1:64" ht="26.45" customHeight="1">
      <c r="A22" s="102"/>
      <c r="B22" s="102"/>
      <c r="C22" s="102"/>
      <c r="D22" s="101" t="s">
        <v>18</v>
      </c>
      <c r="E22" s="101"/>
      <c r="F22" s="19" t="s">
        <v>60</v>
      </c>
      <c r="G22" s="19" t="s">
        <v>60</v>
      </c>
      <c r="H22" s="19" t="s">
        <v>60</v>
      </c>
      <c r="I22" s="19" t="s">
        <v>60</v>
      </c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76" t="s">
        <v>96</v>
      </c>
      <c r="AL22" s="77">
        <f t="shared" si="47"/>
        <v>0</v>
      </c>
      <c r="AM22" s="78"/>
      <c r="AN22" s="79">
        <f>(AN21+7)*IF(MONTH(AN21+7)=A20,1,0)</f>
        <v>0</v>
      </c>
      <c r="AO22" s="80">
        <f t="shared" ca="1" si="41"/>
        <v>1</v>
      </c>
      <c r="AP22" s="81">
        <f ca="1">COUNTIFS(OFFSET(F20,0,DAY(AL22)-1,1,DAY(AN22)-DAY(AL22)+1),"■")+COUNTIFS(OFFSET(F20,0,DAY(AL22)-1,1,DAY(AN22)-DAY(AL22)+1),"〇")+COUNTIFS(OFFSET(F20,0,DAY(AL22)-1,1,DAY(AN22)-DAY(AL22)+1),"振")+COUNTIFS(F16:AJ16,"翌")</f>
        <v>2</v>
      </c>
      <c r="AQ22" s="82">
        <f ca="1">COUNTIFS(OFFSET(F20,0,DAY(AL22)-1,1,DAY(AN22)-DAY(AL22)+1),"■")+COUNTIFS(OFFSET(F20,0,DAY(AL22)-1,1,DAY(AN22)-DAY(AL22)+1),"振")+COUNTIFS(F16:AJ16,"翌",F13:AJ13,"■")+COUNTIFS(F16:AJ16,"翌",F13:AJ13,"振")</f>
        <v>0</v>
      </c>
      <c r="AR22" s="88">
        <f ca="1">COUNTIFS(OFFSET(F19,0,DAY(AL22)-1,1,DAY(AN22)-DAY(AL22)+1),1)+COUNTIFS(OFFSET(F19,0,DAY(AL22)-1,1,DAY(AN22)-DAY(AL22)+1),7)</f>
        <v>0</v>
      </c>
      <c r="AS22" s="82">
        <f t="shared" ca="1" si="42"/>
        <v>0</v>
      </c>
      <c r="AT22" s="82">
        <f t="shared" ca="1" si="43"/>
        <v>0</v>
      </c>
      <c r="AU22" s="83"/>
      <c r="AV22" s="84">
        <f ca="1">COUNTIFS(OFFSET(F22,0,DAY(AL22)-1,1,DAY(AN22)-DAY(AL22)+1),"■")+COUNTIFS(OFFSET(F22,0,DAY(AL22)-1,1,DAY(AN22)-DAY(AL22)+1),"〇")+COUNTIFS(OFFSET(F22,0,DAY(AL22)-1,1,DAY(AN22)-DAY(AL22)+1),"振")+COUNTIFS(F20:AJ20,"翌")</f>
        <v>0</v>
      </c>
      <c r="AW22" s="82">
        <f ca="1">COUNTIFS(OFFSET(F22,0,DAY(AL22)-1,1,DAY(AN22)-DAY(AL22)+1),"■")+COUNTIFS(OFFSET(F22,0,DAY(AL22)-1,1,DAY(AN22)-DAY(AL22)+1),"振")+COUNTIFS(F16:AJ16,"翌",F17:AJ17,"■")+COUNTIFS(F16:AJ16,"翌",F17:AJ17,"振")</f>
        <v>1</v>
      </c>
      <c r="AX22" s="82">
        <f ca="1">COUNTIFS(OFFSET(F19,0,DAY(AL22)-1,1,DAY(AN22)-DAY(AL22)+1),1,OFFSET(F20,0,DAY(AL22)-1,1,DAY(AN22)-DAY(AL22)+1),"○")+COUNTIFS(OFFSET(F19,0,DAY(AL22)-1,1,DAY(AN22)-DAY(AL22)+1),1,OFFSET(F20,0,DAY(AL22)-1,1,DAY(AN22)-DAY(AL22)+1),"■")+COUNTIFS(OFFSET(F19,0,DAY(AL22)-1,1,DAY(AN22)-DAY(AL22)+1),7,OFFSET(F20,0,DAY(AL22)-1,1,DAY(AN22)-DAY(AL22)+1),"○")+COUNTIFS(OFFSET(F19,0,DAY(AL22)-1,1,DAY(AN22)-DAY(AL22)+1),7,OFFSET(F20,0,DAY(AL22)-1,1,DAY(AN22)-DAY(AL22)+1),"■")</f>
        <v>0</v>
      </c>
      <c r="AY22" s="82">
        <f t="shared" ca="1" si="44"/>
        <v>0</v>
      </c>
      <c r="AZ22" s="82">
        <f t="shared" ca="1" si="45"/>
        <v>0</v>
      </c>
      <c r="BA22" s="83"/>
      <c r="BC22" s="29"/>
      <c r="BD22" s="28">
        <f>COUNTIFS(F21:AJ21,"",F22:AJ22,"■")+COUNTIFS(F21:AJ21,"",F22:AJ22,"振")+COUNTIFS(F16:AJ16,"翌",F17:AJ17,"■")+COUNTIFS(F16:AJ16,"翌",F17:AJ17,"振")</f>
        <v>1</v>
      </c>
      <c r="BE22" s="28">
        <f ca="1">IF(BF22="NG",1,0)</f>
        <v>1</v>
      </c>
      <c r="BF22" s="39" t="str">
        <f ca="1">BA18</f>
        <v>NG</v>
      </c>
      <c r="BG22" s="31"/>
      <c r="BH22" s="30">
        <f>COUNTIF(F22:AJ22,"■")+COUNTIF(F22:AJ22,"振")</f>
        <v>0</v>
      </c>
      <c r="BI22" s="45">
        <f>IF(BL22=0,"-",BH22/BL22)</f>
        <v>0</v>
      </c>
      <c r="BJ22" s="30">
        <f>IF(BK22="NG",1,0)</f>
        <v>1</v>
      </c>
      <c r="BK22" s="30" t="str">
        <f>IF(BI22&gt;=0.285,"OK",IF(BH22&gt;=BG20,"OK","NG"))</f>
        <v>NG</v>
      </c>
      <c r="BL22" s="30">
        <f>COUNTIF(F22:AJ22,"〇")+COUNTIF(F22:AJ22,"■")+COUNTIF(F22:AJ22,"振")</f>
        <v>4</v>
      </c>
    </row>
    <row r="23" spans="1:64" ht="26.45" customHeight="1">
      <c r="A23" s="103">
        <f>IF(A20=12,A18+1,A18)</f>
        <v>2026</v>
      </c>
      <c r="B23" s="103"/>
      <c r="C23" s="103"/>
      <c r="D23" s="101" t="s">
        <v>8</v>
      </c>
      <c r="E23" s="101"/>
      <c r="F23" s="13">
        <f>IF(DATE($A23,$A25,F$12)&lt;$D$5,0,IF(DATE($A23,$A25,F$12)&gt;$L$5,0,DATE($A23,$A25,F$12)))</f>
        <v>46235</v>
      </c>
      <c r="G23" s="13">
        <f t="shared" ref="G23:AF23" si="49">IF(DATE($A23,$A25,G$12)&lt;$D$5,0,IF(DATE($A23,$A25,G$12)&gt;$L$5,0,DATE($A23,$A25,G$12)))</f>
        <v>46236</v>
      </c>
      <c r="H23" s="13">
        <f t="shared" si="49"/>
        <v>46237</v>
      </c>
      <c r="I23" s="13">
        <f t="shared" si="49"/>
        <v>46238</v>
      </c>
      <c r="J23" s="13">
        <f t="shared" si="49"/>
        <v>46239</v>
      </c>
      <c r="K23" s="13">
        <f t="shared" si="49"/>
        <v>46240</v>
      </c>
      <c r="L23" s="13">
        <f t="shared" si="49"/>
        <v>46241</v>
      </c>
      <c r="M23" s="13">
        <f t="shared" si="49"/>
        <v>46242</v>
      </c>
      <c r="N23" s="13">
        <f t="shared" si="49"/>
        <v>46243</v>
      </c>
      <c r="O23" s="13">
        <f t="shared" si="49"/>
        <v>46244</v>
      </c>
      <c r="P23" s="13">
        <f t="shared" si="49"/>
        <v>46245</v>
      </c>
      <c r="Q23" s="13">
        <f t="shared" si="49"/>
        <v>46246</v>
      </c>
      <c r="R23" s="13">
        <f t="shared" si="49"/>
        <v>46247</v>
      </c>
      <c r="S23" s="13">
        <f t="shared" si="49"/>
        <v>46248</v>
      </c>
      <c r="T23" s="13">
        <f t="shared" si="49"/>
        <v>46249</v>
      </c>
      <c r="U23" s="13">
        <f t="shared" si="49"/>
        <v>46250</v>
      </c>
      <c r="V23" s="13">
        <f t="shared" si="49"/>
        <v>46251</v>
      </c>
      <c r="W23" s="13">
        <f t="shared" si="49"/>
        <v>46252</v>
      </c>
      <c r="X23" s="13">
        <f t="shared" si="49"/>
        <v>46253</v>
      </c>
      <c r="Y23" s="13">
        <f t="shared" si="49"/>
        <v>46254</v>
      </c>
      <c r="Z23" s="13">
        <f t="shared" si="49"/>
        <v>0</v>
      </c>
      <c r="AA23" s="13">
        <f t="shared" si="49"/>
        <v>0</v>
      </c>
      <c r="AB23" s="13">
        <f t="shared" si="49"/>
        <v>0</v>
      </c>
      <c r="AC23" s="13">
        <f t="shared" si="49"/>
        <v>0</v>
      </c>
      <c r="AD23" s="13">
        <f t="shared" si="49"/>
        <v>0</v>
      </c>
      <c r="AE23" s="13">
        <f t="shared" si="49"/>
        <v>0</v>
      </c>
      <c r="AF23" s="13">
        <f t="shared" si="49"/>
        <v>0</v>
      </c>
      <c r="AG23" s="13">
        <f>IF(DATE($A23,$A25,AG$12)&lt;$D$5,0,IF(DATE($A23,$A25,AG$12)&gt;$L$5,0,DATE($A23,$A25,AG$12)))</f>
        <v>0</v>
      </c>
      <c r="AH23" s="13">
        <f>DATE($A23,$A25,AH$12)*IF(MONTH(AG23)=MONTH(DATE($A23,$A25,AH$12)),1,0)*IF(DATE($A23,$A25,AH$12)&lt;$D$5,0,IF(DATE($A23,$A25,AH$12)&gt;$L$5,0,1))</f>
        <v>0</v>
      </c>
      <c r="AI23" s="13">
        <f>DATE($A23,$A25,AI$12)*IF(MONTH(AH23)=MONTH(DATE($A23,$A25,AI$12)),1,0)*IF(DATE($A23,$A25,AI$12)&lt;$D$5,0,IF(DATE($A23,$A25,AI$12)&gt;$L$5,0,1))</f>
        <v>0</v>
      </c>
      <c r="AJ23" s="13">
        <f>DATE($A23,$A25,AJ$12)*IF(MONTH(AI23)=MONTH(DATE($A23,$A25,AJ$12)),1,0)*IF(DATE($A23,$A25,AJ$12)&lt;$D$5,0,IF(DATE($A23,$A25,AJ$12)&gt;$L$5,0,1))</f>
        <v>0</v>
      </c>
      <c r="AK23" s="56" t="s">
        <v>92</v>
      </c>
      <c r="AL23" s="57">
        <f>_xlfn.MINIFS(F23:AJ23,F23:AJ23,"&gt;0")</f>
        <v>46235</v>
      </c>
      <c r="AM23" s="58" t="s">
        <v>115</v>
      </c>
      <c r="AN23" s="59">
        <f>IF(SUM(F24:AJ24)&lt;28,DAY(MAX(F23:AJ23)),CEILING(DATE(A23, A25, 1+6+ROUNDDOWN(DAY(AL23)/7,0)*7), 7) - 7)</f>
        <v>46235</v>
      </c>
      <c r="AO23" s="60">
        <f ca="1">IF(AP23=7,0,1)</f>
        <v>1</v>
      </c>
      <c r="AP23" s="61">
        <f ca="1">COUNTIFS(OFFSET(F25,0,DAY(AL23)-1,1,DAY(AN23)-DAY(AL23)+1),"■")+COUNTIFS(OFFSET(F25,0,DAY(AL23)-1,1,DAY(AN23)-DAY(AL23)+1),"〇")+COUNTIFS(OFFSET(F25,0,DAY(AL23)-1,1,DAY(AN23)-DAY(AL23)+1),"振")+COUNTIFS(F21:AJ21,"翌")</f>
        <v>1</v>
      </c>
      <c r="AQ23" s="62">
        <f ca="1">COUNTIFS(OFFSET(F25,0,DAY(AL23)-1,1,DAY(AN23)-DAY(AL23)+1),"■")+COUNTIFS(OFFSET(F25,0,DAY(AL23)-1,1,DAY(AN23)-DAY(AL23)+1),"振")+COUNTIFS(F21:AJ21,"翌",F18:AJ18,"■")+COUNTIFS(F21:AJ21,"翌",F18:AJ18,"振")</f>
        <v>1</v>
      </c>
      <c r="AR23" s="85">
        <f ca="1">COUNTIFS(OFFSET(F24,0,DAY(AL23)-1,1,DAY(AN23)-DAY(AL23)+1),1)+COUNTIFS(OFFSET(F24,0,DAY(AL23)-1,1,DAY(AN23)-DAY(AL23)+1),7)</f>
        <v>1</v>
      </c>
      <c r="AS23" s="62">
        <f ca="1">IF(AQ23&gt;=AR23,0,1)</f>
        <v>0</v>
      </c>
      <c r="AT23" s="62" t="str">
        <f ca="1">IF(AS23&gt;0,"NG","OK")</f>
        <v>OK</v>
      </c>
      <c r="AU23" s="63" t="str">
        <f ca="1">IF(SUM(AS23:AS27)&gt;0,"NG","OK")</f>
        <v>OK</v>
      </c>
      <c r="AV23" s="64">
        <f ca="1">COUNTIFS(OFFSET(F27,0,DAY(AL23)-1,1,DAY(AN23)-DAY(AL23)+1),"■")+COUNTIFS(OFFSET(F27,0,DAY(AL23)-1,1,DAY(AN23)-DAY(AL23)+1),"〇")+COUNTIFS(OFFSET(F27,0,DAY(AL23)-1,1,DAY(AN23)-DAY(AL23)+1),"振")+COUNTIFS(F21:AJ21,"翌")</f>
        <v>0</v>
      </c>
      <c r="AW23" s="62">
        <f ca="1">COUNTIFS(OFFSET(F27,0,DAY(AL23)-1,1,DAY(AN23)-DAY(AL23)+1),"■")+COUNTIFS(OFFSET(F27,0,DAY(AL23)-1,1,DAY(AN23)-DAY(AL23)+1),"振")+COUNTIFS(F21:AJ21,"翌",F22:AJ22,"■")+COUNTIFS(F21:AJ21,"翌",F22:AJ22,"振")</f>
        <v>0</v>
      </c>
      <c r="AX23" s="62">
        <f ca="1">COUNTIFS(OFFSET(F24,0,DAY(AL23)-1,1,DAY(AN23)-DAY(AL23)+1),1,OFFSET(F25,0,DAY(AL23)-1,1,DAY(AN23)-DAY(AL23)+1),"○")+COUNTIFS(OFFSET(F24,0,DAY(AL23)-1,1,DAY(AN23)-DAY(AL23)+1),1,OFFSET(F25,0,DAY(AL23)-1,1,DAY(AN23)-DAY(AL23)+1),"■")+COUNTIFS(OFFSET(F24,0,DAY(AL23)-1,1,DAY(AN23)-DAY(AL23)+1),7,OFFSET(F25,0,DAY(AL23)-1,1,DAY(AN23)-DAY(AL23)+1),"○")+COUNTIFS(OFFSET(F24,0,DAY(AL23)-1,1,DAY(AN23)-DAY(AL23)+1),7,OFFSET(F25,0,DAY(AL23)-1,1,DAY(AN23)-DAY(AL23)+1),"■")</f>
        <v>1</v>
      </c>
      <c r="AY23" s="92">
        <f ca="1">IF(AW23&gt;=AX23,0,1)</f>
        <v>1</v>
      </c>
      <c r="AZ23" s="62" t="str">
        <f ca="1">IF(AY23&gt;0,"NG","OK")</f>
        <v>NG</v>
      </c>
      <c r="BA23" s="63" t="str">
        <f ca="1">IF(SUM(AY23:AY27)&gt;0,"NG","OK")</f>
        <v>NG</v>
      </c>
      <c r="BC23" s="104" t="s">
        <v>85</v>
      </c>
      <c r="BD23" s="105" t="s">
        <v>26</v>
      </c>
      <c r="BE23" s="106" t="s">
        <v>86</v>
      </c>
      <c r="BF23" s="107"/>
      <c r="BG23" s="110" t="s">
        <v>85</v>
      </c>
      <c r="BH23" s="95" t="s">
        <v>26</v>
      </c>
      <c r="BI23" s="96" t="s">
        <v>25</v>
      </c>
      <c r="BJ23" s="97" t="s">
        <v>86</v>
      </c>
      <c r="BK23" s="98"/>
      <c r="BL23" s="95" t="s">
        <v>23</v>
      </c>
    </row>
    <row r="24" spans="1:64" ht="26.45" customHeight="1">
      <c r="A24" s="103"/>
      <c r="B24" s="103"/>
      <c r="C24" s="103"/>
      <c r="D24" s="101" t="s">
        <v>2</v>
      </c>
      <c r="E24" s="101"/>
      <c r="F24" s="14">
        <f t="shared" ref="F24" si="50">IF(F23=0,"",WEEKDAY(F23,1))</f>
        <v>7</v>
      </c>
      <c r="G24" s="14">
        <f t="shared" ref="G24" si="51">IF(G23=0,"",WEEKDAY(G23,1))</f>
        <v>1</v>
      </c>
      <c r="H24" s="14">
        <f t="shared" ref="H24" si="52">IF(H23=0,"",WEEKDAY(H23,1))</f>
        <v>2</v>
      </c>
      <c r="I24" s="14">
        <f t="shared" ref="I24" si="53">IF(I23=0,"",WEEKDAY(I23,1))</f>
        <v>3</v>
      </c>
      <c r="J24" s="14">
        <f t="shared" ref="J24" si="54">IF(J23=0,"",WEEKDAY(J23,1))</f>
        <v>4</v>
      </c>
      <c r="K24" s="14">
        <f t="shared" ref="K24" si="55">IF(K23=0,"",WEEKDAY(K23,1))</f>
        <v>5</v>
      </c>
      <c r="L24" s="14">
        <f t="shared" ref="L24" si="56">IF(L23=0,"",WEEKDAY(L23,1))</f>
        <v>6</v>
      </c>
      <c r="M24" s="14">
        <f t="shared" ref="M24" si="57">IF(M23=0,"",WEEKDAY(M23,1))</f>
        <v>7</v>
      </c>
      <c r="N24" s="14">
        <f t="shared" ref="N24" si="58">IF(N23=0,"",WEEKDAY(N23,1))</f>
        <v>1</v>
      </c>
      <c r="O24" s="14">
        <f t="shared" ref="O24" si="59">IF(O23=0,"",WEEKDAY(O23,1))</f>
        <v>2</v>
      </c>
      <c r="P24" s="14">
        <f t="shared" ref="P24" si="60">IF(P23=0,"",WEEKDAY(P23,1))</f>
        <v>3</v>
      </c>
      <c r="Q24" s="14">
        <f t="shared" ref="Q24" si="61">IF(Q23=0,"",WEEKDAY(Q23,1))</f>
        <v>4</v>
      </c>
      <c r="R24" s="14">
        <f t="shared" ref="R24" si="62">IF(R23=0,"",WEEKDAY(R23,1))</f>
        <v>5</v>
      </c>
      <c r="S24" s="14">
        <f t="shared" ref="S24" si="63">IF(S23=0,"",WEEKDAY(S23,1))</f>
        <v>6</v>
      </c>
      <c r="T24" s="14">
        <f t="shared" ref="T24" si="64">IF(T23=0,"",WEEKDAY(T23,1))</f>
        <v>7</v>
      </c>
      <c r="U24" s="14">
        <f t="shared" ref="U24" si="65">IF(U23=0,"",WEEKDAY(U23,1))</f>
        <v>1</v>
      </c>
      <c r="V24" s="14">
        <f t="shared" ref="V24" si="66">IF(V23=0,"",WEEKDAY(V23,1))</f>
        <v>2</v>
      </c>
      <c r="W24" s="14">
        <f t="shared" ref="W24" si="67">IF(W23=0,"",WEEKDAY(W23,1))</f>
        <v>3</v>
      </c>
      <c r="X24" s="14">
        <f t="shared" ref="X24" si="68">IF(X23=0,"",WEEKDAY(X23,1))</f>
        <v>4</v>
      </c>
      <c r="Y24" s="14">
        <f t="shared" ref="Y24" si="69">IF(Y23=0,"",WEEKDAY(Y23,1))</f>
        <v>5</v>
      </c>
      <c r="Z24" s="14" t="str">
        <f t="shared" ref="Z24" si="70">IF(Z23=0,"",WEEKDAY(Z23,1))</f>
        <v/>
      </c>
      <c r="AA24" s="14" t="str">
        <f t="shared" ref="AA24" si="71">IF(AA23=0,"",WEEKDAY(AA23,1))</f>
        <v/>
      </c>
      <c r="AB24" s="14" t="str">
        <f t="shared" ref="AB24" si="72">IF(AB23=0,"",WEEKDAY(AB23,1))</f>
        <v/>
      </c>
      <c r="AC24" s="14" t="str">
        <f t="shared" ref="AC24" si="73">IF(AC23=0,"",WEEKDAY(AC23,1))</f>
        <v/>
      </c>
      <c r="AD24" s="14" t="str">
        <f t="shared" ref="AD24" si="74">IF(AD23=0,"",WEEKDAY(AD23,1))</f>
        <v/>
      </c>
      <c r="AE24" s="14" t="str">
        <f t="shared" ref="AE24" si="75">IF(AE23=0,"",WEEKDAY(AE23,1))</f>
        <v/>
      </c>
      <c r="AF24" s="14" t="str">
        <f t="shared" ref="AF24" si="76">IF(AF23=0,"",WEEKDAY(AF23,1))</f>
        <v/>
      </c>
      <c r="AG24" s="14" t="str">
        <f t="shared" ref="AG24" si="77">IF(AG23=0,"",WEEKDAY(AG23,1))</f>
        <v/>
      </c>
      <c r="AH24" s="14" t="str">
        <f t="shared" ref="AH24" si="78">IF(AH23=0,"",WEEKDAY(AH23,1))</f>
        <v/>
      </c>
      <c r="AI24" s="14" t="str">
        <f t="shared" ref="AI24" si="79">IF(AI23=0,"",WEEKDAY(AI23,1))</f>
        <v/>
      </c>
      <c r="AJ24" s="14" t="str">
        <f>IF(AJ23=0,"",WEEKDAY(AJ23,1))</f>
        <v/>
      </c>
      <c r="AK24" s="65" t="s">
        <v>93</v>
      </c>
      <c r="AL24" s="66">
        <f>IF(AN24=0,0,AN23+1)</f>
        <v>46236</v>
      </c>
      <c r="AM24" s="67"/>
      <c r="AN24" s="68">
        <f>(AN23+7)*IF(MONTH(AN23+7)=A25,1,0)</f>
        <v>46242</v>
      </c>
      <c r="AO24" s="69">
        <f t="shared" ref="AO24:AO27" ca="1" si="80">IF(AP24=7,0,1)</f>
        <v>0</v>
      </c>
      <c r="AP24" s="70">
        <f ca="1">COUNTIFS(OFFSET(F25,0,DAY(AL24)-1,1,DAY(AN24)-DAY(AL24)+1),"■")+COUNTIFS(OFFSET(F25,0,DAY(AL24)-1,1,DAY(AN24)-DAY(AL24)+1),"〇")+COUNTIFS(OFFSET(F25,0,DAY(AL24)-1,1,DAY(AN24)-DAY(AL24)+1),"振")+COUNTIFS(F21:AJ21,"翌")</f>
        <v>7</v>
      </c>
      <c r="AQ24" s="71">
        <f ca="1">COUNTIFS(OFFSET(F25,0,DAY(AL24)-1,1,DAY(AN24)-DAY(AL24)+1),"■")+COUNTIFS(OFFSET(F25,0,DAY(AL24)-1,1,DAY(AN24)-DAY(AL24)+1),"振")+COUNTIFS(F21:AJ21,"翌",F18:AJ18,"■")+COUNTIFS(F21:AJ21,"翌",F18:AJ18,"振")</f>
        <v>2</v>
      </c>
      <c r="AR24" s="86">
        <f ca="1">COUNTIFS(OFFSET(F24,0,DAY(AL24)-1,1,DAY(AN24)-DAY(AL24)+1),1)+COUNTIFS(OFFSET(F24,0,DAY(AL24)-1,1,DAY(AN24)-DAY(AL24)+1),7)</f>
        <v>2</v>
      </c>
      <c r="AS24" s="71">
        <f t="shared" ref="AS24:AS27" ca="1" si="81">IF(AO24&gt;0,0,IF(AQ24/AP24&gt;0.285,0,1))</f>
        <v>0</v>
      </c>
      <c r="AT24" s="71" t="str">
        <f t="shared" ref="AT24:AT27" ca="1" si="82">IF(AO24&gt;0,0,IF(AS24&gt;0,"NG","OK"))</f>
        <v>OK</v>
      </c>
      <c r="AU24" s="72"/>
      <c r="AV24" s="73">
        <f ca="1">COUNTIFS(OFFSET(F27,0,DAY(AL24)-1,1,DAY(AN24)-DAY(AL24)+1),"■")+COUNTIFS(OFFSET(F27,0,DAY(AL24)-1,1,DAY(AN24)-DAY(AL24)+1),"〇")+COUNTIFS(OFFSET(F27,0,DAY(AL24)-1,1,DAY(AN24)-DAY(AL24)+1),"振")+COUNTIFS(F22:AJ22,"翌")</f>
        <v>0</v>
      </c>
      <c r="AW24" s="71">
        <f ca="1">COUNTIFS(OFFSET(F27,0,DAY(AL24)-1,1,DAY(AN24)-DAY(AL24)+1),"■")+COUNTIFS(OFFSET(F27,0,DAY(AL24)-1,1,DAY(AN24)-DAY(AL24)+1),"振")+COUNTIFS(F21:AJ21,"翌",F22:AJ22,"■")+COUNTIFS(F21:AJ21,"翌",F22:AJ22,"振")</f>
        <v>0</v>
      </c>
      <c r="AX24" s="90">
        <f ca="1">COUNTIFS(OFFSET(F24,0,DAY(AL24)-1,1,DAY(AN24)-DAY(AL24)+1),1,OFFSET(F25,0,DAY(AL24)-1,1,DAY(AN24)-DAY(AL24)+1),"○")+COUNTIFS(OFFSET(F24,0,DAY(AL24)-1,1,DAY(AN24)-DAY(AL24)+1),1,OFFSET(F25,0,DAY(AL24)-1,1,DAY(AN24)-DAY(AL24)+1),"■")+COUNTIFS(OFFSET(F24,0,DAY(AL24)-1,1,DAY(AN24)-DAY(AL24)+1),7,OFFSET(F25,0,DAY(AL24)-1,1,DAY(AN24)-DAY(AL24)+1),"○")+COUNTIFS(OFFSET(F24,0,DAY(AL24)-1,1,DAY(AN24)-DAY(AL24)+1),7,OFFSET(F25,0,DAY(AL24)-1,1,DAY(AN24)-DAY(AL24)+1),"■")</f>
        <v>2</v>
      </c>
      <c r="AY24" s="93">
        <f t="shared" ref="AY24:AY27" ca="1" si="83">IF(AW24&gt;=AX24,0,1)</f>
        <v>1</v>
      </c>
      <c r="AZ24" s="71" t="str">
        <f t="shared" ref="AZ24:AZ27" ca="1" si="84">IF(AO24&gt;0,0,IF(AY24&gt;0,"NG","OK"))</f>
        <v>NG</v>
      </c>
      <c r="BA24" s="72"/>
      <c r="BC24" s="105"/>
      <c r="BD24" s="105"/>
      <c r="BE24" s="108"/>
      <c r="BF24" s="109"/>
      <c r="BG24" s="111"/>
      <c r="BH24" s="95"/>
      <c r="BI24" s="96"/>
      <c r="BJ24" s="99"/>
      <c r="BK24" s="100"/>
      <c r="BL24" s="95"/>
    </row>
    <row r="25" spans="1:64" ht="26.45" customHeight="1">
      <c r="A25" s="102">
        <f>IF(A20=12,1,A20+1)</f>
        <v>8</v>
      </c>
      <c r="B25" s="102"/>
      <c r="C25" s="102"/>
      <c r="D25" s="101" t="s">
        <v>17</v>
      </c>
      <c r="E25" s="101"/>
      <c r="F25" s="19" t="str">
        <f t="shared" ref="F25:H25" si="85">IF(F24="","",IF(WEEKDAY(F24,2)&gt;5,"■","〇"))</f>
        <v>■</v>
      </c>
      <c r="G25" s="42" t="str">
        <f t="shared" si="85"/>
        <v>■</v>
      </c>
      <c r="H25" s="19" t="str">
        <f t="shared" si="85"/>
        <v>〇</v>
      </c>
      <c r="I25" s="19" t="str">
        <f t="shared" ref="I25:AJ25" si="86">IF(I24="","",IF(WEEKDAY(I24,2)&gt;5,"■","〇"))</f>
        <v>〇</v>
      </c>
      <c r="J25" s="19" t="str">
        <f t="shared" si="86"/>
        <v>〇</v>
      </c>
      <c r="K25" s="19" t="str">
        <f t="shared" si="86"/>
        <v>〇</v>
      </c>
      <c r="L25" s="19" t="str">
        <f t="shared" si="86"/>
        <v>〇</v>
      </c>
      <c r="M25" s="19" t="str">
        <f t="shared" si="86"/>
        <v>■</v>
      </c>
      <c r="N25" s="19" t="str">
        <f t="shared" si="86"/>
        <v>■</v>
      </c>
      <c r="O25" s="19" t="str">
        <f t="shared" si="86"/>
        <v>〇</v>
      </c>
      <c r="P25" s="19" t="str">
        <f t="shared" si="86"/>
        <v>〇</v>
      </c>
      <c r="Q25" s="19" t="str">
        <f t="shared" si="86"/>
        <v>〇</v>
      </c>
      <c r="R25" s="19" t="str">
        <f t="shared" si="86"/>
        <v>〇</v>
      </c>
      <c r="S25" s="19" t="str">
        <f t="shared" si="86"/>
        <v>〇</v>
      </c>
      <c r="T25" s="19" t="str">
        <f t="shared" si="86"/>
        <v>■</v>
      </c>
      <c r="U25" s="19" t="str">
        <f t="shared" si="86"/>
        <v>■</v>
      </c>
      <c r="V25" s="19" t="str">
        <f t="shared" si="86"/>
        <v>〇</v>
      </c>
      <c r="W25" s="19" t="str">
        <f t="shared" si="86"/>
        <v>〇</v>
      </c>
      <c r="X25" s="19" t="str">
        <f t="shared" si="86"/>
        <v>〇</v>
      </c>
      <c r="Y25" s="19" t="str">
        <f t="shared" si="86"/>
        <v>〇</v>
      </c>
      <c r="Z25" s="19" t="str">
        <f t="shared" si="86"/>
        <v/>
      </c>
      <c r="AA25" s="19" t="str">
        <f t="shared" si="86"/>
        <v/>
      </c>
      <c r="AB25" s="19" t="str">
        <f t="shared" si="86"/>
        <v/>
      </c>
      <c r="AC25" s="19" t="str">
        <f t="shared" si="86"/>
        <v/>
      </c>
      <c r="AD25" s="19" t="str">
        <f t="shared" si="86"/>
        <v/>
      </c>
      <c r="AE25" s="19" t="str">
        <f t="shared" si="86"/>
        <v/>
      </c>
      <c r="AF25" s="19" t="str">
        <f t="shared" si="86"/>
        <v/>
      </c>
      <c r="AG25" s="19" t="str">
        <f t="shared" si="86"/>
        <v/>
      </c>
      <c r="AH25" s="19" t="str">
        <f t="shared" si="86"/>
        <v/>
      </c>
      <c r="AI25" s="19" t="str">
        <f t="shared" si="86"/>
        <v/>
      </c>
      <c r="AJ25" s="19" t="str">
        <f t="shared" si="86"/>
        <v/>
      </c>
      <c r="AK25" s="65" t="s">
        <v>94</v>
      </c>
      <c r="AL25" s="66">
        <f t="shared" ref="AL25:AL27" si="87">IF(AN25=0,0,AN24+1)</f>
        <v>46243</v>
      </c>
      <c r="AM25" s="67"/>
      <c r="AN25" s="68">
        <f>(AN24+7)*IF(MONTH(AN24+7)=A25,1,0)</f>
        <v>46249</v>
      </c>
      <c r="AO25" s="69">
        <f t="shared" ca="1" si="80"/>
        <v>0</v>
      </c>
      <c r="AP25" s="70">
        <f ca="1">COUNTIFS(OFFSET(F25,0,DAY(AL25)-1,1,DAY(AN25)-DAY(AL25)+1),"■")+COUNTIFS(OFFSET(F25,0,DAY(AL25)-1,1,DAY(AN25)-DAY(AL25)+1),"〇")+COUNTIFS(OFFSET(F25,0,DAY(AL25)-1,1,DAY(AN25)-DAY(AL25)+1),"振")+COUNTIFS(F21:AJ21,"翌")</f>
        <v>7</v>
      </c>
      <c r="AQ25" s="71">
        <f ca="1">COUNTIFS(OFFSET(F25,0,DAY(AL25)-1,1,DAY(AN25)-DAY(AL25)+1),"■")+COUNTIFS(OFFSET(F25,0,DAY(AL25)-1,1,DAY(AN25)-DAY(AL25)+1),"振")+COUNTIFS(F21:AJ21,"翌",F18:AJ18,"■")+COUNTIFS(F21:AJ21,"翌",F18:AJ18,"振")</f>
        <v>2</v>
      </c>
      <c r="AR25" s="87">
        <f ca="1">COUNTIFS(OFFSET(F24,0,DAY(AL25)-1,1,DAY(AN25)-DAY(AL25)+1),1)+COUNTIFS(OFFSET(F24,0,DAY(AL25)-1,1,DAY(AN25)-DAY(AL25)+1),7)</f>
        <v>2</v>
      </c>
      <c r="AS25" s="71">
        <f t="shared" ca="1" si="81"/>
        <v>0</v>
      </c>
      <c r="AT25" s="71" t="str">
        <f t="shared" ca="1" si="82"/>
        <v>OK</v>
      </c>
      <c r="AU25" s="72"/>
      <c r="AV25" s="74">
        <f ca="1">COUNTIFS(OFFSET(F27,0,DAY(AL25)-1,1,DAY(AN25)-DAY(AL25)+1),"■")+COUNTIFS(OFFSET(F27,0,DAY(AL25)-1,1,DAY(AN25)-DAY(AL25)+1),"〇")+COUNTIFS(OFFSET(F27,0,DAY(AL25)-1,1,DAY(AN25)-DAY(AL25)+1),"振")+COUNTIFS(F23:AJ23,"翌")</f>
        <v>0</v>
      </c>
      <c r="AW25" s="71">
        <f ca="1">COUNTIFS(OFFSET(F27,0,DAY(AL25)-1,1,DAY(AN25)-DAY(AL25)+1),"■")+COUNTIFS(OFFSET(F27,0,DAY(AL25)-1,1,DAY(AN25)-DAY(AL25)+1),"振")+COUNTIFS(F21:AJ21,"翌",F22:AJ22,"■")+COUNTIFS(F21:AJ21,"翌",F22:AJ22,"振")</f>
        <v>0</v>
      </c>
      <c r="AX25" s="71">
        <f ca="1">COUNTIFS(OFFSET(F24,0,DAY(AL25)-1,1,DAY(AN25)-DAY(AL25)+1),1,OFFSET(F25,0,DAY(AL25)-1,1,DAY(AN25)-DAY(AL25)+1),"○")+COUNTIFS(OFFSET(F24,0,DAY(AL25)-1,1,DAY(AN25)-DAY(AL25)+1),1,OFFSET(F25,0,DAY(AL25)-1,1,DAY(AN25)-DAY(AL25)+1),"■")+COUNTIFS(OFFSET(F24,0,DAY(AL25)-1,1,DAY(AN25)-DAY(AL25)+1),7,OFFSET(F25,0,DAY(AL25)-1,1,DAY(AN25)-DAY(AL25)+1),"○")+COUNTIFS(OFFSET(F24,0,DAY(AL25)-1,1,DAY(AN25)-DAY(AL25)+1),7,OFFSET(F25,0,DAY(AL25)-1,1,DAY(AN25)-DAY(AL25)+1),"■")</f>
        <v>2</v>
      </c>
      <c r="AY25" s="71">
        <f t="shared" ca="1" si="83"/>
        <v>1</v>
      </c>
      <c r="AZ25" s="71" t="str">
        <f t="shared" ca="1" si="84"/>
        <v>NG</v>
      </c>
      <c r="BA25" s="72"/>
      <c r="BC25" s="28">
        <f>COUNTIFS(F26:AJ26,"",F24:AJ24,1)+COUNTIFS(F26:AJ26,"",F24:AJ24,7)+COUNTIFS(F21:AJ21,"翌",F19:AJ19,1)+COUNTIFS(F21:AJ21,"翌",F19:AJ19,7)</f>
        <v>6</v>
      </c>
      <c r="BD25" s="28">
        <f>COUNTIF(D25:AH25,"■")-COUNTIFS(F26:AJ26,"－",F25:AJ25,"■")</f>
        <v>6</v>
      </c>
      <c r="BE25" s="28">
        <f ca="1">IF(BF25="NG",1,0)</f>
        <v>0</v>
      </c>
      <c r="BF25" s="46" t="str">
        <f ca="1">AU23</f>
        <v>OK</v>
      </c>
      <c r="BG25" s="30">
        <f>COUNTIFS(H20:AJ20,"■",H19:AJ19,1)+COUNTIFS(H20:AJ20,"〇",H19:AJ19,1)+COUNTIFS(H20:AJ20,"■",H19:AJ19,7)+COUNTIFS(H20:AJ20,"〇",H19:AJ19,7)</f>
        <v>8</v>
      </c>
      <c r="BH25" s="30">
        <f>COUNTIF(F25:AJ25,"■")</f>
        <v>6</v>
      </c>
      <c r="BI25" s="45">
        <f>IF(BL25=0,"-",BH25/BL25)</f>
        <v>0.3</v>
      </c>
      <c r="BJ25" s="30">
        <f>IF(BK25="NG",1,0)</f>
        <v>0</v>
      </c>
      <c r="BK25" s="30" t="str">
        <f>IF(BI25&gt;=0.285,"OK",IF(BH25&gt;=BG25,"OK","NG"))</f>
        <v>OK</v>
      </c>
      <c r="BL25" s="30">
        <f>COUNTIF(F25:AJ25,"〇")+COUNTIF(F25:AJ25,"■")</f>
        <v>20</v>
      </c>
    </row>
    <row r="26" spans="1:64" ht="26.45" customHeight="1">
      <c r="A26" s="102"/>
      <c r="B26" s="102"/>
      <c r="C26" s="102"/>
      <c r="D26" s="101" t="s">
        <v>83</v>
      </c>
      <c r="E26" s="101"/>
      <c r="F26" s="19" t="str">
        <f>IF(F25="×","×","")</f>
        <v/>
      </c>
      <c r="G26" s="19" t="str">
        <f t="shared" ref="G26:AJ26" si="88">IF(G25="×","×","")</f>
        <v/>
      </c>
      <c r="H26" s="19" t="str">
        <f t="shared" si="88"/>
        <v/>
      </c>
      <c r="I26" s="19" t="str">
        <f t="shared" si="88"/>
        <v/>
      </c>
      <c r="J26" s="19" t="str">
        <f t="shared" si="88"/>
        <v/>
      </c>
      <c r="K26" s="19" t="str">
        <f t="shared" si="88"/>
        <v/>
      </c>
      <c r="L26" s="19" t="str">
        <f t="shared" si="88"/>
        <v/>
      </c>
      <c r="M26" s="19" t="str">
        <f t="shared" si="88"/>
        <v/>
      </c>
      <c r="N26" s="19" t="str">
        <f t="shared" si="88"/>
        <v/>
      </c>
      <c r="O26" s="19" t="str">
        <f t="shared" si="88"/>
        <v/>
      </c>
      <c r="P26" s="19" t="str">
        <f t="shared" si="88"/>
        <v/>
      </c>
      <c r="Q26" s="19" t="str">
        <f t="shared" si="88"/>
        <v/>
      </c>
      <c r="R26" s="19" t="str">
        <f t="shared" si="88"/>
        <v/>
      </c>
      <c r="S26" s="19" t="str">
        <f t="shared" si="88"/>
        <v/>
      </c>
      <c r="T26" s="19" t="str">
        <f t="shared" si="88"/>
        <v/>
      </c>
      <c r="U26" s="19" t="str">
        <f t="shared" si="88"/>
        <v/>
      </c>
      <c r="V26" s="19" t="str">
        <f t="shared" si="88"/>
        <v/>
      </c>
      <c r="W26" s="19" t="str">
        <f t="shared" si="88"/>
        <v/>
      </c>
      <c r="X26" s="19" t="str">
        <f t="shared" si="88"/>
        <v/>
      </c>
      <c r="Y26" s="19" t="str">
        <f t="shared" si="88"/>
        <v/>
      </c>
      <c r="Z26" s="19" t="str">
        <f t="shared" si="88"/>
        <v/>
      </c>
      <c r="AA26" s="19" t="str">
        <f t="shared" si="88"/>
        <v/>
      </c>
      <c r="AB26" s="19" t="str">
        <f t="shared" si="88"/>
        <v/>
      </c>
      <c r="AC26" s="19" t="str">
        <f t="shared" si="88"/>
        <v/>
      </c>
      <c r="AD26" s="19" t="str">
        <f t="shared" si="88"/>
        <v/>
      </c>
      <c r="AE26" s="19" t="str">
        <f t="shared" si="88"/>
        <v/>
      </c>
      <c r="AF26" s="19" t="str">
        <f t="shared" si="88"/>
        <v/>
      </c>
      <c r="AG26" s="19" t="str">
        <f t="shared" si="88"/>
        <v/>
      </c>
      <c r="AH26" s="19" t="str">
        <f t="shared" si="88"/>
        <v/>
      </c>
      <c r="AI26" s="19" t="str">
        <f t="shared" si="88"/>
        <v/>
      </c>
      <c r="AJ26" s="19" t="str">
        <f t="shared" si="88"/>
        <v/>
      </c>
      <c r="AK26" s="65" t="s">
        <v>95</v>
      </c>
      <c r="AL26" s="66">
        <f t="shared" si="87"/>
        <v>46250</v>
      </c>
      <c r="AM26" s="67"/>
      <c r="AN26" s="68">
        <f>(AN25+7)*IF(MONTH(AN25+7)=A25,1,0)</f>
        <v>46256</v>
      </c>
      <c r="AO26" s="69">
        <f t="shared" ca="1" si="80"/>
        <v>1</v>
      </c>
      <c r="AP26" s="70">
        <f ca="1">COUNTIFS(OFFSET(F25,0,DAY(AL26)-1,1,DAY(AN26)-DAY(AL26)+1),"■")+COUNTIFS(OFFSET(F25,0,DAY(AL26)-1,1,DAY(AN26)-DAY(AL26)+1),"〇")+COUNTIFS(OFFSET(F25,0,DAY(AL26)-1,1,DAY(AN26)-DAY(AL26)+1),"振")+COUNTIFS(F21:AJ21,"翌")</f>
        <v>5</v>
      </c>
      <c r="AQ26" s="71">
        <f ca="1">COUNTIFS(OFFSET(F25,0,DAY(AL26)-1,1,DAY(AN26)-DAY(AL26)+1),"■")+COUNTIFS(OFFSET(F25,0,DAY(AL26)-1,1,DAY(AN26)-DAY(AL26)+1),"振")+COUNTIFS(F21:AJ21,"翌",F18:AJ18,"■")+COUNTIFS(F21:AJ21,"翌",F18:AJ18,"振")</f>
        <v>1</v>
      </c>
      <c r="AR26" s="87">
        <f ca="1">COUNTIFS(OFFSET(F24,0,DAY(AL26)-1,1,DAY(AN26)-DAY(AL26)+1),1)+COUNTIFS(OFFSET(F24,0,DAY(AL26)-1,1,DAY(AN26)-DAY(AL26)+1),7)</f>
        <v>1</v>
      </c>
      <c r="AS26" s="71">
        <f t="shared" ca="1" si="81"/>
        <v>0</v>
      </c>
      <c r="AT26" s="71">
        <f t="shared" ca="1" si="82"/>
        <v>0</v>
      </c>
      <c r="AU26" s="72"/>
      <c r="AV26" s="75">
        <f ca="1">COUNTIFS(OFFSET(F27,0,DAY(AL26)-1,1,DAY(AN26)-DAY(AL26)+1),"■")+COUNTIFS(OFFSET(F27,0,DAY(AL26)-1,1,DAY(AN26)-DAY(AL26)+1),"〇")+COUNTIFS(OFFSET(F27,0,DAY(AL26)-1,1,DAY(AN26)-DAY(AL26)+1),"振")+COUNTIFS(F24:AJ24,"翌")</f>
        <v>0</v>
      </c>
      <c r="AW26" s="71">
        <f ca="1">COUNTIFS(OFFSET(F27,0,DAY(AL26)-1,1,DAY(AN26)-DAY(AL26)+1),"■")+COUNTIFS(OFFSET(F27,0,DAY(AL26)-1,1,DAY(AN26)-DAY(AL26)+1),"振")+COUNTIFS(F21:AJ21,"翌",F22:AJ22,"■")+COUNTIFS(F21:AJ21,"翌",F22:AJ22,"振")</f>
        <v>0</v>
      </c>
      <c r="AX26" s="91">
        <f ca="1">COUNTIFS(OFFSET(F24,0,DAY(AL26)-1,1,DAY(AN26)-DAY(AL26)+1),1,OFFSET(F25,0,DAY(AL26)-1,1,DAY(AN26)-DAY(AL26)+1),"○")+COUNTIFS(OFFSET(F24,0,DAY(AL26)-1,1,DAY(AN26)-DAY(AL26)+1),1,OFFSET(F25,0,DAY(AL26)-1,1,DAY(AN26)-DAY(AL26)+1),"■")+COUNTIFS(OFFSET(F24,0,DAY(AL26)-1,1,DAY(AN26)-DAY(AL26)+1),7,OFFSET(F25,0,DAY(AL26)-1,1,DAY(AN26)-DAY(AL26)+1),"○")+COUNTIFS(OFFSET(F24,0,DAY(AL26)-1,1,DAY(AN26)-DAY(AL26)+1),7,OFFSET(F25,0,DAY(AL26)-1,1,DAY(AN26)-DAY(AL26)+1),"■")</f>
        <v>1</v>
      </c>
      <c r="AY26" s="91">
        <f t="shared" ca="1" si="83"/>
        <v>1</v>
      </c>
      <c r="AZ26" s="71">
        <f t="shared" ca="1" si="84"/>
        <v>0</v>
      </c>
      <c r="BA26" s="72"/>
      <c r="BC26" s="29"/>
      <c r="BD26" s="29"/>
      <c r="BE26" s="29"/>
      <c r="BF26" s="29"/>
      <c r="BG26" s="31"/>
      <c r="BH26" s="31"/>
      <c r="BI26" s="44"/>
      <c r="BJ26" s="31"/>
      <c r="BK26" s="31"/>
      <c r="BL26" s="31"/>
    </row>
    <row r="27" spans="1:64" ht="26.25" customHeight="1">
      <c r="A27" s="102"/>
      <c r="B27" s="102"/>
      <c r="C27" s="102"/>
      <c r="D27" s="101" t="s">
        <v>18</v>
      </c>
      <c r="E27" s="101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76" t="s">
        <v>96</v>
      </c>
      <c r="AL27" s="77">
        <f t="shared" si="87"/>
        <v>46257</v>
      </c>
      <c r="AM27" s="78"/>
      <c r="AN27" s="79">
        <f>(AN26+7)*IF(MONTH(AN26+7)=A25,1,0)</f>
        <v>46263</v>
      </c>
      <c r="AO27" s="80">
        <f t="shared" ca="1" si="80"/>
        <v>1</v>
      </c>
      <c r="AP27" s="81">
        <f ca="1">COUNTIFS(OFFSET(F25,0,DAY(AL27)-1,1,DAY(AN27)-DAY(AL27)+1),"■")+COUNTIFS(OFFSET(F25,0,DAY(AL27)-1,1,DAY(AN27)-DAY(AL27)+1),"〇")+COUNTIFS(OFFSET(F25,0,DAY(AL27)-1,1,DAY(AN27)-DAY(AL27)+1),"振")+COUNTIFS(F21:AJ21,"翌")</f>
        <v>0</v>
      </c>
      <c r="AQ27" s="82">
        <f ca="1">COUNTIFS(OFFSET(F25,0,DAY(AL27)-1,1,DAY(AN27)-DAY(AL27)+1),"■")+COUNTIFS(OFFSET(F25,0,DAY(AL27)-1,1,DAY(AN27)-DAY(AL27)+1),"振")+COUNTIFS(F21:AJ21,"翌",F18:AJ18,"■")+COUNTIFS(F21:AJ21,"翌",F18:AJ18,"振")</f>
        <v>0</v>
      </c>
      <c r="AR27" s="88">
        <f ca="1">COUNTIFS(OFFSET(F24,0,DAY(AL27)-1,1,DAY(AN27)-DAY(AL27)+1),1)+COUNTIFS(OFFSET(F24,0,DAY(AL27)-1,1,DAY(AN27)-DAY(AL27)+1),7)</f>
        <v>0</v>
      </c>
      <c r="AS27" s="82">
        <f t="shared" ca="1" si="81"/>
        <v>0</v>
      </c>
      <c r="AT27" s="82">
        <f t="shared" ca="1" si="82"/>
        <v>0</v>
      </c>
      <c r="AU27" s="83"/>
      <c r="AV27" s="84">
        <f ca="1">COUNTIFS(OFFSET(F27,0,DAY(AL27)-1,1,DAY(AN27)-DAY(AL27)+1),"■")+COUNTIFS(OFFSET(F27,0,DAY(AL27)-1,1,DAY(AN27)-DAY(AL27)+1),"〇")+COUNTIFS(OFFSET(F27,0,DAY(AL27)-1,1,DAY(AN27)-DAY(AL27)+1),"振")+COUNTIFS(F25:AJ25,"翌")</f>
        <v>0</v>
      </c>
      <c r="AW27" s="82">
        <f ca="1">COUNTIFS(OFFSET(F27,0,DAY(AL27)-1,1,DAY(AN27)-DAY(AL27)+1),"■")+COUNTIFS(OFFSET(F27,0,DAY(AL27)-1,1,DAY(AN27)-DAY(AL27)+1),"振")+COUNTIFS(F21:AJ21,"翌",F22:AJ22,"■")+COUNTIFS(F21:AJ21,"翌",F22:AJ22,"振")</f>
        <v>0</v>
      </c>
      <c r="AX27" s="82">
        <f ca="1">COUNTIFS(OFFSET(F24,0,DAY(AL27)-1,1,DAY(AN27)-DAY(AL27)+1),1,OFFSET(F25,0,DAY(AL27)-1,1,DAY(AN27)-DAY(AL27)+1),"○")+COUNTIFS(OFFSET(F24,0,DAY(AL27)-1,1,DAY(AN27)-DAY(AL27)+1),1,OFFSET(F25,0,DAY(AL27)-1,1,DAY(AN27)-DAY(AL27)+1),"■")+COUNTIFS(OFFSET(F24,0,DAY(AL27)-1,1,DAY(AN27)-DAY(AL27)+1),7,OFFSET(F25,0,DAY(AL27)-1,1,DAY(AN27)-DAY(AL27)+1),"○")+COUNTIFS(OFFSET(F24,0,DAY(AL27)-1,1,DAY(AN27)-DAY(AL27)+1),7,OFFSET(F25,0,DAY(AL27)-1,1,DAY(AN27)-DAY(AL27)+1),"■")</f>
        <v>0</v>
      </c>
      <c r="AY27" s="82">
        <f t="shared" ca="1" si="83"/>
        <v>0</v>
      </c>
      <c r="AZ27" s="82">
        <f t="shared" ca="1" si="84"/>
        <v>0</v>
      </c>
      <c r="BA27" s="83"/>
      <c r="BC27" s="29"/>
      <c r="BD27" s="28">
        <f>COUNTIFS(F26:AJ26,"",F27:AJ27,"■")+COUNTIFS(F26:AJ26,"",F27:AJ27,"振")+COUNTIFS(F21:AJ21,"翌",F22:AJ22,"■")+COUNTIFS(F21:AJ21,"翌",F22:AJ22,"振")</f>
        <v>0</v>
      </c>
      <c r="BE27" s="28">
        <f ca="1">IF(BF27="NG",1,0)</f>
        <v>1</v>
      </c>
      <c r="BF27" s="46" t="str">
        <f ca="1">BA23</f>
        <v>NG</v>
      </c>
      <c r="BG27" s="31"/>
      <c r="BH27" s="30">
        <f>COUNTIF(F27:AJ27,"■")+COUNTIF(F27:AJ27,"振")</f>
        <v>0</v>
      </c>
      <c r="BI27" s="45" t="str">
        <f>IF(BL27=0,"-",BH27/BL27)</f>
        <v>-</v>
      </c>
      <c r="BJ27" s="30">
        <f>IF(BK27="NG",1,0)</f>
        <v>0</v>
      </c>
      <c r="BK27" s="30" t="str">
        <f>IF(BI27&gt;=0.285,"OK",IF(BH27&gt;=BG25,"OK","NG"))</f>
        <v>OK</v>
      </c>
      <c r="BL27" s="30">
        <f>COUNTIF(F27:AJ27,"〇")+COUNTIF(F27:AJ27,"■")+COUNTIF(F27:AJ27,"振")</f>
        <v>0</v>
      </c>
    </row>
    <row r="28" spans="1:64" ht="26.45" customHeight="1">
      <c r="A28" s="103">
        <f>IF(A25=12,A23+1,A23)</f>
        <v>2026</v>
      </c>
      <c r="B28" s="103"/>
      <c r="C28" s="103"/>
      <c r="D28" s="101" t="s">
        <v>8</v>
      </c>
      <c r="E28" s="101"/>
      <c r="F28" s="13">
        <f>IF(DATE($A28,$A30,F$12)&lt;$D$5,0,IF(DATE($A28,$A30,F$12)&gt;$L$5,0,DATE($A28,$A30,F$12)))</f>
        <v>0</v>
      </c>
      <c r="G28" s="13">
        <f t="shared" ref="G28:AF28" si="89">IF(DATE($A28,$A30,G$12)&lt;$D$5,0,IF(DATE($A28,$A30,G$12)&gt;$L$5,0,DATE($A28,$A30,G$12)))</f>
        <v>0</v>
      </c>
      <c r="H28" s="13">
        <f t="shared" si="89"/>
        <v>0</v>
      </c>
      <c r="I28" s="13">
        <f t="shared" si="89"/>
        <v>0</v>
      </c>
      <c r="J28" s="13">
        <f t="shared" si="89"/>
        <v>0</v>
      </c>
      <c r="K28" s="13">
        <f t="shared" si="89"/>
        <v>0</v>
      </c>
      <c r="L28" s="13">
        <f t="shared" si="89"/>
        <v>0</v>
      </c>
      <c r="M28" s="13">
        <f t="shared" si="89"/>
        <v>0</v>
      </c>
      <c r="N28" s="13">
        <f t="shared" si="89"/>
        <v>0</v>
      </c>
      <c r="O28" s="13">
        <f t="shared" si="89"/>
        <v>0</v>
      </c>
      <c r="P28" s="13">
        <f t="shared" si="89"/>
        <v>0</v>
      </c>
      <c r="Q28" s="13">
        <f t="shared" si="89"/>
        <v>0</v>
      </c>
      <c r="R28" s="13">
        <f t="shared" si="89"/>
        <v>0</v>
      </c>
      <c r="S28" s="13">
        <f t="shared" si="89"/>
        <v>0</v>
      </c>
      <c r="T28" s="13">
        <f t="shared" si="89"/>
        <v>0</v>
      </c>
      <c r="U28" s="13">
        <f t="shared" si="89"/>
        <v>0</v>
      </c>
      <c r="V28" s="13">
        <f t="shared" si="89"/>
        <v>0</v>
      </c>
      <c r="W28" s="13">
        <f t="shared" si="89"/>
        <v>0</v>
      </c>
      <c r="X28" s="13">
        <f t="shared" si="89"/>
        <v>0</v>
      </c>
      <c r="Y28" s="13">
        <f t="shared" si="89"/>
        <v>0</v>
      </c>
      <c r="Z28" s="13">
        <f t="shared" si="89"/>
        <v>0</v>
      </c>
      <c r="AA28" s="13">
        <f t="shared" si="89"/>
        <v>0</v>
      </c>
      <c r="AB28" s="13">
        <f t="shared" si="89"/>
        <v>0</v>
      </c>
      <c r="AC28" s="13">
        <f t="shared" si="89"/>
        <v>0</v>
      </c>
      <c r="AD28" s="13">
        <f t="shared" si="89"/>
        <v>0</v>
      </c>
      <c r="AE28" s="13">
        <f t="shared" si="89"/>
        <v>0</v>
      </c>
      <c r="AF28" s="13">
        <f t="shared" si="89"/>
        <v>0</v>
      </c>
      <c r="AG28" s="13">
        <f>IF(DATE($A28,$A30,AG$12)&lt;$D$5,0,IF(DATE($A28,$A30,AG$12)&gt;$L$5,0,DATE($A28,$A30,AG$12)))</f>
        <v>0</v>
      </c>
      <c r="AH28" s="13">
        <f>DATE($A28,$A30,AH$12)*IF(MONTH(AG28)=MONTH(DATE($A28,$A30,AH$12)),1,0)*IF(DATE($A28,$A30,AH$12)&lt;$D$5,0,IF(DATE($A28,$A30,AH$12)&gt;$L$5,0,1))</f>
        <v>0</v>
      </c>
      <c r="AI28" s="13">
        <f>DATE($A28,$A30,AI$12)*IF(MONTH(AH28)=MONTH(DATE($A28,$A30,AI$12)),1,0)*IF(DATE($A28,$A30,AI$12)&lt;$D$5,0,IF(DATE($A28,$A30,AI$12)&gt;$L$5,0,1))</f>
        <v>0</v>
      </c>
      <c r="AJ28" s="13">
        <f>DATE($A28,$A30,AJ$12)*IF(MONTH(AI28)=MONTH(DATE($A28,$A30,AJ$12)),1,0)*IF(DATE($A28,$A30,AJ$12)&lt;$D$5,0,IF(DATE($A28,$A30,AJ$12)&gt;$L$5,0,1))</f>
        <v>0</v>
      </c>
      <c r="AK28" s="56" t="s">
        <v>92</v>
      </c>
      <c r="AL28" s="57">
        <f>_xlfn.MINIFS(F28:AJ28,F28:AJ28,"&gt;0")</f>
        <v>0</v>
      </c>
      <c r="AM28" s="58" t="s">
        <v>115</v>
      </c>
      <c r="AN28" s="59">
        <f>IF(SUM(F29:AJ29)&lt;28,DAY(MAX(F28:AJ28)),CEILING(DATE(A28, A30, 1+6+ROUNDDOWN(DAY(AL28)/7,0)*7), 7) - 7)</f>
        <v>0</v>
      </c>
      <c r="AO28" s="60">
        <f ca="1">IF(AP28=7,0,1)</f>
        <v>1</v>
      </c>
      <c r="AP28" s="61">
        <f ca="1">COUNTIFS(OFFSET(F30,0,DAY(AL28)-1,1,DAY(AN28)-DAY(AL28)+1),"■")+COUNTIFS(OFFSET(F30,0,DAY(AL28)-1,1,DAY(AN28)-DAY(AL28)+1),"〇")+COUNTIFS(OFFSET(F30,0,DAY(AL28)-1,1,DAY(AN28)-DAY(AL28)+1),"振")+COUNTIFS(F26:AJ26,"翌")</f>
        <v>0</v>
      </c>
      <c r="AQ28" s="62">
        <f ca="1">COUNTIFS(OFFSET(F30,0,DAY(AL28)-1,1,DAY(AN28)-DAY(AL28)+1),"■")+COUNTIFS(OFFSET(F30,0,DAY(AL28)-1,1,DAY(AN28)-DAY(AL28)+1),"振")+COUNTIFS(F26:AJ26,"翌",F23:AJ23,"■")+COUNTIFS(F26:AJ26,"翌",F23:AJ23,"振")</f>
        <v>0</v>
      </c>
      <c r="AR28" s="85">
        <f ca="1">COUNTIFS(OFFSET(F29,0,DAY(AL28)-1,1,DAY(AN28)-DAY(AL28)+1),1)+COUNTIFS(OFFSET(F29,0,DAY(AL28)-1,1,DAY(AN28)-DAY(AL28)+1),7)</f>
        <v>0</v>
      </c>
      <c r="AS28" s="62">
        <f ca="1">IF(AQ28&gt;=AR28,0,1)</f>
        <v>0</v>
      </c>
      <c r="AT28" s="62" t="str">
        <f ca="1">IF(AS28&gt;0,"NG","OK")</f>
        <v>OK</v>
      </c>
      <c r="AU28" s="63" t="str">
        <f ca="1">IF(SUM(AS28:AS32)&gt;0,"NG","OK")</f>
        <v>OK</v>
      </c>
      <c r="AV28" s="64">
        <f ca="1">COUNTIFS(OFFSET(F32,0,DAY(AL28)-1,1,DAY(AN28)-DAY(AL28)+1),"■")+COUNTIFS(OFFSET(F32,0,DAY(AL28)-1,1,DAY(AN28)-DAY(AL28)+1),"〇")+COUNTIFS(OFFSET(F32,0,DAY(AL28)-1,1,DAY(AN28)-DAY(AL28)+1),"振")+COUNTIFS(F26:AJ26,"翌")</f>
        <v>0</v>
      </c>
      <c r="AW28" s="62">
        <f ca="1">COUNTIFS(OFFSET(F32,0,DAY(AL28)-1,1,DAY(AN28)-DAY(AL28)+1),"■")+COUNTIFS(OFFSET(F32,0,DAY(AL28)-1,1,DAY(AN28)-DAY(AL28)+1),"振")+COUNTIFS(F26:AJ26,"翌",F27:AJ27,"■")+COUNTIFS(F26:AJ26,"翌",F27:AJ27,"振")</f>
        <v>0</v>
      </c>
      <c r="AX28" s="62">
        <f ca="1">COUNTIFS(OFFSET(F29,0,DAY(AL28)-1,1,DAY(AN28)-DAY(AL28)+1),1,OFFSET(F30,0,DAY(AL28)-1,1,DAY(AN28)-DAY(AL28)+1),"○")+COUNTIFS(OFFSET(F29,0,DAY(AL28)-1,1,DAY(AN28)-DAY(AL28)+1),1,OFFSET(F30,0,DAY(AL28)-1,1,DAY(AN28)-DAY(AL28)+1),"■")+COUNTIFS(OFFSET(F29,0,DAY(AL28)-1,1,DAY(AN28)-DAY(AL28)+1),7,OFFSET(F30,0,DAY(AL28)-1,1,DAY(AN28)-DAY(AL28)+1),"○")+COUNTIFS(OFFSET(F29,0,DAY(AL28)-1,1,DAY(AN28)-DAY(AL28)+1),7,OFFSET(F30,0,DAY(AL28)-1,1,DAY(AN28)-DAY(AL28)+1),"■")</f>
        <v>0</v>
      </c>
      <c r="AY28" s="92">
        <f ca="1">IF(AW28&gt;=AX28,0,1)</f>
        <v>0</v>
      </c>
      <c r="AZ28" s="62" t="str">
        <f ca="1">IF(AY28&gt;0,"NG","OK")</f>
        <v>OK</v>
      </c>
      <c r="BA28" s="63" t="str">
        <f ca="1">IF(SUM(AY28:AY32)&gt;0,"NG","OK")</f>
        <v>OK</v>
      </c>
      <c r="BC28" s="104" t="s">
        <v>85</v>
      </c>
      <c r="BD28" s="105" t="s">
        <v>26</v>
      </c>
      <c r="BE28" s="106" t="s">
        <v>86</v>
      </c>
      <c r="BF28" s="107"/>
      <c r="BG28" s="110" t="s">
        <v>85</v>
      </c>
      <c r="BH28" s="95" t="s">
        <v>26</v>
      </c>
      <c r="BI28" s="96" t="s">
        <v>25</v>
      </c>
      <c r="BJ28" s="97" t="s">
        <v>86</v>
      </c>
      <c r="BK28" s="98"/>
      <c r="BL28" s="95" t="s">
        <v>23</v>
      </c>
    </row>
    <row r="29" spans="1:64" ht="26.45" customHeight="1">
      <c r="A29" s="103"/>
      <c r="B29" s="103"/>
      <c r="C29" s="103"/>
      <c r="D29" s="101" t="s">
        <v>2</v>
      </c>
      <c r="E29" s="101"/>
      <c r="F29" s="14" t="str">
        <f t="shared" ref="F29" si="90">IF(F28=0,"",WEEKDAY(F28,1))</f>
        <v/>
      </c>
      <c r="G29" s="14" t="str">
        <f t="shared" ref="G29" si="91">IF(G28=0,"",WEEKDAY(G28,1))</f>
        <v/>
      </c>
      <c r="H29" s="14" t="str">
        <f t="shared" ref="H29" si="92">IF(H28=0,"",WEEKDAY(H28,1))</f>
        <v/>
      </c>
      <c r="I29" s="14" t="str">
        <f t="shared" ref="I29" si="93">IF(I28=0,"",WEEKDAY(I28,1))</f>
        <v/>
      </c>
      <c r="J29" s="14" t="str">
        <f t="shared" ref="J29" si="94">IF(J28=0,"",WEEKDAY(J28,1))</f>
        <v/>
      </c>
      <c r="K29" s="14" t="str">
        <f t="shared" ref="K29" si="95">IF(K28=0,"",WEEKDAY(K28,1))</f>
        <v/>
      </c>
      <c r="L29" s="14" t="str">
        <f t="shared" ref="L29" si="96">IF(L28=0,"",WEEKDAY(L28,1))</f>
        <v/>
      </c>
      <c r="M29" s="14" t="str">
        <f t="shared" ref="M29" si="97">IF(M28=0,"",WEEKDAY(M28,1))</f>
        <v/>
      </c>
      <c r="N29" s="14" t="str">
        <f t="shared" ref="N29" si="98">IF(N28=0,"",WEEKDAY(N28,1))</f>
        <v/>
      </c>
      <c r="O29" s="14" t="str">
        <f t="shared" ref="O29" si="99">IF(O28=0,"",WEEKDAY(O28,1))</f>
        <v/>
      </c>
      <c r="P29" s="14" t="str">
        <f t="shared" ref="P29" si="100">IF(P28=0,"",WEEKDAY(P28,1))</f>
        <v/>
      </c>
      <c r="Q29" s="14" t="str">
        <f t="shared" ref="Q29" si="101">IF(Q28=0,"",WEEKDAY(Q28,1))</f>
        <v/>
      </c>
      <c r="R29" s="14" t="str">
        <f t="shared" ref="R29" si="102">IF(R28=0,"",WEEKDAY(R28,1))</f>
        <v/>
      </c>
      <c r="S29" s="14" t="str">
        <f t="shared" ref="S29" si="103">IF(S28=0,"",WEEKDAY(S28,1))</f>
        <v/>
      </c>
      <c r="T29" s="14" t="str">
        <f t="shared" ref="T29" si="104">IF(T28=0,"",WEEKDAY(T28,1))</f>
        <v/>
      </c>
      <c r="U29" s="14" t="str">
        <f t="shared" ref="U29" si="105">IF(U28=0,"",WEEKDAY(U28,1))</f>
        <v/>
      </c>
      <c r="V29" s="14" t="str">
        <f t="shared" ref="V29" si="106">IF(V28=0,"",WEEKDAY(V28,1))</f>
        <v/>
      </c>
      <c r="W29" s="14" t="str">
        <f t="shared" ref="W29" si="107">IF(W28=0,"",WEEKDAY(W28,1))</f>
        <v/>
      </c>
      <c r="X29" s="14" t="str">
        <f t="shared" ref="X29" si="108">IF(X28=0,"",WEEKDAY(X28,1))</f>
        <v/>
      </c>
      <c r="Y29" s="14" t="str">
        <f t="shared" ref="Y29" si="109">IF(Y28=0,"",WEEKDAY(Y28,1))</f>
        <v/>
      </c>
      <c r="Z29" s="14" t="str">
        <f t="shared" ref="Z29" si="110">IF(Z28=0,"",WEEKDAY(Z28,1))</f>
        <v/>
      </c>
      <c r="AA29" s="14" t="str">
        <f t="shared" ref="AA29" si="111">IF(AA28=0,"",WEEKDAY(AA28,1))</f>
        <v/>
      </c>
      <c r="AB29" s="14" t="str">
        <f t="shared" ref="AB29" si="112">IF(AB28=0,"",WEEKDAY(AB28,1))</f>
        <v/>
      </c>
      <c r="AC29" s="14" t="str">
        <f t="shared" ref="AC29" si="113">IF(AC28=0,"",WEEKDAY(AC28,1))</f>
        <v/>
      </c>
      <c r="AD29" s="14" t="str">
        <f t="shared" ref="AD29" si="114">IF(AD28=0,"",WEEKDAY(AD28,1))</f>
        <v/>
      </c>
      <c r="AE29" s="14" t="str">
        <f t="shared" ref="AE29" si="115">IF(AE28=0,"",WEEKDAY(AE28,1))</f>
        <v/>
      </c>
      <c r="AF29" s="14" t="str">
        <f t="shared" ref="AF29" si="116">IF(AF28=0,"",WEEKDAY(AF28,1))</f>
        <v/>
      </c>
      <c r="AG29" s="14" t="str">
        <f t="shared" ref="AG29" si="117">IF(AG28=0,"",WEEKDAY(AG28,1))</f>
        <v/>
      </c>
      <c r="AH29" s="14" t="str">
        <f t="shared" ref="AH29" si="118">IF(AH28=0,"",WEEKDAY(AH28,1))</f>
        <v/>
      </c>
      <c r="AI29" s="14" t="str">
        <f t="shared" ref="AI29" si="119">IF(AI28=0,"",WEEKDAY(AI28,1))</f>
        <v/>
      </c>
      <c r="AJ29" s="14" t="str">
        <f>IF(AJ28=0,"",WEEKDAY(AJ28,1))</f>
        <v/>
      </c>
      <c r="AK29" s="65" t="s">
        <v>93</v>
      </c>
      <c r="AL29" s="66">
        <f>IF(AN29=0,0,AN28+1)</f>
        <v>0</v>
      </c>
      <c r="AM29" s="67"/>
      <c r="AN29" s="68">
        <f>(AN28+7)*IF(MONTH(AN28+7)=A30,1,0)</f>
        <v>0</v>
      </c>
      <c r="AO29" s="69">
        <f t="shared" ref="AO29:AO32" ca="1" si="120">IF(AP29=7,0,1)</f>
        <v>1</v>
      </c>
      <c r="AP29" s="70">
        <f ca="1">COUNTIFS(OFFSET(F30,0,DAY(AL29)-1,1,DAY(AN29)-DAY(AL29)+1),"■")+COUNTIFS(OFFSET(F30,0,DAY(AL29)-1,1,DAY(AN29)-DAY(AL29)+1),"〇")+COUNTIFS(OFFSET(F30,0,DAY(AL29)-1,1,DAY(AN29)-DAY(AL29)+1),"振")+COUNTIFS(F26:AJ26,"翌")</f>
        <v>0</v>
      </c>
      <c r="AQ29" s="71">
        <f ca="1">COUNTIFS(OFFSET(F30,0,DAY(AL29)-1,1,DAY(AN29)-DAY(AL29)+1),"■")+COUNTIFS(OFFSET(F30,0,DAY(AL29)-1,1,DAY(AN29)-DAY(AL29)+1),"振")+COUNTIFS(F26:AJ26,"翌",F23:AJ23,"■")+COUNTIFS(F26:AJ26,"翌",F23:AJ23,"振")</f>
        <v>0</v>
      </c>
      <c r="AR29" s="86">
        <f ca="1">COUNTIFS(OFFSET(F29,0,DAY(AL29)-1,1,DAY(AN29)-DAY(AL29)+1),1)+COUNTIFS(OFFSET(F29,0,DAY(AL29)-1,1,DAY(AN29)-DAY(AL29)+1),7)</f>
        <v>0</v>
      </c>
      <c r="AS29" s="71">
        <f t="shared" ref="AS29:AS32" ca="1" si="121">IF(AO29&gt;0,0,IF(AQ29/AP29&gt;0.285,0,1))</f>
        <v>0</v>
      </c>
      <c r="AT29" s="71">
        <f t="shared" ref="AT29:AT32" ca="1" si="122">IF(AO29&gt;0,0,IF(AS29&gt;0,"NG","OK"))</f>
        <v>0</v>
      </c>
      <c r="AU29" s="72"/>
      <c r="AV29" s="73">
        <f ca="1">COUNTIFS(OFFSET(F32,0,DAY(AL29)-1,1,DAY(AN29)-DAY(AL29)+1),"■")+COUNTIFS(OFFSET(F32,0,DAY(AL29)-1,1,DAY(AN29)-DAY(AL29)+1),"〇")+COUNTIFS(OFFSET(F32,0,DAY(AL29)-1,1,DAY(AN29)-DAY(AL29)+1),"振")+COUNTIFS(F27:AJ27,"翌")</f>
        <v>0</v>
      </c>
      <c r="AW29" s="71">
        <f ca="1">COUNTIFS(OFFSET(F32,0,DAY(AL29)-1,1,DAY(AN29)-DAY(AL29)+1),"■")+COUNTIFS(OFFSET(F32,0,DAY(AL29)-1,1,DAY(AN29)-DAY(AL29)+1),"振")+COUNTIFS(F26:AJ26,"翌",F27:AJ27,"■")+COUNTIFS(F26:AJ26,"翌",F27:AJ27,"振")</f>
        <v>0</v>
      </c>
      <c r="AX29" s="90">
        <f ca="1">COUNTIFS(OFFSET(F29,0,DAY(AL29)-1,1,DAY(AN29)-DAY(AL29)+1),1,OFFSET(F30,0,DAY(AL29)-1,1,DAY(AN29)-DAY(AL29)+1),"○")+COUNTIFS(OFFSET(F29,0,DAY(AL29)-1,1,DAY(AN29)-DAY(AL29)+1),1,OFFSET(F30,0,DAY(AL29)-1,1,DAY(AN29)-DAY(AL29)+1),"■")+COUNTIFS(OFFSET(F29,0,DAY(AL29)-1,1,DAY(AN29)-DAY(AL29)+1),7,OFFSET(F30,0,DAY(AL29)-1,1,DAY(AN29)-DAY(AL29)+1),"○")+COUNTIFS(OFFSET(F29,0,DAY(AL29)-1,1,DAY(AN29)-DAY(AL29)+1),7,OFFSET(F30,0,DAY(AL29)-1,1,DAY(AN29)-DAY(AL29)+1),"■")</f>
        <v>0</v>
      </c>
      <c r="AY29" s="93">
        <f t="shared" ref="AY29:AY32" ca="1" si="123">IF(AW29&gt;=AX29,0,1)</f>
        <v>0</v>
      </c>
      <c r="AZ29" s="71">
        <f t="shared" ref="AZ29:AZ32" ca="1" si="124">IF(AO29&gt;0,0,IF(AY29&gt;0,"NG","OK"))</f>
        <v>0</v>
      </c>
      <c r="BA29" s="72"/>
      <c r="BC29" s="105"/>
      <c r="BD29" s="105"/>
      <c r="BE29" s="108"/>
      <c r="BF29" s="109"/>
      <c r="BG29" s="111"/>
      <c r="BH29" s="95"/>
      <c r="BI29" s="96"/>
      <c r="BJ29" s="99"/>
      <c r="BK29" s="100"/>
      <c r="BL29" s="95"/>
    </row>
    <row r="30" spans="1:64" ht="26.45" customHeight="1">
      <c r="A30" s="102">
        <f>IF(A25=12,1,A25+1)</f>
        <v>9</v>
      </c>
      <c r="B30" s="102"/>
      <c r="C30" s="102"/>
      <c r="D30" s="101" t="s">
        <v>17</v>
      </c>
      <c r="E30" s="101"/>
      <c r="F30" s="19" t="str">
        <f t="shared" ref="F30:H30" si="125">IF(F29="","",IF(WEEKDAY(F29,2)&gt;5,"■","〇"))</f>
        <v/>
      </c>
      <c r="G30" s="19" t="str">
        <f t="shared" si="125"/>
        <v/>
      </c>
      <c r="H30" s="19" t="str">
        <f t="shared" si="125"/>
        <v/>
      </c>
      <c r="I30" s="19" t="str">
        <f t="shared" ref="I30:AJ30" si="126">IF(I29="","",IF(WEEKDAY(I29,2)&gt;5,"■","〇"))</f>
        <v/>
      </c>
      <c r="J30" s="19" t="str">
        <f t="shared" si="126"/>
        <v/>
      </c>
      <c r="K30" s="19" t="str">
        <f t="shared" si="126"/>
        <v/>
      </c>
      <c r="L30" s="19" t="str">
        <f t="shared" si="126"/>
        <v/>
      </c>
      <c r="M30" s="19" t="str">
        <f t="shared" si="126"/>
        <v/>
      </c>
      <c r="N30" s="19" t="str">
        <f t="shared" si="126"/>
        <v/>
      </c>
      <c r="O30" s="19" t="str">
        <f t="shared" si="126"/>
        <v/>
      </c>
      <c r="P30" s="19" t="str">
        <f t="shared" si="126"/>
        <v/>
      </c>
      <c r="Q30" s="19" t="str">
        <f t="shared" si="126"/>
        <v/>
      </c>
      <c r="R30" s="19" t="str">
        <f t="shared" si="126"/>
        <v/>
      </c>
      <c r="S30" s="19" t="str">
        <f t="shared" si="126"/>
        <v/>
      </c>
      <c r="T30" s="19" t="str">
        <f t="shared" si="126"/>
        <v/>
      </c>
      <c r="U30" s="19" t="str">
        <f t="shared" si="126"/>
        <v/>
      </c>
      <c r="V30" s="19" t="str">
        <f t="shared" si="126"/>
        <v/>
      </c>
      <c r="W30" s="19" t="str">
        <f t="shared" si="126"/>
        <v/>
      </c>
      <c r="X30" s="19" t="str">
        <f t="shared" si="126"/>
        <v/>
      </c>
      <c r="Y30" s="19" t="str">
        <f t="shared" si="126"/>
        <v/>
      </c>
      <c r="Z30" s="19" t="str">
        <f t="shared" si="126"/>
        <v/>
      </c>
      <c r="AA30" s="19" t="str">
        <f t="shared" si="126"/>
        <v/>
      </c>
      <c r="AB30" s="19" t="str">
        <f t="shared" si="126"/>
        <v/>
      </c>
      <c r="AC30" s="19" t="str">
        <f t="shared" si="126"/>
        <v/>
      </c>
      <c r="AD30" s="19" t="str">
        <f t="shared" si="126"/>
        <v/>
      </c>
      <c r="AE30" s="19" t="str">
        <f t="shared" si="126"/>
        <v/>
      </c>
      <c r="AF30" s="19" t="str">
        <f t="shared" si="126"/>
        <v/>
      </c>
      <c r="AG30" s="19" t="str">
        <f t="shared" si="126"/>
        <v/>
      </c>
      <c r="AH30" s="19" t="str">
        <f t="shared" si="126"/>
        <v/>
      </c>
      <c r="AI30" s="19" t="str">
        <f t="shared" si="126"/>
        <v/>
      </c>
      <c r="AJ30" s="19" t="str">
        <f t="shared" si="126"/>
        <v/>
      </c>
      <c r="AK30" s="65" t="s">
        <v>94</v>
      </c>
      <c r="AL30" s="66">
        <f t="shared" ref="AL30:AL32" si="127">IF(AN30=0,0,AN29+1)</f>
        <v>0</v>
      </c>
      <c r="AM30" s="67"/>
      <c r="AN30" s="68">
        <f>(AN29+7)*IF(MONTH(AN29+7)=A30,1,0)</f>
        <v>0</v>
      </c>
      <c r="AO30" s="69">
        <f t="shared" ca="1" si="120"/>
        <v>1</v>
      </c>
      <c r="AP30" s="70">
        <f ca="1">COUNTIFS(OFFSET(F30,0,DAY(AL30)-1,1,DAY(AN30)-DAY(AL30)+1),"■")+COUNTIFS(OFFSET(F30,0,DAY(AL30)-1,1,DAY(AN30)-DAY(AL30)+1),"〇")+COUNTIFS(OFFSET(F30,0,DAY(AL30)-1,1,DAY(AN30)-DAY(AL30)+1),"振")+COUNTIFS(F26:AJ26,"翌")</f>
        <v>0</v>
      </c>
      <c r="AQ30" s="71">
        <f ca="1">COUNTIFS(OFFSET(F30,0,DAY(AL30)-1,1,DAY(AN30)-DAY(AL30)+1),"■")+COUNTIFS(OFFSET(F30,0,DAY(AL30)-1,1,DAY(AN30)-DAY(AL30)+1),"振")+COUNTIFS(F26:AJ26,"翌",F23:AJ23,"■")+COUNTIFS(F26:AJ26,"翌",F23:AJ23,"振")</f>
        <v>0</v>
      </c>
      <c r="AR30" s="87">
        <f ca="1">COUNTIFS(OFFSET(F29,0,DAY(AL30)-1,1,DAY(AN30)-DAY(AL30)+1),1)+COUNTIFS(OFFSET(F29,0,DAY(AL30)-1,1,DAY(AN30)-DAY(AL30)+1),7)</f>
        <v>0</v>
      </c>
      <c r="AS30" s="71">
        <f t="shared" ca="1" si="121"/>
        <v>0</v>
      </c>
      <c r="AT30" s="71">
        <f t="shared" ca="1" si="122"/>
        <v>0</v>
      </c>
      <c r="AU30" s="72"/>
      <c r="AV30" s="74">
        <f ca="1">COUNTIFS(OFFSET(F32,0,DAY(AL30)-1,1,DAY(AN30)-DAY(AL30)+1),"■")+COUNTIFS(OFFSET(F32,0,DAY(AL30)-1,1,DAY(AN30)-DAY(AL30)+1),"〇")+COUNTIFS(OFFSET(F32,0,DAY(AL30)-1,1,DAY(AN30)-DAY(AL30)+1),"振")+COUNTIFS(F28:AJ28,"翌")</f>
        <v>0</v>
      </c>
      <c r="AW30" s="71">
        <f ca="1">COUNTIFS(OFFSET(F32,0,DAY(AL30)-1,1,DAY(AN30)-DAY(AL30)+1),"■")+COUNTIFS(OFFSET(F32,0,DAY(AL30)-1,1,DAY(AN30)-DAY(AL30)+1),"振")+COUNTIFS(F26:AJ26,"翌",F27:AJ27,"■")+COUNTIFS(F26:AJ26,"翌",F27:AJ27,"振")</f>
        <v>0</v>
      </c>
      <c r="AX30" s="71">
        <f ca="1">COUNTIFS(OFFSET(F29,0,DAY(AL30)-1,1,DAY(AN30)-DAY(AL30)+1),1,OFFSET(F30,0,DAY(AL30)-1,1,DAY(AN30)-DAY(AL30)+1),"○")+COUNTIFS(OFFSET(F29,0,DAY(AL30)-1,1,DAY(AN30)-DAY(AL30)+1),1,OFFSET(F30,0,DAY(AL30)-1,1,DAY(AN30)-DAY(AL30)+1),"■")+COUNTIFS(OFFSET(F29,0,DAY(AL30)-1,1,DAY(AN30)-DAY(AL30)+1),7,OFFSET(F30,0,DAY(AL30)-1,1,DAY(AN30)-DAY(AL30)+1),"○")+COUNTIFS(OFFSET(F29,0,DAY(AL30)-1,1,DAY(AN30)-DAY(AL30)+1),7,OFFSET(F30,0,DAY(AL30)-1,1,DAY(AN30)-DAY(AL30)+1),"■")</f>
        <v>0</v>
      </c>
      <c r="AY30" s="71">
        <f t="shared" ca="1" si="123"/>
        <v>0</v>
      </c>
      <c r="AZ30" s="71">
        <f t="shared" ca="1" si="124"/>
        <v>0</v>
      </c>
      <c r="BA30" s="72"/>
      <c r="BC30" s="28">
        <f>COUNTIFS(F31:AJ31,"",F29:AJ29,1)+COUNTIFS(F31:AJ31,"",F29:AJ29,7)+COUNTIFS(F26:AJ26,"翌",F24:AJ24,1)+COUNTIFS(F26:AJ26,"翌",F24:AJ24,7)</f>
        <v>0</v>
      </c>
      <c r="BD30" s="28">
        <f>COUNTIF(D30:AH30,"■")-COUNTIFS(F31:AJ31,"－",F30:AJ30,"■")</f>
        <v>0</v>
      </c>
      <c r="BE30" s="28">
        <f ca="1">IF(BF30="NG",1,0)</f>
        <v>0</v>
      </c>
      <c r="BF30" s="46" t="str">
        <f ca="1">AU28</f>
        <v>OK</v>
      </c>
      <c r="BG30" s="30">
        <f>COUNTIFS(H25:AJ25,"■",H24:AJ24,1)+COUNTIFS(H25:AJ25,"〇",H24:AJ24,1)+COUNTIFS(H25:AJ25,"■",H24:AJ24,7)+COUNTIFS(H25:AJ25,"〇",H24:AJ24,7)</f>
        <v>4</v>
      </c>
      <c r="BH30" s="30">
        <f>COUNTIF(F30:AJ30,"■")</f>
        <v>0</v>
      </c>
      <c r="BI30" s="45" t="str">
        <f>IF(BL30=0,"-",BH30/BL30)</f>
        <v>-</v>
      </c>
      <c r="BJ30" s="30">
        <f>IF(BK30="NG",1,0)</f>
        <v>0</v>
      </c>
      <c r="BK30" s="30" t="str">
        <f>IF(BI30&gt;=0.285,"OK",IF(BH30&gt;=BG30,"OK","NG"))</f>
        <v>OK</v>
      </c>
      <c r="BL30" s="30">
        <f>COUNTIF(F30:AJ30,"〇")+COUNTIF(F30:AJ30,"■")</f>
        <v>0</v>
      </c>
    </row>
    <row r="31" spans="1:64" ht="26.45" customHeight="1">
      <c r="A31" s="102"/>
      <c r="B31" s="102"/>
      <c r="C31" s="102"/>
      <c r="D31" s="101" t="s">
        <v>83</v>
      </c>
      <c r="E31" s="101"/>
      <c r="F31" s="19" t="str">
        <f>IF(F30="×","×","")</f>
        <v/>
      </c>
      <c r="G31" s="19" t="str">
        <f t="shared" ref="G31:AJ31" si="128">IF(G30="×","×","")</f>
        <v/>
      </c>
      <c r="H31" s="19" t="str">
        <f t="shared" si="128"/>
        <v/>
      </c>
      <c r="I31" s="19" t="str">
        <f t="shared" si="128"/>
        <v/>
      </c>
      <c r="J31" s="19" t="str">
        <f t="shared" si="128"/>
        <v/>
      </c>
      <c r="K31" s="19" t="str">
        <f t="shared" si="128"/>
        <v/>
      </c>
      <c r="L31" s="19" t="str">
        <f t="shared" si="128"/>
        <v/>
      </c>
      <c r="M31" s="19" t="str">
        <f t="shared" si="128"/>
        <v/>
      </c>
      <c r="N31" s="19" t="str">
        <f t="shared" si="128"/>
        <v/>
      </c>
      <c r="O31" s="19" t="str">
        <f t="shared" si="128"/>
        <v/>
      </c>
      <c r="P31" s="19" t="str">
        <f t="shared" si="128"/>
        <v/>
      </c>
      <c r="Q31" s="19" t="str">
        <f t="shared" si="128"/>
        <v/>
      </c>
      <c r="R31" s="19" t="str">
        <f t="shared" si="128"/>
        <v/>
      </c>
      <c r="S31" s="19" t="str">
        <f t="shared" si="128"/>
        <v/>
      </c>
      <c r="T31" s="19" t="str">
        <f t="shared" si="128"/>
        <v/>
      </c>
      <c r="U31" s="19" t="str">
        <f t="shared" si="128"/>
        <v/>
      </c>
      <c r="V31" s="19" t="str">
        <f t="shared" si="128"/>
        <v/>
      </c>
      <c r="W31" s="19" t="str">
        <f t="shared" si="128"/>
        <v/>
      </c>
      <c r="X31" s="19" t="str">
        <f t="shared" si="128"/>
        <v/>
      </c>
      <c r="Y31" s="19" t="str">
        <f t="shared" si="128"/>
        <v/>
      </c>
      <c r="Z31" s="19" t="str">
        <f t="shared" si="128"/>
        <v/>
      </c>
      <c r="AA31" s="19" t="str">
        <f t="shared" si="128"/>
        <v/>
      </c>
      <c r="AB31" s="19" t="str">
        <f t="shared" si="128"/>
        <v/>
      </c>
      <c r="AC31" s="19" t="str">
        <f t="shared" si="128"/>
        <v/>
      </c>
      <c r="AD31" s="19" t="str">
        <f t="shared" si="128"/>
        <v/>
      </c>
      <c r="AE31" s="19" t="str">
        <f t="shared" si="128"/>
        <v/>
      </c>
      <c r="AF31" s="19" t="str">
        <f t="shared" si="128"/>
        <v/>
      </c>
      <c r="AG31" s="19" t="str">
        <f t="shared" si="128"/>
        <v/>
      </c>
      <c r="AH31" s="19" t="str">
        <f t="shared" si="128"/>
        <v/>
      </c>
      <c r="AI31" s="19" t="str">
        <f t="shared" si="128"/>
        <v/>
      </c>
      <c r="AJ31" s="19" t="str">
        <f t="shared" si="128"/>
        <v/>
      </c>
      <c r="AK31" s="65" t="s">
        <v>95</v>
      </c>
      <c r="AL31" s="66">
        <f t="shared" si="127"/>
        <v>0</v>
      </c>
      <c r="AM31" s="67"/>
      <c r="AN31" s="68">
        <f>(AN30+7)*IF(MONTH(AN30+7)=A30,1,0)</f>
        <v>0</v>
      </c>
      <c r="AO31" s="69">
        <f t="shared" ca="1" si="120"/>
        <v>1</v>
      </c>
      <c r="AP31" s="70">
        <f ca="1">COUNTIFS(OFFSET(F30,0,DAY(AL31)-1,1,DAY(AN31)-DAY(AL31)+1),"■")+COUNTIFS(OFFSET(F30,0,DAY(AL31)-1,1,DAY(AN31)-DAY(AL31)+1),"〇")+COUNTIFS(OFFSET(F30,0,DAY(AL31)-1,1,DAY(AN31)-DAY(AL31)+1),"振")+COUNTIFS(F26:AJ26,"翌")</f>
        <v>0</v>
      </c>
      <c r="AQ31" s="71">
        <f ca="1">COUNTIFS(OFFSET(F30,0,DAY(AL31)-1,1,DAY(AN31)-DAY(AL31)+1),"■")+COUNTIFS(OFFSET(F30,0,DAY(AL31)-1,1,DAY(AN31)-DAY(AL31)+1),"振")+COUNTIFS(F26:AJ26,"翌",F23:AJ23,"■")+COUNTIFS(F26:AJ26,"翌",F23:AJ23,"振")</f>
        <v>0</v>
      </c>
      <c r="AR31" s="87">
        <f ca="1">COUNTIFS(OFFSET(F29,0,DAY(AL31)-1,1,DAY(AN31)-DAY(AL31)+1),1)+COUNTIFS(OFFSET(F29,0,DAY(AL31)-1,1,DAY(AN31)-DAY(AL31)+1),7)</f>
        <v>0</v>
      </c>
      <c r="AS31" s="71">
        <f t="shared" ca="1" si="121"/>
        <v>0</v>
      </c>
      <c r="AT31" s="71">
        <f t="shared" ca="1" si="122"/>
        <v>0</v>
      </c>
      <c r="AU31" s="72"/>
      <c r="AV31" s="75">
        <f ca="1">COUNTIFS(OFFSET(F32,0,DAY(AL31)-1,1,DAY(AN31)-DAY(AL31)+1),"■")+COUNTIFS(OFFSET(F32,0,DAY(AL31)-1,1,DAY(AN31)-DAY(AL31)+1),"〇")+COUNTIFS(OFFSET(F32,0,DAY(AL31)-1,1,DAY(AN31)-DAY(AL31)+1),"振")+COUNTIFS(F29:AJ29,"翌")</f>
        <v>0</v>
      </c>
      <c r="AW31" s="71">
        <f ca="1">COUNTIFS(OFFSET(F32,0,DAY(AL31)-1,1,DAY(AN31)-DAY(AL31)+1),"■")+COUNTIFS(OFFSET(F32,0,DAY(AL31)-1,1,DAY(AN31)-DAY(AL31)+1),"振")+COUNTIFS(F26:AJ26,"翌",F27:AJ27,"■")+COUNTIFS(F26:AJ26,"翌",F27:AJ27,"振")</f>
        <v>0</v>
      </c>
      <c r="AX31" s="91">
        <f ca="1">COUNTIFS(OFFSET(F29,0,DAY(AL31)-1,1,DAY(AN31)-DAY(AL31)+1),1,OFFSET(F30,0,DAY(AL31)-1,1,DAY(AN31)-DAY(AL31)+1),"○")+COUNTIFS(OFFSET(F29,0,DAY(AL31)-1,1,DAY(AN31)-DAY(AL31)+1),1,OFFSET(F30,0,DAY(AL31)-1,1,DAY(AN31)-DAY(AL31)+1),"■")+COUNTIFS(OFFSET(F29,0,DAY(AL31)-1,1,DAY(AN31)-DAY(AL31)+1),7,OFFSET(F30,0,DAY(AL31)-1,1,DAY(AN31)-DAY(AL31)+1),"○")+COUNTIFS(OFFSET(F29,0,DAY(AL31)-1,1,DAY(AN31)-DAY(AL31)+1),7,OFFSET(F30,0,DAY(AL31)-1,1,DAY(AN31)-DAY(AL31)+1),"■")</f>
        <v>0</v>
      </c>
      <c r="AY31" s="91">
        <f t="shared" ca="1" si="123"/>
        <v>0</v>
      </c>
      <c r="AZ31" s="71">
        <f t="shared" ca="1" si="124"/>
        <v>0</v>
      </c>
      <c r="BA31" s="72"/>
      <c r="BC31" s="29"/>
      <c r="BD31" s="29"/>
      <c r="BE31" s="29"/>
      <c r="BF31" s="29"/>
      <c r="BG31" s="31"/>
      <c r="BH31" s="31"/>
      <c r="BI31" s="44"/>
      <c r="BJ31" s="31"/>
      <c r="BK31" s="31"/>
      <c r="BL31" s="31"/>
    </row>
    <row r="32" spans="1:64" ht="26.45" customHeight="1">
      <c r="A32" s="102"/>
      <c r="B32" s="102"/>
      <c r="C32" s="102"/>
      <c r="D32" s="101" t="s">
        <v>18</v>
      </c>
      <c r="E32" s="101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76" t="s">
        <v>96</v>
      </c>
      <c r="AL32" s="77">
        <f t="shared" si="127"/>
        <v>0</v>
      </c>
      <c r="AM32" s="78"/>
      <c r="AN32" s="79">
        <f>(AN31+7)*IF(MONTH(AN31+7)=A30,1,0)</f>
        <v>0</v>
      </c>
      <c r="AO32" s="80">
        <f t="shared" ca="1" si="120"/>
        <v>1</v>
      </c>
      <c r="AP32" s="81">
        <f ca="1">COUNTIFS(OFFSET(F30,0,DAY(AL32)-1,1,DAY(AN32)-DAY(AL32)+1),"■")+COUNTIFS(OFFSET(F30,0,DAY(AL32)-1,1,DAY(AN32)-DAY(AL32)+1),"〇")+COUNTIFS(OFFSET(F30,0,DAY(AL32)-1,1,DAY(AN32)-DAY(AL32)+1),"振")+COUNTIFS(F26:AJ26,"翌")</f>
        <v>0</v>
      </c>
      <c r="AQ32" s="82">
        <f ca="1">COUNTIFS(OFFSET(F30,0,DAY(AL32)-1,1,DAY(AN32)-DAY(AL32)+1),"■")+COUNTIFS(OFFSET(F30,0,DAY(AL32)-1,1,DAY(AN32)-DAY(AL32)+1),"振")+COUNTIFS(F26:AJ26,"翌",F23:AJ23,"■")+COUNTIFS(F26:AJ26,"翌",F23:AJ23,"振")</f>
        <v>0</v>
      </c>
      <c r="AR32" s="88">
        <f ca="1">COUNTIFS(OFFSET(F29,0,DAY(AL32)-1,1,DAY(AN32)-DAY(AL32)+1),1)+COUNTIFS(OFFSET(F29,0,DAY(AL32)-1,1,DAY(AN32)-DAY(AL32)+1),7)</f>
        <v>0</v>
      </c>
      <c r="AS32" s="82">
        <f t="shared" ca="1" si="121"/>
        <v>0</v>
      </c>
      <c r="AT32" s="82">
        <f t="shared" ca="1" si="122"/>
        <v>0</v>
      </c>
      <c r="AU32" s="83"/>
      <c r="AV32" s="84">
        <f ca="1">COUNTIFS(OFFSET(F32,0,DAY(AL32)-1,1,DAY(AN32)-DAY(AL32)+1),"■")+COUNTIFS(OFFSET(F32,0,DAY(AL32)-1,1,DAY(AN32)-DAY(AL32)+1),"〇")+COUNTIFS(OFFSET(F32,0,DAY(AL32)-1,1,DAY(AN32)-DAY(AL32)+1),"振")+COUNTIFS(F30:AJ30,"翌")</f>
        <v>0</v>
      </c>
      <c r="AW32" s="82">
        <f ca="1">COUNTIFS(OFFSET(F32,0,DAY(AL32)-1,1,DAY(AN32)-DAY(AL32)+1),"■")+COUNTIFS(OFFSET(F32,0,DAY(AL32)-1,1,DAY(AN32)-DAY(AL32)+1),"振")+COUNTIFS(F26:AJ26,"翌",F27:AJ27,"■")+COUNTIFS(F26:AJ26,"翌",F27:AJ27,"振")</f>
        <v>0</v>
      </c>
      <c r="AX32" s="82">
        <f ca="1">COUNTIFS(OFFSET(F29,0,DAY(AL32)-1,1,DAY(AN32)-DAY(AL32)+1),1,OFFSET(F30,0,DAY(AL32)-1,1,DAY(AN32)-DAY(AL32)+1),"○")+COUNTIFS(OFFSET(F29,0,DAY(AL32)-1,1,DAY(AN32)-DAY(AL32)+1),1,OFFSET(F30,0,DAY(AL32)-1,1,DAY(AN32)-DAY(AL32)+1),"■")+COUNTIFS(OFFSET(F29,0,DAY(AL32)-1,1,DAY(AN32)-DAY(AL32)+1),7,OFFSET(F30,0,DAY(AL32)-1,1,DAY(AN32)-DAY(AL32)+1),"○")+COUNTIFS(OFFSET(F29,0,DAY(AL32)-1,1,DAY(AN32)-DAY(AL32)+1),7,OFFSET(F30,0,DAY(AL32)-1,1,DAY(AN32)-DAY(AL32)+1),"■")</f>
        <v>0</v>
      </c>
      <c r="AY32" s="82">
        <f t="shared" ca="1" si="123"/>
        <v>0</v>
      </c>
      <c r="AZ32" s="82">
        <f t="shared" ca="1" si="124"/>
        <v>0</v>
      </c>
      <c r="BA32" s="83"/>
      <c r="BC32" s="29"/>
      <c r="BD32" s="28">
        <f>COUNTIFS(F31:AJ31,"",F32:AJ32,"■")+COUNTIFS(F31:AJ31,"",F32:AJ32,"振")+COUNTIFS(F26:AJ26,"翌",F27:AJ27,"■")+COUNTIFS(F26:AJ26,"翌",F27:AJ27,"振")</f>
        <v>0</v>
      </c>
      <c r="BE32" s="28">
        <f ca="1">IF(BF32="NG",1,0)</f>
        <v>0</v>
      </c>
      <c r="BF32" s="46" t="str">
        <f ca="1">BA28</f>
        <v>OK</v>
      </c>
      <c r="BG32" s="31"/>
      <c r="BH32" s="30">
        <f>COUNTIF(F32:AJ32,"■")+COUNTIF(F32:AJ32,"振")</f>
        <v>0</v>
      </c>
      <c r="BI32" s="45" t="str">
        <f>IF(BL32=0,"-",BH32/BL32)</f>
        <v>-</v>
      </c>
      <c r="BJ32" s="30">
        <f>IF(BK32="NG",1,0)</f>
        <v>0</v>
      </c>
      <c r="BK32" s="30" t="str">
        <f>IF(BI32&gt;=0.285,"OK",IF(BH32&gt;=BG30,"OK","NG"))</f>
        <v>OK</v>
      </c>
      <c r="BL32" s="30">
        <f>COUNTIF(F32:AJ32,"〇")+COUNTIF(F32:AJ32,"■")+COUNTIF(F32:AJ32,"振")</f>
        <v>0</v>
      </c>
    </row>
    <row r="33" spans="1:64" ht="26.45" customHeight="1">
      <c r="A33" s="103">
        <f>IF(A30=12,A28+1,A28)</f>
        <v>2026</v>
      </c>
      <c r="B33" s="103"/>
      <c r="C33" s="103"/>
      <c r="D33" s="101" t="s">
        <v>8</v>
      </c>
      <c r="E33" s="101"/>
      <c r="F33" s="13">
        <f>IF(DATE($A33,$A35,F$12)&lt;$D$5,0,IF(DATE($A33,$A35,F$12)&gt;$L$5,0,DATE($A33,$A35,F$12)))</f>
        <v>0</v>
      </c>
      <c r="G33" s="13">
        <f t="shared" ref="G33:AF33" si="129">IF(DATE($A33,$A35,G$12)&lt;$D$5,0,IF(DATE($A33,$A35,G$12)&gt;$L$5,0,DATE($A33,$A35,G$12)))</f>
        <v>0</v>
      </c>
      <c r="H33" s="13">
        <f t="shared" si="129"/>
        <v>0</v>
      </c>
      <c r="I33" s="13">
        <f t="shared" si="129"/>
        <v>0</v>
      </c>
      <c r="J33" s="13">
        <f t="shared" si="129"/>
        <v>0</v>
      </c>
      <c r="K33" s="13">
        <f t="shared" si="129"/>
        <v>0</v>
      </c>
      <c r="L33" s="13">
        <f t="shared" si="129"/>
        <v>0</v>
      </c>
      <c r="M33" s="13">
        <f t="shared" si="129"/>
        <v>0</v>
      </c>
      <c r="N33" s="13">
        <f t="shared" si="129"/>
        <v>0</v>
      </c>
      <c r="O33" s="13">
        <f t="shared" si="129"/>
        <v>0</v>
      </c>
      <c r="P33" s="13">
        <f t="shared" si="129"/>
        <v>0</v>
      </c>
      <c r="Q33" s="13">
        <f t="shared" si="129"/>
        <v>0</v>
      </c>
      <c r="R33" s="13">
        <f t="shared" si="129"/>
        <v>0</v>
      </c>
      <c r="S33" s="13">
        <f t="shared" si="129"/>
        <v>0</v>
      </c>
      <c r="T33" s="13">
        <f t="shared" si="129"/>
        <v>0</v>
      </c>
      <c r="U33" s="13">
        <f t="shared" si="129"/>
        <v>0</v>
      </c>
      <c r="V33" s="13">
        <f t="shared" si="129"/>
        <v>0</v>
      </c>
      <c r="W33" s="13">
        <f t="shared" si="129"/>
        <v>0</v>
      </c>
      <c r="X33" s="13">
        <f t="shared" si="129"/>
        <v>0</v>
      </c>
      <c r="Y33" s="13">
        <f t="shared" si="129"/>
        <v>0</v>
      </c>
      <c r="Z33" s="13">
        <f t="shared" si="129"/>
        <v>0</v>
      </c>
      <c r="AA33" s="13">
        <f t="shared" si="129"/>
        <v>0</v>
      </c>
      <c r="AB33" s="13">
        <f t="shared" si="129"/>
        <v>0</v>
      </c>
      <c r="AC33" s="13">
        <f t="shared" si="129"/>
        <v>0</v>
      </c>
      <c r="AD33" s="13">
        <f t="shared" si="129"/>
        <v>0</v>
      </c>
      <c r="AE33" s="13">
        <f t="shared" si="129"/>
        <v>0</v>
      </c>
      <c r="AF33" s="13">
        <f t="shared" si="129"/>
        <v>0</v>
      </c>
      <c r="AG33" s="13">
        <f>IF(DATE($A33,$A35,AG$12)&lt;$D$5,0,IF(DATE($A33,$A35,AG$12)&gt;$L$5,0,DATE($A33,$A35,AG$12)))</f>
        <v>0</v>
      </c>
      <c r="AH33" s="13">
        <f>DATE($A33,$A35,AH$12)*IF(MONTH(AG33)=MONTH(DATE($A33,$A35,AH$12)),1,0)*IF(DATE($A33,$A35,AH$12)&lt;$D$5,0,IF(DATE($A33,$A35,AH$12)&gt;$L$5,0,1))</f>
        <v>0</v>
      </c>
      <c r="AI33" s="13">
        <f>DATE($A33,$A35,AI$12)*IF(MONTH(AH33)=MONTH(DATE($A33,$A35,AI$12)),1,0)*IF(DATE($A33,$A35,AI$12)&lt;$D$5,0,IF(DATE($A33,$A35,AI$12)&gt;$L$5,0,1))</f>
        <v>0</v>
      </c>
      <c r="AJ33" s="13">
        <f>DATE($A33,$A35,AJ$12)*IF(MONTH(AI33)=MONTH(DATE($A33,$A35,AJ$12)),1,0)*IF(DATE($A33,$A35,AJ$12)&lt;$D$5,0,IF(DATE($A33,$A35,AJ$12)&gt;$L$5,0,1))</f>
        <v>0</v>
      </c>
      <c r="AK33" s="56" t="s">
        <v>92</v>
      </c>
      <c r="AL33" s="57">
        <f>_xlfn.MINIFS(F33:AJ33,F33:AJ33,"&gt;0")</f>
        <v>0</v>
      </c>
      <c r="AM33" s="58" t="s">
        <v>115</v>
      </c>
      <c r="AN33" s="59">
        <f>IF(SUM(F34:AJ34)&lt;28,DAY(MAX(F33:AJ33)),CEILING(DATE(A33, A35, 1+6+ROUNDDOWN(DAY(AL33)/7,0)*7), 7) - 7)</f>
        <v>0</v>
      </c>
      <c r="AO33" s="60">
        <f ca="1">IF(AP33=7,0,1)</f>
        <v>1</v>
      </c>
      <c r="AP33" s="61">
        <f ca="1">COUNTIFS(OFFSET(F35,0,DAY(AL33)-1,1,DAY(AN33)-DAY(AL33)+1),"■")+COUNTIFS(OFFSET(F35,0,DAY(AL33)-1,1,DAY(AN33)-DAY(AL33)+1),"〇")+COUNTIFS(OFFSET(F35,0,DAY(AL33)-1,1,DAY(AN33)-DAY(AL33)+1),"振")+COUNTIFS(F31:AJ31,"翌")</f>
        <v>0</v>
      </c>
      <c r="AQ33" s="62">
        <f ca="1">COUNTIFS(OFFSET(F35,0,DAY(AL33)-1,1,DAY(AN33)-DAY(AL33)+1),"■")+COUNTIFS(OFFSET(F35,0,DAY(AL33)-1,1,DAY(AN33)-DAY(AL33)+1),"振")+COUNTIFS(F31:AJ31,"翌",F28:AJ28,"■")+COUNTIFS(F31:AJ31,"翌",F28:AJ28,"振")</f>
        <v>0</v>
      </c>
      <c r="AR33" s="85">
        <f ca="1">COUNTIFS(OFFSET(F34,0,DAY(AL33)-1,1,DAY(AN33)-DAY(AL33)+1),1)+COUNTIFS(OFFSET(F34,0,DAY(AL33)-1,1,DAY(AN33)-DAY(AL33)+1),7)</f>
        <v>0</v>
      </c>
      <c r="AS33" s="62">
        <f ca="1">IF(AQ33&gt;=AR33,0,1)</f>
        <v>0</v>
      </c>
      <c r="AT33" s="62" t="str">
        <f ca="1">IF(AS33&gt;0,"NG","OK")</f>
        <v>OK</v>
      </c>
      <c r="AU33" s="63" t="str">
        <f ca="1">IF(SUM(AS33:AS37)&gt;0,"NG","OK")</f>
        <v>OK</v>
      </c>
      <c r="AV33" s="64">
        <f ca="1">COUNTIFS(OFFSET(F37,0,DAY(AL33)-1,1,DAY(AN33)-DAY(AL33)+1),"■")+COUNTIFS(OFFSET(F37,0,DAY(AL33)-1,1,DAY(AN33)-DAY(AL33)+1),"〇")+COUNTIFS(OFFSET(F37,0,DAY(AL33)-1,1,DAY(AN33)-DAY(AL33)+1),"振")+COUNTIFS(F31:AJ31,"翌")</f>
        <v>0</v>
      </c>
      <c r="AW33" s="62">
        <f ca="1">COUNTIFS(OFFSET(F37,0,DAY(AL33)-1,1,DAY(AN33)-DAY(AL33)+1),"■")+COUNTIFS(OFFSET(F37,0,DAY(AL33)-1,1,DAY(AN33)-DAY(AL33)+1),"振")+COUNTIFS(F31:AJ31,"翌",F32:AJ32,"■")+COUNTIFS(F31:AJ31,"翌",F32:AJ32,"振")</f>
        <v>0</v>
      </c>
      <c r="AX33" s="62">
        <f ca="1">COUNTIFS(OFFSET(F34,0,DAY(AL33)-1,1,DAY(AN33)-DAY(AL33)+1),1,OFFSET(F35,0,DAY(AL33)-1,1,DAY(AN33)-DAY(AL33)+1),"○")+COUNTIFS(OFFSET(F34,0,DAY(AL33)-1,1,DAY(AN33)-DAY(AL33)+1),1,OFFSET(F35,0,DAY(AL33)-1,1,DAY(AN33)-DAY(AL33)+1),"■")+COUNTIFS(OFFSET(F34,0,DAY(AL33)-1,1,DAY(AN33)-DAY(AL33)+1),7,OFFSET(F35,0,DAY(AL33)-1,1,DAY(AN33)-DAY(AL33)+1),"○")+COUNTIFS(OFFSET(F34,0,DAY(AL33)-1,1,DAY(AN33)-DAY(AL33)+1),7,OFFSET(F35,0,DAY(AL33)-1,1,DAY(AN33)-DAY(AL33)+1),"■")</f>
        <v>0</v>
      </c>
      <c r="AY33" s="92">
        <f ca="1">IF(AW33&gt;=AX33,0,1)</f>
        <v>0</v>
      </c>
      <c r="AZ33" s="62" t="str">
        <f ca="1">IF(AY33&gt;0,"NG","OK")</f>
        <v>OK</v>
      </c>
      <c r="BA33" s="63" t="str">
        <f ca="1">IF(SUM(AY33:AY37)&gt;0,"NG","OK")</f>
        <v>OK</v>
      </c>
      <c r="BC33" s="104" t="s">
        <v>85</v>
      </c>
      <c r="BD33" s="105" t="s">
        <v>26</v>
      </c>
      <c r="BE33" s="106" t="s">
        <v>86</v>
      </c>
      <c r="BF33" s="107"/>
      <c r="BG33" s="110" t="s">
        <v>85</v>
      </c>
      <c r="BH33" s="95" t="s">
        <v>26</v>
      </c>
      <c r="BI33" s="96" t="s">
        <v>25</v>
      </c>
      <c r="BJ33" s="97" t="s">
        <v>86</v>
      </c>
      <c r="BK33" s="98"/>
      <c r="BL33" s="95" t="s">
        <v>23</v>
      </c>
    </row>
    <row r="34" spans="1:64" ht="26.45" customHeight="1">
      <c r="A34" s="103"/>
      <c r="B34" s="103"/>
      <c r="C34" s="103"/>
      <c r="D34" s="101" t="s">
        <v>2</v>
      </c>
      <c r="E34" s="101"/>
      <c r="F34" s="14" t="str">
        <f t="shared" ref="F34" si="130">IF(F33=0,"",WEEKDAY(F33,1))</f>
        <v/>
      </c>
      <c r="G34" s="14" t="str">
        <f t="shared" ref="G34" si="131">IF(G33=0,"",WEEKDAY(G33,1))</f>
        <v/>
      </c>
      <c r="H34" s="14" t="str">
        <f t="shared" ref="H34" si="132">IF(H33=0,"",WEEKDAY(H33,1))</f>
        <v/>
      </c>
      <c r="I34" s="14" t="str">
        <f t="shared" ref="I34" si="133">IF(I33=0,"",WEEKDAY(I33,1))</f>
        <v/>
      </c>
      <c r="J34" s="14" t="str">
        <f t="shared" ref="J34" si="134">IF(J33=0,"",WEEKDAY(J33,1))</f>
        <v/>
      </c>
      <c r="K34" s="14" t="str">
        <f t="shared" ref="K34" si="135">IF(K33=0,"",WEEKDAY(K33,1))</f>
        <v/>
      </c>
      <c r="L34" s="14" t="str">
        <f t="shared" ref="L34" si="136">IF(L33=0,"",WEEKDAY(L33,1))</f>
        <v/>
      </c>
      <c r="M34" s="14" t="str">
        <f t="shared" ref="M34" si="137">IF(M33=0,"",WEEKDAY(M33,1))</f>
        <v/>
      </c>
      <c r="N34" s="14" t="str">
        <f t="shared" ref="N34" si="138">IF(N33=0,"",WEEKDAY(N33,1))</f>
        <v/>
      </c>
      <c r="O34" s="14" t="str">
        <f t="shared" ref="O34" si="139">IF(O33=0,"",WEEKDAY(O33,1))</f>
        <v/>
      </c>
      <c r="P34" s="14" t="str">
        <f t="shared" ref="P34" si="140">IF(P33=0,"",WEEKDAY(P33,1))</f>
        <v/>
      </c>
      <c r="Q34" s="14" t="str">
        <f t="shared" ref="Q34" si="141">IF(Q33=0,"",WEEKDAY(Q33,1))</f>
        <v/>
      </c>
      <c r="R34" s="14" t="str">
        <f t="shared" ref="R34" si="142">IF(R33=0,"",WEEKDAY(R33,1))</f>
        <v/>
      </c>
      <c r="S34" s="14" t="str">
        <f t="shared" ref="S34" si="143">IF(S33=0,"",WEEKDAY(S33,1))</f>
        <v/>
      </c>
      <c r="T34" s="14" t="str">
        <f t="shared" ref="T34" si="144">IF(T33=0,"",WEEKDAY(T33,1))</f>
        <v/>
      </c>
      <c r="U34" s="14" t="str">
        <f t="shared" ref="U34" si="145">IF(U33=0,"",WEEKDAY(U33,1))</f>
        <v/>
      </c>
      <c r="V34" s="14" t="str">
        <f t="shared" ref="V34" si="146">IF(V33=0,"",WEEKDAY(V33,1))</f>
        <v/>
      </c>
      <c r="W34" s="14" t="str">
        <f t="shared" ref="W34" si="147">IF(W33=0,"",WEEKDAY(W33,1))</f>
        <v/>
      </c>
      <c r="X34" s="14" t="str">
        <f t="shared" ref="X34" si="148">IF(X33=0,"",WEEKDAY(X33,1))</f>
        <v/>
      </c>
      <c r="Y34" s="14" t="str">
        <f t="shared" ref="Y34" si="149">IF(Y33=0,"",WEEKDAY(Y33,1))</f>
        <v/>
      </c>
      <c r="Z34" s="14" t="str">
        <f t="shared" ref="Z34" si="150">IF(Z33=0,"",WEEKDAY(Z33,1))</f>
        <v/>
      </c>
      <c r="AA34" s="14" t="str">
        <f t="shared" ref="AA34" si="151">IF(AA33=0,"",WEEKDAY(AA33,1))</f>
        <v/>
      </c>
      <c r="AB34" s="14" t="str">
        <f t="shared" ref="AB34" si="152">IF(AB33=0,"",WEEKDAY(AB33,1))</f>
        <v/>
      </c>
      <c r="AC34" s="14" t="str">
        <f t="shared" ref="AC34" si="153">IF(AC33=0,"",WEEKDAY(AC33,1))</f>
        <v/>
      </c>
      <c r="AD34" s="14" t="str">
        <f t="shared" ref="AD34" si="154">IF(AD33=0,"",WEEKDAY(AD33,1))</f>
        <v/>
      </c>
      <c r="AE34" s="14" t="str">
        <f t="shared" ref="AE34" si="155">IF(AE33=0,"",WEEKDAY(AE33,1))</f>
        <v/>
      </c>
      <c r="AF34" s="14" t="str">
        <f t="shared" ref="AF34" si="156">IF(AF33=0,"",WEEKDAY(AF33,1))</f>
        <v/>
      </c>
      <c r="AG34" s="14" t="str">
        <f t="shared" ref="AG34" si="157">IF(AG33=0,"",WEEKDAY(AG33,1))</f>
        <v/>
      </c>
      <c r="AH34" s="14" t="str">
        <f t="shared" ref="AH34" si="158">IF(AH33=0,"",WEEKDAY(AH33,1))</f>
        <v/>
      </c>
      <c r="AI34" s="14" t="str">
        <f t="shared" ref="AI34" si="159">IF(AI33=0,"",WEEKDAY(AI33,1))</f>
        <v/>
      </c>
      <c r="AJ34" s="14" t="str">
        <f>IF(AJ33=0,"",WEEKDAY(AJ33,1))</f>
        <v/>
      </c>
      <c r="AK34" s="65" t="s">
        <v>93</v>
      </c>
      <c r="AL34" s="66">
        <f>IF(AN34=0,0,AN33+1)</f>
        <v>0</v>
      </c>
      <c r="AM34" s="67"/>
      <c r="AN34" s="68">
        <f>(AN33+7)*IF(MONTH(AN33+7)=A35,1,0)</f>
        <v>0</v>
      </c>
      <c r="AO34" s="69">
        <f t="shared" ref="AO34:AO37" ca="1" si="160">IF(AP34=7,0,1)</f>
        <v>1</v>
      </c>
      <c r="AP34" s="70">
        <f ca="1">COUNTIFS(OFFSET(F35,0,DAY(AL34)-1,1,DAY(AN34)-DAY(AL34)+1),"■")+COUNTIFS(OFFSET(F35,0,DAY(AL34)-1,1,DAY(AN34)-DAY(AL34)+1),"〇")+COUNTIFS(OFFSET(F35,0,DAY(AL34)-1,1,DAY(AN34)-DAY(AL34)+1),"振")+COUNTIFS(F31:AJ31,"翌")</f>
        <v>0</v>
      </c>
      <c r="AQ34" s="71">
        <f ca="1">COUNTIFS(OFFSET(F35,0,DAY(AL34)-1,1,DAY(AN34)-DAY(AL34)+1),"■")+COUNTIFS(OFFSET(F35,0,DAY(AL34)-1,1,DAY(AN34)-DAY(AL34)+1),"振")+COUNTIFS(F31:AJ31,"翌",F28:AJ28,"■")+COUNTIFS(F31:AJ31,"翌",F28:AJ28,"振")</f>
        <v>0</v>
      </c>
      <c r="AR34" s="86">
        <f ca="1">COUNTIFS(OFFSET(F34,0,DAY(AL34)-1,1,DAY(AN34)-DAY(AL34)+1),1)+COUNTIFS(OFFSET(F34,0,DAY(AL34)-1,1,DAY(AN34)-DAY(AL34)+1),7)</f>
        <v>0</v>
      </c>
      <c r="AS34" s="71">
        <f t="shared" ref="AS34:AS37" ca="1" si="161">IF(AO34&gt;0,0,IF(AQ34/AP34&gt;0.285,0,1))</f>
        <v>0</v>
      </c>
      <c r="AT34" s="71">
        <f t="shared" ref="AT34:AT37" ca="1" si="162">IF(AO34&gt;0,0,IF(AS34&gt;0,"NG","OK"))</f>
        <v>0</v>
      </c>
      <c r="AU34" s="72"/>
      <c r="AV34" s="73">
        <f ca="1">COUNTIFS(OFFSET(F37,0,DAY(AL34)-1,1,DAY(AN34)-DAY(AL34)+1),"■")+COUNTIFS(OFFSET(F37,0,DAY(AL34)-1,1,DAY(AN34)-DAY(AL34)+1),"〇")+COUNTIFS(OFFSET(F37,0,DAY(AL34)-1,1,DAY(AN34)-DAY(AL34)+1),"振")+COUNTIFS(F32:AJ32,"翌")</f>
        <v>0</v>
      </c>
      <c r="AW34" s="71">
        <f ca="1">COUNTIFS(OFFSET(F37,0,DAY(AL34)-1,1,DAY(AN34)-DAY(AL34)+1),"■")+COUNTIFS(OFFSET(F37,0,DAY(AL34)-1,1,DAY(AN34)-DAY(AL34)+1),"振")+COUNTIFS(F31:AJ31,"翌",F32:AJ32,"■")+COUNTIFS(F31:AJ31,"翌",F32:AJ32,"振")</f>
        <v>0</v>
      </c>
      <c r="AX34" s="90">
        <f ca="1">COUNTIFS(OFFSET(F34,0,DAY(AL34)-1,1,DAY(AN34)-DAY(AL34)+1),1,OFFSET(F35,0,DAY(AL34)-1,1,DAY(AN34)-DAY(AL34)+1),"○")+COUNTIFS(OFFSET(F34,0,DAY(AL34)-1,1,DAY(AN34)-DAY(AL34)+1),1,OFFSET(F35,0,DAY(AL34)-1,1,DAY(AN34)-DAY(AL34)+1),"■")+COUNTIFS(OFFSET(F34,0,DAY(AL34)-1,1,DAY(AN34)-DAY(AL34)+1),7,OFFSET(F35,0,DAY(AL34)-1,1,DAY(AN34)-DAY(AL34)+1),"○")+COUNTIFS(OFFSET(F34,0,DAY(AL34)-1,1,DAY(AN34)-DAY(AL34)+1),7,OFFSET(F35,0,DAY(AL34)-1,1,DAY(AN34)-DAY(AL34)+1),"■")</f>
        <v>0</v>
      </c>
      <c r="AY34" s="93">
        <f t="shared" ref="AY34:AY37" ca="1" si="163">IF(AW34&gt;=AX34,0,1)</f>
        <v>0</v>
      </c>
      <c r="AZ34" s="71">
        <f t="shared" ref="AZ34:AZ37" ca="1" si="164">IF(AO34&gt;0,0,IF(AY34&gt;0,"NG","OK"))</f>
        <v>0</v>
      </c>
      <c r="BA34" s="72"/>
      <c r="BC34" s="105"/>
      <c r="BD34" s="105"/>
      <c r="BE34" s="108"/>
      <c r="BF34" s="109"/>
      <c r="BG34" s="111"/>
      <c r="BH34" s="95"/>
      <c r="BI34" s="96"/>
      <c r="BJ34" s="99"/>
      <c r="BK34" s="100"/>
      <c r="BL34" s="95"/>
    </row>
    <row r="35" spans="1:64" ht="26.45" customHeight="1">
      <c r="A35" s="102">
        <f>IF(A30=12,1,A30+1)</f>
        <v>10</v>
      </c>
      <c r="B35" s="102"/>
      <c r="C35" s="102"/>
      <c r="D35" s="101" t="s">
        <v>17</v>
      </c>
      <c r="E35" s="101"/>
      <c r="F35" s="19" t="str">
        <f t="shared" ref="F35:H35" si="165">IF(F34="","",IF(WEEKDAY(F34,2)&gt;5,"■","〇"))</f>
        <v/>
      </c>
      <c r="G35" s="19" t="str">
        <f t="shared" si="165"/>
        <v/>
      </c>
      <c r="H35" s="19" t="str">
        <f t="shared" si="165"/>
        <v/>
      </c>
      <c r="I35" s="19" t="str">
        <f t="shared" ref="I35:AJ35" si="166">IF(I34="","",IF(WEEKDAY(I34,2)&gt;5,"■","〇"))</f>
        <v/>
      </c>
      <c r="J35" s="19" t="str">
        <f t="shared" si="166"/>
        <v/>
      </c>
      <c r="K35" s="19" t="str">
        <f t="shared" si="166"/>
        <v/>
      </c>
      <c r="L35" s="19" t="str">
        <f t="shared" si="166"/>
        <v/>
      </c>
      <c r="M35" s="19" t="str">
        <f t="shared" si="166"/>
        <v/>
      </c>
      <c r="N35" s="19" t="str">
        <f t="shared" si="166"/>
        <v/>
      </c>
      <c r="O35" s="19" t="str">
        <f t="shared" si="166"/>
        <v/>
      </c>
      <c r="P35" s="19" t="str">
        <f t="shared" si="166"/>
        <v/>
      </c>
      <c r="Q35" s="19" t="str">
        <f t="shared" si="166"/>
        <v/>
      </c>
      <c r="R35" s="19" t="str">
        <f t="shared" si="166"/>
        <v/>
      </c>
      <c r="S35" s="19" t="str">
        <f t="shared" si="166"/>
        <v/>
      </c>
      <c r="T35" s="19" t="str">
        <f t="shared" si="166"/>
        <v/>
      </c>
      <c r="U35" s="19" t="str">
        <f t="shared" si="166"/>
        <v/>
      </c>
      <c r="V35" s="19" t="str">
        <f t="shared" si="166"/>
        <v/>
      </c>
      <c r="W35" s="19" t="str">
        <f t="shared" si="166"/>
        <v/>
      </c>
      <c r="X35" s="19" t="str">
        <f t="shared" si="166"/>
        <v/>
      </c>
      <c r="Y35" s="19" t="str">
        <f t="shared" si="166"/>
        <v/>
      </c>
      <c r="Z35" s="19" t="str">
        <f t="shared" si="166"/>
        <v/>
      </c>
      <c r="AA35" s="19" t="str">
        <f t="shared" si="166"/>
        <v/>
      </c>
      <c r="AB35" s="19" t="str">
        <f t="shared" si="166"/>
        <v/>
      </c>
      <c r="AC35" s="19" t="str">
        <f t="shared" si="166"/>
        <v/>
      </c>
      <c r="AD35" s="19" t="str">
        <f t="shared" si="166"/>
        <v/>
      </c>
      <c r="AE35" s="19" t="str">
        <f t="shared" si="166"/>
        <v/>
      </c>
      <c r="AF35" s="19" t="str">
        <f t="shared" si="166"/>
        <v/>
      </c>
      <c r="AG35" s="19" t="str">
        <f t="shared" si="166"/>
        <v/>
      </c>
      <c r="AH35" s="19" t="str">
        <f t="shared" si="166"/>
        <v/>
      </c>
      <c r="AI35" s="19" t="str">
        <f t="shared" si="166"/>
        <v/>
      </c>
      <c r="AJ35" s="19" t="str">
        <f t="shared" si="166"/>
        <v/>
      </c>
      <c r="AK35" s="65" t="s">
        <v>94</v>
      </c>
      <c r="AL35" s="66">
        <f t="shared" ref="AL35:AL37" si="167">IF(AN35=0,0,AN34+1)</f>
        <v>0</v>
      </c>
      <c r="AM35" s="67"/>
      <c r="AN35" s="68">
        <f>(AN34+7)*IF(MONTH(AN34+7)=A35,1,0)</f>
        <v>0</v>
      </c>
      <c r="AO35" s="69">
        <f t="shared" ca="1" si="160"/>
        <v>1</v>
      </c>
      <c r="AP35" s="70">
        <f ca="1">COUNTIFS(OFFSET(F35,0,DAY(AL35)-1,1,DAY(AN35)-DAY(AL35)+1),"■")+COUNTIFS(OFFSET(F35,0,DAY(AL35)-1,1,DAY(AN35)-DAY(AL35)+1),"〇")+COUNTIFS(OFFSET(F35,0,DAY(AL35)-1,1,DAY(AN35)-DAY(AL35)+1),"振")+COUNTIFS(F31:AJ31,"翌")</f>
        <v>0</v>
      </c>
      <c r="AQ35" s="71">
        <f ca="1">COUNTIFS(OFFSET(F35,0,DAY(AL35)-1,1,DAY(AN35)-DAY(AL35)+1),"■")+COUNTIFS(OFFSET(F35,0,DAY(AL35)-1,1,DAY(AN35)-DAY(AL35)+1),"振")+COUNTIFS(F31:AJ31,"翌",F28:AJ28,"■")+COUNTIFS(F31:AJ31,"翌",F28:AJ28,"振")</f>
        <v>0</v>
      </c>
      <c r="AR35" s="87">
        <f ca="1">COUNTIFS(OFFSET(F34,0,DAY(AL35)-1,1,DAY(AN35)-DAY(AL35)+1),1)+COUNTIFS(OFFSET(F34,0,DAY(AL35)-1,1,DAY(AN35)-DAY(AL35)+1),7)</f>
        <v>0</v>
      </c>
      <c r="AS35" s="71">
        <f t="shared" ca="1" si="161"/>
        <v>0</v>
      </c>
      <c r="AT35" s="71">
        <f t="shared" ca="1" si="162"/>
        <v>0</v>
      </c>
      <c r="AU35" s="72"/>
      <c r="AV35" s="74">
        <f ca="1">COUNTIFS(OFFSET(F37,0,DAY(AL35)-1,1,DAY(AN35)-DAY(AL35)+1),"■")+COUNTIFS(OFFSET(F37,0,DAY(AL35)-1,1,DAY(AN35)-DAY(AL35)+1),"〇")+COUNTIFS(OFFSET(F37,0,DAY(AL35)-1,1,DAY(AN35)-DAY(AL35)+1),"振")+COUNTIFS(F33:AJ33,"翌")</f>
        <v>0</v>
      </c>
      <c r="AW35" s="71">
        <f ca="1">COUNTIFS(OFFSET(F37,0,DAY(AL35)-1,1,DAY(AN35)-DAY(AL35)+1),"■")+COUNTIFS(OFFSET(F37,0,DAY(AL35)-1,1,DAY(AN35)-DAY(AL35)+1),"振")+COUNTIFS(F31:AJ31,"翌",F32:AJ32,"■")+COUNTIFS(F31:AJ31,"翌",F32:AJ32,"振")</f>
        <v>0</v>
      </c>
      <c r="AX35" s="71">
        <f ca="1">COUNTIFS(OFFSET(F34,0,DAY(AL35)-1,1,DAY(AN35)-DAY(AL35)+1),1,OFFSET(F35,0,DAY(AL35)-1,1,DAY(AN35)-DAY(AL35)+1),"○")+COUNTIFS(OFFSET(F34,0,DAY(AL35)-1,1,DAY(AN35)-DAY(AL35)+1),1,OFFSET(F35,0,DAY(AL35)-1,1,DAY(AN35)-DAY(AL35)+1),"■")+COUNTIFS(OFFSET(F34,0,DAY(AL35)-1,1,DAY(AN35)-DAY(AL35)+1),7,OFFSET(F35,0,DAY(AL35)-1,1,DAY(AN35)-DAY(AL35)+1),"○")+COUNTIFS(OFFSET(F34,0,DAY(AL35)-1,1,DAY(AN35)-DAY(AL35)+1),7,OFFSET(F35,0,DAY(AL35)-1,1,DAY(AN35)-DAY(AL35)+1),"■")</f>
        <v>0</v>
      </c>
      <c r="AY35" s="71">
        <f t="shared" ca="1" si="163"/>
        <v>0</v>
      </c>
      <c r="AZ35" s="71">
        <f t="shared" ca="1" si="164"/>
        <v>0</v>
      </c>
      <c r="BA35" s="72"/>
      <c r="BC35" s="28">
        <f>COUNTIFS(F36:AJ36,"",F34:AJ34,1)+COUNTIFS(F36:AJ36,"",F34:AJ34,7)+COUNTIFS(F31:AJ31,"翌",F29:AJ29,1)+COUNTIFS(F31:AJ31,"翌",F29:AJ29,7)</f>
        <v>0</v>
      </c>
      <c r="BD35" s="28">
        <f>COUNTIF(D35:AH35,"■")-COUNTIFS(F36:AJ36,"－",F35:AJ35,"■")</f>
        <v>0</v>
      </c>
      <c r="BE35" s="28">
        <f ca="1">IF(BF35="NG",1,0)</f>
        <v>0</v>
      </c>
      <c r="BF35" s="46" t="str">
        <f ca="1">AU33</f>
        <v>OK</v>
      </c>
      <c r="BG35" s="30">
        <f>COUNTIFS(H30:AJ30,"■",H29:AJ29,1)+COUNTIFS(H30:AJ30,"〇",H29:AJ29,1)+COUNTIFS(H30:AJ30,"■",H29:AJ29,7)+COUNTIFS(H30:AJ30,"〇",H29:AJ29,7)</f>
        <v>0</v>
      </c>
      <c r="BH35" s="30">
        <f>COUNTIF(F35:AJ35,"■")</f>
        <v>0</v>
      </c>
      <c r="BI35" s="45" t="str">
        <f>IF(BL35=0,"-",BH35/BL35)</f>
        <v>-</v>
      </c>
      <c r="BJ35" s="30">
        <f>IF(BK35="NG",1,0)</f>
        <v>0</v>
      </c>
      <c r="BK35" s="30" t="str">
        <f>IF(BI35&gt;=0.285,"OK",IF(BH35&gt;=BG35,"OK","NG"))</f>
        <v>OK</v>
      </c>
      <c r="BL35" s="30">
        <f>COUNTIF(F35:AJ35,"〇")+COUNTIF(F35:AJ35,"■")</f>
        <v>0</v>
      </c>
    </row>
    <row r="36" spans="1:64" ht="26.45" customHeight="1">
      <c r="A36" s="102"/>
      <c r="B36" s="102"/>
      <c r="C36" s="102"/>
      <c r="D36" s="101" t="s">
        <v>83</v>
      </c>
      <c r="E36" s="101"/>
      <c r="F36" s="19" t="str">
        <f>IF(F35="×","×","")</f>
        <v/>
      </c>
      <c r="G36" s="19" t="str">
        <f t="shared" ref="G36:AJ36" si="168">IF(G35="×","×","")</f>
        <v/>
      </c>
      <c r="H36" s="19" t="str">
        <f t="shared" si="168"/>
        <v/>
      </c>
      <c r="I36" s="19" t="str">
        <f t="shared" si="168"/>
        <v/>
      </c>
      <c r="J36" s="19" t="str">
        <f t="shared" si="168"/>
        <v/>
      </c>
      <c r="K36" s="19" t="str">
        <f t="shared" si="168"/>
        <v/>
      </c>
      <c r="L36" s="19" t="str">
        <f t="shared" si="168"/>
        <v/>
      </c>
      <c r="M36" s="19" t="str">
        <f t="shared" si="168"/>
        <v/>
      </c>
      <c r="N36" s="19" t="str">
        <f t="shared" si="168"/>
        <v/>
      </c>
      <c r="O36" s="19" t="str">
        <f t="shared" si="168"/>
        <v/>
      </c>
      <c r="P36" s="19" t="str">
        <f t="shared" si="168"/>
        <v/>
      </c>
      <c r="Q36" s="19" t="str">
        <f t="shared" si="168"/>
        <v/>
      </c>
      <c r="R36" s="19" t="str">
        <f t="shared" si="168"/>
        <v/>
      </c>
      <c r="S36" s="19" t="str">
        <f t="shared" si="168"/>
        <v/>
      </c>
      <c r="T36" s="19" t="str">
        <f t="shared" si="168"/>
        <v/>
      </c>
      <c r="U36" s="19" t="str">
        <f t="shared" si="168"/>
        <v/>
      </c>
      <c r="V36" s="19" t="str">
        <f t="shared" si="168"/>
        <v/>
      </c>
      <c r="W36" s="19" t="str">
        <f t="shared" si="168"/>
        <v/>
      </c>
      <c r="X36" s="19" t="str">
        <f t="shared" si="168"/>
        <v/>
      </c>
      <c r="Y36" s="19" t="str">
        <f t="shared" si="168"/>
        <v/>
      </c>
      <c r="Z36" s="19" t="str">
        <f t="shared" si="168"/>
        <v/>
      </c>
      <c r="AA36" s="19" t="str">
        <f t="shared" si="168"/>
        <v/>
      </c>
      <c r="AB36" s="19" t="str">
        <f t="shared" si="168"/>
        <v/>
      </c>
      <c r="AC36" s="19" t="str">
        <f t="shared" si="168"/>
        <v/>
      </c>
      <c r="AD36" s="19" t="str">
        <f t="shared" si="168"/>
        <v/>
      </c>
      <c r="AE36" s="19" t="str">
        <f t="shared" si="168"/>
        <v/>
      </c>
      <c r="AF36" s="19" t="str">
        <f t="shared" si="168"/>
        <v/>
      </c>
      <c r="AG36" s="19" t="str">
        <f t="shared" si="168"/>
        <v/>
      </c>
      <c r="AH36" s="19" t="str">
        <f t="shared" si="168"/>
        <v/>
      </c>
      <c r="AI36" s="19" t="str">
        <f t="shared" si="168"/>
        <v/>
      </c>
      <c r="AJ36" s="19" t="str">
        <f t="shared" si="168"/>
        <v/>
      </c>
      <c r="AK36" s="65" t="s">
        <v>95</v>
      </c>
      <c r="AL36" s="66">
        <f t="shared" si="167"/>
        <v>0</v>
      </c>
      <c r="AM36" s="67"/>
      <c r="AN36" s="68">
        <f>(AN35+7)*IF(MONTH(AN35+7)=A35,1,0)</f>
        <v>0</v>
      </c>
      <c r="AO36" s="69">
        <f t="shared" ca="1" si="160"/>
        <v>1</v>
      </c>
      <c r="AP36" s="70">
        <f ca="1">COUNTIFS(OFFSET(F35,0,DAY(AL36)-1,1,DAY(AN36)-DAY(AL36)+1),"■")+COUNTIFS(OFFSET(F35,0,DAY(AL36)-1,1,DAY(AN36)-DAY(AL36)+1),"〇")+COUNTIFS(OFFSET(F35,0,DAY(AL36)-1,1,DAY(AN36)-DAY(AL36)+1),"振")+COUNTIFS(F31:AJ31,"翌")</f>
        <v>0</v>
      </c>
      <c r="AQ36" s="71">
        <f ca="1">COUNTIFS(OFFSET(F35,0,DAY(AL36)-1,1,DAY(AN36)-DAY(AL36)+1),"■")+COUNTIFS(OFFSET(F35,0,DAY(AL36)-1,1,DAY(AN36)-DAY(AL36)+1),"振")+COUNTIFS(F31:AJ31,"翌",F28:AJ28,"■")+COUNTIFS(F31:AJ31,"翌",F28:AJ28,"振")</f>
        <v>0</v>
      </c>
      <c r="AR36" s="87">
        <f ca="1">COUNTIFS(OFFSET(F34,0,DAY(AL36)-1,1,DAY(AN36)-DAY(AL36)+1),1)+COUNTIFS(OFFSET(F34,0,DAY(AL36)-1,1,DAY(AN36)-DAY(AL36)+1),7)</f>
        <v>0</v>
      </c>
      <c r="AS36" s="71">
        <f t="shared" ca="1" si="161"/>
        <v>0</v>
      </c>
      <c r="AT36" s="71">
        <f t="shared" ca="1" si="162"/>
        <v>0</v>
      </c>
      <c r="AU36" s="72"/>
      <c r="AV36" s="75">
        <f ca="1">COUNTIFS(OFFSET(F37,0,DAY(AL36)-1,1,DAY(AN36)-DAY(AL36)+1),"■")+COUNTIFS(OFFSET(F37,0,DAY(AL36)-1,1,DAY(AN36)-DAY(AL36)+1),"〇")+COUNTIFS(OFFSET(F37,0,DAY(AL36)-1,1,DAY(AN36)-DAY(AL36)+1),"振")+COUNTIFS(F34:AJ34,"翌")</f>
        <v>0</v>
      </c>
      <c r="AW36" s="71">
        <f ca="1">COUNTIFS(OFFSET(F37,0,DAY(AL36)-1,1,DAY(AN36)-DAY(AL36)+1),"■")+COUNTIFS(OFFSET(F37,0,DAY(AL36)-1,1,DAY(AN36)-DAY(AL36)+1),"振")+COUNTIFS(F31:AJ31,"翌",F32:AJ32,"■")+COUNTIFS(F31:AJ31,"翌",F32:AJ32,"振")</f>
        <v>0</v>
      </c>
      <c r="AX36" s="91">
        <f ca="1">COUNTIFS(OFFSET(F34,0,DAY(AL36)-1,1,DAY(AN36)-DAY(AL36)+1),1,OFFSET(F35,0,DAY(AL36)-1,1,DAY(AN36)-DAY(AL36)+1),"○")+COUNTIFS(OFFSET(F34,0,DAY(AL36)-1,1,DAY(AN36)-DAY(AL36)+1),1,OFFSET(F35,0,DAY(AL36)-1,1,DAY(AN36)-DAY(AL36)+1),"■")+COUNTIFS(OFFSET(F34,0,DAY(AL36)-1,1,DAY(AN36)-DAY(AL36)+1),7,OFFSET(F35,0,DAY(AL36)-1,1,DAY(AN36)-DAY(AL36)+1),"○")+COUNTIFS(OFFSET(F34,0,DAY(AL36)-1,1,DAY(AN36)-DAY(AL36)+1),7,OFFSET(F35,0,DAY(AL36)-1,1,DAY(AN36)-DAY(AL36)+1),"■")</f>
        <v>0</v>
      </c>
      <c r="AY36" s="91">
        <f t="shared" ca="1" si="163"/>
        <v>0</v>
      </c>
      <c r="AZ36" s="71">
        <f t="shared" ca="1" si="164"/>
        <v>0</v>
      </c>
      <c r="BA36" s="72"/>
      <c r="BC36" s="29"/>
      <c r="BD36" s="29"/>
      <c r="BE36" s="29"/>
      <c r="BF36" s="29"/>
      <c r="BG36" s="31"/>
      <c r="BH36" s="31"/>
      <c r="BI36" s="44"/>
      <c r="BJ36" s="31"/>
      <c r="BK36" s="31"/>
      <c r="BL36" s="31"/>
    </row>
    <row r="37" spans="1:64" ht="26.45" customHeight="1">
      <c r="A37" s="102"/>
      <c r="B37" s="102"/>
      <c r="C37" s="102"/>
      <c r="D37" s="101" t="s">
        <v>18</v>
      </c>
      <c r="E37" s="101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76" t="s">
        <v>96</v>
      </c>
      <c r="AL37" s="77">
        <f t="shared" si="167"/>
        <v>0</v>
      </c>
      <c r="AM37" s="78"/>
      <c r="AN37" s="79">
        <f>(AN36+7)*IF(MONTH(AN36+7)=A35,1,0)</f>
        <v>0</v>
      </c>
      <c r="AO37" s="80">
        <f t="shared" ca="1" si="160"/>
        <v>1</v>
      </c>
      <c r="AP37" s="81">
        <f ca="1">COUNTIFS(OFFSET(F35,0,DAY(AL37)-1,1,DAY(AN37)-DAY(AL37)+1),"■")+COUNTIFS(OFFSET(F35,0,DAY(AL37)-1,1,DAY(AN37)-DAY(AL37)+1),"〇")+COUNTIFS(OFFSET(F35,0,DAY(AL37)-1,1,DAY(AN37)-DAY(AL37)+1),"振")+COUNTIFS(F31:AJ31,"翌")</f>
        <v>0</v>
      </c>
      <c r="AQ37" s="82">
        <f ca="1">COUNTIFS(OFFSET(F35,0,DAY(AL37)-1,1,DAY(AN37)-DAY(AL37)+1),"■")+COUNTIFS(OFFSET(F35,0,DAY(AL37)-1,1,DAY(AN37)-DAY(AL37)+1),"振")+COUNTIFS(F31:AJ31,"翌",F28:AJ28,"■")+COUNTIFS(F31:AJ31,"翌",F28:AJ28,"振")</f>
        <v>0</v>
      </c>
      <c r="AR37" s="88">
        <f ca="1">COUNTIFS(OFFSET(F34,0,DAY(AL37)-1,1,DAY(AN37)-DAY(AL37)+1),1)+COUNTIFS(OFFSET(F34,0,DAY(AL37)-1,1,DAY(AN37)-DAY(AL37)+1),7)</f>
        <v>0</v>
      </c>
      <c r="AS37" s="82">
        <f t="shared" ca="1" si="161"/>
        <v>0</v>
      </c>
      <c r="AT37" s="82">
        <f t="shared" ca="1" si="162"/>
        <v>0</v>
      </c>
      <c r="AU37" s="83"/>
      <c r="AV37" s="84">
        <f ca="1">COUNTIFS(OFFSET(F37,0,DAY(AL37)-1,1,DAY(AN37)-DAY(AL37)+1),"■")+COUNTIFS(OFFSET(F37,0,DAY(AL37)-1,1,DAY(AN37)-DAY(AL37)+1),"〇")+COUNTIFS(OFFSET(F37,0,DAY(AL37)-1,1,DAY(AN37)-DAY(AL37)+1),"振")+COUNTIFS(F35:AJ35,"翌")</f>
        <v>0</v>
      </c>
      <c r="AW37" s="82">
        <f ca="1">COUNTIFS(OFFSET(F37,0,DAY(AL37)-1,1,DAY(AN37)-DAY(AL37)+1),"■")+COUNTIFS(OFFSET(F37,0,DAY(AL37)-1,1,DAY(AN37)-DAY(AL37)+1),"振")+COUNTIFS(F31:AJ31,"翌",F32:AJ32,"■")+COUNTIFS(F31:AJ31,"翌",F32:AJ32,"振")</f>
        <v>0</v>
      </c>
      <c r="AX37" s="82">
        <f ca="1">COUNTIFS(OFFSET(F34,0,DAY(AL37)-1,1,DAY(AN37)-DAY(AL37)+1),1,OFFSET(F35,0,DAY(AL37)-1,1,DAY(AN37)-DAY(AL37)+1),"○")+COUNTIFS(OFFSET(F34,0,DAY(AL37)-1,1,DAY(AN37)-DAY(AL37)+1),1,OFFSET(F35,0,DAY(AL37)-1,1,DAY(AN37)-DAY(AL37)+1),"■")+COUNTIFS(OFFSET(F34,0,DAY(AL37)-1,1,DAY(AN37)-DAY(AL37)+1),7,OFFSET(F35,0,DAY(AL37)-1,1,DAY(AN37)-DAY(AL37)+1),"○")+COUNTIFS(OFFSET(F34,0,DAY(AL37)-1,1,DAY(AN37)-DAY(AL37)+1),7,OFFSET(F35,0,DAY(AL37)-1,1,DAY(AN37)-DAY(AL37)+1),"■")</f>
        <v>0</v>
      </c>
      <c r="AY37" s="82">
        <f t="shared" ca="1" si="163"/>
        <v>0</v>
      </c>
      <c r="AZ37" s="82">
        <f t="shared" ca="1" si="164"/>
        <v>0</v>
      </c>
      <c r="BA37" s="83"/>
      <c r="BC37" s="29"/>
      <c r="BD37" s="28">
        <f>COUNTIFS(F36:AJ36,"",F37:AJ37,"■")+COUNTIFS(F36:AJ36,"",F37:AJ37,"振")+COUNTIFS(F31:AJ31,"翌",F32:AJ32,"■")+COUNTIFS(F31:AJ31,"翌",F32:AJ32,"振")</f>
        <v>0</v>
      </c>
      <c r="BE37" s="28">
        <f ca="1">IF(BF37="NG",1,0)</f>
        <v>0</v>
      </c>
      <c r="BF37" s="46" t="str">
        <f ca="1">BA33</f>
        <v>OK</v>
      </c>
      <c r="BG37" s="31"/>
      <c r="BH37" s="30">
        <f>COUNTIF(F37:AJ37,"■")+COUNTIF(F37:AJ37,"振")</f>
        <v>0</v>
      </c>
      <c r="BI37" s="45" t="str">
        <f>IF(BL37=0,"-",BH37/BL37)</f>
        <v>-</v>
      </c>
      <c r="BJ37" s="30">
        <f>IF(BK37="NG",1,0)</f>
        <v>0</v>
      </c>
      <c r="BK37" s="30" t="str">
        <f>IF(BI37&gt;=0.285,"OK",IF(BH37&gt;=BG35,"OK","NG"))</f>
        <v>OK</v>
      </c>
      <c r="BL37" s="30">
        <f>COUNTIF(F37:AJ37,"〇")+COUNTIF(F37:AJ37,"■")+COUNTIF(F37:AJ37,"振")</f>
        <v>0</v>
      </c>
    </row>
    <row r="38" spans="1:64" ht="19.899999999999999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12"/>
      <c r="BD38" s="12"/>
      <c r="BG38" s="12"/>
      <c r="BH38" s="12"/>
      <c r="BI38" s="12"/>
      <c r="BL38" s="12"/>
    </row>
    <row r="39" spans="1:64" ht="19.899999999999999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12"/>
      <c r="BD39" s="12"/>
      <c r="BG39" s="12"/>
      <c r="BH39" s="12"/>
      <c r="BI39" s="12"/>
      <c r="BL39" s="12"/>
    </row>
    <row r="40" spans="1:64" ht="19.899999999999999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12"/>
      <c r="BD40" s="12"/>
      <c r="BG40" s="12"/>
      <c r="BH40" s="12"/>
      <c r="BI40" s="12"/>
      <c r="BL40" s="12"/>
    </row>
    <row r="41" spans="1:64" ht="19.899999999999999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12"/>
      <c r="BD41" s="12"/>
      <c r="BG41" s="12"/>
      <c r="BH41" s="12"/>
      <c r="BI41" s="12"/>
      <c r="BL41" s="12"/>
    </row>
    <row r="42" spans="1:64" ht="19.899999999999999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12"/>
      <c r="BD42" s="12"/>
      <c r="BG42" s="12"/>
      <c r="BH42" s="12"/>
      <c r="BI42" s="12"/>
      <c r="BL42" s="12"/>
    </row>
    <row r="43" spans="1:64" ht="19.899999999999999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12"/>
      <c r="BD43" s="12"/>
      <c r="BG43" s="12"/>
      <c r="BH43" s="12"/>
      <c r="BI43" s="12"/>
      <c r="BL43" s="12"/>
    </row>
    <row r="44" spans="1:64" ht="19.899999999999999" customHeight="1"/>
    <row r="45" spans="1:64" ht="19.899999999999999" customHeight="1"/>
    <row r="46" spans="1:64" ht="19.899999999999999" customHeight="1"/>
    <row r="47" spans="1:64" ht="19.899999999999999" customHeight="1"/>
    <row r="48" spans="1:64" ht="19.899999999999999" customHeight="1"/>
    <row r="49" ht="19.899999999999999" customHeight="1"/>
    <row r="50" ht="19.899999999999999" customHeight="1"/>
    <row r="51" ht="19.899999999999999" customHeight="1"/>
    <row r="52" ht="19.899999999999999" customHeight="1"/>
    <row r="53" ht="19.899999999999999" customHeight="1"/>
    <row r="54" ht="19.899999999999999" customHeight="1"/>
    <row r="55" ht="19.899999999999999" customHeight="1"/>
    <row r="56" ht="19.899999999999999" customHeight="1"/>
    <row r="57" ht="19.899999999999999" customHeight="1"/>
    <row r="58" ht="19.899999999999999" customHeight="1"/>
    <row r="59" ht="19.899999999999999" customHeight="1"/>
    <row r="60" ht="19.899999999999999" customHeight="1"/>
    <row r="61" ht="19.899999999999999" customHeight="1"/>
    <row r="62" ht="19.899999999999999" customHeight="1"/>
    <row r="63" ht="19.899999999999999" customHeight="1"/>
    <row r="64" ht="19.899999999999999" customHeight="1"/>
    <row r="65" ht="19.899999999999999" customHeight="1"/>
    <row r="66" ht="19.899999999999999" customHeight="1"/>
    <row r="67" ht="19.899999999999999" customHeight="1"/>
    <row r="68" ht="19.899999999999999" customHeight="1"/>
    <row r="69" ht="19.899999999999999" customHeight="1"/>
    <row r="70" ht="19.899999999999999" customHeight="1"/>
    <row r="71" ht="19.899999999999999" customHeight="1"/>
    <row r="72" ht="19.899999999999999" customHeight="1"/>
    <row r="73" ht="19.899999999999999" customHeight="1"/>
    <row r="74" ht="19.899999999999999" customHeight="1"/>
    <row r="75" ht="19.899999999999999" customHeight="1"/>
    <row r="76" ht="19.899999999999999" customHeight="1"/>
    <row r="77" ht="19.899999999999999" customHeight="1"/>
    <row r="78" ht="19.899999999999999" customHeight="1"/>
    <row r="79" ht="19.899999999999999" customHeight="1"/>
    <row r="80" ht="19.899999999999999" customHeight="1"/>
    <row r="81" ht="19.899999999999999" customHeight="1"/>
    <row r="82" ht="19.899999999999999" customHeight="1"/>
    <row r="83" ht="19.899999999999999" customHeight="1"/>
    <row r="84" ht="19.899999999999999" customHeight="1"/>
    <row r="85" ht="19.899999999999999" customHeight="1"/>
    <row r="86" ht="19.899999999999999" customHeight="1"/>
    <row r="87" ht="19.899999999999999" customHeight="1"/>
    <row r="88" ht="19.899999999999999" customHeight="1"/>
    <row r="89" ht="19.899999999999999" customHeight="1"/>
    <row r="90" ht="19.899999999999999" customHeight="1"/>
    <row r="91" ht="19.899999999999999" customHeight="1"/>
    <row r="92" ht="19.899999999999999" customHeight="1"/>
    <row r="93" ht="19.899999999999999" customHeight="1"/>
    <row r="94" ht="19.899999999999999" customHeight="1"/>
    <row r="95" ht="19.899999999999999" customHeight="1"/>
    <row r="96" ht="19.899999999999999" customHeight="1"/>
    <row r="97" ht="19.899999999999999" customHeight="1"/>
    <row r="98" ht="19.899999999999999" customHeight="1"/>
    <row r="99" ht="19.899999999999999" customHeight="1"/>
    <row r="100" ht="19.899999999999999" customHeight="1"/>
    <row r="101" ht="19.899999999999999" customHeight="1"/>
    <row r="102" ht="19.899999999999999" customHeight="1"/>
    <row r="103" ht="19.899999999999999" customHeight="1"/>
    <row r="104" ht="19.899999999999999" customHeight="1"/>
    <row r="105" ht="19.899999999999999" customHeight="1"/>
    <row r="106" ht="19.899999999999999" customHeight="1"/>
    <row r="107" ht="19.899999999999999" customHeight="1"/>
    <row r="108" ht="19.899999999999999" customHeight="1"/>
    <row r="109" ht="19.899999999999999" customHeight="1"/>
    <row r="110" ht="19.899999999999999" customHeight="1"/>
    <row r="111" ht="19.899999999999999" customHeight="1"/>
    <row r="112" ht="19.899999999999999" customHeight="1"/>
    <row r="113" ht="19.899999999999999" customHeight="1"/>
    <row r="114" ht="19.899999999999999" customHeight="1"/>
    <row r="115" ht="19.899999999999999" customHeight="1"/>
    <row r="116" ht="19.899999999999999" customHeight="1"/>
    <row r="117" ht="19.899999999999999" customHeight="1"/>
    <row r="118" ht="19.899999999999999" customHeight="1"/>
  </sheetData>
  <mergeCells count="114">
    <mergeCell ref="BC3:BH3"/>
    <mergeCell ref="BI3:BL3"/>
    <mergeCell ref="A4:C4"/>
    <mergeCell ref="D4:R4"/>
    <mergeCell ref="U4:X4"/>
    <mergeCell ref="Z4:AA4"/>
    <mergeCell ref="AB4:AD4"/>
    <mergeCell ref="AE4:AG4"/>
    <mergeCell ref="AH4:AI4"/>
    <mergeCell ref="BC4:BH4"/>
    <mergeCell ref="A3:C3"/>
    <mergeCell ref="D3:R3"/>
    <mergeCell ref="T3:X3"/>
    <mergeCell ref="Z3:AA3"/>
    <mergeCell ref="AB3:AD3"/>
    <mergeCell ref="AE3:AG3"/>
    <mergeCell ref="BI5:BL5"/>
    <mergeCell ref="A6:C7"/>
    <mergeCell ref="D6:R7"/>
    <mergeCell ref="U6:X6"/>
    <mergeCell ref="BC6:BH6"/>
    <mergeCell ref="BI6:BL6"/>
    <mergeCell ref="U7:X7"/>
    <mergeCell ref="BI4:BL4"/>
    <mergeCell ref="A5:C5"/>
    <mergeCell ref="D5:J5"/>
    <mergeCell ref="L5:R5"/>
    <mergeCell ref="U5:X5"/>
    <mergeCell ref="Z5:AA5"/>
    <mergeCell ref="AB5:AD5"/>
    <mergeCell ref="AE5:AG5"/>
    <mergeCell ref="AH5:AI5"/>
    <mergeCell ref="BC5:BH5"/>
    <mergeCell ref="BI13:BI14"/>
    <mergeCell ref="BJ13:BK14"/>
    <mergeCell ref="BL13:BL14"/>
    <mergeCell ref="D14:E14"/>
    <mergeCell ref="A15:C17"/>
    <mergeCell ref="D15:E15"/>
    <mergeCell ref="D16:E16"/>
    <mergeCell ref="D17:E17"/>
    <mergeCell ref="U8:X8"/>
    <mergeCell ref="BC12:BF12"/>
    <mergeCell ref="A13:C14"/>
    <mergeCell ref="D13:E13"/>
    <mergeCell ref="BC13:BC14"/>
    <mergeCell ref="BD13:BD14"/>
    <mergeCell ref="BE13:BF14"/>
    <mergeCell ref="BG13:BG14"/>
    <mergeCell ref="BH13:BH14"/>
    <mergeCell ref="BG12:BL12"/>
    <mergeCell ref="AP11:AU11"/>
    <mergeCell ref="AV11:BA11"/>
    <mergeCell ref="AK11:AO11"/>
    <mergeCell ref="BH18:BH19"/>
    <mergeCell ref="BI18:BI19"/>
    <mergeCell ref="BJ18:BK19"/>
    <mergeCell ref="BL18:BL19"/>
    <mergeCell ref="D19:E19"/>
    <mergeCell ref="A20:C22"/>
    <mergeCell ref="D20:E20"/>
    <mergeCell ref="D21:E21"/>
    <mergeCell ref="D22:E22"/>
    <mergeCell ref="A18:C19"/>
    <mergeCell ref="D18:E18"/>
    <mergeCell ref="BC18:BC19"/>
    <mergeCell ref="BD18:BD19"/>
    <mergeCell ref="BE18:BF19"/>
    <mergeCell ref="BG18:BG19"/>
    <mergeCell ref="BH23:BH24"/>
    <mergeCell ref="BI23:BI24"/>
    <mergeCell ref="BJ23:BK24"/>
    <mergeCell ref="BL23:BL24"/>
    <mergeCell ref="D24:E24"/>
    <mergeCell ref="A25:C27"/>
    <mergeCell ref="D25:E25"/>
    <mergeCell ref="D26:E26"/>
    <mergeCell ref="D27:E27"/>
    <mergeCell ref="A23:C24"/>
    <mergeCell ref="D23:E23"/>
    <mergeCell ref="BC23:BC24"/>
    <mergeCell ref="BD23:BD24"/>
    <mergeCell ref="BE23:BF24"/>
    <mergeCell ref="BG23:BG24"/>
    <mergeCell ref="BH28:BH29"/>
    <mergeCell ref="BI28:BI29"/>
    <mergeCell ref="BJ28:BK29"/>
    <mergeCell ref="BL28:BL29"/>
    <mergeCell ref="D29:E29"/>
    <mergeCell ref="A30:C32"/>
    <mergeCell ref="D30:E30"/>
    <mergeCell ref="D31:E31"/>
    <mergeCell ref="D32:E32"/>
    <mergeCell ref="A28:C29"/>
    <mergeCell ref="D28:E28"/>
    <mergeCell ref="BC28:BC29"/>
    <mergeCell ref="BD28:BD29"/>
    <mergeCell ref="BE28:BF29"/>
    <mergeCell ref="BG28:BG29"/>
    <mergeCell ref="BH33:BH34"/>
    <mergeCell ref="BI33:BI34"/>
    <mergeCell ref="BJ33:BK34"/>
    <mergeCell ref="BL33:BL34"/>
    <mergeCell ref="D34:E34"/>
    <mergeCell ref="BG33:BG34"/>
    <mergeCell ref="A35:C37"/>
    <mergeCell ref="D35:E35"/>
    <mergeCell ref="D36:E36"/>
    <mergeCell ref="D37:E37"/>
    <mergeCell ref="A33:C34"/>
    <mergeCell ref="D33:E33"/>
    <mergeCell ref="BC33:BC34"/>
    <mergeCell ref="BD33:BD34"/>
    <mergeCell ref="BE33:BF34"/>
  </mergeCells>
  <phoneticPr fontId="1"/>
  <conditionalFormatting sqref="F17:L17 N17:AJ17 F22:AJ22 F27:AJ27 F32:AJ32 F37:AJ37">
    <cfRule type="expression" dxfId="55" priority="167">
      <formula>WEEKDAY(F14,2)&gt;5</formula>
    </cfRule>
  </conditionalFormatting>
  <conditionalFormatting sqref="F15:AJ16 F20:AJ21 F25:AJ26 F30:AJ31 F35:AJ36">
    <cfRule type="expression" dxfId="53" priority="159">
      <formula>WEEKDAY(F14,2)&gt;5</formula>
    </cfRule>
  </conditionalFormatting>
  <conditionalFormatting sqref="M17">
    <cfRule type="expression" dxfId="51" priority="157">
      <formula>WEEKDAY(M15,2)&gt;5</formula>
    </cfRule>
  </conditionalFormatting>
  <conditionalFormatting sqref="AH13:AJ13">
    <cfRule type="expression" dxfId="50" priority="163">
      <formula>$AH13=0</formula>
    </cfRule>
  </conditionalFormatting>
  <conditionalFormatting sqref="AH18:AJ18">
    <cfRule type="expression" dxfId="49" priority="9">
      <formula>$AH18=0</formula>
    </cfRule>
  </conditionalFormatting>
  <conditionalFormatting sqref="AH23:AJ23">
    <cfRule type="expression" dxfId="48" priority="8">
      <formula>$AH23=0</formula>
    </cfRule>
  </conditionalFormatting>
  <conditionalFormatting sqref="AH28:AJ28">
    <cfRule type="expression" dxfId="47" priority="7">
      <formula>$AH28=0</formula>
    </cfRule>
  </conditionalFormatting>
  <conditionalFormatting sqref="AH33:AJ33">
    <cfRule type="expression" dxfId="46" priority="6">
      <formula>$AH33=0</formula>
    </cfRule>
  </conditionalFormatting>
  <conditionalFormatting sqref="BE15:BF15 BE17:BF17">
    <cfRule type="cellIs" dxfId="45" priority="153" operator="equal">
      <formula>"NG"</formula>
    </cfRule>
  </conditionalFormatting>
  <conditionalFormatting sqref="BE20:BF20">
    <cfRule type="cellIs" dxfId="44" priority="5" operator="equal">
      <formula>"NG"</formula>
    </cfRule>
  </conditionalFormatting>
  <conditionalFormatting sqref="BE22:BF22">
    <cfRule type="cellIs" dxfId="43" priority="4" operator="equal">
      <formula>"NG"</formula>
    </cfRule>
  </conditionalFormatting>
  <conditionalFormatting sqref="BE25:BF25 BE27:BF27">
    <cfRule type="cellIs" dxfId="42" priority="3" operator="equal">
      <formula>"NG"</formula>
    </cfRule>
  </conditionalFormatting>
  <conditionalFormatting sqref="BE30:BF30 BE32:BF32">
    <cfRule type="cellIs" dxfId="41" priority="2" operator="equal">
      <formula>"NG"</formula>
    </cfRule>
  </conditionalFormatting>
  <conditionalFormatting sqref="BE35:BF35 BE37:BF37">
    <cfRule type="cellIs" dxfId="40" priority="1" operator="equal">
      <formula>"NG"</formula>
    </cfRule>
  </conditionalFormatting>
  <conditionalFormatting sqref="BI3:BI6">
    <cfRule type="cellIs" dxfId="39" priority="155" operator="equal">
      <formula>"未達成"</formula>
    </cfRule>
  </conditionalFormatting>
  <conditionalFormatting sqref="BJ15:BK15 BJ17:BK17 BJ20:BK20 BJ22:BK22 BJ25:BK25 BJ27:BK27 BJ30:BK30 BJ32:BK32 BJ35:BK35 BJ37:BK37">
    <cfRule type="cellIs" dxfId="38" priority="154" operator="equal">
      <formula>"NG"</formula>
    </cfRule>
  </conditionalFormatting>
  <dataValidations disablePrompts="1" count="2">
    <dataValidation type="list" allowBlank="1" showInputMessage="1" showErrorMessage="1" sqref="F21:AJ21 F26:AJ26 F31:AJ31 F36:AJ36 F16:AJ16" xr:uid="{8313EBB5-5704-498A-97CB-F30CCE466F4E}">
      <formula1>"翌,×,ー, ,"</formula1>
    </dataValidation>
    <dataValidation type="list" allowBlank="1" showInputMessage="1" showErrorMessage="1" sqref="F32:AJ32 F27:AJ27 F17:AJ17 F22:AJ22 F37:AJ37 F25:AJ25 F15:AJ15 F20:AJ20 F30:AJ30 F35:AJ35" xr:uid="{F55A8A61-FCE7-4A47-AC15-D5F1D5000CFA}">
      <formula1>"〇,■,×,振"</formula1>
    </dataValidation>
  </dataValidations>
  <printOptions horizontalCentered="1"/>
  <pageMargins left="0.59055118110236227" right="0.31496062992125984" top="0.39370078740157483" bottom="0.39370078740157483" header="0.31496062992125984" footer="0.31496062992125984"/>
  <pageSetup paperSize="9" scale="35" fitToHeight="0" orientation="portrait" r:id="rId1"/>
  <headerFooter>
    <oddHeader>&amp;R&amp;P/&amp;N</oddHead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6" id="{B5921A13-F2E6-4160-B271-344916D26471}">
            <xm:f>COUNTIF(祝日リスト!$B$3:$B$200,F13)=1</xm:f>
            <x14:dxf>
              <fill>
                <patternFill>
                  <bgColor rgb="FFFFCCFF"/>
                </patternFill>
              </fill>
            </x14:dxf>
          </x14:cfRule>
          <xm:sqref>F17:L17 N17:AJ17 F22:AJ22 F27:AJ27 F32:AJ32 F37:AJ37</xm:sqref>
        </x14:conditionalFormatting>
        <x14:conditionalFormatting xmlns:xm="http://schemas.microsoft.com/office/excel/2006/main">
          <x14:cfRule type="expression" priority="158" id="{503E4235-C108-4342-86B1-265DE2B9B65E}">
            <xm:f>COUNTIF(祝日リスト!$B$3:$B$200,F13)=1</xm:f>
            <x14:dxf>
              <fill>
                <patternFill>
                  <bgColor rgb="FFFFCCFF"/>
                </patternFill>
              </fill>
            </x14:dxf>
          </x14:cfRule>
          <xm:sqref>F15:AJ16 F20:AJ21 F25:AJ26 F30:AJ31 F35:AJ36</xm:sqref>
        </x14:conditionalFormatting>
        <x14:conditionalFormatting xmlns:xm="http://schemas.microsoft.com/office/excel/2006/main">
          <x14:cfRule type="expression" priority="156" id="{6B795131-21E4-41F9-BA7D-93CCDB563F9A}">
            <xm:f>COUNTIF(祝日リスト!$B$3:$B$200,M14)=1</xm:f>
            <x14:dxf>
              <fill>
                <patternFill>
                  <bgColor rgb="FFFFCCFF"/>
                </patternFill>
              </fill>
            </x14:dxf>
          </x14:cfRule>
          <xm:sqref>M17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69CEE-9531-4F9C-A8FE-B3D54B946A21}">
  <sheetPr>
    <tabColor theme="7" tint="0.59999389629810485"/>
    <pageSetUpPr fitToPage="1"/>
  </sheetPr>
  <dimension ref="A1:BJ118"/>
  <sheetViews>
    <sheetView showZeros="0" tabSelected="1" view="pageBreakPreview" zoomScale="78" zoomScaleNormal="114" zoomScaleSheetLayoutView="130" workbookViewId="0">
      <selection activeCell="AI7" sqref="AI7"/>
    </sheetView>
  </sheetViews>
  <sheetFormatPr defaultColWidth="8.75" defaultRowHeight="11.25" outlineLevelCol="1"/>
  <cols>
    <col min="1" max="3" width="3.25" style="2" customWidth="1"/>
    <col min="4" max="5" width="2.75" style="2" customWidth="1"/>
    <col min="6" max="36" width="3.5" style="2" customWidth="1"/>
    <col min="37" max="51" width="3.5" style="2" hidden="1" customWidth="1" outlineLevel="1"/>
    <col min="52" max="52" width="1.875" style="2" hidden="1" customWidth="1" outlineLevel="1"/>
    <col min="53" max="53" width="6.75" style="7" customWidth="1" collapsed="1"/>
    <col min="54" max="54" width="6.75" style="7" customWidth="1"/>
    <col min="55" max="55" width="4.25" style="8" hidden="1" customWidth="1"/>
    <col min="56" max="56" width="6.25" style="8" customWidth="1"/>
    <col min="57" max="58" width="6.75" style="7" customWidth="1"/>
    <col min="59" max="59" width="6.375" style="7" customWidth="1"/>
    <col min="60" max="60" width="5.625" style="8" hidden="1" customWidth="1"/>
    <col min="61" max="61" width="6.75" style="8" customWidth="1"/>
    <col min="62" max="62" width="6.75" style="7" customWidth="1"/>
    <col min="63" max="63" width="2.75" style="2" customWidth="1"/>
    <col min="64" max="16384" width="8.75" style="2"/>
  </cols>
  <sheetData>
    <row r="1" spans="1:62" s="1" customFormat="1" ht="19.899999999999999" customHeight="1">
      <c r="A1" s="6" t="s">
        <v>64</v>
      </c>
      <c r="AC1" s="5"/>
      <c r="AH1" s="5"/>
      <c r="BA1" s="10"/>
      <c r="BB1" s="10"/>
      <c r="BC1" s="11"/>
      <c r="BD1" s="11"/>
      <c r="BE1" s="10"/>
      <c r="BF1" s="10"/>
      <c r="BG1" s="10"/>
      <c r="BH1" s="11"/>
      <c r="BI1" s="11"/>
      <c r="BJ1" s="10"/>
    </row>
    <row r="2" spans="1:62" s="1" customFormat="1" ht="6.6" customHeight="1">
      <c r="BA2" s="10"/>
      <c r="BB2" s="10"/>
      <c r="BC2" s="11"/>
      <c r="BD2" s="11"/>
      <c r="BE2" s="10"/>
      <c r="BF2" s="10"/>
      <c r="BG2" s="10"/>
      <c r="BH2" s="11"/>
      <c r="BI2" s="11"/>
      <c r="BJ2" s="10"/>
    </row>
    <row r="3" spans="1:62" s="1" customFormat="1" ht="20.45" customHeight="1">
      <c r="A3" s="130" t="s">
        <v>0</v>
      </c>
      <c r="B3" s="130"/>
      <c r="C3" s="130"/>
      <c r="D3" s="131" t="s">
        <v>51</v>
      </c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3"/>
      <c r="T3" s="149" t="s">
        <v>9</v>
      </c>
      <c r="U3" s="149"/>
      <c r="V3" s="149"/>
      <c r="W3" s="149"/>
      <c r="X3" s="149"/>
      <c r="Z3" s="140" t="s">
        <v>87</v>
      </c>
      <c r="AA3" s="141"/>
      <c r="AB3" s="150" t="s">
        <v>27</v>
      </c>
      <c r="AC3" s="151"/>
      <c r="AD3" s="152"/>
      <c r="AE3" s="150" t="s">
        <v>28</v>
      </c>
      <c r="AF3" s="151"/>
      <c r="AG3" s="152"/>
      <c r="AH3" s="33" t="s">
        <v>29</v>
      </c>
      <c r="AI3" s="33"/>
      <c r="BA3" s="132" t="s">
        <v>61</v>
      </c>
      <c r="BB3" s="133"/>
      <c r="BC3" s="133"/>
      <c r="BD3" s="133"/>
      <c r="BE3" s="133"/>
      <c r="BF3" s="134"/>
      <c r="BG3" s="135" t="str">
        <f ca="1">IF(SUMIF($D:$D,"実施",$BC:$BC)&gt;0,"未達成","達成")</f>
        <v>達成</v>
      </c>
      <c r="BH3" s="136"/>
      <c r="BI3" s="136"/>
      <c r="BJ3" s="137"/>
    </row>
    <row r="4" spans="1:62" s="1" customFormat="1" ht="20.45" customHeight="1">
      <c r="A4" s="130" t="s">
        <v>1</v>
      </c>
      <c r="B4" s="130"/>
      <c r="C4" s="130"/>
      <c r="D4" s="131" t="s">
        <v>65</v>
      </c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4"/>
      <c r="T4" s="94" t="s">
        <v>4</v>
      </c>
      <c r="U4" s="130" t="s">
        <v>20</v>
      </c>
      <c r="V4" s="130"/>
      <c r="W4" s="130"/>
      <c r="X4" s="130"/>
      <c r="Z4" s="140" t="s">
        <v>30</v>
      </c>
      <c r="AA4" s="141"/>
      <c r="AB4" s="142">
        <f>SUMIF($D:$D,"計画",$BJ:$BJ)</f>
        <v>100</v>
      </c>
      <c r="AC4" s="143"/>
      <c r="AD4" s="144"/>
      <c r="AE4" s="142">
        <f>SUMIF($D:$D,"計画",$BF:$BF)</f>
        <v>31</v>
      </c>
      <c r="AF4" s="143"/>
      <c r="AG4" s="144"/>
      <c r="AH4" s="147">
        <f>AE4/AB4</f>
        <v>0.31</v>
      </c>
      <c r="AI4" s="148"/>
      <c r="BA4" s="132" t="s">
        <v>32</v>
      </c>
      <c r="BB4" s="133"/>
      <c r="BC4" s="133"/>
      <c r="BD4" s="133"/>
      <c r="BE4" s="133"/>
      <c r="BF4" s="134"/>
      <c r="BG4" s="135" t="str">
        <f>IF(SUMIF($D:$D,"実施",$BH:$BH)&gt;0,"未達成","達成")</f>
        <v>達成</v>
      </c>
      <c r="BH4" s="136"/>
      <c r="BI4" s="136"/>
      <c r="BJ4" s="137"/>
    </row>
    <row r="5" spans="1:62" s="1" customFormat="1" ht="20.45" customHeight="1">
      <c r="A5" s="130" t="s">
        <v>23</v>
      </c>
      <c r="B5" s="130"/>
      <c r="C5" s="130"/>
      <c r="D5" s="139">
        <v>46183</v>
      </c>
      <c r="E5" s="139"/>
      <c r="F5" s="139"/>
      <c r="G5" s="139"/>
      <c r="H5" s="139"/>
      <c r="I5" s="139"/>
      <c r="J5" s="139"/>
      <c r="K5" s="15" t="s">
        <v>6</v>
      </c>
      <c r="L5" s="139">
        <v>46285</v>
      </c>
      <c r="M5" s="139"/>
      <c r="N5" s="139"/>
      <c r="O5" s="139"/>
      <c r="P5" s="139"/>
      <c r="Q5" s="139"/>
      <c r="R5" s="139"/>
      <c r="S5" s="3"/>
      <c r="T5" s="94" t="s">
        <v>7</v>
      </c>
      <c r="U5" s="130" t="s">
        <v>21</v>
      </c>
      <c r="V5" s="130"/>
      <c r="W5" s="130"/>
      <c r="X5" s="130"/>
      <c r="Z5" s="140" t="s">
        <v>31</v>
      </c>
      <c r="AA5" s="141"/>
      <c r="AB5" s="142">
        <f>SUMIF($D:$D,"実施",$BJ:$BJ)</f>
        <v>0</v>
      </c>
      <c r="AC5" s="143"/>
      <c r="AD5" s="144"/>
      <c r="AE5" s="142">
        <f>SUMIF($D:$D,"実施",$BF:$BF)</f>
        <v>0</v>
      </c>
      <c r="AF5" s="143"/>
      <c r="AG5" s="144"/>
      <c r="AH5" s="145" t="e">
        <f>AE5/AB5</f>
        <v>#DIV/0!</v>
      </c>
      <c r="AI5" s="146"/>
      <c r="AN5" s="38"/>
      <c r="BA5" s="132" t="s">
        <v>33</v>
      </c>
      <c r="BB5" s="133"/>
      <c r="BC5" s="133"/>
      <c r="BD5" s="133"/>
      <c r="BE5" s="133"/>
      <c r="BF5" s="134"/>
      <c r="BG5" s="127" t="e">
        <f>IF(AH5&gt;=0.285,"達成","未達成")</f>
        <v>#DIV/0!</v>
      </c>
      <c r="BH5" s="128"/>
      <c r="BI5" s="128"/>
      <c r="BJ5" s="129"/>
    </row>
    <row r="6" spans="1:62" s="1" customFormat="1" ht="20.45" customHeight="1">
      <c r="A6" s="130" t="s">
        <v>3</v>
      </c>
      <c r="B6" s="130"/>
      <c r="C6" s="130"/>
      <c r="D6" s="131" t="s">
        <v>52</v>
      </c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3"/>
      <c r="T6" s="94" t="s">
        <v>19</v>
      </c>
      <c r="U6" s="130" t="s">
        <v>22</v>
      </c>
      <c r="V6" s="130"/>
      <c r="W6" s="130"/>
      <c r="X6" s="130"/>
      <c r="BA6" s="132" t="s">
        <v>53</v>
      </c>
      <c r="BB6" s="133"/>
      <c r="BC6" s="133"/>
      <c r="BD6" s="133"/>
      <c r="BE6" s="133"/>
      <c r="BF6" s="134"/>
      <c r="BG6" s="135" t="e">
        <f>IF(BG5="未達成","補正無し",IF(AND(BG4="達成",BG3="未達成"),"月単位の週休２日","週単位の週休２日"))</f>
        <v>#DIV/0!</v>
      </c>
      <c r="BH6" s="136"/>
      <c r="BI6" s="136"/>
      <c r="BJ6" s="137"/>
    </row>
    <row r="7" spans="1:62" ht="32.25" customHeight="1">
      <c r="A7" s="130"/>
      <c r="B7" s="130"/>
      <c r="C7" s="130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T7" s="94" t="s">
        <v>88</v>
      </c>
      <c r="U7" s="138" t="s">
        <v>89</v>
      </c>
      <c r="V7" s="138"/>
      <c r="W7" s="138"/>
      <c r="X7" s="138"/>
    </row>
    <row r="8" spans="1:62" ht="20.45" customHeight="1">
      <c r="A8" s="32"/>
      <c r="B8" s="32"/>
      <c r="C8" s="32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T8" s="94" t="s">
        <v>67</v>
      </c>
      <c r="U8" s="117" t="s">
        <v>91</v>
      </c>
      <c r="V8" s="117"/>
      <c r="W8" s="117"/>
      <c r="X8" s="117"/>
      <c r="Z8" s="35"/>
    </row>
    <row r="9" spans="1:62" ht="20.45" hidden="1" customHeight="1">
      <c r="A9" s="32"/>
      <c r="B9" s="32"/>
      <c r="C9" s="32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T9" s="40"/>
      <c r="U9" s="43"/>
      <c r="V9" s="43"/>
      <c r="W9" s="43"/>
      <c r="X9" s="43"/>
      <c r="Z9" s="35"/>
      <c r="AN9" s="2" t="s">
        <v>99</v>
      </c>
      <c r="BC9" s="37" t="s">
        <v>107</v>
      </c>
    </row>
    <row r="10" spans="1:62" ht="20.45" hidden="1" customHeight="1">
      <c r="A10" s="32"/>
      <c r="B10" s="32"/>
      <c r="C10" s="32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T10" s="40"/>
      <c r="U10" s="43"/>
      <c r="V10" s="43"/>
      <c r="W10" s="43"/>
      <c r="X10" s="43"/>
      <c r="Z10" s="35"/>
      <c r="AN10" s="2" t="s">
        <v>98</v>
      </c>
      <c r="BC10" s="37" t="s">
        <v>106</v>
      </c>
    </row>
    <row r="11" spans="1:62" ht="12" customHeight="1">
      <c r="AK11" s="118" t="s">
        <v>114</v>
      </c>
      <c r="AL11" s="119"/>
      <c r="AM11" s="119"/>
      <c r="AN11" s="119"/>
      <c r="AO11" s="120"/>
      <c r="AP11" s="121" t="s">
        <v>17</v>
      </c>
      <c r="AQ11" s="122"/>
      <c r="AR11" s="122"/>
      <c r="AS11" s="122"/>
      <c r="AT11" s="123"/>
      <c r="AU11" s="121" t="s">
        <v>105</v>
      </c>
      <c r="AV11" s="122"/>
      <c r="AW11" s="122"/>
      <c r="AX11" s="122"/>
      <c r="AY11" s="123"/>
      <c r="BA11" s="26"/>
      <c r="BB11" s="26"/>
      <c r="BC11" s="41"/>
      <c r="BD11" s="26"/>
      <c r="BF11" s="26"/>
      <c r="BG11" s="26"/>
      <c r="BH11" s="41"/>
      <c r="BI11" s="26"/>
      <c r="BJ11" s="2"/>
    </row>
    <row r="12" spans="1:62" ht="26.25" customHeight="1">
      <c r="F12" s="36">
        <v>1</v>
      </c>
      <c r="G12" s="36">
        <v>2</v>
      </c>
      <c r="H12" s="36">
        <v>3</v>
      </c>
      <c r="I12" s="36">
        <v>4</v>
      </c>
      <c r="J12" s="36">
        <v>5</v>
      </c>
      <c r="K12" s="36">
        <v>6</v>
      </c>
      <c r="L12" s="36">
        <v>7</v>
      </c>
      <c r="M12" s="36">
        <v>8</v>
      </c>
      <c r="N12" s="36">
        <v>9</v>
      </c>
      <c r="O12" s="36">
        <v>10</v>
      </c>
      <c r="P12" s="36">
        <v>11</v>
      </c>
      <c r="Q12" s="36">
        <v>12</v>
      </c>
      <c r="R12" s="36">
        <v>13</v>
      </c>
      <c r="S12" s="36">
        <v>14</v>
      </c>
      <c r="T12" s="36">
        <v>15</v>
      </c>
      <c r="U12" s="36">
        <v>16</v>
      </c>
      <c r="V12" s="36">
        <v>17</v>
      </c>
      <c r="W12" s="36">
        <v>18</v>
      </c>
      <c r="X12" s="36">
        <v>19</v>
      </c>
      <c r="Y12" s="36">
        <v>20</v>
      </c>
      <c r="Z12" s="36">
        <v>21</v>
      </c>
      <c r="AA12" s="36">
        <v>22</v>
      </c>
      <c r="AB12" s="36">
        <v>23</v>
      </c>
      <c r="AC12" s="36">
        <v>24</v>
      </c>
      <c r="AD12" s="36">
        <v>25</v>
      </c>
      <c r="AE12" s="36">
        <v>26</v>
      </c>
      <c r="AF12" s="36">
        <v>27</v>
      </c>
      <c r="AG12" s="36">
        <v>28</v>
      </c>
      <c r="AH12" s="36">
        <v>29</v>
      </c>
      <c r="AI12" s="36">
        <v>30</v>
      </c>
      <c r="AJ12" s="36">
        <v>31</v>
      </c>
      <c r="AK12" s="47" t="s">
        <v>83</v>
      </c>
      <c r="AL12" s="48" t="s">
        <v>109</v>
      </c>
      <c r="AM12" s="49"/>
      <c r="AN12" s="50" t="s">
        <v>112</v>
      </c>
      <c r="AO12" s="51" t="s">
        <v>100</v>
      </c>
      <c r="AP12" s="52" t="s">
        <v>101</v>
      </c>
      <c r="AQ12" s="53" t="s">
        <v>102</v>
      </c>
      <c r="AR12" s="53" t="s">
        <v>103</v>
      </c>
      <c r="AS12" s="54" t="s">
        <v>86</v>
      </c>
      <c r="AT12" s="55" t="s">
        <v>110</v>
      </c>
      <c r="AU12" s="52" t="s">
        <v>101</v>
      </c>
      <c r="AV12" s="53" t="s">
        <v>102</v>
      </c>
      <c r="AW12" s="53" t="s">
        <v>103</v>
      </c>
      <c r="AX12" s="156" t="s">
        <v>86</v>
      </c>
      <c r="AY12" s="55" t="s">
        <v>110</v>
      </c>
      <c r="AZ12" s="36"/>
      <c r="BA12" s="124" t="s">
        <v>84</v>
      </c>
      <c r="BB12" s="125"/>
      <c r="BC12" s="125"/>
      <c r="BD12" s="125"/>
      <c r="BE12" s="126" t="s">
        <v>24</v>
      </c>
      <c r="BF12" s="126"/>
      <c r="BG12" s="126"/>
      <c r="BH12" s="126"/>
      <c r="BI12" s="126"/>
      <c r="BJ12" s="126"/>
    </row>
    <row r="13" spans="1:62" ht="26.45" customHeight="1">
      <c r="A13" s="103">
        <f>YEAR(D5)</f>
        <v>2026</v>
      </c>
      <c r="B13" s="103"/>
      <c r="C13" s="103"/>
      <c r="D13" s="101" t="s">
        <v>8</v>
      </c>
      <c r="E13" s="101"/>
      <c r="F13" s="13">
        <f>IF(DATE($A13,$A15,F$12)&lt;$D$5,0,IF(DATE($A13,$A15,F$12)&gt;$L$5,0,DATE($A13,$A15,F$12)))</f>
        <v>0</v>
      </c>
      <c r="G13" s="13">
        <f t="shared" ref="G13:AF13" si="0">IF(DATE($A13,$A15,G$12)&lt;$D$5,0,IF(DATE($A13,$A15,G$12)&gt;$L$5,0,DATE($A13,$A15,G$12)))</f>
        <v>0</v>
      </c>
      <c r="H13" s="13">
        <f t="shared" si="0"/>
        <v>0</v>
      </c>
      <c r="I13" s="13">
        <f t="shared" si="0"/>
        <v>0</v>
      </c>
      <c r="J13" s="13">
        <f t="shared" si="0"/>
        <v>0</v>
      </c>
      <c r="K13" s="13">
        <f t="shared" si="0"/>
        <v>0</v>
      </c>
      <c r="L13" s="13">
        <f t="shared" si="0"/>
        <v>0</v>
      </c>
      <c r="M13" s="13">
        <f t="shared" si="0"/>
        <v>0</v>
      </c>
      <c r="N13" s="13">
        <f t="shared" si="0"/>
        <v>0</v>
      </c>
      <c r="O13" s="13">
        <f t="shared" si="0"/>
        <v>46183</v>
      </c>
      <c r="P13" s="13">
        <f t="shared" si="0"/>
        <v>46184</v>
      </c>
      <c r="Q13" s="13">
        <f t="shared" si="0"/>
        <v>46185</v>
      </c>
      <c r="R13" s="13">
        <f t="shared" si="0"/>
        <v>46186</v>
      </c>
      <c r="S13" s="13">
        <f t="shared" si="0"/>
        <v>46187</v>
      </c>
      <c r="T13" s="13">
        <f t="shared" si="0"/>
        <v>46188</v>
      </c>
      <c r="U13" s="13">
        <f t="shared" si="0"/>
        <v>46189</v>
      </c>
      <c r="V13" s="13">
        <f t="shared" si="0"/>
        <v>46190</v>
      </c>
      <c r="W13" s="13">
        <f t="shared" si="0"/>
        <v>46191</v>
      </c>
      <c r="X13" s="13">
        <f t="shared" si="0"/>
        <v>46192</v>
      </c>
      <c r="Y13" s="13">
        <f t="shared" si="0"/>
        <v>46193</v>
      </c>
      <c r="Z13" s="13">
        <f t="shared" si="0"/>
        <v>46194</v>
      </c>
      <c r="AA13" s="13">
        <f t="shared" si="0"/>
        <v>46195</v>
      </c>
      <c r="AB13" s="13">
        <f t="shared" si="0"/>
        <v>46196</v>
      </c>
      <c r="AC13" s="13">
        <f t="shared" si="0"/>
        <v>46197</v>
      </c>
      <c r="AD13" s="13">
        <f t="shared" si="0"/>
        <v>46198</v>
      </c>
      <c r="AE13" s="13">
        <f t="shared" si="0"/>
        <v>46199</v>
      </c>
      <c r="AF13" s="13">
        <f t="shared" si="0"/>
        <v>46200</v>
      </c>
      <c r="AG13" s="13">
        <f>IF(DATE($A13,$A15,AG$12)&lt;$D$5,0,IF(DATE($A13,$A15,AG$12)&gt;$L$5,0,DATE($A13,$A15,AG$12)))</f>
        <v>46201</v>
      </c>
      <c r="AH13" s="13">
        <f>DATE($A13,$A15,AH$12)*IF(A15=MONTH(DATE($A13,$A15,AH$12)),1,0)*IF(DATE($A13,$A15,AH$12)&lt;$D$5,0,IF(DATE($A13,$A15,AH$12)&gt;$L$5,0,1))</f>
        <v>46202</v>
      </c>
      <c r="AI13" s="13">
        <f>DATE($A13,$A15,AI$12)*IF(A15=MONTH(DATE($A13,$A15,AI$12)),1,0)*IF(DATE($A13,$A15,AI$12)&lt;$D$5,0,IF(DATE($A13,$A15,AI$12)&gt;$L$5,0,1))</f>
        <v>46203</v>
      </c>
      <c r="AJ13" s="13">
        <f>DATE($A13,$A15,AJ$12)*IF(A15=MONTH(DATE($A13,$A15,AJ$12)),1,0)*IF(DATE($A13,$A15,AJ$12)&lt;$D$5,0,IF(DATE($A13,$A15,AJ$12)&gt;$L$5,0,1))</f>
        <v>0</v>
      </c>
      <c r="AK13" s="56" t="s">
        <v>92</v>
      </c>
      <c r="AL13" s="57">
        <f>_xlfn.MINIFS(F13:AJ13,F13:AJ13,"&gt;0")</f>
        <v>46183</v>
      </c>
      <c r="AM13" s="58" t="s">
        <v>97</v>
      </c>
      <c r="AN13" s="59">
        <f>CEILING(DATE(A13, A15, 1+6+ROUNDDOWN(DAY(AL13)/7,0)*7), 7) - 6</f>
        <v>46187</v>
      </c>
      <c r="AO13" s="69">
        <f ca="1">IF(AU13&lt;7,1,IF(AP13=7,0,1))</f>
        <v>1</v>
      </c>
      <c r="AP13" s="61">
        <f ca="1">COUNTIFS(OFFSET(F15,0,DAY(AL13)-1,1,DAY(AN13)-DAY(AL13)+1),"■")+COUNTIFS(OFFSET(F15,0,DAY(AL13)-1,1,DAY(AN13)-DAY(AL13)+1),"〇")+COUNTIFS(OFFSET(F15,0,DAY(AL13)-1,1,DAY(AN13)-DAY(AL13)+1),"振")+COUNTIFS(F11:AJ11,"翌")</f>
        <v>5</v>
      </c>
      <c r="AQ13" s="62">
        <f ca="1">COUNTIFS(OFFSET(F15,0,DAY(AL13)-1,1,DAY(AN13)-DAY(AL13)+1),"■")+COUNTIFS(OFFSET(F15,0,DAY(AL13)-1,1,DAY(AN13)-DAY(AL13)+1),"振")+COUNTIFS(F11:AJ11,"翌",F10:AJ10,"■")+COUNTIFS(F11:AJ11,"翌",F10:AJ10,"振")</f>
        <v>2</v>
      </c>
      <c r="AR13" s="62">
        <f ca="1">IF(AO13&gt;0,0,IF(AQ13/AP13&gt;0.285,0,1))</f>
        <v>0</v>
      </c>
      <c r="AS13" s="62" t="str">
        <f ca="1">IF(AJ13&gt;0,"-",IF(AR13&gt;0,"NG","OK"))</f>
        <v>OK</v>
      </c>
      <c r="AT13" s="63" t="str">
        <f ca="1">IF(SUM(AR13:AR17)&gt;0,"NG","OK")</f>
        <v>OK</v>
      </c>
      <c r="AU13" s="64">
        <f ca="1">COUNTIFS(OFFSET(F17,0,DAY(AL13)-1,1,DAY(AN13)-DAY(AL13)+1),"■")+COUNTIFS(OFFSET(F17,0,DAY(AL13)-1,1,DAY(AN13)-DAY(AL13)+1),"〇")+COUNTIFS(OFFSET(F17,0,DAY(AL13)-1,1,DAY(AN13)-DAY(AL13)+1),"振")+COUNTIFS(F11:AJ11,"翌")</f>
        <v>0</v>
      </c>
      <c r="AV13" s="62">
        <f ca="1">COUNTIFS(OFFSET(F17,0,DAY(AL13)-1,1,DAY(AN13)-DAY(AL13)+1),"■")+COUNTIFS(OFFSET(F17,0,DAY(AL13)-1,1,DAY(AN13)-DAY(AL13)+1),"振")+COUNTIFS(F11:AJ11,"翌",F12:AJ12,"■")+COUNTIFS(F11:AJ11,"翌",F12:AJ12,"振")</f>
        <v>0</v>
      </c>
      <c r="AW13" s="62">
        <f ca="1">IF(OR(AO13&gt;0,AU13=0),0,IF(AV13/AU13&gt;0.285,0,1))</f>
        <v>0</v>
      </c>
      <c r="AX13" s="155" t="str">
        <f ca="1">IF(AO13&gt;0,"-",IF(AW13&gt;0,"NG","OK"))</f>
        <v>-</v>
      </c>
      <c r="AY13" s="63" t="str">
        <f ca="1">IF(SUM(AW13:AW17)&gt;0,"NG","OK")</f>
        <v>OK</v>
      </c>
      <c r="BA13" s="104" t="s">
        <v>85</v>
      </c>
      <c r="BB13" s="105" t="s">
        <v>26</v>
      </c>
      <c r="BC13" s="106" t="s">
        <v>86</v>
      </c>
      <c r="BD13" s="107"/>
      <c r="BE13" s="115" t="s">
        <v>85</v>
      </c>
      <c r="BF13" s="112" t="s">
        <v>26</v>
      </c>
      <c r="BG13" s="112" t="s">
        <v>25</v>
      </c>
      <c r="BH13" s="113" t="s">
        <v>86</v>
      </c>
      <c r="BI13" s="114"/>
      <c r="BJ13" s="112" t="s">
        <v>23</v>
      </c>
    </row>
    <row r="14" spans="1:62" ht="26.45" customHeight="1">
      <c r="A14" s="103"/>
      <c r="B14" s="103"/>
      <c r="C14" s="103"/>
      <c r="D14" s="101" t="s">
        <v>2</v>
      </c>
      <c r="E14" s="101"/>
      <c r="F14" s="14" t="str">
        <f t="shared" ref="F14:AI14" si="1">IF(F13=0,"",WEEKDAY(F13,1))</f>
        <v/>
      </c>
      <c r="G14" s="14" t="str">
        <f t="shared" si="1"/>
        <v/>
      </c>
      <c r="H14" s="14" t="str">
        <f t="shared" si="1"/>
        <v/>
      </c>
      <c r="I14" s="14" t="str">
        <f t="shared" si="1"/>
        <v/>
      </c>
      <c r="J14" s="14" t="str">
        <f>IF(J13=0,"",WEEKDAY(J13,1))</f>
        <v/>
      </c>
      <c r="K14" s="14" t="str">
        <f t="shared" si="1"/>
        <v/>
      </c>
      <c r="L14" s="14" t="str">
        <f t="shared" si="1"/>
        <v/>
      </c>
      <c r="M14" s="14" t="str">
        <f t="shared" si="1"/>
        <v/>
      </c>
      <c r="N14" s="14" t="str">
        <f t="shared" si="1"/>
        <v/>
      </c>
      <c r="O14" s="14">
        <f t="shared" si="1"/>
        <v>4</v>
      </c>
      <c r="P14" s="14">
        <f t="shared" si="1"/>
        <v>5</v>
      </c>
      <c r="Q14" s="14">
        <f t="shared" si="1"/>
        <v>6</v>
      </c>
      <c r="R14" s="14">
        <f t="shared" si="1"/>
        <v>7</v>
      </c>
      <c r="S14" s="14">
        <f t="shared" si="1"/>
        <v>1</v>
      </c>
      <c r="T14" s="14">
        <f t="shared" si="1"/>
        <v>2</v>
      </c>
      <c r="U14" s="14">
        <f t="shared" si="1"/>
        <v>3</v>
      </c>
      <c r="V14" s="14">
        <f t="shared" si="1"/>
        <v>4</v>
      </c>
      <c r="W14" s="14">
        <f t="shared" si="1"/>
        <v>5</v>
      </c>
      <c r="X14" s="14">
        <f t="shared" si="1"/>
        <v>6</v>
      </c>
      <c r="Y14" s="14">
        <f t="shared" si="1"/>
        <v>7</v>
      </c>
      <c r="Z14" s="14">
        <f t="shared" si="1"/>
        <v>1</v>
      </c>
      <c r="AA14" s="14">
        <f t="shared" si="1"/>
        <v>2</v>
      </c>
      <c r="AB14" s="14">
        <f t="shared" si="1"/>
        <v>3</v>
      </c>
      <c r="AC14" s="14">
        <f t="shared" si="1"/>
        <v>4</v>
      </c>
      <c r="AD14" s="14">
        <f t="shared" si="1"/>
        <v>5</v>
      </c>
      <c r="AE14" s="14">
        <f t="shared" si="1"/>
        <v>6</v>
      </c>
      <c r="AF14" s="14">
        <f t="shared" si="1"/>
        <v>7</v>
      </c>
      <c r="AG14" s="14">
        <f t="shared" si="1"/>
        <v>1</v>
      </c>
      <c r="AH14" s="14">
        <f t="shared" si="1"/>
        <v>2</v>
      </c>
      <c r="AI14" s="14">
        <f t="shared" si="1"/>
        <v>3</v>
      </c>
      <c r="AJ14" s="14" t="str">
        <f>IF(AJ13=0,"",WEEKDAY(AJ13,1))</f>
        <v/>
      </c>
      <c r="AK14" s="65" t="s">
        <v>93</v>
      </c>
      <c r="AL14" s="66">
        <f>IF(AN14=0,0,AN13+1)</f>
        <v>46188</v>
      </c>
      <c r="AM14" s="67"/>
      <c r="AN14" s="68">
        <f>(AN13+7)*IF(MONTH(AN13+7)=A15,1,0)</f>
        <v>46194</v>
      </c>
      <c r="AO14" s="69">
        <f ca="1">IF(AU14&lt;7,1,IF(AP14=7,0,1))</f>
        <v>1</v>
      </c>
      <c r="AP14" s="70">
        <f ca="1">COUNTIFS(OFFSET(F15,0,DAY(AL14)-1,1,DAY(AN14)-DAY(AL14)+1),"■")+COUNTIFS(OFFSET(F15,0,DAY(AL14)-1,1,DAY(AN14)-DAY(AL14)+1),"〇")+COUNTIFS(OFFSET(F15,0,DAY(AL14)-1,1,DAY(AN14)-DAY(AL14)+1),"振")</f>
        <v>7</v>
      </c>
      <c r="AQ14" s="71">
        <f ca="1">COUNTIFS(OFFSET(F15,0,DAY(AL14)-1,1,DAY(AN14)-DAY(AL14)+1),"■")+COUNTIFS(OFFSET(F15,0,DAY(AL14)-1,1,DAY(AN14)-DAY(AL14)+1),"振")+COUNTIFS(F11:AJ11,"翌",F10:AJ10,"■")+COUNTIFS(F11:AJ11,"翌",F10:AJ10,"振")</f>
        <v>2</v>
      </c>
      <c r="AR14" s="71">
        <f t="shared" ref="AR14:AR17" ca="1" si="2">IF(AO14&gt;0,0,IF(AQ14/AP14&gt;0.285,0,1))</f>
        <v>0</v>
      </c>
      <c r="AS14" s="71">
        <f t="shared" ref="AS14:AS15" si="3">IF(AJ14&gt;0,0,IF(AR14&gt;0,"NG","OK"))</f>
        <v>0</v>
      </c>
      <c r="AT14" s="72"/>
      <c r="AU14" s="73">
        <f ca="1">COUNTIFS(OFFSET(F17,0,DAY(AL14)-1,1,DAY(AN14)-DAY(AL14)+1),"■")+COUNTIFS(OFFSET(F17,0,DAY(AL14)-1,1,DAY(AN14)-DAY(AL14)+1),"〇")+COUNTIFS(OFFSET(F17,0,DAY(AL14)-1,1,DAY(AN14)-DAY(AL14)+1),"振")</f>
        <v>0</v>
      </c>
      <c r="AV14" s="71">
        <f ca="1">COUNTIFS(OFFSET(F17,0,DAY(AL14)-1,1,DAY(AN14)-DAY(AL14)+1),"■")+COUNTIFS(OFFSET(F17,0,DAY(AL14)-1,1,DAY(AN14)-DAY(AL14)+1),"振")+COUNTIFS(F11:AJ11,"翌",F12:AJ12,"■")</f>
        <v>0</v>
      </c>
      <c r="AW14" s="71">
        <f t="shared" ref="AW14:AW17" ca="1" si="4">IF(OR(AO14&gt;0,AU14=0),0,IF(AV14/AU14&gt;0.285,0,1))</f>
        <v>0</v>
      </c>
      <c r="AX14" s="71" t="str">
        <f ca="1">IF(AO14&gt;0,"-",IF(AW14&gt;0,"NG","OK"))</f>
        <v>-</v>
      </c>
      <c r="AY14" s="72"/>
      <c r="BA14" s="105"/>
      <c r="BB14" s="105"/>
      <c r="BC14" s="108"/>
      <c r="BD14" s="109"/>
      <c r="BE14" s="116"/>
      <c r="BF14" s="95"/>
      <c r="BG14" s="95"/>
      <c r="BH14" s="99"/>
      <c r="BI14" s="100"/>
      <c r="BJ14" s="95"/>
    </row>
    <row r="15" spans="1:62" ht="26.45" customHeight="1">
      <c r="A15" s="102">
        <f>MONTH(D5)</f>
        <v>6</v>
      </c>
      <c r="B15" s="102"/>
      <c r="C15" s="102"/>
      <c r="D15" s="101" t="s">
        <v>17</v>
      </c>
      <c r="E15" s="101"/>
      <c r="F15" s="19" t="str">
        <f t="shared" ref="F15:AJ15" si="5">IF(F14="","",IF(WEEKDAY(F14,2)&gt;5,"■","〇"))</f>
        <v/>
      </c>
      <c r="G15" s="19" t="str">
        <f t="shared" si="5"/>
        <v/>
      </c>
      <c r="H15" s="19" t="str">
        <f t="shared" si="5"/>
        <v/>
      </c>
      <c r="I15" s="19" t="str">
        <f t="shared" si="5"/>
        <v/>
      </c>
      <c r="J15" s="19" t="str">
        <f>IF(J14="","",IF(WEEKDAY(J14,2)&gt;5,"■","〇"))</f>
        <v/>
      </c>
      <c r="K15" s="19" t="str">
        <f t="shared" si="5"/>
        <v/>
      </c>
      <c r="L15" s="19" t="str">
        <f t="shared" si="5"/>
        <v/>
      </c>
      <c r="M15" s="19" t="str">
        <f t="shared" si="5"/>
        <v/>
      </c>
      <c r="N15" s="19" t="str">
        <f t="shared" si="5"/>
        <v/>
      </c>
      <c r="O15" s="19" t="str">
        <f t="shared" si="5"/>
        <v>〇</v>
      </c>
      <c r="P15" s="19" t="str">
        <f t="shared" si="5"/>
        <v>〇</v>
      </c>
      <c r="Q15" s="19" t="str">
        <f t="shared" si="5"/>
        <v>〇</v>
      </c>
      <c r="R15" s="19" t="str">
        <f t="shared" si="5"/>
        <v>■</v>
      </c>
      <c r="S15" s="19" t="str">
        <f t="shared" si="5"/>
        <v>■</v>
      </c>
      <c r="T15" s="19" t="str">
        <f t="shared" si="5"/>
        <v>〇</v>
      </c>
      <c r="U15" s="19" t="str">
        <f t="shared" si="5"/>
        <v>〇</v>
      </c>
      <c r="V15" s="19" t="str">
        <f t="shared" si="5"/>
        <v>〇</v>
      </c>
      <c r="W15" s="19" t="str">
        <f t="shared" si="5"/>
        <v>〇</v>
      </c>
      <c r="X15" s="19" t="str">
        <f t="shared" si="5"/>
        <v>〇</v>
      </c>
      <c r="Y15" s="19" t="str">
        <f t="shared" si="5"/>
        <v>■</v>
      </c>
      <c r="Z15" s="19" t="str">
        <f t="shared" si="5"/>
        <v>■</v>
      </c>
      <c r="AA15" s="19" t="str">
        <f t="shared" si="5"/>
        <v>〇</v>
      </c>
      <c r="AB15" s="19" t="str">
        <f t="shared" si="5"/>
        <v>〇</v>
      </c>
      <c r="AC15" s="19" t="str">
        <f t="shared" si="5"/>
        <v>〇</v>
      </c>
      <c r="AD15" s="19" t="str">
        <f t="shared" si="5"/>
        <v>〇</v>
      </c>
      <c r="AE15" s="19" t="str">
        <f t="shared" si="5"/>
        <v>〇</v>
      </c>
      <c r="AF15" s="19" t="str">
        <f t="shared" si="5"/>
        <v>■</v>
      </c>
      <c r="AG15" s="19" t="str">
        <f t="shared" si="5"/>
        <v>■</v>
      </c>
      <c r="AH15" s="19" t="str">
        <f t="shared" si="5"/>
        <v>〇</v>
      </c>
      <c r="AI15" s="19" t="str">
        <f t="shared" si="5"/>
        <v>〇</v>
      </c>
      <c r="AJ15" s="19" t="str">
        <f t="shared" si="5"/>
        <v/>
      </c>
      <c r="AK15" s="65" t="s">
        <v>94</v>
      </c>
      <c r="AL15" s="66">
        <f t="shared" ref="AL15:AL17" si="6">IF(AN15=0,0,AN14+1)</f>
        <v>46195</v>
      </c>
      <c r="AM15" s="67"/>
      <c r="AN15" s="68">
        <f>(AN14+7)*IF(MONTH(AN14+7)=A15,1,0)</f>
        <v>46201</v>
      </c>
      <c r="AO15" s="69">
        <f ca="1">IF(AU15&lt;7,1,IF(AP15=7,0,1))</f>
        <v>1</v>
      </c>
      <c r="AP15" s="70">
        <f ca="1">COUNTIFS(OFFSET(F15,0,DAY(AL15)-1,1,DAY(AN15)-DAY(AL15)+1),"■")+COUNTIFS(OFFSET(F15,0,DAY(AL15)-1,1,DAY(AN15)-DAY(AL15)+1),"〇")+COUNTIFS(OFFSET(F15,0,DAY(AL15)-1,1,DAY(AN15)-DAY(AL15)+1),"振")</f>
        <v>7</v>
      </c>
      <c r="AQ15" s="71">
        <f ca="1">COUNTIFS(OFFSET(F15,0,DAY(AL15)-1,1,DAY(AN15)-DAY(AL15)+1),"■")+COUNTIFS(OFFSET(F15,0,DAY(AL15)-1,1,DAY(AN15)-DAY(AL15)+1),"振")+COUNTIFS(F11:AJ11,"翌",F10:AJ10,"■")+COUNTIFS(F11:AJ11,"翌",F10:AJ10,"振")</f>
        <v>2</v>
      </c>
      <c r="AR15" s="71">
        <f t="shared" ca="1" si="2"/>
        <v>0</v>
      </c>
      <c r="AS15" s="71">
        <f t="shared" si="3"/>
        <v>0</v>
      </c>
      <c r="AT15" s="72"/>
      <c r="AU15" s="74">
        <f ca="1">COUNTIFS(OFFSET(F17,0,DAY(AL15)-1,1,DAY(AN15)-DAY(AL15)+1),"■")+COUNTIFS(OFFSET(F17,0,DAY(AL15)-1,1,DAY(AN15)-DAY(AL15)+1),"〇")+COUNTIFS(OFFSET(F17,0,DAY(AL15)-1,1,DAY(AN15)-DAY(AL15)+1),"振")+COUNTIFS(F13:AJ13,"翌")</f>
        <v>0</v>
      </c>
      <c r="AV15" s="71">
        <f ca="1">COUNTIFS(OFFSET(F17,0,DAY(AL15)-1,1,DAY(AN15)-DAY(AL15)+1),"■")+COUNTIFS(OFFSET(F17,0,DAY(AL15)-1,1,DAY(AN15)-DAY(AL15)+1),"振")+COUNTIFS(F11:AJ11,"翌",F12:AJ12,"■")</f>
        <v>0</v>
      </c>
      <c r="AW15" s="71">
        <f t="shared" ca="1" si="4"/>
        <v>0</v>
      </c>
      <c r="AX15" s="71" t="str">
        <f ca="1">IF(AO15&gt;0,"-",IF(AW15&gt;0,"NG","OK"))</f>
        <v>-</v>
      </c>
      <c r="AY15" s="72"/>
      <c r="BA15" s="28">
        <f>COUNTIFS(F16:AJ16,"",F14:AJ14,1)+COUNTIFS(F16:AJ16,"",F14:AJ14,7)</f>
        <v>6</v>
      </c>
      <c r="BB15" s="28">
        <f>COUNTIF(F15:AJ15,"■")-COUNTIFS(F16:AJ16,"－",F15:AJ15,"■")</f>
        <v>6</v>
      </c>
      <c r="BC15" s="28">
        <f ca="1">IF(BD15="NG",1,0)</f>
        <v>0</v>
      </c>
      <c r="BD15" s="46" t="str">
        <f ca="1">AT13</f>
        <v>OK</v>
      </c>
      <c r="BE15" s="30">
        <f>COUNTIFS(F15:AJ15,"■",F14:AJ14,1)+COUNTIFS(F15:AJ15,"〇",F14:AJ14,1)+COUNTIFS(F15:AJ15,"■",F14:AJ14,7)+COUNTIFS(F15:AJ15,"〇",F14:AJ14,7)</f>
        <v>6</v>
      </c>
      <c r="BF15" s="30">
        <f>COUNTIF(F15:AJ15,"■")</f>
        <v>6</v>
      </c>
      <c r="BG15" s="45">
        <f>IF(BJ15=0,"-",BF15/BJ15)</f>
        <v>0.2857142857142857</v>
      </c>
      <c r="BH15" s="30">
        <f>IF(BI15="NG",1,0)</f>
        <v>0</v>
      </c>
      <c r="BI15" s="30" t="str">
        <f>IF(BG15&gt;=0.285,"OK",IF(BF15&gt;=BE15,"OK","NG"))</f>
        <v>OK</v>
      </c>
      <c r="BJ15" s="30">
        <f>COUNTIF(F15:AJ15,"〇")+COUNTIF(F15:AJ15,"■")</f>
        <v>21</v>
      </c>
    </row>
    <row r="16" spans="1:62" ht="26.45" customHeight="1">
      <c r="A16" s="102"/>
      <c r="B16" s="102"/>
      <c r="C16" s="102"/>
      <c r="D16" s="101" t="s">
        <v>83</v>
      </c>
      <c r="E16" s="101"/>
      <c r="F16" s="19" t="str">
        <f>IF(F15="×","×","")</f>
        <v/>
      </c>
      <c r="G16" s="19" t="str">
        <f t="shared" ref="G16:AJ16" si="7">IF(G15="×","×","")</f>
        <v/>
      </c>
      <c r="H16" s="19" t="str">
        <f t="shared" si="7"/>
        <v/>
      </c>
      <c r="I16" s="19" t="str">
        <f t="shared" si="7"/>
        <v/>
      </c>
      <c r="J16" s="19" t="str">
        <f t="shared" si="7"/>
        <v/>
      </c>
      <c r="K16" s="19" t="str">
        <f t="shared" si="7"/>
        <v/>
      </c>
      <c r="L16" s="19" t="str">
        <f t="shared" si="7"/>
        <v/>
      </c>
      <c r="M16" s="19" t="str">
        <f t="shared" si="7"/>
        <v/>
      </c>
      <c r="N16" s="19" t="str">
        <f t="shared" si="7"/>
        <v/>
      </c>
      <c r="O16" s="19" t="str">
        <f t="shared" si="7"/>
        <v/>
      </c>
      <c r="P16" s="19" t="str">
        <f t="shared" si="7"/>
        <v/>
      </c>
      <c r="Q16" s="19" t="str">
        <f t="shared" si="7"/>
        <v/>
      </c>
      <c r="R16" s="19" t="str">
        <f t="shared" si="7"/>
        <v/>
      </c>
      <c r="S16" s="19" t="str">
        <f t="shared" si="7"/>
        <v/>
      </c>
      <c r="T16" s="19" t="str">
        <f t="shared" si="7"/>
        <v/>
      </c>
      <c r="U16" s="19" t="str">
        <f t="shared" si="7"/>
        <v/>
      </c>
      <c r="V16" s="19" t="str">
        <f t="shared" si="7"/>
        <v/>
      </c>
      <c r="W16" s="19" t="str">
        <f t="shared" si="7"/>
        <v/>
      </c>
      <c r="X16" s="19" t="str">
        <f t="shared" si="7"/>
        <v/>
      </c>
      <c r="Y16" s="19" t="str">
        <f t="shared" si="7"/>
        <v/>
      </c>
      <c r="Z16" s="19" t="str">
        <f t="shared" si="7"/>
        <v/>
      </c>
      <c r="AA16" s="19" t="str">
        <f t="shared" si="7"/>
        <v/>
      </c>
      <c r="AB16" s="19" t="str">
        <f t="shared" si="7"/>
        <v/>
      </c>
      <c r="AC16" s="19" t="str">
        <f t="shared" si="7"/>
        <v/>
      </c>
      <c r="AD16" s="19" t="str">
        <f t="shared" si="7"/>
        <v/>
      </c>
      <c r="AE16" s="19" t="str">
        <f t="shared" si="7"/>
        <v/>
      </c>
      <c r="AF16" s="19" t="str">
        <f t="shared" si="7"/>
        <v/>
      </c>
      <c r="AG16" s="19" t="str">
        <f t="shared" si="7"/>
        <v/>
      </c>
      <c r="AH16" s="19"/>
      <c r="AI16" s="19"/>
      <c r="AJ16" s="19" t="str">
        <f t="shared" si="7"/>
        <v/>
      </c>
      <c r="AK16" s="65" t="s">
        <v>95</v>
      </c>
      <c r="AL16" s="66">
        <f t="shared" si="6"/>
        <v>0</v>
      </c>
      <c r="AM16" s="67"/>
      <c r="AN16" s="68">
        <f>(AN15+7)*IF(MONTH(AN15+7)=A15,1,0)</f>
        <v>0</v>
      </c>
      <c r="AO16" s="69">
        <f ca="1">IF(AU16&lt;7,1,IF(AP16=7,0,1))</f>
        <v>1</v>
      </c>
      <c r="AP16" s="70">
        <f ca="1">COUNTIFS(OFFSET(F15,0,DAY(AL16)-1,1,DAY(AN16)-DAY(AL16)+1),"■")+COUNTIFS(OFFSET(F15,0,DAY(AL16)-1,1,DAY(AN16)-DAY(AL16)+1),"〇")+COUNTIFS(OFFSET(F15,0,DAY(AL16)-1,1,DAY(AN16)-DAY(AL16)+1),"振")</f>
        <v>0</v>
      </c>
      <c r="AQ16" s="71">
        <f ca="1">COUNTIFS(OFFSET(F15,0,DAY(AL16)-1,1,DAY(AN16)-DAY(AL16)+1),"■")+COUNTIFS(OFFSET(F15,0,DAY(AL16)-1,1,DAY(AN16)-DAY(AL16)+1),"振")+COUNTIFS(F11:AJ11,"翌",F10:AJ10,"■")+COUNTIFS(F11:AJ11,"翌",F10:AJ10,"振")</f>
        <v>0</v>
      </c>
      <c r="AR16" s="71">
        <f t="shared" ca="1" si="2"/>
        <v>0</v>
      </c>
      <c r="AS16" s="71" t="str">
        <f>IF(AJ16&gt;0,"-",IF(AR16&gt;0,"NG","OK"))</f>
        <v>-</v>
      </c>
      <c r="AT16" s="72"/>
      <c r="AU16" s="70">
        <f ca="1">COUNTIFS(OFFSET(F17,0,DAY(AL16)-1,1,DAY(AN16)-DAY(AL16)+1),"■")+COUNTIFS(OFFSET(F17,0,DAY(AL16)-1,1,DAY(AN16)-DAY(AL16)+1),"〇")+COUNTIFS(OFFSET(F17,0,DAY(AL16)-1,1,DAY(AN16)-DAY(AL16)+1),"振")+COUNTIFS(F14:AJ14,"翌")</f>
        <v>0</v>
      </c>
      <c r="AV16" s="71">
        <f ca="1">COUNTIFS(OFFSET(F17,0,DAY(AL16)-1,1,DAY(AN16)-DAY(AL16)+1),"■")+COUNTIFS(OFFSET(F17,0,DAY(AL16)-1,1,DAY(AN16)-DAY(AL16)+1),"振")+COUNTIFS(F11:AJ11,"翌",F12:AJ12,"■")+COUNTIFS(F11:AJ11,"翌",F12:AJ12,"振")</f>
        <v>0</v>
      </c>
      <c r="AW16" s="71">
        <f t="shared" ca="1" si="4"/>
        <v>0</v>
      </c>
      <c r="AX16" s="71" t="str">
        <f ca="1">IF(AO16&gt;0,"-",IF(AW16&gt;0,"NG","OK"))</f>
        <v>-</v>
      </c>
      <c r="AY16" s="72"/>
      <c r="BA16" s="29"/>
      <c r="BB16" s="29"/>
      <c r="BC16" s="29"/>
      <c r="BD16" s="29"/>
      <c r="BE16" s="31"/>
      <c r="BF16" s="31"/>
      <c r="BG16" s="44"/>
      <c r="BH16" s="31"/>
      <c r="BI16" s="31"/>
      <c r="BJ16" s="31"/>
    </row>
    <row r="17" spans="1:62" ht="26.45" customHeight="1">
      <c r="A17" s="102"/>
      <c r="B17" s="102"/>
      <c r="C17" s="102"/>
      <c r="D17" s="101" t="s">
        <v>18</v>
      </c>
      <c r="E17" s="101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76" t="s">
        <v>96</v>
      </c>
      <c r="AL17" s="77">
        <f t="shared" si="6"/>
        <v>0</v>
      </c>
      <c r="AM17" s="78"/>
      <c r="AN17" s="79">
        <f>(AN16+7)*IF(MONTH(AN16+7)=A15,1,0)</f>
        <v>0</v>
      </c>
      <c r="AO17" s="80">
        <f ca="1">IF(AU17&lt;7,1,IF(AP17=7,0,1))</f>
        <v>1</v>
      </c>
      <c r="AP17" s="81">
        <f ca="1">COUNTIFS(OFFSET(F15,0,DAY(AL17)-1,1,DAY(AN17)-DAY(AL17)+1),"■")+COUNTIFS(OFFSET(F15,0,DAY(AL17)-1,1,DAY(AN17)-DAY(AL17)+1),"〇")+COUNTIFS(OFFSET(F15,0,DAY(AL17)-1,1,DAY(AN17)-DAY(AL17)+1),"振")</f>
        <v>0</v>
      </c>
      <c r="AQ17" s="82">
        <f ca="1">COUNTIFS(OFFSET(F15,0,DAY(AL17)-1,1,DAY(AN17)-DAY(AL17)+1),"■")+COUNTIFS(OFFSET(F15,0,DAY(AL17)-1,1,DAY(AN17)-DAY(AL17)+1),"振")+COUNTIFS(F11:AJ11,"翌",F10:AJ10,"■")+COUNTIFS(F11:AJ11,"翌",F10:AJ10,"振")</f>
        <v>0</v>
      </c>
      <c r="AR17" s="82">
        <f t="shared" ca="1" si="2"/>
        <v>0</v>
      </c>
      <c r="AS17" s="82" t="str">
        <f ca="1">IF(AJ17&gt;0,"-",IF(AR17&gt;0,"NG","OK"))</f>
        <v>OK</v>
      </c>
      <c r="AT17" s="83"/>
      <c r="AU17" s="84">
        <f ca="1">COUNTIFS(OFFSET(F17,0,DAY(AL17)-1,1,DAY(AN17)-DAY(AL17)+1),"■")+COUNTIFS(OFFSET(F17,0,DAY(AL17)-1,1,DAY(AN17)-DAY(AL17)+1),"〇")+COUNTIFS(OFFSET(F17,0,DAY(AL17)-1,1,DAY(AN17)-DAY(AL17)+1),"振")+COUNTIFS(F15:AJ15,"翌")</f>
        <v>0</v>
      </c>
      <c r="AV17" s="82">
        <f ca="1">COUNTIFS(OFFSET(F17,0,DAY(AL17)-1,1,DAY(AN17)-DAY(AL17)+1),"■")+COUNTIFS(OFFSET(F17,0,DAY(AL17)-1,1,DAY(AN17)-DAY(AL17)+1),"振")+COUNTIFS(F11:AJ11,"翌",F12:AJ12,"■")+COUNTIFS(F11:AJ11,"翌",F12:AJ12,"振")</f>
        <v>0</v>
      </c>
      <c r="AW17" s="82">
        <f t="shared" ca="1" si="4"/>
        <v>0</v>
      </c>
      <c r="AX17" s="82" t="str">
        <f ca="1">IF(AO17&gt;0,"-",IF(AW17&gt;0,"NG","OK"))</f>
        <v>-</v>
      </c>
      <c r="AY17" s="83"/>
      <c r="BA17" s="29"/>
      <c r="BB17" s="28">
        <f>COUNTIFS(F16:AJ16,"",F17:AJ17,"■")+COUNTIFS(F16:AJ16,"",F17:AJ17,"振")</f>
        <v>0</v>
      </c>
      <c r="BC17" s="28">
        <f ca="1">IF(BD17="NG",1,0)</f>
        <v>0</v>
      </c>
      <c r="BD17" s="46" t="str">
        <f ca="1">AY13</f>
        <v>OK</v>
      </c>
      <c r="BE17" s="30">
        <f>COUNTIFS(F15:AJ15,"■",F14:AJ14,1)+COUNTIFS(F15:AJ15,"〇",F14:AJ14,1)+COUNTIFS(F15:AJ15,"■",F14:AJ14,7)+COUNTIFS(F15:AJ15,"〇",F14:AJ14,7)-COUNTIFS(F17:AJ17,"×",F14:AJ14,1)-COUNTIFS(F17:AJ17,"×",F14:AJ14,7)</f>
        <v>6</v>
      </c>
      <c r="BF17" s="30">
        <f>COUNTIF(F17:AJ17,"■")+COUNTIF(F17:AJ17,"振")</f>
        <v>0</v>
      </c>
      <c r="BG17" s="45" t="str">
        <f>IF(BJ17=0,"-",BF17/BJ17)</f>
        <v>-</v>
      </c>
      <c r="BH17" s="30">
        <f>IF(BI17="NG",1,0)</f>
        <v>0</v>
      </c>
      <c r="BI17" s="30" t="str">
        <f>IF(BG17&gt;=0.285,"OK",IF(BF17&gt;=BE17,"OK","NG"))</f>
        <v>OK</v>
      </c>
      <c r="BJ17" s="30">
        <f>COUNTIF(F17:AJ17,"〇")+COUNTIF(F17:AJ17,"■")+COUNTIF(F17:AJ17,"振")</f>
        <v>0</v>
      </c>
    </row>
    <row r="18" spans="1:62" ht="26.45" customHeight="1">
      <c r="A18" s="103">
        <f>IF(A15=12,A13+1,A13)</f>
        <v>2026</v>
      </c>
      <c r="B18" s="103"/>
      <c r="C18" s="103"/>
      <c r="D18" s="101" t="s">
        <v>8</v>
      </c>
      <c r="E18" s="101"/>
      <c r="F18" s="13">
        <f>IF(DATE($A18,$A20,F$12)&lt;$D$5,0,IF(DATE($A18,$A20,F$12)&gt;$L$5,0,DATE($A18,$A20,F$12)))</f>
        <v>46204</v>
      </c>
      <c r="G18" s="13">
        <f t="shared" ref="G18:AF18" si="8">IF(DATE($A18,$A20,G$12)&lt;$D$5,0,IF(DATE($A18,$A20,G$12)&gt;$L$5,0,DATE($A18,$A20,G$12)))</f>
        <v>46205</v>
      </c>
      <c r="H18" s="13">
        <f t="shared" si="8"/>
        <v>46206</v>
      </c>
      <c r="I18" s="13">
        <f t="shared" si="8"/>
        <v>46207</v>
      </c>
      <c r="J18" s="13">
        <f t="shared" si="8"/>
        <v>46208</v>
      </c>
      <c r="K18" s="13">
        <f t="shared" si="8"/>
        <v>46209</v>
      </c>
      <c r="L18" s="13">
        <f t="shared" si="8"/>
        <v>46210</v>
      </c>
      <c r="M18" s="13">
        <f t="shared" si="8"/>
        <v>46211</v>
      </c>
      <c r="N18" s="13">
        <f t="shared" si="8"/>
        <v>46212</v>
      </c>
      <c r="O18" s="13">
        <f t="shared" si="8"/>
        <v>46213</v>
      </c>
      <c r="P18" s="13">
        <f t="shared" si="8"/>
        <v>46214</v>
      </c>
      <c r="Q18" s="13">
        <f t="shared" si="8"/>
        <v>46215</v>
      </c>
      <c r="R18" s="13">
        <f t="shared" si="8"/>
        <v>46216</v>
      </c>
      <c r="S18" s="13">
        <f t="shared" si="8"/>
        <v>46217</v>
      </c>
      <c r="T18" s="13">
        <f t="shared" si="8"/>
        <v>46218</v>
      </c>
      <c r="U18" s="13">
        <f t="shared" si="8"/>
        <v>46219</v>
      </c>
      <c r="V18" s="13">
        <f t="shared" si="8"/>
        <v>46220</v>
      </c>
      <c r="W18" s="13">
        <f t="shared" si="8"/>
        <v>46221</v>
      </c>
      <c r="X18" s="13">
        <f t="shared" si="8"/>
        <v>46222</v>
      </c>
      <c r="Y18" s="13">
        <f t="shared" si="8"/>
        <v>46223</v>
      </c>
      <c r="Z18" s="13">
        <f t="shared" si="8"/>
        <v>46224</v>
      </c>
      <c r="AA18" s="13">
        <f t="shared" si="8"/>
        <v>46225</v>
      </c>
      <c r="AB18" s="13">
        <f t="shared" si="8"/>
        <v>46226</v>
      </c>
      <c r="AC18" s="13">
        <f t="shared" si="8"/>
        <v>46227</v>
      </c>
      <c r="AD18" s="13">
        <f t="shared" si="8"/>
        <v>46228</v>
      </c>
      <c r="AE18" s="13">
        <f t="shared" si="8"/>
        <v>46229</v>
      </c>
      <c r="AF18" s="13">
        <f t="shared" si="8"/>
        <v>46230</v>
      </c>
      <c r="AG18" s="13">
        <f>IF(DATE($A18,$A20,AG$12)&lt;$D$5,0,IF(DATE($A18,$A20,AG$12)&gt;$L$5,0,DATE($A18,$A20,AG$12)))</f>
        <v>46231</v>
      </c>
      <c r="AH18" s="13">
        <f>DATE($A18,$A20,AH$12)*IF(MONTH(AG18)=MONTH(DATE($A18,$A20,AH$12)),1,0)*IF(DATE($A18,$A20,AH$12)&lt;$D$5,0,IF(DATE($A18,$A20,AH$12)&gt;$L$5,0,1))</f>
        <v>46232</v>
      </c>
      <c r="AI18" s="13">
        <f>DATE($A18,$A20,AI$12)*IF(MONTH(AH18)=MONTH(DATE($A18,$A20,AI$12)),1,0)*IF(DATE($A18,$A20,AI$12)&lt;$D$5,0,IF(DATE($A18,$A20,AI$12)&gt;$L$5,0,1))</f>
        <v>46233</v>
      </c>
      <c r="AJ18" s="13">
        <f>DATE($A18,$A20,AJ$12)*IF(MONTH(AI18)=MONTH(DATE($A18,$A20,AJ$12)),1,0)*IF(DATE($A18,$A20,AJ$12)&lt;$D$5,0,IF(DATE($A18,$A20,AJ$12)&gt;$L$5,0,1))</f>
        <v>46234</v>
      </c>
      <c r="AK18" s="56" t="s">
        <v>92</v>
      </c>
      <c r="AL18" s="57">
        <f>_xlfn.MINIFS(F18:AJ18,F18:AJ18,"&gt;0")</f>
        <v>46204</v>
      </c>
      <c r="AM18" s="58" t="s">
        <v>97</v>
      </c>
      <c r="AN18" s="59">
        <f>CEILING(DATE(A18, A20, 1+6+ROUNDDOWN(DAY(AL18)/7,0)*7), 7) - 6</f>
        <v>46208</v>
      </c>
      <c r="AO18" s="69">
        <f ca="1">IF(AU18&lt;7,1,IF(AP18=7,0,1))</f>
        <v>1</v>
      </c>
      <c r="AP18" s="61">
        <f ca="1">COUNTIFS(OFFSET(F20,0,DAY(AL18)-1,1,DAY(AN18)-DAY(AL18)+1),"■")+COUNTIFS(OFFSET(F20,0,DAY(AL18)-1,1,DAY(AN18)-DAY(AL18)+1),"〇")+COUNTIFS(OFFSET(F20,0,DAY(AL18)-1,1,DAY(AN18)-DAY(AL18)+1),"振")+COUNTIFS(F16:AJ16,"翌")</f>
        <v>5</v>
      </c>
      <c r="AQ18" s="62">
        <f ca="1">COUNTIFS(OFFSET(F20,0,DAY(AL18)-1,1,DAY(AN18)-DAY(AL18)+1),"■")+COUNTIFS(OFFSET(F20,0,DAY(AL18)-1,1,DAY(AN18)-DAY(AL18)+1),"振")+COUNTIFS(F16:AJ16,"翌",F15:AJ15,"■")+COUNTIFS(F16:AJ16,"翌",F15:AJ15,"振")</f>
        <v>2</v>
      </c>
      <c r="AR18" s="62">
        <f ca="1">IF(AO18&gt;0,0,IF(AQ18/AP18&gt;0.285,0,1))</f>
        <v>0</v>
      </c>
      <c r="AS18" s="62" t="str">
        <f>IF(AJ18&gt;0,"-",IF(AR18&gt;0,"NG","OK"))</f>
        <v>-</v>
      </c>
      <c r="AT18" s="63" t="str">
        <f ca="1">IF(SUM(AR18:AR22)&gt;0,"NG","OK")</f>
        <v>OK</v>
      </c>
      <c r="AU18" s="64">
        <f ca="1">COUNTIFS(OFFSET(F22,0,DAY(AL18)-1,1,DAY(AN18)-DAY(AL18)+1),"■")+COUNTIFS(OFFSET(F22,0,DAY(AL18)-1,1,DAY(AN18)-DAY(AL18)+1),"〇")+COUNTIFS(OFFSET(F22,0,DAY(AL18)-1,1,DAY(AN18)-DAY(AL18)+1),"振")+COUNTIFS(F16:AJ16,"翌")</f>
        <v>0</v>
      </c>
      <c r="AV18" s="62">
        <f ca="1">COUNTIFS(OFFSET(F22,0,DAY(AL18)-1,1,DAY(AN18)-DAY(AL18)+1),"■")+COUNTIFS(OFFSET(F22,0,DAY(AL18)-1,1,DAY(AN18)-DAY(AL18)+1),"振")+COUNTIFS(F16:AJ16,"翌",F17:AJ17,"■")+COUNTIFS(F16:AJ16,"翌",F17:AJ17,"振")</f>
        <v>0</v>
      </c>
      <c r="AW18" s="62">
        <f ca="1">IF(OR(AO18&gt;0,AU18=0),0,IF(AV18/AU18&gt;0.285,0,1))</f>
        <v>0</v>
      </c>
      <c r="AX18" s="71" t="str">
        <f ca="1">IF(AO18&gt;0,"-",IF(AW18&gt;0,"NG","OK"))</f>
        <v>-</v>
      </c>
      <c r="AY18" s="63" t="str">
        <f ca="1">IF(SUM(AW18:AW22)&gt;0,"NG","OK")</f>
        <v>OK</v>
      </c>
      <c r="BA18" s="104" t="s">
        <v>85</v>
      </c>
      <c r="BB18" s="105" t="s">
        <v>26</v>
      </c>
      <c r="BC18" s="106" t="s">
        <v>86</v>
      </c>
      <c r="BD18" s="107"/>
      <c r="BE18" s="110" t="s">
        <v>85</v>
      </c>
      <c r="BF18" s="95" t="s">
        <v>26</v>
      </c>
      <c r="BG18" s="96" t="s">
        <v>25</v>
      </c>
      <c r="BH18" s="97" t="s">
        <v>86</v>
      </c>
      <c r="BI18" s="98"/>
      <c r="BJ18" s="95" t="s">
        <v>23</v>
      </c>
    </row>
    <row r="19" spans="1:62" ht="26.45" customHeight="1">
      <c r="A19" s="103"/>
      <c r="B19" s="103"/>
      <c r="C19" s="103"/>
      <c r="D19" s="101" t="s">
        <v>2</v>
      </c>
      <c r="E19" s="101"/>
      <c r="F19" s="14">
        <f t="shared" ref="F19:AI19" si="9">IF(F18=0,"",WEEKDAY(F18,1))</f>
        <v>4</v>
      </c>
      <c r="G19" s="14">
        <f t="shared" si="9"/>
        <v>5</v>
      </c>
      <c r="H19" s="14">
        <f t="shared" si="9"/>
        <v>6</v>
      </c>
      <c r="I19" s="14">
        <f t="shared" si="9"/>
        <v>7</v>
      </c>
      <c r="J19" s="14">
        <f t="shared" si="9"/>
        <v>1</v>
      </c>
      <c r="K19" s="14">
        <f t="shared" si="9"/>
        <v>2</v>
      </c>
      <c r="L19" s="14">
        <f t="shared" si="9"/>
        <v>3</v>
      </c>
      <c r="M19" s="14">
        <f t="shared" si="9"/>
        <v>4</v>
      </c>
      <c r="N19" s="14">
        <f t="shared" si="9"/>
        <v>5</v>
      </c>
      <c r="O19" s="14">
        <f t="shared" si="9"/>
        <v>6</v>
      </c>
      <c r="P19" s="14">
        <f t="shared" si="9"/>
        <v>7</v>
      </c>
      <c r="Q19" s="14">
        <f t="shared" si="9"/>
        <v>1</v>
      </c>
      <c r="R19" s="14">
        <f t="shared" si="9"/>
        <v>2</v>
      </c>
      <c r="S19" s="14">
        <f t="shared" si="9"/>
        <v>3</v>
      </c>
      <c r="T19" s="14">
        <f t="shared" si="9"/>
        <v>4</v>
      </c>
      <c r="U19" s="14">
        <f t="shared" si="9"/>
        <v>5</v>
      </c>
      <c r="V19" s="14">
        <f t="shared" si="9"/>
        <v>6</v>
      </c>
      <c r="W19" s="14">
        <f t="shared" si="9"/>
        <v>7</v>
      </c>
      <c r="X19" s="14">
        <f t="shared" si="9"/>
        <v>1</v>
      </c>
      <c r="Y19" s="14">
        <f t="shared" si="9"/>
        <v>2</v>
      </c>
      <c r="Z19" s="14">
        <f t="shared" si="9"/>
        <v>3</v>
      </c>
      <c r="AA19" s="14">
        <f t="shared" si="9"/>
        <v>4</v>
      </c>
      <c r="AB19" s="14">
        <f t="shared" si="9"/>
        <v>5</v>
      </c>
      <c r="AC19" s="14">
        <f t="shared" si="9"/>
        <v>6</v>
      </c>
      <c r="AD19" s="14">
        <f t="shared" si="9"/>
        <v>7</v>
      </c>
      <c r="AE19" s="14">
        <f t="shared" si="9"/>
        <v>1</v>
      </c>
      <c r="AF19" s="14">
        <f t="shared" si="9"/>
        <v>2</v>
      </c>
      <c r="AG19" s="14">
        <f t="shared" si="9"/>
        <v>3</v>
      </c>
      <c r="AH19" s="14">
        <f t="shared" si="9"/>
        <v>4</v>
      </c>
      <c r="AI19" s="14">
        <f t="shared" si="9"/>
        <v>5</v>
      </c>
      <c r="AJ19" s="14">
        <f>IF(AJ18=0,"",WEEKDAY(AJ18,1))</f>
        <v>6</v>
      </c>
      <c r="AK19" s="65" t="s">
        <v>93</v>
      </c>
      <c r="AL19" s="66">
        <f>IF(AN19=0,0,AN18+1)</f>
        <v>46209</v>
      </c>
      <c r="AM19" s="67"/>
      <c r="AN19" s="68">
        <f>(AN18+7)*IF(MONTH(AN18+7)=A20,1,0)</f>
        <v>46215</v>
      </c>
      <c r="AO19" s="69">
        <f ca="1">IF(AU19&lt;7,1,IF(AP19=7,0,1))</f>
        <v>1</v>
      </c>
      <c r="AP19" s="70">
        <f ca="1">COUNTIFS(OFFSET(F20,0,DAY(AL19)-1,1,DAY(AN19)-DAY(AL19)+1),"■")+COUNTIFS(OFFSET(F20,0,DAY(AL19)-1,1,DAY(AN19)-DAY(AL19)+1),"〇")+COUNTIFS(OFFSET(F20,0,DAY(AL19)-1,1,DAY(AN19)-DAY(AL19)+1),"振")</f>
        <v>7</v>
      </c>
      <c r="AQ19" s="71">
        <f ca="1">COUNTIFS(OFFSET(F20,0,DAY(AL19)-1,1,DAY(AN19)-DAY(AL19)+1),"■")+COUNTIFS(OFFSET(F20,0,DAY(AL19)-1,1,DAY(AN19)-DAY(AL19)+1),"振")+COUNTIFS(F16:AJ16,"翌",F15:AJ15,"■")+COUNTIFS(F16:AJ16,"翌",F15:AJ15,"振")</f>
        <v>2</v>
      </c>
      <c r="AR19" s="71">
        <f t="shared" ref="AR19:AR22" ca="1" si="10">IF(AO19&gt;0,0,IF(AQ19/AP19&gt;0.285,0,1))</f>
        <v>0</v>
      </c>
      <c r="AS19" s="71">
        <f t="shared" ref="AS19:AS20" si="11">IF(AJ19&gt;0,0,IF(AR19&gt;0,"NG","OK"))</f>
        <v>0</v>
      </c>
      <c r="AT19" s="72"/>
      <c r="AU19" s="73">
        <f ca="1">COUNTIFS(OFFSET(F22,0,DAY(AL19)-1,1,DAY(AN19)-DAY(AL19)+1),"■")+COUNTIFS(OFFSET(F22,0,DAY(AL19)-1,1,DAY(AN19)-DAY(AL19)+1),"〇")+COUNTIFS(OFFSET(F22,0,DAY(AL19)-1,1,DAY(AN19)-DAY(AL19)+1),"振")</f>
        <v>0</v>
      </c>
      <c r="AV19" s="71">
        <f ca="1">COUNTIFS(OFFSET(F22,0,DAY(AL19)-1,1,DAY(AN19)-DAY(AL19)+1),"■")+COUNTIFS(OFFSET(F22,0,DAY(AL19)-1,1,DAY(AN19)-DAY(AL19)+1),"振")+COUNTIFS(F16:AJ16,"翌",F17:AJ17,"■")</f>
        <v>0</v>
      </c>
      <c r="AW19" s="71">
        <f t="shared" ref="AW19:AW22" ca="1" si="12">IF(OR(AO19&gt;0,AU19=0),0,IF(AV19/AU19&gt;0.285,0,1))</f>
        <v>0</v>
      </c>
      <c r="AX19" s="71" t="str">
        <f ca="1">IF(AO19&gt;0,"-",IF(AW19&gt;0,"NG","OK"))</f>
        <v>-</v>
      </c>
      <c r="AY19" s="72"/>
      <c r="BA19" s="105"/>
      <c r="BB19" s="105"/>
      <c r="BC19" s="108"/>
      <c r="BD19" s="109"/>
      <c r="BE19" s="111"/>
      <c r="BF19" s="95"/>
      <c r="BG19" s="96"/>
      <c r="BH19" s="99"/>
      <c r="BI19" s="100"/>
      <c r="BJ19" s="95"/>
    </row>
    <row r="20" spans="1:62" ht="26.45" customHeight="1">
      <c r="A20" s="102">
        <f>IF(A15=12,1,A15+1)</f>
        <v>7</v>
      </c>
      <c r="B20" s="102"/>
      <c r="C20" s="102"/>
      <c r="D20" s="101" t="s">
        <v>17</v>
      </c>
      <c r="E20" s="101"/>
      <c r="F20" s="19" t="str">
        <f t="shared" ref="F20:AJ20" si="13">IF(F19="","",IF(WEEKDAY(F19,2)&gt;5,"■","〇"))</f>
        <v>〇</v>
      </c>
      <c r="G20" s="19" t="str">
        <f t="shared" si="13"/>
        <v>〇</v>
      </c>
      <c r="H20" s="19" t="str">
        <f t="shared" si="13"/>
        <v>〇</v>
      </c>
      <c r="I20" s="19" t="str">
        <f t="shared" si="13"/>
        <v>■</v>
      </c>
      <c r="J20" s="19" t="str">
        <f t="shared" si="13"/>
        <v>■</v>
      </c>
      <c r="K20" s="19" t="str">
        <f t="shared" si="13"/>
        <v>〇</v>
      </c>
      <c r="L20" s="19" t="str">
        <f t="shared" si="13"/>
        <v>〇</v>
      </c>
      <c r="M20" s="19" t="str">
        <f t="shared" si="13"/>
        <v>〇</v>
      </c>
      <c r="N20" s="19" t="str">
        <f t="shared" si="13"/>
        <v>〇</v>
      </c>
      <c r="O20" s="19" t="str">
        <f t="shared" si="13"/>
        <v>〇</v>
      </c>
      <c r="P20" s="19" t="str">
        <f t="shared" si="13"/>
        <v>■</v>
      </c>
      <c r="Q20" s="19" t="str">
        <f t="shared" si="13"/>
        <v>■</v>
      </c>
      <c r="R20" s="19" t="str">
        <f t="shared" si="13"/>
        <v>〇</v>
      </c>
      <c r="S20" s="19" t="str">
        <f t="shared" si="13"/>
        <v>〇</v>
      </c>
      <c r="T20" s="19" t="str">
        <f t="shared" si="13"/>
        <v>〇</v>
      </c>
      <c r="U20" s="19" t="str">
        <f t="shared" si="13"/>
        <v>〇</v>
      </c>
      <c r="V20" s="19" t="str">
        <f t="shared" si="13"/>
        <v>〇</v>
      </c>
      <c r="W20" s="19" t="str">
        <f t="shared" si="13"/>
        <v>■</v>
      </c>
      <c r="X20" s="19" t="str">
        <f t="shared" si="13"/>
        <v>■</v>
      </c>
      <c r="Y20" s="19" t="str">
        <f t="shared" si="13"/>
        <v>〇</v>
      </c>
      <c r="Z20" s="19" t="str">
        <f t="shared" si="13"/>
        <v>〇</v>
      </c>
      <c r="AA20" s="19" t="str">
        <f t="shared" si="13"/>
        <v>〇</v>
      </c>
      <c r="AB20" s="19" t="str">
        <f t="shared" si="13"/>
        <v>〇</v>
      </c>
      <c r="AC20" s="19" t="str">
        <f t="shared" si="13"/>
        <v>〇</v>
      </c>
      <c r="AD20" s="19" t="str">
        <f t="shared" si="13"/>
        <v>■</v>
      </c>
      <c r="AE20" s="19" t="str">
        <f t="shared" si="13"/>
        <v>■</v>
      </c>
      <c r="AF20" s="19" t="str">
        <f>IF(AF19="","",IF(WEEKDAY(AF19,2)&gt;5,"■","〇"))</f>
        <v>〇</v>
      </c>
      <c r="AG20" s="19" t="str">
        <f t="shared" si="13"/>
        <v>〇</v>
      </c>
      <c r="AH20" s="19" t="str">
        <f t="shared" si="13"/>
        <v>〇</v>
      </c>
      <c r="AI20" s="19" t="str">
        <f t="shared" si="13"/>
        <v>〇</v>
      </c>
      <c r="AJ20" s="19" t="str">
        <f t="shared" si="13"/>
        <v>〇</v>
      </c>
      <c r="AK20" s="65" t="s">
        <v>94</v>
      </c>
      <c r="AL20" s="66">
        <f t="shared" ref="AL20:AL22" si="14">IF(AN20=0,0,AN19+1)</f>
        <v>46216</v>
      </c>
      <c r="AM20" s="67"/>
      <c r="AN20" s="68">
        <f>(AN19+7)*IF(MONTH(AN19+7)=A20,1,0)</f>
        <v>46222</v>
      </c>
      <c r="AO20" s="69">
        <f ca="1">IF(AU20&lt;7,1,IF(AP20=7,0,1))</f>
        <v>1</v>
      </c>
      <c r="AP20" s="70">
        <f ca="1">COUNTIFS(OFFSET(F20,0,DAY(AL20)-1,1,DAY(AN20)-DAY(AL20)+1),"■")+COUNTIFS(OFFSET(F20,0,DAY(AL20)-1,1,DAY(AN20)-DAY(AL20)+1),"〇")+COUNTIFS(OFFSET(F20,0,DAY(AL20)-1,1,DAY(AN20)-DAY(AL20)+1),"振")</f>
        <v>7</v>
      </c>
      <c r="AQ20" s="71">
        <f ca="1">COUNTIFS(OFFSET(F20,0,DAY(AL20)-1,1,DAY(AN20)-DAY(AL20)+1),"■")+COUNTIFS(OFFSET(F20,0,DAY(AL20)-1,1,DAY(AN20)-DAY(AL20)+1),"振")+COUNTIFS(F16:AJ16,"翌",F15:AJ15,"■")+COUNTIFS(F16:AJ16,"翌",F15:AJ15,"振")</f>
        <v>2</v>
      </c>
      <c r="AR20" s="71">
        <f t="shared" ca="1" si="10"/>
        <v>0</v>
      </c>
      <c r="AS20" s="71">
        <f t="shared" si="11"/>
        <v>0</v>
      </c>
      <c r="AT20" s="72"/>
      <c r="AU20" s="74">
        <f ca="1">COUNTIFS(OFFSET(F22,0,DAY(AL20)-1,1,DAY(AN20)-DAY(AL20)+1),"■")+COUNTIFS(OFFSET(F22,0,DAY(AL20)-1,1,DAY(AN20)-DAY(AL20)+1),"〇")+COUNTIFS(OFFSET(F22,0,DAY(AL20)-1,1,DAY(AN20)-DAY(AL20)+1),"振")+COUNTIFS(F18:AJ18,"翌")</f>
        <v>0</v>
      </c>
      <c r="AV20" s="71">
        <f ca="1">COUNTIFS(OFFSET(F22,0,DAY(AL20)-1,1,DAY(AN20)-DAY(AL20)+1),"■")+COUNTIFS(OFFSET(F22,0,DAY(AL20)-1,1,DAY(AN20)-DAY(AL20)+1),"振")+COUNTIFS(F16:AJ16,"翌",F17:AJ17,"■")</f>
        <v>0</v>
      </c>
      <c r="AW20" s="71">
        <f t="shared" ca="1" si="12"/>
        <v>0</v>
      </c>
      <c r="AX20" s="71" t="str">
        <f ca="1">IF(AO20&gt;0,"-",IF(AW20&gt;0,"NG","OK"))</f>
        <v>-</v>
      </c>
      <c r="AY20" s="72"/>
      <c r="BA20" s="28">
        <f>COUNTIFS(F21:AJ21,"",F19:AJ19,1)+COUNTIFS(F21:AJ21,"",F19:AJ19,7)+COUNTIFS(F16:AJ16,"翌",F14:AJ14,1)+COUNTIFS(F16:AJ16,"翌",F14:AJ14,7)</f>
        <v>8</v>
      </c>
      <c r="BB20" s="28">
        <f>COUNTIF(D20:AH20,"■")-COUNTIFS(F21:AJ21,"－",F20:AJ20,"■")</f>
        <v>8</v>
      </c>
      <c r="BC20" s="28">
        <f ca="1">IF(BD20="NG",1,0)</f>
        <v>0</v>
      </c>
      <c r="BD20" s="46" t="str">
        <f ca="1">AT18</f>
        <v>OK</v>
      </c>
      <c r="BE20" s="30">
        <f>COUNTIFS(H15:AJ15,"■",H14:AJ14,1)+COUNTIFS(H15:AJ15,"〇",H14:AJ14,1)+COUNTIFS(H15:AJ15,"■",H14:AJ14,7)+COUNTIFS(H15:AJ15,"〇",H14:AJ14,7)</f>
        <v>6</v>
      </c>
      <c r="BF20" s="30">
        <f>COUNTIF(F20:AJ20,"■")</f>
        <v>8</v>
      </c>
      <c r="BG20" s="45">
        <f>IF(BJ20=0,"-",BF20/BJ20)</f>
        <v>0.25806451612903225</v>
      </c>
      <c r="BH20" s="30">
        <f>IF(BI20="NG",1,0)</f>
        <v>0</v>
      </c>
      <c r="BI20" s="30" t="str">
        <f>IF(BG20&gt;=0.285,"OK",IF(BF20&gt;=BE20,"OK","NG"))</f>
        <v>OK</v>
      </c>
      <c r="BJ20" s="30">
        <f>COUNTIF(F20:AJ20,"〇")+COUNTIF(F20:AJ20,"■")</f>
        <v>31</v>
      </c>
    </row>
    <row r="21" spans="1:62" ht="26.45" customHeight="1">
      <c r="A21" s="102"/>
      <c r="B21" s="102"/>
      <c r="C21" s="102"/>
      <c r="D21" s="101" t="s">
        <v>83</v>
      </c>
      <c r="E21" s="101"/>
      <c r="F21" s="19" t="str">
        <f>IF(F20="×","×","")</f>
        <v/>
      </c>
      <c r="G21" s="19" t="str">
        <f t="shared" ref="G21:AE21" si="15">IF(G20="×","×","")</f>
        <v/>
      </c>
      <c r="H21" s="19" t="str">
        <f t="shared" si="15"/>
        <v/>
      </c>
      <c r="I21" s="19" t="str">
        <f t="shared" si="15"/>
        <v/>
      </c>
      <c r="J21" s="19" t="str">
        <f t="shared" si="15"/>
        <v/>
      </c>
      <c r="K21" s="19" t="str">
        <f t="shared" si="15"/>
        <v/>
      </c>
      <c r="L21" s="19" t="str">
        <f t="shared" si="15"/>
        <v/>
      </c>
      <c r="M21" s="19" t="str">
        <f t="shared" si="15"/>
        <v/>
      </c>
      <c r="N21" s="19" t="str">
        <f t="shared" si="15"/>
        <v/>
      </c>
      <c r="O21" s="19" t="str">
        <f t="shared" si="15"/>
        <v/>
      </c>
      <c r="P21" s="19" t="str">
        <f t="shared" si="15"/>
        <v/>
      </c>
      <c r="Q21" s="19" t="str">
        <f t="shared" si="15"/>
        <v/>
      </c>
      <c r="R21" s="19" t="str">
        <f t="shared" si="15"/>
        <v/>
      </c>
      <c r="S21" s="19" t="str">
        <f t="shared" si="15"/>
        <v/>
      </c>
      <c r="T21" s="19" t="str">
        <f t="shared" si="15"/>
        <v/>
      </c>
      <c r="U21" s="19" t="str">
        <f t="shared" si="15"/>
        <v/>
      </c>
      <c r="V21" s="19" t="str">
        <f t="shared" si="15"/>
        <v/>
      </c>
      <c r="W21" s="19" t="str">
        <f t="shared" si="15"/>
        <v/>
      </c>
      <c r="X21" s="19" t="str">
        <f t="shared" si="15"/>
        <v/>
      </c>
      <c r="Y21" s="19" t="str">
        <f t="shared" si="15"/>
        <v/>
      </c>
      <c r="Z21" s="19" t="str">
        <f t="shared" si="15"/>
        <v/>
      </c>
      <c r="AA21" s="19" t="str">
        <f t="shared" si="15"/>
        <v/>
      </c>
      <c r="AB21" s="19" t="str">
        <f t="shared" si="15"/>
        <v/>
      </c>
      <c r="AC21" s="19" t="str">
        <f t="shared" si="15"/>
        <v/>
      </c>
      <c r="AD21" s="19" t="str">
        <f t="shared" si="15"/>
        <v/>
      </c>
      <c r="AE21" s="19" t="str">
        <f t="shared" si="15"/>
        <v/>
      </c>
      <c r="AF21" s="19"/>
      <c r="AG21" s="19"/>
      <c r="AH21" s="19"/>
      <c r="AI21" s="19"/>
      <c r="AJ21" s="19"/>
      <c r="AK21" s="65" t="s">
        <v>95</v>
      </c>
      <c r="AL21" s="66">
        <f t="shared" si="14"/>
        <v>46223</v>
      </c>
      <c r="AM21" s="67"/>
      <c r="AN21" s="68">
        <f>(AN20+7)*IF(MONTH(AN20+7)=A20,1,0)</f>
        <v>46229</v>
      </c>
      <c r="AO21" s="69">
        <f ca="1">IF(AU21&lt;7,1,IF(AP21=7,0,1))</f>
        <v>1</v>
      </c>
      <c r="AP21" s="70">
        <f ca="1">COUNTIFS(OFFSET(F20,0,DAY(AL21)-1,1,DAY(AN21)-DAY(AL21)+1),"■")+COUNTIFS(OFFSET(F20,0,DAY(AL21)-1,1,DAY(AN21)-DAY(AL21)+1),"〇")+COUNTIFS(OFFSET(F20,0,DAY(AL21)-1,1,DAY(AN21)-DAY(AL21)+1),"振")</f>
        <v>7</v>
      </c>
      <c r="AQ21" s="71">
        <f ca="1">COUNTIFS(OFFSET(F20,0,DAY(AL21)-1,1,DAY(AN21)-DAY(AL21)+1),"■")+COUNTIFS(OFFSET(F20,0,DAY(AL21)-1,1,DAY(AN21)-DAY(AL21)+1),"振")+COUNTIFS(F16:AJ16,"翌",F15:AJ15,"■")+COUNTIFS(F16:AJ16,"翌",F15:AJ15,"振")</f>
        <v>2</v>
      </c>
      <c r="AR21" s="71">
        <f t="shared" ca="1" si="10"/>
        <v>0</v>
      </c>
      <c r="AS21" s="71" t="str">
        <f ca="1">IF(AJ21&gt;0,"-",IF(AR21&gt;0,"NG","OK"))</f>
        <v>OK</v>
      </c>
      <c r="AT21" s="72"/>
      <c r="AU21" s="70">
        <f ca="1">COUNTIFS(OFFSET(F22,0,DAY(AL21)-1,1,DAY(AN21)-DAY(AL21)+1),"■")+COUNTIFS(OFFSET(F22,0,DAY(AL21)-1,1,DAY(AN21)-DAY(AL21)+1),"〇")+COUNTIFS(OFFSET(F22,0,DAY(AL21)-1,1,DAY(AN21)-DAY(AL21)+1),"振")+COUNTIFS(F19:AJ19,"翌")</f>
        <v>0</v>
      </c>
      <c r="AV21" s="71">
        <f ca="1">COUNTIFS(OFFSET(F22,0,DAY(AL21)-1,1,DAY(AN21)-DAY(AL21)+1),"■")+COUNTIFS(OFFSET(F22,0,DAY(AL21)-1,1,DAY(AN21)-DAY(AL21)+1),"振")+COUNTIFS(F16:AJ16,"翌",F17:AJ17,"■")+COUNTIFS(F16:AJ16,"翌",F17:AJ17,"振")</f>
        <v>0</v>
      </c>
      <c r="AW21" s="71">
        <f t="shared" ca="1" si="12"/>
        <v>0</v>
      </c>
      <c r="AX21" s="71" t="str">
        <f ca="1">IF(AO21&gt;0,"-",IF(AW21&gt;0,"NG","OK"))</f>
        <v>-</v>
      </c>
      <c r="AY21" s="72"/>
      <c r="BA21" s="29"/>
      <c r="BB21" s="29"/>
      <c r="BC21" s="29"/>
      <c r="BD21" s="29"/>
      <c r="BE21" s="31"/>
      <c r="BF21" s="31"/>
      <c r="BG21" s="44"/>
      <c r="BH21" s="31"/>
      <c r="BI21" s="31"/>
      <c r="BJ21" s="31"/>
    </row>
    <row r="22" spans="1:62" ht="26.45" customHeight="1">
      <c r="A22" s="102"/>
      <c r="B22" s="102"/>
      <c r="C22" s="102"/>
      <c r="D22" s="101" t="s">
        <v>18</v>
      </c>
      <c r="E22" s="101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76" t="s">
        <v>96</v>
      </c>
      <c r="AL22" s="77">
        <f t="shared" si="14"/>
        <v>0</v>
      </c>
      <c r="AM22" s="78"/>
      <c r="AN22" s="79">
        <f>(AN21+7)*IF(MONTH(AN21+7)=A20,1,0)</f>
        <v>0</v>
      </c>
      <c r="AO22" s="80">
        <f ca="1">IF(AU22&lt;7,1,IF(AP22=7,0,1))</f>
        <v>1</v>
      </c>
      <c r="AP22" s="81">
        <f ca="1">COUNTIFS(OFFSET(F20,0,DAY(AL22)-1,1,DAY(AN22)-DAY(AL22)+1),"■")+COUNTIFS(OFFSET(F20,0,DAY(AL22)-1,1,DAY(AN22)-DAY(AL22)+1),"〇")+COUNTIFS(OFFSET(F20,0,DAY(AL22)-1,1,DAY(AN22)-DAY(AL22)+1),"振")</f>
        <v>0</v>
      </c>
      <c r="AQ22" s="82">
        <f ca="1">COUNTIFS(OFFSET(F20,0,DAY(AL22)-1,1,DAY(AN22)-DAY(AL22)+1),"■")+COUNTIFS(OFFSET(F20,0,DAY(AL22)-1,1,DAY(AN22)-DAY(AL22)+1),"振")+COUNTIFS(F16:AJ16,"翌",F15:AJ15,"■")+COUNTIFS(F16:AJ16,"翌",F15:AJ15,"振")</f>
        <v>0</v>
      </c>
      <c r="AR22" s="82">
        <f t="shared" ca="1" si="10"/>
        <v>0</v>
      </c>
      <c r="AS22" s="82" t="str">
        <f ca="1">IF(AJ22&gt;0,"-",IF(AR22&gt;0,"NG","OK"))</f>
        <v>OK</v>
      </c>
      <c r="AT22" s="83"/>
      <c r="AU22" s="84">
        <f ca="1">COUNTIFS(OFFSET(F22,0,DAY(AL22)-1,1,DAY(AN22)-DAY(AL22)+1),"■")+COUNTIFS(OFFSET(F22,0,DAY(AL22)-1,1,DAY(AN22)-DAY(AL22)+1),"〇")+COUNTIFS(OFFSET(F22,0,DAY(AL22)-1,1,DAY(AN22)-DAY(AL22)+1),"振")+COUNTIFS(F20:AJ20,"翌")</f>
        <v>0</v>
      </c>
      <c r="AV22" s="82">
        <f ca="1">COUNTIFS(OFFSET(F22,0,DAY(AL22)-1,1,DAY(AN22)-DAY(AL22)+1),"■")+COUNTIFS(OFFSET(F22,0,DAY(AL22)-1,1,DAY(AN22)-DAY(AL22)+1),"振")+COUNTIFS(F16:AJ16,"翌",F17:AJ17,"■")+COUNTIFS(F16:AJ16,"翌",F17:AJ17,"振")</f>
        <v>0</v>
      </c>
      <c r="AW22" s="82">
        <f t="shared" ca="1" si="12"/>
        <v>0</v>
      </c>
      <c r="AX22" s="82" t="str">
        <f ca="1">IF(AO22&gt;0,"-",IF(AW22&gt;0,"NG","OK"))</f>
        <v>-</v>
      </c>
      <c r="AY22" s="83"/>
      <c r="BA22" s="29"/>
      <c r="BB22" s="28">
        <f>COUNTIFS(F21:AJ21,"",F22:AJ22,"■")+COUNTIFS(F21:AJ21,"",F22:AJ22,"振")+COUNTIFS(F16:AJ16,"翌",F17:AJ17,"■")+COUNTIFS(F16:AJ16,"翌",F17:AJ17,"振")</f>
        <v>0</v>
      </c>
      <c r="BC22" s="28">
        <f ca="1">IF(BD22="NG",1,0)</f>
        <v>0</v>
      </c>
      <c r="BD22" s="46" t="str">
        <f ca="1">AY18</f>
        <v>OK</v>
      </c>
      <c r="BE22" s="30">
        <f>COUNTIFS(F20:AJ20,"■",F19:AJ19,1)+COUNTIFS(F20:AJ20,"〇",F19:AJ19,1)+COUNTIFS(F20:AJ20,"■",F19:AJ19,7)+COUNTIFS(F20:AJ20,"〇",F19:AJ19,7)-COUNTIFS(F22:AJ22,"×",F19:AJ19,1)-COUNTIFS(F22:AJ22,"×",F19:AJ19,7)</f>
        <v>8</v>
      </c>
      <c r="BF22" s="30">
        <f>COUNTIF(F22:AJ22,"■")+COUNTIF(F22:AJ22,"振")</f>
        <v>0</v>
      </c>
      <c r="BG22" s="45" t="str">
        <f>IF(BJ22=0,"-",BF22/BJ22)</f>
        <v>-</v>
      </c>
      <c r="BH22" s="30">
        <f>IF(BI22="NG",1,0)</f>
        <v>0</v>
      </c>
      <c r="BI22" s="30" t="str">
        <f>IF(BG22&gt;=0.285,"OK",IF(BF22&gt;=BE22,"OK","NG"))</f>
        <v>OK</v>
      </c>
      <c r="BJ22" s="30">
        <f>COUNTIF(F22:AJ22,"〇")+COUNTIF(F22:AJ22,"■")+COUNTIF(F22:AJ22,"振")</f>
        <v>0</v>
      </c>
    </row>
    <row r="23" spans="1:62" ht="26.45" customHeight="1">
      <c r="A23" s="103">
        <f>IF(A20=12,A18+1,A18)</f>
        <v>2026</v>
      </c>
      <c r="B23" s="103"/>
      <c r="C23" s="103"/>
      <c r="D23" s="101" t="s">
        <v>8</v>
      </c>
      <c r="E23" s="101"/>
      <c r="F23" s="13">
        <f>IF(DATE($A23,$A25,F$12)&lt;$D$5,0,IF(DATE($A23,$A25,F$12)&gt;$L$5,0,DATE($A23,$A25,F$12)))</f>
        <v>46235</v>
      </c>
      <c r="G23" s="13">
        <f t="shared" ref="G23:AF23" si="16">IF(DATE($A23,$A25,G$12)&lt;$D$5,0,IF(DATE($A23,$A25,G$12)&gt;$L$5,0,DATE($A23,$A25,G$12)))</f>
        <v>46236</v>
      </c>
      <c r="H23" s="13">
        <f t="shared" si="16"/>
        <v>46237</v>
      </c>
      <c r="I23" s="13">
        <f t="shared" si="16"/>
        <v>46238</v>
      </c>
      <c r="J23" s="13">
        <f t="shared" si="16"/>
        <v>46239</v>
      </c>
      <c r="K23" s="13">
        <f t="shared" si="16"/>
        <v>46240</v>
      </c>
      <c r="L23" s="13">
        <f t="shared" si="16"/>
        <v>46241</v>
      </c>
      <c r="M23" s="13">
        <f t="shared" si="16"/>
        <v>46242</v>
      </c>
      <c r="N23" s="13">
        <f t="shared" si="16"/>
        <v>46243</v>
      </c>
      <c r="O23" s="13">
        <f t="shared" si="16"/>
        <v>46244</v>
      </c>
      <c r="P23" s="13">
        <f t="shared" si="16"/>
        <v>46245</v>
      </c>
      <c r="Q23" s="13">
        <f t="shared" si="16"/>
        <v>46246</v>
      </c>
      <c r="R23" s="13">
        <f t="shared" si="16"/>
        <v>46247</v>
      </c>
      <c r="S23" s="13">
        <f t="shared" si="16"/>
        <v>46248</v>
      </c>
      <c r="T23" s="13">
        <f t="shared" si="16"/>
        <v>46249</v>
      </c>
      <c r="U23" s="13">
        <f t="shared" si="16"/>
        <v>46250</v>
      </c>
      <c r="V23" s="13">
        <f t="shared" si="16"/>
        <v>46251</v>
      </c>
      <c r="W23" s="13">
        <f t="shared" si="16"/>
        <v>46252</v>
      </c>
      <c r="X23" s="13">
        <f t="shared" si="16"/>
        <v>46253</v>
      </c>
      <c r="Y23" s="13">
        <f t="shared" si="16"/>
        <v>46254</v>
      </c>
      <c r="Z23" s="13">
        <f t="shared" si="16"/>
        <v>46255</v>
      </c>
      <c r="AA23" s="13">
        <f t="shared" si="16"/>
        <v>46256</v>
      </c>
      <c r="AB23" s="13">
        <f t="shared" si="16"/>
        <v>46257</v>
      </c>
      <c r="AC23" s="13">
        <f t="shared" si="16"/>
        <v>46258</v>
      </c>
      <c r="AD23" s="13">
        <f t="shared" si="16"/>
        <v>46259</v>
      </c>
      <c r="AE23" s="13">
        <f t="shared" si="16"/>
        <v>46260</v>
      </c>
      <c r="AF23" s="13">
        <f t="shared" si="16"/>
        <v>46261</v>
      </c>
      <c r="AG23" s="13">
        <f>IF(DATE($A23,$A25,AG$12)&lt;$D$5,0,IF(DATE($A23,$A25,AG$12)&gt;$L$5,0,DATE($A23,$A25,AG$12)))</f>
        <v>46262</v>
      </c>
      <c r="AH23" s="13">
        <f>DATE($A23,$A25,AH$12)*IF(MONTH(AG23)=MONTH(DATE($A23,$A25,AH$12)),1,0)*IF(DATE($A23,$A25,AH$12)&lt;$D$5,0,IF(DATE($A23,$A25,AH$12)&gt;$L$5,0,1))</f>
        <v>46263</v>
      </c>
      <c r="AI23" s="13">
        <f>DATE($A23,$A25,AI$12)*IF(MONTH(AH23)=MONTH(DATE($A23,$A25,AI$12)),1,0)*IF(DATE($A23,$A25,AI$12)&lt;$D$5,0,IF(DATE($A23,$A25,AI$12)&gt;$L$5,0,1))</f>
        <v>46264</v>
      </c>
      <c r="AJ23" s="13">
        <f>DATE($A23,$A25,AJ$12)*IF(MONTH(AI23)=MONTH(DATE($A23,$A25,AJ$12)),1,0)*IF(DATE($A23,$A25,AJ$12)&lt;$D$5,0,IF(DATE($A23,$A25,AJ$12)&gt;$L$5,0,1))</f>
        <v>46265</v>
      </c>
      <c r="AK23" s="56" t="s">
        <v>92</v>
      </c>
      <c r="AL23" s="57">
        <f>_xlfn.MINIFS(F23:AJ23,F23:AJ23,"&gt;0")</f>
        <v>46235</v>
      </c>
      <c r="AM23" s="58" t="s">
        <v>97</v>
      </c>
      <c r="AN23" s="59">
        <f>CEILING(DATE(A23, A25, 1+6+ROUNDDOWN(DAY(AL23)/7,0)*7), 7) - 6</f>
        <v>46236</v>
      </c>
      <c r="AO23" s="69">
        <f ca="1">IF(AU23&lt;7,1,IF(AP23=7,0,1))</f>
        <v>1</v>
      </c>
      <c r="AP23" s="61">
        <f ca="1">COUNTIFS(OFFSET(F25,0,DAY(AL23)-1,1,DAY(AN23)-DAY(AL23)+1),"■")+COUNTIFS(OFFSET(F25,0,DAY(AL23)-1,1,DAY(AN23)-DAY(AL23)+1),"〇")+COUNTIFS(OFFSET(F25,0,DAY(AL23)-1,1,DAY(AN23)-DAY(AL23)+1),"振")+COUNTIFS(F21:AJ21,"翌")</f>
        <v>2</v>
      </c>
      <c r="AQ23" s="62">
        <f ca="1">COUNTIFS(OFFSET(F25,0,DAY(AL23)-1,1,DAY(AN23)-DAY(AL23)+1),"■")+COUNTIFS(OFFSET(F25,0,DAY(AL23)-1,1,DAY(AN23)-DAY(AL23)+1),"振")+COUNTIFS(F21:AJ21,"翌",F20:AJ20,"■")+COUNTIFS(F21:AJ21,"翌",F20:AJ20,"振")</f>
        <v>2</v>
      </c>
      <c r="AR23" s="62">
        <f ca="1">IF(AO23&gt;0,0,IF(AQ23/AP23&gt;0.285,0,1))</f>
        <v>0</v>
      </c>
      <c r="AS23" s="62" t="str">
        <f>IF(AJ23&gt;0,"-",IF(AR23&gt;0,"NG","OK"))</f>
        <v>-</v>
      </c>
      <c r="AT23" s="63" t="str">
        <f ca="1">IF(SUM(AR23:AR27)&gt;0,"NG","OK")</f>
        <v>OK</v>
      </c>
      <c r="AU23" s="64">
        <f ca="1">COUNTIFS(OFFSET(F27,0,DAY(AL23)-1,1,DAY(AN23)-DAY(AL23)+1),"■")+COUNTIFS(OFFSET(F27,0,DAY(AL23)-1,1,DAY(AN23)-DAY(AL23)+1),"〇")+COUNTIFS(OFFSET(F27,0,DAY(AL23)-1,1,DAY(AN23)-DAY(AL23)+1),"振")+COUNTIFS(F21:AJ21,"翌")</f>
        <v>0</v>
      </c>
      <c r="AV23" s="62">
        <f ca="1">COUNTIFS(OFFSET(F27,0,DAY(AL23)-1,1,DAY(AN23)-DAY(AL23)+1),"■")+COUNTIFS(OFFSET(F27,0,DAY(AL23)-1,1,DAY(AN23)-DAY(AL23)+1),"振")+COUNTIFS(F21:AJ21,"翌",F22:AJ22,"■")+COUNTIFS(F21:AJ21,"翌",F22:AJ22,"振")</f>
        <v>0</v>
      </c>
      <c r="AW23" s="62">
        <f ca="1">IF(OR(AO23&gt;0,AU23=0),0,IF(AV23/AU23&gt;0.285,0,1))</f>
        <v>0</v>
      </c>
      <c r="AX23" s="71" t="str">
        <f ca="1">IF(AO23&gt;0,"-",IF(AW23&gt;0,"NG","OK"))</f>
        <v>-</v>
      </c>
      <c r="AY23" s="63" t="str">
        <f ca="1">IF(SUM(AW23:AW27)&gt;0,"NG","OK")</f>
        <v>OK</v>
      </c>
      <c r="BA23" s="104" t="s">
        <v>85</v>
      </c>
      <c r="BB23" s="105" t="s">
        <v>26</v>
      </c>
      <c r="BC23" s="106" t="s">
        <v>86</v>
      </c>
      <c r="BD23" s="107"/>
      <c r="BE23" s="110" t="s">
        <v>85</v>
      </c>
      <c r="BF23" s="95" t="s">
        <v>26</v>
      </c>
      <c r="BG23" s="96" t="s">
        <v>25</v>
      </c>
      <c r="BH23" s="97" t="s">
        <v>86</v>
      </c>
      <c r="BI23" s="98"/>
      <c r="BJ23" s="95" t="s">
        <v>23</v>
      </c>
    </row>
    <row r="24" spans="1:62" ht="26.45" customHeight="1">
      <c r="A24" s="103"/>
      <c r="B24" s="103"/>
      <c r="C24" s="103"/>
      <c r="D24" s="101" t="s">
        <v>2</v>
      </c>
      <c r="E24" s="101"/>
      <c r="F24" s="14">
        <f t="shared" ref="F24:AI24" si="17">IF(F23=0,"",WEEKDAY(F23,1))</f>
        <v>7</v>
      </c>
      <c r="G24" s="14">
        <f t="shared" si="17"/>
        <v>1</v>
      </c>
      <c r="H24" s="14">
        <f t="shared" si="17"/>
        <v>2</v>
      </c>
      <c r="I24" s="14">
        <f t="shared" si="17"/>
        <v>3</v>
      </c>
      <c r="J24" s="14">
        <f t="shared" si="17"/>
        <v>4</v>
      </c>
      <c r="K24" s="14">
        <f t="shared" si="17"/>
        <v>5</v>
      </c>
      <c r="L24" s="14">
        <f t="shared" si="17"/>
        <v>6</v>
      </c>
      <c r="M24" s="14">
        <f t="shared" si="17"/>
        <v>7</v>
      </c>
      <c r="N24" s="14">
        <f t="shared" si="17"/>
        <v>1</v>
      </c>
      <c r="O24" s="14">
        <f t="shared" si="17"/>
        <v>2</v>
      </c>
      <c r="P24" s="14">
        <f t="shared" si="17"/>
        <v>3</v>
      </c>
      <c r="Q24" s="14">
        <f t="shared" si="17"/>
        <v>4</v>
      </c>
      <c r="R24" s="14">
        <f t="shared" si="17"/>
        <v>5</v>
      </c>
      <c r="S24" s="14">
        <f t="shared" si="17"/>
        <v>6</v>
      </c>
      <c r="T24" s="14">
        <f t="shared" si="17"/>
        <v>7</v>
      </c>
      <c r="U24" s="14">
        <f t="shared" si="17"/>
        <v>1</v>
      </c>
      <c r="V24" s="14">
        <f t="shared" si="17"/>
        <v>2</v>
      </c>
      <c r="W24" s="14">
        <f t="shared" si="17"/>
        <v>3</v>
      </c>
      <c r="X24" s="14">
        <f t="shared" si="17"/>
        <v>4</v>
      </c>
      <c r="Y24" s="14">
        <f t="shared" si="17"/>
        <v>5</v>
      </c>
      <c r="Z24" s="14">
        <f t="shared" si="17"/>
        <v>6</v>
      </c>
      <c r="AA24" s="14">
        <f t="shared" si="17"/>
        <v>7</v>
      </c>
      <c r="AB24" s="14">
        <f t="shared" si="17"/>
        <v>1</v>
      </c>
      <c r="AC24" s="14">
        <f t="shared" si="17"/>
        <v>2</v>
      </c>
      <c r="AD24" s="14">
        <f t="shared" si="17"/>
        <v>3</v>
      </c>
      <c r="AE24" s="14">
        <f t="shared" si="17"/>
        <v>4</v>
      </c>
      <c r="AF24" s="14">
        <f t="shared" si="17"/>
        <v>5</v>
      </c>
      <c r="AG24" s="14">
        <f t="shared" si="17"/>
        <v>6</v>
      </c>
      <c r="AH24" s="14">
        <f t="shared" si="17"/>
        <v>7</v>
      </c>
      <c r="AI24" s="14">
        <f t="shared" si="17"/>
        <v>1</v>
      </c>
      <c r="AJ24" s="14">
        <f>IF(AJ23=0,"",WEEKDAY(AJ23,1))</f>
        <v>2</v>
      </c>
      <c r="AK24" s="65" t="s">
        <v>93</v>
      </c>
      <c r="AL24" s="66">
        <f>IF(AN24=0,0,AN23+1)</f>
        <v>46237</v>
      </c>
      <c r="AM24" s="67"/>
      <c r="AN24" s="68">
        <f>(AN23+7)*IF(MONTH(AN23+7)=A25,1,0)</f>
        <v>46243</v>
      </c>
      <c r="AO24" s="69">
        <f ca="1">IF(AU24&lt;7,1,IF(AP24=7,0,1))</f>
        <v>1</v>
      </c>
      <c r="AP24" s="70">
        <f ca="1">COUNTIFS(OFFSET(F25,0,DAY(AL24)-1,1,DAY(AN24)-DAY(AL24)+1),"■")+COUNTIFS(OFFSET(F25,0,DAY(AL24)-1,1,DAY(AN24)-DAY(AL24)+1),"〇")+COUNTIFS(OFFSET(F25,0,DAY(AL24)-1,1,DAY(AN24)-DAY(AL24)+1),"振")</f>
        <v>7</v>
      </c>
      <c r="AQ24" s="71">
        <f ca="1">COUNTIFS(OFFSET(F25,0,DAY(AL24)-1,1,DAY(AN24)-DAY(AL24)+1),"■")+COUNTIFS(OFFSET(F25,0,DAY(AL24)-1,1,DAY(AN24)-DAY(AL24)+1),"振")+COUNTIFS(F21:AJ21,"翌",F20:AJ20,"■")+COUNTIFS(F21:AJ21,"翌",F20:AJ20,"振")</f>
        <v>2</v>
      </c>
      <c r="AR24" s="71">
        <f t="shared" ref="AR24:AR27" ca="1" si="18">IF(AO24&gt;0,0,IF(AQ24/AP24&gt;0.285,0,1))</f>
        <v>0</v>
      </c>
      <c r="AS24" s="71">
        <f t="shared" ref="AS24:AS25" si="19">IF(AJ24&gt;0,0,IF(AR24&gt;0,"NG","OK"))</f>
        <v>0</v>
      </c>
      <c r="AT24" s="72"/>
      <c r="AU24" s="73">
        <f ca="1">COUNTIFS(OFFSET(F27,0,DAY(AL24)-1,1,DAY(AN24)-DAY(AL24)+1),"■")+COUNTIFS(OFFSET(F27,0,DAY(AL24)-1,1,DAY(AN24)-DAY(AL24)+1),"〇")+COUNTIFS(OFFSET(F27,0,DAY(AL24)-1,1,DAY(AN24)-DAY(AL24)+1),"振")</f>
        <v>0</v>
      </c>
      <c r="AV24" s="71">
        <f ca="1">COUNTIFS(OFFSET(F27,0,DAY(AL24)-1,1,DAY(AN24)-DAY(AL24)+1),"■")+COUNTIFS(OFFSET(F27,0,DAY(AL24)-1,1,DAY(AN24)-DAY(AL24)+1),"振")+COUNTIFS(F21:AJ21,"翌",F22:AJ22,"■")</f>
        <v>0</v>
      </c>
      <c r="AW24" s="71">
        <f t="shared" ref="AW24:AW27" ca="1" si="20">IF(OR(AO24&gt;0,AU24=0),0,IF(AV24/AU24&gt;0.285,0,1))</f>
        <v>0</v>
      </c>
      <c r="AX24" s="71" t="str">
        <f ca="1">IF(AO24&gt;0,"-",IF(AW24&gt;0,"NG","OK"))</f>
        <v>-</v>
      </c>
      <c r="AY24" s="72"/>
      <c r="BA24" s="105"/>
      <c r="BB24" s="105"/>
      <c r="BC24" s="108"/>
      <c r="BD24" s="109"/>
      <c r="BE24" s="111"/>
      <c r="BF24" s="95"/>
      <c r="BG24" s="96"/>
      <c r="BH24" s="99"/>
      <c r="BI24" s="100"/>
      <c r="BJ24" s="95"/>
    </row>
    <row r="25" spans="1:62" ht="26.45" customHeight="1">
      <c r="A25" s="102">
        <f>IF(A20=12,1,A20+1)</f>
        <v>8</v>
      </c>
      <c r="B25" s="102"/>
      <c r="C25" s="102"/>
      <c r="D25" s="101" t="s">
        <v>17</v>
      </c>
      <c r="E25" s="101"/>
      <c r="F25" s="19" t="str">
        <f t="shared" ref="F25:AJ25" si="21">IF(F24="","",IF(WEEKDAY(F24,2)&gt;5,"■","〇"))</f>
        <v>■</v>
      </c>
      <c r="G25" s="42" t="str">
        <f t="shared" si="21"/>
        <v>■</v>
      </c>
      <c r="H25" s="19" t="str">
        <f t="shared" si="21"/>
        <v>〇</v>
      </c>
      <c r="I25" s="19" t="str">
        <f t="shared" si="21"/>
        <v>〇</v>
      </c>
      <c r="J25" s="19" t="str">
        <f t="shared" si="21"/>
        <v>〇</v>
      </c>
      <c r="K25" s="19" t="str">
        <f t="shared" si="21"/>
        <v>〇</v>
      </c>
      <c r="L25" s="19" t="str">
        <f t="shared" si="21"/>
        <v>〇</v>
      </c>
      <c r="M25" s="19" t="str">
        <f t="shared" si="21"/>
        <v>■</v>
      </c>
      <c r="N25" s="19" t="str">
        <f t="shared" si="21"/>
        <v>■</v>
      </c>
      <c r="O25" s="19" t="str">
        <f t="shared" si="21"/>
        <v>〇</v>
      </c>
      <c r="P25" s="19" t="s">
        <v>58</v>
      </c>
      <c r="Q25" s="19" t="s">
        <v>59</v>
      </c>
      <c r="R25" s="19" t="s">
        <v>59</v>
      </c>
      <c r="S25" s="19" t="s">
        <v>59</v>
      </c>
      <c r="T25" s="19" t="str">
        <f t="shared" si="21"/>
        <v>■</v>
      </c>
      <c r="U25" s="19" t="str">
        <f t="shared" si="21"/>
        <v>■</v>
      </c>
      <c r="V25" s="19" t="str">
        <f t="shared" si="21"/>
        <v>〇</v>
      </c>
      <c r="W25" s="19" t="str">
        <f t="shared" si="21"/>
        <v>〇</v>
      </c>
      <c r="X25" s="19" t="str">
        <f t="shared" si="21"/>
        <v>〇</v>
      </c>
      <c r="Y25" s="19" t="str">
        <f t="shared" si="21"/>
        <v>〇</v>
      </c>
      <c r="Z25" s="19" t="str">
        <f t="shared" si="21"/>
        <v>〇</v>
      </c>
      <c r="AA25" s="19" t="str">
        <f t="shared" si="21"/>
        <v>■</v>
      </c>
      <c r="AB25" s="19" t="str">
        <f t="shared" si="21"/>
        <v>■</v>
      </c>
      <c r="AC25" s="19" t="str">
        <f t="shared" si="21"/>
        <v>〇</v>
      </c>
      <c r="AD25" s="19" t="str">
        <f t="shared" si="21"/>
        <v>〇</v>
      </c>
      <c r="AE25" s="19" t="str">
        <f t="shared" si="21"/>
        <v>〇</v>
      </c>
      <c r="AF25" s="19" t="str">
        <f t="shared" si="21"/>
        <v>〇</v>
      </c>
      <c r="AG25" s="19" t="str">
        <f t="shared" si="21"/>
        <v>〇</v>
      </c>
      <c r="AH25" s="19" t="str">
        <f t="shared" si="21"/>
        <v>■</v>
      </c>
      <c r="AI25" s="19" t="str">
        <f t="shared" si="21"/>
        <v>■</v>
      </c>
      <c r="AJ25" s="19" t="str">
        <f t="shared" si="21"/>
        <v>〇</v>
      </c>
      <c r="AK25" s="65" t="s">
        <v>94</v>
      </c>
      <c r="AL25" s="66">
        <f t="shared" ref="AL25:AL27" si="22">IF(AN25=0,0,AN24+1)</f>
        <v>46244</v>
      </c>
      <c r="AM25" s="67"/>
      <c r="AN25" s="68">
        <f>(AN24+7)*IF(MONTH(AN24+7)=A25,1,0)</f>
        <v>46250</v>
      </c>
      <c r="AO25" s="69">
        <f ca="1">IF(AU25&lt;7,1,IF(AP25=7,0,1))</f>
        <v>1</v>
      </c>
      <c r="AP25" s="70">
        <f ca="1">COUNTIFS(OFFSET(F25,0,DAY(AL25)-1,1,DAY(AN25)-DAY(AL25)+1),"■")+COUNTIFS(OFFSET(F25,0,DAY(AL25)-1,1,DAY(AN25)-DAY(AL25)+1),"〇")+COUNTIFS(OFFSET(F25,0,DAY(AL25)-1,1,DAY(AN25)-DAY(AL25)+1),"振")</f>
        <v>4</v>
      </c>
      <c r="AQ25" s="71">
        <f ca="1">COUNTIFS(OFFSET(F25,0,DAY(AL25)-1,1,DAY(AN25)-DAY(AL25)+1),"■")+COUNTIFS(OFFSET(F25,0,DAY(AL25)-1,1,DAY(AN25)-DAY(AL25)+1),"振")+COUNTIFS(F21:AJ21,"翌",F20:AJ20,"■")+COUNTIFS(F21:AJ21,"翌",F20:AJ20,"振")</f>
        <v>3</v>
      </c>
      <c r="AR25" s="71">
        <f t="shared" ca="1" si="18"/>
        <v>0</v>
      </c>
      <c r="AS25" s="71">
        <f t="shared" si="19"/>
        <v>0</v>
      </c>
      <c r="AT25" s="72"/>
      <c r="AU25" s="74">
        <f ca="1">COUNTIFS(OFFSET(F27,0,DAY(AL25)-1,1,DAY(AN25)-DAY(AL25)+1),"■")+COUNTIFS(OFFSET(F27,0,DAY(AL25)-1,1,DAY(AN25)-DAY(AL25)+1),"〇")+COUNTIFS(OFFSET(F27,0,DAY(AL25)-1,1,DAY(AN25)-DAY(AL25)+1),"振")+COUNTIFS(F23:AJ23,"翌")</f>
        <v>0</v>
      </c>
      <c r="AV25" s="71">
        <f ca="1">COUNTIFS(OFFSET(F27,0,DAY(AL25)-1,1,DAY(AN25)-DAY(AL25)+1),"■")+COUNTIFS(OFFSET(F27,0,DAY(AL25)-1,1,DAY(AN25)-DAY(AL25)+1),"振")+COUNTIFS(F21:AJ21,"翌",F22:AJ22,"■")</f>
        <v>0</v>
      </c>
      <c r="AW25" s="71">
        <f t="shared" ca="1" si="20"/>
        <v>0</v>
      </c>
      <c r="AX25" s="71" t="str">
        <f ca="1">IF(AO25&gt;0,"-",IF(AW25&gt;0,"NG","OK"))</f>
        <v>-</v>
      </c>
      <c r="AY25" s="72"/>
      <c r="BA25" s="28">
        <f>COUNTIFS(F26:AJ26,"",F24:AJ24,1)+COUNTIFS(F26:AJ26,"",F24:AJ24,7)+COUNTIFS(F21:AJ21,"翌",F19:AJ19,1)+COUNTIFS(F21:AJ21,"翌",F19:AJ19,7)</f>
        <v>10</v>
      </c>
      <c r="BB25" s="28">
        <f>COUNTIF(D25:AH25,"■")-COUNTIFS(F26:AJ26,"－",F25:AJ25,"■")</f>
        <v>10</v>
      </c>
      <c r="BC25" s="28">
        <f ca="1">IF(BD25="NG",1,0)</f>
        <v>0</v>
      </c>
      <c r="BD25" s="46" t="str">
        <f ca="1">AT23</f>
        <v>OK</v>
      </c>
      <c r="BE25" s="30">
        <f>COUNTIFS(H20:AJ20,"■",H19:AJ19,1)+COUNTIFS(H20:AJ20,"〇",H19:AJ19,1)+COUNTIFS(H20:AJ20,"■",H19:AJ19,7)+COUNTIFS(H20:AJ20,"〇",H19:AJ19,7)</f>
        <v>8</v>
      </c>
      <c r="BF25" s="30">
        <f>COUNTIF(F25:AJ25,"■")</f>
        <v>11</v>
      </c>
      <c r="BG25" s="45">
        <f>IF(BJ25=0,"-",BF25/BJ25)</f>
        <v>0.39285714285714285</v>
      </c>
      <c r="BH25" s="30">
        <f>IF(BI25="NG",1,0)</f>
        <v>0</v>
      </c>
      <c r="BI25" s="30" t="str">
        <f>IF(BG25&gt;=0.285,"OK",IF(BF25&gt;=BE25,"OK","NG"))</f>
        <v>OK</v>
      </c>
      <c r="BJ25" s="30">
        <f>COUNTIF(F25:AJ25,"〇")+COUNTIF(F25:AJ25,"■")</f>
        <v>28</v>
      </c>
    </row>
    <row r="26" spans="1:62" ht="26.45" customHeight="1">
      <c r="A26" s="102"/>
      <c r="B26" s="102"/>
      <c r="C26" s="102"/>
      <c r="D26" s="101" t="s">
        <v>83</v>
      </c>
      <c r="E26" s="101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65" t="s">
        <v>95</v>
      </c>
      <c r="AL26" s="66">
        <f t="shared" si="22"/>
        <v>46251</v>
      </c>
      <c r="AM26" s="67"/>
      <c r="AN26" s="68">
        <f>(AN25+7)*IF(MONTH(AN25+7)=A25,1,0)</f>
        <v>46257</v>
      </c>
      <c r="AO26" s="69">
        <f ca="1">IF(AU26&lt;7,1,IF(AP26=7,0,1))</f>
        <v>1</v>
      </c>
      <c r="AP26" s="70">
        <f ca="1">COUNTIFS(OFFSET(F25,0,DAY(AL26)-1,1,DAY(AN26)-DAY(AL26)+1),"■")+COUNTIFS(OFFSET(F25,0,DAY(AL26)-1,1,DAY(AN26)-DAY(AL26)+1),"〇")+COUNTIFS(OFFSET(F25,0,DAY(AL26)-1,1,DAY(AN26)-DAY(AL26)+1),"振")</f>
        <v>7</v>
      </c>
      <c r="AQ26" s="71">
        <f ca="1">COUNTIFS(OFFSET(F25,0,DAY(AL26)-1,1,DAY(AN26)-DAY(AL26)+1),"■")+COUNTIFS(OFFSET(F25,0,DAY(AL26)-1,1,DAY(AN26)-DAY(AL26)+1),"振")+COUNTIFS(F21:AJ21,"翌",F20:AJ20,"■")+COUNTIFS(F21:AJ21,"翌",F20:AJ20,"振")</f>
        <v>2</v>
      </c>
      <c r="AR26" s="71">
        <f t="shared" ca="1" si="18"/>
        <v>0</v>
      </c>
      <c r="AS26" s="71" t="str">
        <f ca="1">IF(AJ26&gt;0,"-",IF(AR26&gt;0,"NG","OK"))</f>
        <v>OK</v>
      </c>
      <c r="AT26" s="72"/>
      <c r="AU26" s="70">
        <f ca="1">COUNTIFS(OFFSET(F27,0,DAY(AL26)-1,1,DAY(AN26)-DAY(AL26)+1),"■")+COUNTIFS(OFFSET(F27,0,DAY(AL26)-1,1,DAY(AN26)-DAY(AL26)+1),"〇")+COUNTIFS(OFFSET(F27,0,DAY(AL26)-1,1,DAY(AN26)-DAY(AL26)+1),"振")+COUNTIFS(F24:AJ24,"翌")</f>
        <v>0</v>
      </c>
      <c r="AV26" s="71">
        <f ca="1">COUNTIFS(OFFSET(F27,0,DAY(AL26)-1,1,DAY(AN26)-DAY(AL26)+1),"■")+COUNTIFS(OFFSET(F27,0,DAY(AL26)-1,1,DAY(AN26)-DAY(AL26)+1),"振")+COUNTIFS(F21:AJ21,"翌",F22:AJ22,"■")+COUNTIFS(F21:AJ21,"翌",F22:AJ22,"振")</f>
        <v>0</v>
      </c>
      <c r="AW26" s="71">
        <f t="shared" ca="1" si="20"/>
        <v>0</v>
      </c>
      <c r="AX26" s="71" t="str">
        <f ca="1">IF(AO26&gt;0,"-",IF(AW26&gt;0,"NG","OK"))</f>
        <v>-</v>
      </c>
      <c r="AY26" s="72"/>
      <c r="BA26" s="29"/>
      <c r="BB26" s="29"/>
      <c r="BC26" s="29"/>
      <c r="BD26" s="29"/>
      <c r="BE26" s="31"/>
      <c r="BF26" s="31"/>
      <c r="BG26" s="44"/>
      <c r="BH26" s="31"/>
      <c r="BI26" s="31"/>
      <c r="BJ26" s="31"/>
    </row>
    <row r="27" spans="1:62" ht="26.25" customHeight="1">
      <c r="A27" s="102"/>
      <c r="B27" s="102"/>
      <c r="C27" s="102"/>
      <c r="D27" s="101" t="s">
        <v>18</v>
      </c>
      <c r="E27" s="101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76" t="s">
        <v>96</v>
      </c>
      <c r="AL27" s="77">
        <f t="shared" si="22"/>
        <v>46258</v>
      </c>
      <c r="AM27" s="78"/>
      <c r="AN27" s="79">
        <f>(AN26+7)*IF(MONTH(AN26+7)=A25,1,0)</f>
        <v>46264</v>
      </c>
      <c r="AO27" s="80">
        <f ca="1">IF(AU27&lt;7,1,IF(AP27=7,0,1))</f>
        <v>1</v>
      </c>
      <c r="AP27" s="81">
        <f ca="1">COUNTIFS(OFFSET(F25,0,DAY(AL27)-1,1,DAY(AN27)-DAY(AL27)+1),"■")+COUNTIFS(OFFSET(F25,0,DAY(AL27)-1,1,DAY(AN27)-DAY(AL27)+1),"〇")+COUNTIFS(OFFSET(F25,0,DAY(AL27)-1,1,DAY(AN27)-DAY(AL27)+1),"振")</f>
        <v>7</v>
      </c>
      <c r="AQ27" s="82">
        <f ca="1">COUNTIFS(OFFSET(F25,0,DAY(AL27)-1,1,DAY(AN27)-DAY(AL27)+1),"■")+COUNTIFS(OFFSET(F25,0,DAY(AL27)-1,1,DAY(AN27)-DAY(AL27)+1),"振")+COUNTIFS(F21:AJ21,"翌",F20:AJ20,"■")+COUNTIFS(F21:AJ21,"翌",F20:AJ20,"振")</f>
        <v>2</v>
      </c>
      <c r="AR27" s="82">
        <f t="shared" ca="1" si="18"/>
        <v>0</v>
      </c>
      <c r="AS27" s="82" t="str">
        <f ca="1">IF(AJ27&gt;0,"-",IF(AR27&gt;0,"NG","OK"))</f>
        <v>OK</v>
      </c>
      <c r="AT27" s="83"/>
      <c r="AU27" s="84">
        <f ca="1">COUNTIFS(OFFSET(F27,0,DAY(AL27)-1,1,DAY(AN27)-DAY(AL27)+1),"■")+COUNTIFS(OFFSET(F27,0,DAY(AL27)-1,1,DAY(AN27)-DAY(AL27)+1),"〇")+COUNTIFS(OFFSET(F27,0,DAY(AL27)-1,1,DAY(AN27)-DAY(AL27)+1),"振")+COUNTIFS(F25:AJ25,"翌")</f>
        <v>0</v>
      </c>
      <c r="AV27" s="82">
        <f ca="1">COUNTIFS(OFFSET(F27,0,DAY(AL27)-1,1,DAY(AN27)-DAY(AL27)+1),"■")+COUNTIFS(OFFSET(F27,0,DAY(AL27)-1,1,DAY(AN27)-DAY(AL27)+1),"振")+COUNTIFS(F21:AJ21,"翌",F22:AJ22,"■")+COUNTIFS(F21:AJ21,"翌",F22:AJ22,"振")</f>
        <v>0</v>
      </c>
      <c r="AW27" s="82">
        <f t="shared" ca="1" si="20"/>
        <v>0</v>
      </c>
      <c r="AX27" s="82" t="str">
        <f ca="1">IF(AO27&gt;0,"-",IF(AW27&gt;0,"NG","OK"))</f>
        <v>-</v>
      </c>
      <c r="AY27" s="83"/>
      <c r="BA27" s="29"/>
      <c r="BB27" s="28">
        <f>COUNTIFS(F26:AJ26,"",F27:AJ27,"■")+COUNTIFS(F26:AJ26,"",F27:AJ27,"振")+COUNTIFS(F21:AJ21,"翌",F22:AJ22,"■")+COUNTIFS(F21:AJ21,"翌",F22:AJ22,"振")</f>
        <v>0</v>
      </c>
      <c r="BC27" s="28">
        <f ca="1">IF(BD27="NG",1,0)</f>
        <v>0</v>
      </c>
      <c r="BD27" s="46" t="str">
        <f ca="1">AY23</f>
        <v>OK</v>
      </c>
      <c r="BE27" s="30">
        <f>COUNTIFS(F25:AJ25,"■",F24:AJ24,1)+COUNTIFS(F25:AJ25,"〇",F24:AJ24,1)+COUNTIFS(F25:AJ25,"■",F24:AJ24,7)+COUNTIFS(F25:AJ25,"〇",F24:AJ24,7)-COUNTIFS(F27:AJ27,"×",F24:AJ24,1)-COUNTIFS(F27:AJ27,"×",F24:AJ24,7)</f>
        <v>10</v>
      </c>
      <c r="BF27" s="30">
        <f>COUNTIF(F27:AJ27,"■")+COUNTIF(F27:AJ27,"振")</f>
        <v>0</v>
      </c>
      <c r="BG27" s="45" t="str">
        <f>IF(BJ27=0,"-",BF27/BJ27)</f>
        <v>-</v>
      </c>
      <c r="BH27" s="30">
        <f>IF(BI27="NG",1,0)</f>
        <v>0</v>
      </c>
      <c r="BI27" s="30" t="str">
        <f>IF(BG27&gt;=0.285,"OK",IF(BF27&gt;=BE27,"OK","NG"))</f>
        <v>OK</v>
      </c>
      <c r="BJ27" s="30">
        <f>COUNTIF(F27:AJ27,"〇")+COUNTIF(F27:AJ27,"■")+COUNTIF(F27:AJ27,"振")</f>
        <v>0</v>
      </c>
    </row>
    <row r="28" spans="1:62" ht="26.45" customHeight="1">
      <c r="A28" s="103">
        <f>IF(A25=12,A23+1,A23)</f>
        <v>2026</v>
      </c>
      <c r="B28" s="103"/>
      <c r="C28" s="103"/>
      <c r="D28" s="101" t="s">
        <v>8</v>
      </c>
      <c r="E28" s="101"/>
      <c r="F28" s="13">
        <f>IF(DATE($A28,$A30,F$12)&lt;$D$5,0,IF(DATE($A28,$A30,F$12)&gt;$L$5,0,DATE($A28,$A30,F$12)))</f>
        <v>46266</v>
      </c>
      <c r="G28" s="13">
        <f t="shared" ref="G28:AF28" si="23">IF(DATE($A28,$A30,G$12)&lt;$D$5,0,IF(DATE($A28,$A30,G$12)&gt;$L$5,0,DATE($A28,$A30,G$12)))</f>
        <v>46267</v>
      </c>
      <c r="H28" s="13">
        <f t="shared" si="23"/>
        <v>46268</v>
      </c>
      <c r="I28" s="13">
        <f t="shared" si="23"/>
        <v>46269</v>
      </c>
      <c r="J28" s="13">
        <f t="shared" si="23"/>
        <v>46270</v>
      </c>
      <c r="K28" s="13">
        <f t="shared" si="23"/>
        <v>46271</v>
      </c>
      <c r="L28" s="13">
        <f t="shared" si="23"/>
        <v>46272</v>
      </c>
      <c r="M28" s="13">
        <f t="shared" si="23"/>
        <v>46273</v>
      </c>
      <c r="N28" s="13">
        <f t="shared" si="23"/>
        <v>46274</v>
      </c>
      <c r="O28" s="13">
        <f t="shared" si="23"/>
        <v>46275</v>
      </c>
      <c r="P28" s="13">
        <f t="shared" si="23"/>
        <v>46276</v>
      </c>
      <c r="Q28" s="13">
        <f t="shared" si="23"/>
        <v>46277</v>
      </c>
      <c r="R28" s="13">
        <f t="shared" si="23"/>
        <v>46278</v>
      </c>
      <c r="S28" s="13">
        <f t="shared" si="23"/>
        <v>46279</v>
      </c>
      <c r="T28" s="13">
        <f t="shared" si="23"/>
        <v>46280</v>
      </c>
      <c r="U28" s="13">
        <f t="shared" si="23"/>
        <v>46281</v>
      </c>
      <c r="V28" s="13">
        <f t="shared" si="23"/>
        <v>46282</v>
      </c>
      <c r="W28" s="13">
        <f t="shared" si="23"/>
        <v>46283</v>
      </c>
      <c r="X28" s="13">
        <f t="shared" si="23"/>
        <v>46284</v>
      </c>
      <c r="Y28" s="13">
        <f t="shared" si="23"/>
        <v>46285</v>
      </c>
      <c r="Z28" s="13">
        <f t="shared" si="23"/>
        <v>0</v>
      </c>
      <c r="AA28" s="13">
        <f t="shared" si="23"/>
        <v>0</v>
      </c>
      <c r="AB28" s="13">
        <f t="shared" si="23"/>
        <v>0</v>
      </c>
      <c r="AC28" s="13">
        <f t="shared" si="23"/>
        <v>0</v>
      </c>
      <c r="AD28" s="13">
        <f t="shared" si="23"/>
        <v>0</v>
      </c>
      <c r="AE28" s="13">
        <f t="shared" si="23"/>
        <v>0</v>
      </c>
      <c r="AF28" s="13">
        <f t="shared" si="23"/>
        <v>0</v>
      </c>
      <c r="AG28" s="13">
        <f>IF(DATE($A28,$A30,AG$12)&lt;$D$5,0,IF(DATE($A28,$A30,AG$12)&gt;$L$5,0,DATE($A28,$A30,AG$12)))</f>
        <v>0</v>
      </c>
      <c r="AH28" s="13">
        <f>DATE($A28,$A30,AH$12)*IF(MONTH(AG28)=MONTH(DATE($A28,$A30,AH$12)),1,0)*IF(DATE($A28,$A30,AH$12)&lt;$D$5,0,IF(DATE($A28,$A30,AH$12)&gt;$L$5,0,1))</f>
        <v>0</v>
      </c>
      <c r="AI28" s="13">
        <f>DATE($A28,$A30,AI$12)*IF(MONTH(AH28)=MONTH(DATE($A28,$A30,AI$12)),1,0)*IF(DATE($A28,$A30,AI$12)&lt;$D$5,0,IF(DATE($A28,$A30,AI$12)&gt;$L$5,0,1))</f>
        <v>0</v>
      </c>
      <c r="AJ28" s="13">
        <f>DATE($A28,$A30,AJ$12)*IF(MONTH(AI28)=MONTH(DATE($A28,$A30,AJ$12)),1,0)*IF(DATE($A28,$A30,AJ$12)&lt;$D$5,0,IF(DATE($A28,$A30,AJ$12)&gt;$L$5,0,1))</f>
        <v>0</v>
      </c>
      <c r="AK28" s="56" t="s">
        <v>92</v>
      </c>
      <c r="AL28" s="57">
        <f>_xlfn.MINIFS(F28:AJ28,F28:AJ28,"&gt;0")</f>
        <v>46266</v>
      </c>
      <c r="AM28" s="58" t="s">
        <v>97</v>
      </c>
      <c r="AN28" s="59">
        <f>CEILING(DATE(A28, A30, 1+6+ROUNDDOWN(DAY(AL28)/7,0)*7), 7) - 6</f>
        <v>46271</v>
      </c>
      <c r="AO28" s="69">
        <f ca="1">IF(AU28&lt;7,1,IF(AP28=7,0,1))</f>
        <v>1</v>
      </c>
      <c r="AP28" s="61">
        <f ca="1">COUNTIFS(OFFSET(F30,0,DAY(AL28)-1,1,DAY(AN28)-DAY(AL28)+1),"■")+COUNTIFS(OFFSET(F30,0,DAY(AL28)-1,1,DAY(AN28)-DAY(AL28)+1),"〇")+COUNTIFS(OFFSET(F30,0,DAY(AL28)-1,1,DAY(AN28)-DAY(AL28)+1),"振")+COUNTIFS(F26:AJ26,"翌")</f>
        <v>6</v>
      </c>
      <c r="AQ28" s="62">
        <f ca="1">COUNTIFS(OFFSET(F30,0,DAY(AL28)-1,1,DAY(AN28)-DAY(AL28)+1),"■")+COUNTIFS(OFFSET(F30,0,DAY(AL28)-1,1,DAY(AN28)-DAY(AL28)+1),"振")+COUNTIFS(F26:AJ26,"翌",F25:AJ25,"■")+COUNTIFS(F26:AJ26,"翌",F25:AJ25,"振")</f>
        <v>2</v>
      </c>
      <c r="AR28" s="62">
        <f ca="1">IF(AO28&gt;0,0,IF(AQ28/AP28&gt;0.285,0,1))</f>
        <v>0</v>
      </c>
      <c r="AS28" s="62" t="str">
        <f ca="1">IF(AJ28&gt;0,"-",IF(AR28&gt;0,"NG","OK"))</f>
        <v>OK</v>
      </c>
      <c r="AT28" s="63" t="str">
        <f ca="1">IF(SUM(AR28:AR32)&gt;0,"NG","OK")</f>
        <v>OK</v>
      </c>
      <c r="AU28" s="64">
        <f ca="1">COUNTIFS(OFFSET(F32,0,DAY(AL28)-1,1,DAY(AN28)-DAY(AL28)+1),"■")+COUNTIFS(OFFSET(F32,0,DAY(AL28)-1,1,DAY(AN28)-DAY(AL28)+1),"〇")+COUNTIFS(OFFSET(F32,0,DAY(AL28)-1,1,DAY(AN28)-DAY(AL28)+1),"振")+COUNTIFS(F26:AJ26,"翌")</f>
        <v>0</v>
      </c>
      <c r="AV28" s="62">
        <f ca="1">COUNTIFS(OFFSET(F32,0,DAY(AL28)-1,1,DAY(AN28)-DAY(AL28)+1),"■")+COUNTIFS(OFFSET(F32,0,DAY(AL28)-1,1,DAY(AN28)-DAY(AL28)+1),"振")+COUNTIFS(F26:AJ26,"翌",F27:AJ27,"■")+COUNTIFS(F26:AJ26,"翌",F27:AJ27,"振")</f>
        <v>0</v>
      </c>
      <c r="AW28" s="62">
        <f ca="1">IF(OR(AO28&gt;0,AU28=0),0,IF(AV28/AU28&gt;0.285,0,1))</f>
        <v>0</v>
      </c>
      <c r="AX28" s="71" t="str">
        <f ca="1">IF(AO28&gt;0,"-",IF(AW28&gt;0,"NG","OK"))</f>
        <v>-</v>
      </c>
      <c r="AY28" s="63" t="str">
        <f ca="1">IF(SUM(AW28:AW32)&gt;0,"NG","OK")</f>
        <v>OK</v>
      </c>
      <c r="BA28" s="104" t="s">
        <v>85</v>
      </c>
      <c r="BB28" s="105" t="s">
        <v>26</v>
      </c>
      <c r="BC28" s="106" t="s">
        <v>86</v>
      </c>
      <c r="BD28" s="107"/>
      <c r="BE28" s="110" t="s">
        <v>85</v>
      </c>
      <c r="BF28" s="95" t="s">
        <v>26</v>
      </c>
      <c r="BG28" s="96" t="s">
        <v>25</v>
      </c>
      <c r="BH28" s="97" t="s">
        <v>86</v>
      </c>
      <c r="BI28" s="98"/>
      <c r="BJ28" s="95" t="s">
        <v>23</v>
      </c>
    </row>
    <row r="29" spans="1:62" ht="26.45" customHeight="1">
      <c r="A29" s="103"/>
      <c r="B29" s="103"/>
      <c r="C29" s="103"/>
      <c r="D29" s="101" t="s">
        <v>2</v>
      </c>
      <c r="E29" s="101"/>
      <c r="F29" s="14">
        <f t="shared" ref="F29:AI29" si="24">IF(F28=0,"",WEEKDAY(F28,1))</f>
        <v>3</v>
      </c>
      <c r="G29" s="14">
        <f t="shared" si="24"/>
        <v>4</v>
      </c>
      <c r="H29" s="14">
        <f t="shared" si="24"/>
        <v>5</v>
      </c>
      <c r="I29" s="14">
        <f t="shared" si="24"/>
        <v>6</v>
      </c>
      <c r="J29" s="14">
        <f t="shared" si="24"/>
        <v>7</v>
      </c>
      <c r="K29" s="14">
        <f t="shared" si="24"/>
        <v>1</v>
      </c>
      <c r="L29" s="14">
        <f t="shared" si="24"/>
        <v>2</v>
      </c>
      <c r="M29" s="14">
        <f t="shared" si="24"/>
        <v>3</v>
      </c>
      <c r="N29" s="14">
        <f t="shared" si="24"/>
        <v>4</v>
      </c>
      <c r="O29" s="14">
        <f t="shared" si="24"/>
        <v>5</v>
      </c>
      <c r="P29" s="14">
        <f t="shared" si="24"/>
        <v>6</v>
      </c>
      <c r="Q29" s="14">
        <f t="shared" si="24"/>
        <v>7</v>
      </c>
      <c r="R29" s="14">
        <f t="shared" si="24"/>
        <v>1</v>
      </c>
      <c r="S29" s="14">
        <f t="shared" si="24"/>
        <v>2</v>
      </c>
      <c r="T29" s="14">
        <f t="shared" si="24"/>
        <v>3</v>
      </c>
      <c r="U29" s="14">
        <f t="shared" si="24"/>
        <v>4</v>
      </c>
      <c r="V29" s="14">
        <f t="shared" si="24"/>
        <v>5</v>
      </c>
      <c r="W29" s="14">
        <f t="shared" si="24"/>
        <v>6</v>
      </c>
      <c r="X29" s="14">
        <f t="shared" si="24"/>
        <v>7</v>
      </c>
      <c r="Y29" s="14">
        <f t="shared" si="24"/>
        <v>1</v>
      </c>
      <c r="Z29" s="14" t="str">
        <f t="shared" si="24"/>
        <v/>
      </c>
      <c r="AA29" s="14" t="str">
        <f t="shared" si="24"/>
        <v/>
      </c>
      <c r="AB29" s="14" t="str">
        <f t="shared" si="24"/>
        <v/>
      </c>
      <c r="AC29" s="14" t="str">
        <f t="shared" si="24"/>
        <v/>
      </c>
      <c r="AD29" s="14" t="str">
        <f t="shared" si="24"/>
        <v/>
      </c>
      <c r="AE29" s="14" t="str">
        <f t="shared" si="24"/>
        <v/>
      </c>
      <c r="AF29" s="14" t="str">
        <f t="shared" si="24"/>
        <v/>
      </c>
      <c r="AG29" s="14" t="str">
        <f t="shared" si="24"/>
        <v/>
      </c>
      <c r="AH29" s="14" t="str">
        <f t="shared" si="24"/>
        <v/>
      </c>
      <c r="AI29" s="14" t="str">
        <f t="shared" si="24"/>
        <v/>
      </c>
      <c r="AJ29" s="14" t="str">
        <f>IF(AJ28=0,"",WEEKDAY(AJ28,1))</f>
        <v/>
      </c>
      <c r="AK29" s="65" t="s">
        <v>93</v>
      </c>
      <c r="AL29" s="66">
        <f>IF(AN29=0,0,AN28+1)</f>
        <v>46272</v>
      </c>
      <c r="AM29" s="67"/>
      <c r="AN29" s="68">
        <f>(AN28+7)*IF(MONTH(AN28+7)=A30,1,0)</f>
        <v>46278</v>
      </c>
      <c r="AO29" s="69">
        <f ca="1">IF(AU29&lt;7,1,IF(AP29=7,0,1))</f>
        <v>1</v>
      </c>
      <c r="AP29" s="70">
        <f ca="1">COUNTIFS(OFFSET(F30,0,DAY(AL29)-1,1,DAY(AN29)-DAY(AL29)+1),"■")+COUNTIFS(OFFSET(F30,0,DAY(AL29)-1,1,DAY(AN29)-DAY(AL29)+1),"〇")+COUNTIFS(OFFSET(F30,0,DAY(AL29)-1,1,DAY(AN29)-DAY(AL29)+1),"振")</f>
        <v>7</v>
      </c>
      <c r="AQ29" s="71">
        <f ca="1">COUNTIFS(OFFSET(F30,0,DAY(AL29)-1,1,DAY(AN29)-DAY(AL29)+1),"■")+COUNTIFS(OFFSET(F30,0,DAY(AL29)-1,1,DAY(AN29)-DAY(AL29)+1),"振")+COUNTIFS(F26:AJ26,"翌",F25:AJ25,"■")+COUNTIFS(F26:AJ26,"翌",F25:AJ25,"振")</f>
        <v>2</v>
      </c>
      <c r="AR29" s="71">
        <f t="shared" ref="AR29:AR32" ca="1" si="25">IF(AO29&gt;0,0,IF(AQ29/AP29&gt;0.285,0,1))</f>
        <v>0</v>
      </c>
      <c r="AS29" s="71">
        <f t="shared" ref="AS29:AS30" si="26">IF(AJ29&gt;0,0,IF(AR29&gt;0,"NG","OK"))</f>
        <v>0</v>
      </c>
      <c r="AT29" s="72"/>
      <c r="AU29" s="73">
        <f ca="1">COUNTIFS(OFFSET(F32,0,DAY(AL29)-1,1,DAY(AN29)-DAY(AL29)+1),"■")+COUNTIFS(OFFSET(F32,0,DAY(AL29)-1,1,DAY(AN29)-DAY(AL29)+1),"〇")+COUNTIFS(OFFSET(F32,0,DAY(AL29)-1,1,DAY(AN29)-DAY(AL29)+1),"振")</f>
        <v>0</v>
      </c>
      <c r="AV29" s="71">
        <f ca="1">COUNTIFS(OFFSET(F32,0,DAY(AL29)-1,1,DAY(AN29)-DAY(AL29)+1),"■")+COUNTIFS(OFFSET(F32,0,DAY(AL29)-1,1,DAY(AN29)-DAY(AL29)+1),"振")+COUNTIFS(F26:AJ26,"翌",F27:AJ27,"■")</f>
        <v>0</v>
      </c>
      <c r="AW29" s="71">
        <f t="shared" ref="AW29:AW32" ca="1" si="27">IF(OR(AO29&gt;0,AU29=0),0,IF(AV29/AU29&gt;0.285,0,1))</f>
        <v>0</v>
      </c>
      <c r="AX29" s="71" t="str">
        <f ca="1">IF(AO29&gt;0,"-",IF(AW29&gt;0,"NG","OK"))</f>
        <v>-</v>
      </c>
      <c r="AY29" s="72"/>
      <c r="BA29" s="105"/>
      <c r="BB29" s="105"/>
      <c r="BC29" s="108"/>
      <c r="BD29" s="109"/>
      <c r="BE29" s="111"/>
      <c r="BF29" s="95"/>
      <c r="BG29" s="96"/>
      <c r="BH29" s="99"/>
      <c r="BI29" s="100"/>
      <c r="BJ29" s="95"/>
    </row>
    <row r="30" spans="1:62" ht="26.45" customHeight="1">
      <c r="A30" s="102">
        <f>IF(A25=12,1,A25+1)</f>
        <v>9</v>
      </c>
      <c r="B30" s="102"/>
      <c r="C30" s="102"/>
      <c r="D30" s="101" t="s">
        <v>17</v>
      </c>
      <c r="E30" s="101"/>
      <c r="F30" s="19" t="str">
        <f t="shared" ref="F30:AJ30" si="28">IF(F29="","",IF(WEEKDAY(F29,2)&gt;5,"■","〇"))</f>
        <v>〇</v>
      </c>
      <c r="G30" s="19" t="str">
        <f t="shared" si="28"/>
        <v>〇</v>
      </c>
      <c r="H30" s="19" t="str">
        <f t="shared" si="28"/>
        <v>〇</v>
      </c>
      <c r="I30" s="19" t="str">
        <f t="shared" si="28"/>
        <v>〇</v>
      </c>
      <c r="J30" s="19" t="str">
        <f t="shared" si="28"/>
        <v>■</v>
      </c>
      <c r="K30" s="19" t="str">
        <f t="shared" si="28"/>
        <v>■</v>
      </c>
      <c r="L30" s="19" t="str">
        <f t="shared" si="28"/>
        <v>〇</v>
      </c>
      <c r="M30" s="19" t="str">
        <f t="shared" si="28"/>
        <v>〇</v>
      </c>
      <c r="N30" s="19" t="str">
        <f t="shared" si="28"/>
        <v>〇</v>
      </c>
      <c r="O30" s="19" t="str">
        <f t="shared" si="28"/>
        <v>〇</v>
      </c>
      <c r="P30" s="19" t="str">
        <f t="shared" si="28"/>
        <v>〇</v>
      </c>
      <c r="Q30" s="19" t="str">
        <f t="shared" si="28"/>
        <v>■</v>
      </c>
      <c r="R30" s="19" t="str">
        <f t="shared" si="28"/>
        <v>■</v>
      </c>
      <c r="S30" s="19" t="str">
        <f t="shared" si="28"/>
        <v>〇</v>
      </c>
      <c r="T30" s="19" t="str">
        <f t="shared" si="28"/>
        <v>〇</v>
      </c>
      <c r="U30" s="19" t="str">
        <f t="shared" si="28"/>
        <v>〇</v>
      </c>
      <c r="V30" s="19" t="str">
        <f t="shared" si="28"/>
        <v>〇</v>
      </c>
      <c r="W30" s="19" t="str">
        <f t="shared" si="28"/>
        <v>〇</v>
      </c>
      <c r="X30" s="19" t="str">
        <f t="shared" si="28"/>
        <v>■</v>
      </c>
      <c r="Y30" s="19" t="str">
        <f t="shared" si="28"/>
        <v>■</v>
      </c>
      <c r="Z30" s="19" t="str">
        <f t="shared" si="28"/>
        <v/>
      </c>
      <c r="AA30" s="19" t="str">
        <f t="shared" si="28"/>
        <v/>
      </c>
      <c r="AB30" s="19" t="str">
        <f t="shared" si="28"/>
        <v/>
      </c>
      <c r="AC30" s="19" t="str">
        <f t="shared" si="28"/>
        <v/>
      </c>
      <c r="AD30" s="19" t="str">
        <f t="shared" si="28"/>
        <v/>
      </c>
      <c r="AE30" s="19" t="str">
        <f t="shared" si="28"/>
        <v/>
      </c>
      <c r="AF30" s="19" t="str">
        <f t="shared" si="28"/>
        <v/>
      </c>
      <c r="AG30" s="19" t="str">
        <f t="shared" si="28"/>
        <v/>
      </c>
      <c r="AH30" s="19" t="str">
        <f t="shared" si="28"/>
        <v/>
      </c>
      <c r="AI30" s="19" t="str">
        <f t="shared" si="28"/>
        <v/>
      </c>
      <c r="AJ30" s="19" t="str">
        <f t="shared" si="28"/>
        <v/>
      </c>
      <c r="AK30" s="65" t="s">
        <v>94</v>
      </c>
      <c r="AL30" s="66">
        <f t="shared" ref="AL30:AL32" si="29">IF(AN30=0,0,AN29+1)</f>
        <v>46279</v>
      </c>
      <c r="AM30" s="67"/>
      <c r="AN30" s="68">
        <f>(AN29+7)*IF(MONTH(AN29+7)=A30,1,0)</f>
        <v>46285</v>
      </c>
      <c r="AO30" s="69">
        <f ca="1">IF(AU30&lt;7,1,IF(AP30=7,0,1))</f>
        <v>1</v>
      </c>
      <c r="AP30" s="70">
        <f ca="1">COUNTIFS(OFFSET(F30,0,DAY(AL30)-1,1,DAY(AN30)-DAY(AL30)+1),"■")+COUNTIFS(OFFSET(F30,0,DAY(AL30)-1,1,DAY(AN30)-DAY(AL30)+1),"〇")+COUNTIFS(OFFSET(F30,0,DAY(AL30)-1,1,DAY(AN30)-DAY(AL30)+1),"振")</f>
        <v>7</v>
      </c>
      <c r="AQ30" s="71">
        <f ca="1">COUNTIFS(OFFSET(F30,0,DAY(AL30)-1,1,DAY(AN30)-DAY(AL30)+1),"■")+COUNTIFS(OFFSET(F30,0,DAY(AL30)-1,1,DAY(AN30)-DAY(AL30)+1),"振")+COUNTIFS(F26:AJ26,"翌",F25:AJ25,"■")+COUNTIFS(F26:AJ26,"翌",F25:AJ25,"振")</f>
        <v>2</v>
      </c>
      <c r="AR30" s="71">
        <f t="shared" ca="1" si="25"/>
        <v>0</v>
      </c>
      <c r="AS30" s="71">
        <f t="shared" si="26"/>
        <v>0</v>
      </c>
      <c r="AT30" s="72"/>
      <c r="AU30" s="74">
        <f ca="1">COUNTIFS(OFFSET(F32,0,DAY(AL30)-1,1,DAY(AN30)-DAY(AL30)+1),"■")+COUNTIFS(OFFSET(F32,0,DAY(AL30)-1,1,DAY(AN30)-DAY(AL30)+1),"〇")+COUNTIFS(OFFSET(F32,0,DAY(AL30)-1,1,DAY(AN30)-DAY(AL30)+1),"振")+COUNTIFS(F28:AJ28,"翌")</f>
        <v>0</v>
      </c>
      <c r="AV30" s="71">
        <f ca="1">COUNTIFS(OFFSET(F32,0,DAY(AL30)-1,1,DAY(AN30)-DAY(AL30)+1),"■")+COUNTIFS(OFFSET(F32,0,DAY(AL30)-1,1,DAY(AN30)-DAY(AL30)+1),"振")+COUNTIFS(F26:AJ26,"翌",F27:AJ27,"■")</f>
        <v>0</v>
      </c>
      <c r="AW30" s="71">
        <f t="shared" ca="1" si="27"/>
        <v>0</v>
      </c>
      <c r="AX30" s="71" t="str">
        <f ca="1">IF(AO30&gt;0,"-",IF(AW30&gt;0,"NG","OK"))</f>
        <v>-</v>
      </c>
      <c r="AY30" s="72"/>
      <c r="BA30" s="28">
        <f>COUNTIFS(F31:AJ31,"",F29:AJ29,1)+COUNTIFS(F31:AJ31,"",F29:AJ29,7)+COUNTIFS(F26:AJ26,"翌",F24:AJ24,1)+COUNTIFS(F26:AJ26,"翌",F24:AJ24,7)</f>
        <v>6</v>
      </c>
      <c r="BB30" s="28">
        <f>COUNTIF(D30:AH30,"■")-COUNTIFS(F31:AJ31,"－",F30:AJ30,"■")</f>
        <v>6</v>
      </c>
      <c r="BC30" s="28">
        <f ca="1">IF(BD30="NG",1,0)</f>
        <v>0</v>
      </c>
      <c r="BD30" s="46" t="str">
        <f ca="1">AT28</f>
        <v>OK</v>
      </c>
      <c r="BE30" s="30">
        <f>COUNTIFS(H25:AJ25,"■",H24:AJ24,1)+COUNTIFS(H25:AJ25,"〇",H24:AJ24,1)+COUNTIFS(H25:AJ25,"■",H24:AJ24,7)+COUNTIFS(H25:AJ25,"〇",H24:AJ24,7)</f>
        <v>8</v>
      </c>
      <c r="BF30" s="30">
        <f>COUNTIF(F30:AJ30,"■")</f>
        <v>6</v>
      </c>
      <c r="BG30" s="45">
        <f>IF(BJ30=0,"-",BF30/BJ30)</f>
        <v>0.3</v>
      </c>
      <c r="BH30" s="30">
        <f>IF(BI30="NG",1,0)</f>
        <v>0</v>
      </c>
      <c r="BI30" s="30" t="str">
        <f>IF(BG30&gt;=0.285,"OK",IF(BF30&gt;=BE30,"OK","NG"))</f>
        <v>OK</v>
      </c>
      <c r="BJ30" s="30">
        <f>COUNTIF(F30:AJ30,"〇")+COUNTIF(F30:AJ30,"■")</f>
        <v>20</v>
      </c>
    </row>
    <row r="31" spans="1:62" ht="26.45" customHeight="1">
      <c r="A31" s="102"/>
      <c r="B31" s="102"/>
      <c r="C31" s="102"/>
      <c r="D31" s="101" t="s">
        <v>83</v>
      </c>
      <c r="E31" s="101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65" t="s">
        <v>95</v>
      </c>
      <c r="AL31" s="66">
        <f t="shared" si="29"/>
        <v>46286</v>
      </c>
      <c r="AM31" s="67"/>
      <c r="AN31" s="68">
        <f>(AN30+7)*IF(MONTH(AN30+7)=A30,1,0)</f>
        <v>46292</v>
      </c>
      <c r="AO31" s="69">
        <f ca="1">IF(AU31&lt;7,1,IF(AP31=7,0,1))</f>
        <v>1</v>
      </c>
      <c r="AP31" s="70">
        <f ca="1">COUNTIFS(OFFSET(F30,0,DAY(AL31)-1,1,DAY(AN31)-DAY(AL31)+1),"■")+COUNTIFS(OFFSET(F30,0,DAY(AL31)-1,1,DAY(AN31)-DAY(AL31)+1),"〇")+COUNTIFS(OFFSET(F30,0,DAY(AL31)-1,1,DAY(AN31)-DAY(AL31)+1),"振")</f>
        <v>0</v>
      </c>
      <c r="AQ31" s="71">
        <f ca="1">COUNTIFS(OFFSET(F30,0,DAY(AL31)-1,1,DAY(AN31)-DAY(AL31)+1),"■")+COUNTIFS(OFFSET(F30,0,DAY(AL31)-1,1,DAY(AN31)-DAY(AL31)+1),"振")+COUNTIFS(F26:AJ26,"翌",F25:AJ25,"■")+COUNTIFS(F26:AJ26,"翌",F25:AJ25,"振")</f>
        <v>0</v>
      </c>
      <c r="AR31" s="71">
        <f t="shared" ca="1" si="25"/>
        <v>0</v>
      </c>
      <c r="AS31" s="71" t="str">
        <f ca="1">IF(AJ31&gt;0,"-",IF(AR31&gt;0,"NG","OK"))</f>
        <v>OK</v>
      </c>
      <c r="AT31" s="72"/>
      <c r="AU31" s="75">
        <f ca="1">COUNTIFS(OFFSET(F32,0,DAY(AL31)-1,1,DAY(AN31)-DAY(AL31)+1),"■")+COUNTIFS(OFFSET(F32,0,DAY(AL31)-1,1,DAY(AN31)-DAY(AL31)+1),"〇")+COUNTIFS(OFFSET(F32,0,DAY(AL31)-1,1,DAY(AN31)-DAY(AL31)+1),"振")+COUNTIFS(F29:AJ29,"翌")</f>
        <v>0</v>
      </c>
      <c r="AV31" s="71">
        <f ca="1">COUNTIFS(OFFSET(F32,0,DAY(AL31)-1,1,DAY(AN31)-DAY(AL31)+1),"■")+COUNTIFS(OFFSET(F32,0,DAY(AL31)-1,1,DAY(AN31)-DAY(AL31)+1),"振")+COUNTIFS(F26:AJ26,"翌",F27:AJ27,"■")+COUNTIFS(F26:AJ26,"翌",F27:AJ27,"振")</f>
        <v>0</v>
      </c>
      <c r="AW31" s="71">
        <f t="shared" ca="1" si="27"/>
        <v>0</v>
      </c>
      <c r="AX31" s="71" t="str">
        <f ca="1">IF(AO31&gt;0,"-",IF(AW31&gt;0,"NG","OK"))</f>
        <v>-</v>
      </c>
      <c r="AY31" s="72"/>
      <c r="BA31" s="29"/>
      <c r="BB31" s="29"/>
      <c r="BC31" s="29"/>
      <c r="BD31" s="29"/>
      <c r="BE31" s="31"/>
      <c r="BF31" s="31"/>
      <c r="BG31" s="44"/>
      <c r="BH31" s="31"/>
      <c r="BI31" s="31"/>
      <c r="BJ31" s="31"/>
    </row>
    <row r="32" spans="1:62" ht="26.45" customHeight="1">
      <c r="A32" s="102"/>
      <c r="B32" s="102"/>
      <c r="C32" s="102"/>
      <c r="D32" s="101" t="s">
        <v>18</v>
      </c>
      <c r="E32" s="101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76" t="s">
        <v>96</v>
      </c>
      <c r="AL32" s="77">
        <f t="shared" si="29"/>
        <v>0</v>
      </c>
      <c r="AM32" s="78"/>
      <c r="AN32" s="79">
        <f>(AN31+7)*IF(MONTH(AN31+7)=A30,1,0)</f>
        <v>0</v>
      </c>
      <c r="AO32" s="80">
        <f ca="1">IF(AU32&lt;7,1,IF(AP32=7,0,1))</f>
        <v>1</v>
      </c>
      <c r="AP32" s="81">
        <f ca="1">COUNTIFS(OFFSET(F30,0,DAY(AL32)-1,1,DAY(AN32)-DAY(AL32)+1),"■")+COUNTIFS(OFFSET(F30,0,DAY(AL32)-1,1,DAY(AN32)-DAY(AL32)+1),"〇")+COUNTIFS(OFFSET(F30,0,DAY(AL32)-1,1,DAY(AN32)-DAY(AL32)+1),"振")</f>
        <v>0</v>
      </c>
      <c r="AQ32" s="82">
        <f ca="1">COUNTIFS(OFFSET(F30,0,DAY(AL32)-1,1,DAY(AN32)-DAY(AL32)+1),"■")+COUNTIFS(OFFSET(F30,0,DAY(AL32)-1,1,DAY(AN32)-DAY(AL32)+1),"振")+COUNTIFS(F26:AJ26,"翌",F25:AJ25,"■")+COUNTIFS(F26:AJ26,"翌",F25:AJ25,"振")</f>
        <v>0</v>
      </c>
      <c r="AR32" s="82">
        <f t="shared" ca="1" si="25"/>
        <v>0</v>
      </c>
      <c r="AS32" s="82" t="str">
        <f ca="1">IF(AJ32&gt;0,"-",IF(AR32&gt;0,"NG","OK"))</f>
        <v>OK</v>
      </c>
      <c r="AT32" s="83"/>
      <c r="AU32" s="84">
        <f ca="1">COUNTIFS(OFFSET(F32,0,DAY(AL32)-1,1,DAY(AN32)-DAY(AL32)+1),"■")+COUNTIFS(OFFSET(F32,0,DAY(AL32)-1,1,DAY(AN32)-DAY(AL32)+1),"〇")+COUNTIFS(OFFSET(F32,0,DAY(AL32)-1,1,DAY(AN32)-DAY(AL32)+1),"振")+COUNTIFS(F30:AJ30,"翌")</f>
        <v>0</v>
      </c>
      <c r="AV32" s="82">
        <f ca="1">COUNTIFS(OFFSET(F32,0,DAY(AL32)-1,1,DAY(AN32)-DAY(AL32)+1),"■")+COUNTIFS(OFFSET(F32,0,DAY(AL32)-1,1,DAY(AN32)-DAY(AL32)+1),"振")+COUNTIFS(F26:AJ26,"翌",F27:AJ27,"■")+COUNTIFS(F26:AJ26,"翌",F27:AJ27,"振")</f>
        <v>0</v>
      </c>
      <c r="AW32" s="82">
        <f t="shared" ca="1" si="27"/>
        <v>0</v>
      </c>
      <c r="AX32" s="82" t="str">
        <f ca="1">IF(AO32&gt;0,"-",IF(AW32&gt;0,"NG","OK"))</f>
        <v>-</v>
      </c>
      <c r="AY32" s="83"/>
      <c r="BA32" s="29"/>
      <c r="BB32" s="28">
        <f>COUNTIFS(F31:AJ31,"",F32:AJ32,"■")+COUNTIFS(F31:AJ31,"",F32:AJ32,"振")+COUNTIFS(F26:AJ26,"翌",F27:AJ27,"■")+COUNTIFS(F26:AJ26,"翌",F27:AJ27,"振")</f>
        <v>0</v>
      </c>
      <c r="BC32" s="28">
        <f ca="1">IF(BD32="NG",1,0)</f>
        <v>0</v>
      </c>
      <c r="BD32" s="46" t="str">
        <f ca="1">AY28</f>
        <v>OK</v>
      </c>
      <c r="BE32" s="30">
        <f>COUNTIFS(F30:AJ30,"■",F29:AJ29,1)+COUNTIFS(F30:AJ30,"〇",F29:AJ29,1)+COUNTIFS(F30:AJ30,"■",F29:AJ29,7)+COUNTIFS(F30:AJ30,"〇",F29:AJ29,7)-COUNTIFS(F32:AJ32,"×",F29:AJ29,1)-COUNTIFS(F32:AJ32,"×",F29:AJ29,7)</f>
        <v>6</v>
      </c>
      <c r="BF32" s="30">
        <f>COUNTIF(F32:AJ32,"■")+COUNTIF(F32:AJ32,"振")</f>
        <v>0</v>
      </c>
      <c r="BG32" s="45" t="str">
        <f>IF(BJ32=0,"-",BF32/BJ32)</f>
        <v>-</v>
      </c>
      <c r="BH32" s="30">
        <f>IF(BI32="NG",1,0)</f>
        <v>0</v>
      </c>
      <c r="BI32" s="30" t="str">
        <f>IF(BG32&gt;=0.285,"OK",IF(BF32&gt;=BE32,"OK","NG"))</f>
        <v>OK</v>
      </c>
      <c r="BJ32" s="30">
        <f>COUNTIF(F32:AJ32,"〇")+COUNTIF(F32:AJ32,"■")+COUNTIF(F32:AJ32,"振")</f>
        <v>0</v>
      </c>
    </row>
    <row r="33" spans="1:62" ht="26.45" customHeight="1">
      <c r="A33" s="103">
        <f>IF(A30=12,A28+1,A28)</f>
        <v>2026</v>
      </c>
      <c r="B33" s="103"/>
      <c r="C33" s="103"/>
      <c r="D33" s="101" t="s">
        <v>8</v>
      </c>
      <c r="E33" s="101"/>
      <c r="F33" s="13">
        <f>IF(DATE($A33,$A35,F$12)&lt;$D$5,0,IF(DATE($A33,$A35,F$12)&gt;$L$5,0,DATE($A33,$A35,F$12)))</f>
        <v>0</v>
      </c>
      <c r="G33" s="13">
        <f t="shared" ref="G33:AF33" si="30">IF(DATE($A33,$A35,G$12)&lt;$D$5,0,IF(DATE($A33,$A35,G$12)&gt;$L$5,0,DATE($A33,$A35,G$12)))</f>
        <v>0</v>
      </c>
      <c r="H33" s="13">
        <f t="shared" si="30"/>
        <v>0</v>
      </c>
      <c r="I33" s="13">
        <f t="shared" si="30"/>
        <v>0</v>
      </c>
      <c r="J33" s="13">
        <f t="shared" si="30"/>
        <v>0</v>
      </c>
      <c r="K33" s="13">
        <f t="shared" si="30"/>
        <v>0</v>
      </c>
      <c r="L33" s="13">
        <f t="shared" si="30"/>
        <v>0</v>
      </c>
      <c r="M33" s="13">
        <f t="shared" si="30"/>
        <v>0</v>
      </c>
      <c r="N33" s="13">
        <f t="shared" si="30"/>
        <v>0</v>
      </c>
      <c r="O33" s="13">
        <f t="shared" si="30"/>
        <v>0</v>
      </c>
      <c r="P33" s="13">
        <f t="shared" si="30"/>
        <v>0</v>
      </c>
      <c r="Q33" s="13">
        <f t="shared" si="30"/>
        <v>0</v>
      </c>
      <c r="R33" s="13">
        <f t="shared" si="30"/>
        <v>0</v>
      </c>
      <c r="S33" s="13">
        <f t="shared" si="30"/>
        <v>0</v>
      </c>
      <c r="T33" s="13">
        <f t="shared" si="30"/>
        <v>0</v>
      </c>
      <c r="U33" s="13">
        <f t="shared" si="30"/>
        <v>0</v>
      </c>
      <c r="V33" s="13">
        <f t="shared" si="30"/>
        <v>0</v>
      </c>
      <c r="W33" s="13">
        <f t="shared" si="30"/>
        <v>0</v>
      </c>
      <c r="X33" s="13">
        <f t="shared" si="30"/>
        <v>0</v>
      </c>
      <c r="Y33" s="13">
        <f t="shared" si="30"/>
        <v>0</v>
      </c>
      <c r="Z33" s="13">
        <f t="shared" si="30"/>
        <v>0</v>
      </c>
      <c r="AA33" s="13">
        <f t="shared" si="30"/>
        <v>0</v>
      </c>
      <c r="AB33" s="13">
        <f t="shared" si="30"/>
        <v>0</v>
      </c>
      <c r="AC33" s="13">
        <f t="shared" si="30"/>
        <v>0</v>
      </c>
      <c r="AD33" s="13">
        <f t="shared" si="30"/>
        <v>0</v>
      </c>
      <c r="AE33" s="13">
        <f t="shared" si="30"/>
        <v>0</v>
      </c>
      <c r="AF33" s="13">
        <f t="shared" si="30"/>
        <v>0</v>
      </c>
      <c r="AG33" s="13">
        <f>IF(DATE($A33,$A35,AG$12)&lt;$D$5,0,IF(DATE($A33,$A35,AG$12)&gt;$L$5,0,DATE($A33,$A35,AG$12)))</f>
        <v>0</v>
      </c>
      <c r="AH33" s="13">
        <f>DATE($A33,$A35,AH$12)*IF(MONTH(AG33)=MONTH(DATE($A33,$A35,AH$12)),1,0)*IF(DATE($A33,$A35,AH$12)&lt;$D$5,0,IF(DATE($A33,$A35,AH$12)&gt;$L$5,0,1))</f>
        <v>0</v>
      </c>
      <c r="AI33" s="13">
        <f>DATE($A33,$A35,AI$12)*IF(MONTH(AH33)=MONTH(DATE($A33,$A35,AI$12)),1,0)*IF(DATE($A33,$A35,AI$12)&lt;$D$5,0,IF(DATE($A33,$A35,AI$12)&gt;$L$5,0,1))</f>
        <v>0</v>
      </c>
      <c r="AJ33" s="13">
        <f>DATE($A33,$A35,AJ$12)*IF(MONTH(AI33)=MONTH(DATE($A33,$A35,AJ$12)),1,0)*IF(DATE($A33,$A35,AJ$12)&lt;$D$5,0,IF(DATE($A33,$A35,AJ$12)&gt;$L$5,0,1))</f>
        <v>0</v>
      </c>
      <c r="AK33" s="56" t="s">
        <v>92</v>
      </c>
      <c r="AL33" s="57">
        <f>_xlfn.MINIFS(F33:AJ33,F33:AJ33,"&gt;0")</f>
        <v>0</v>
      </c>
      <c r="AM33" s="58" t="s">
        <v>97</v>
      </c>
      <c r="AN33" s="59">
        <f>CEILING(DATE(A33, A35, 1+6+ROUNDDOWN(DAY(AL33)/7,0)*7), 7) - 6</f>
        <v>46299</v>
      </c>
      <c r="AO33" s="154">
        <f ca="1">IF(AU33&lt;7,1,IF(AP33=7,0,1))</f>
        <v>1</v>
      </c>
      <c r="AP33" s="61">
        <f ca="1">COUNTIFS(OFFSET(F35,0,DAY(AL33)-1,1,DAY(AN33)-DAY(AL33)+1),"■")+COUNTIFS(OFFSET(F35,0,DAY(AL33)-1,1,DAY(AN33)-DAY(AL33)+1),"〇")+COUNTIFS(OFFSET(F35,0,DAY(AL33)-1,1,DAY(AN33)-DAY(AL33)+1),"振")+COUNTIFS(F31:AJ31,"翌")</f>
        <v>0</v>
      </c>
      <c r="AQ33" s="62">
        <f ca="1">COUNTIFS(OFFSET(F35,0,DAY(AL33)-1,1,DAY(AN33)-DAY(AL33)+1),"■")+COUNTIFS(OFFSET(F35,0,DAY(AL33)-1,1,DAY(AN33)-DAY(AL33)+1),"振")+COUNTIFS(F31:AJ31,"翌",F30:AJ30,"■")+COUNTIFS(F31:AJ31,"翌",F30:AJ30,"振")</f>
        <v>0</v>
      </c>
      <c r="AR33" s="62">
        <f ca="1">IF(AO33&gt;0,0,IF(AQ33/AP33&gt;0.285,0,1))</f>
        <v>0</v>
      </c>
      <c r="AS33" s="62" t="str">
        <f ca="1">IF(AJ33&gt;0,"-",IF(AR33&gt;0,"NG","OK"))</f>
        <v>OK</v>
      </c>
      <c r="AT33" s="63" t="str">
        <f ca="1">IF(SUM(AR33:AR37)&gt;0,"NG","OK")</f>
        <v>OK</v>
      </c>
      <c r="AU33" s="64">
        <f ca="1">COUNTIFS(OFFSET(F37,0,DAY(AL33)-1,1,DAY(AN33)-DAY(AL33)+1),"■")+COUNTIFS(OFFSET(F37,0,DAY(AL33)-1,1,DAY(AN33)-DAY(AL33)+1),"〇")+COUNTIFS(OFFSET(F37,0,DAY(AL33)-1,1,DAY(AN33)-DAY(AL33)+1),"振")+COUNTIFS(F31:AJ31,"翌")</f>
        <v>0</v>
      </c>
      <c r="AV33" s="62">
        <f ca="1">COUNTIFS(OFFSET(F37,0,DAY(AL33)-1,1,DAY(AN33)-DAY(AL33)+1),"■")+COUNTIFS(OFFSET(F37,0,DAY(AL33)-1,1,DAY(AN33)-DAY(AL33)+1),"振")+COUNTIFS(F31:AJ31,"翌",F32:AJ32,"■")+COUNTIFS(F31:AJ31,"翌",F32:AJ32,"振")</f>
        <v>0</v>
      </c>
      <c r="AW33" s="62">
        <f ca="1">IF(OR(AO33&gt;0,AU33=0),0,IF(AV33/AU33&gt;0.285,0,1))</f>
        <v>0</v>
      </c>
      <c r="AX33" s="71" t="str">
        <f ca="1">IF(AO33&gt;0,"-",IF(AW33&gt;0,"NG","OK"))</f>
        <v>-</v>
      </c>
      <c r="AY33" s="63" t="str">
        <f ca="1">IF(SUM(AW33:AW37)&gt;0,"NG","OK")</f>
        <v>OK</v>
      </c>
      <c r="BA33" s="104" t="s">
        <v>85</v>
      </c>
      <c r="BB33" s="105" t="s">
        <v>26</v>
      </c>
      <c r="BC33" s="106" t="s">
        <v>86</v>
      </c>
      <c r="BD33" s="107"/>
      <c r="BE33" s="110" t="s">
        <v>85</v>
      </c>
      <c r="BF33" s="95" t="s">
        <v>26</v>
      </c>
      <c r="BG33" s="96" t="s">
        <v>25</v>
      </c>
      <c r="BH33" s="97" t="s">
        <v>86</v>
      </c>
      <c r="BI33" s="98"/>
      <c r="BJ33" s="95" t="s">
        <v>23</v>
      </c>
    </row>
    <row r="34" spans="1:62" ht="26.45" customHeight="1">
      <c r="A34" s="103"/>
      <c r="B34" s="103"/>
      <c r="C34" s="103"/>
      <c r="D34" s="101" t="s">
        <v>2</v>
      </c>
      <c r="E34" s="101"/>
      <c r="F34" s="14" t="str">
        <f t="shared" ref="F34:AI34" si="31">IF(F33=0,"",WEEKDAY(F33,1))</f>
        <v/>
      </c>
      <c r="G34" s="14" t="str">
        <f t="shared" si="31"/>
        <v/>
      </c>
      <c r="H34" s="14" t="str">
        <f t="shared" si="31"/>
        <v/>
      </c>
      <c r="I34" s="14" t="str">
        <f t="shared" si="31"/>
        <v/>
      </c>
      <c r="J34" s="14" t="str">
        <f t="shared" si="31"/>
        <v/>
      </c>
      <c r="K34" s="14" t="str">
        <f t="shared" si="31"/>
        <v/>
      </c>
      <c r="L34" s="14" t="str">
        <f t="shared" si="31"/>
        <v/>
      </c>
      <c r="M34" s="14" t="str">
        <f t="shared" si="31"/>
        <v/>
      </c>
      <c r="N34" s="14" t="str">
        <f t="shared" si="31"/>
        <v/>
      </c>
      <c r="O34" s="14" t="str">
        <f t="shared" si="31"/>
        <v/>
      </c>
      <c r="P34" s="14" t="str">
        <f t="shared" si="31"/>
        <v/>
      </c>
      <c r="Q34" s="14" t="str">
        <f t="shared" si="31"/>
        <v/>
      </c>
      <c r="R34" s="14" t="str">
        <f t="shared" si="31"/>
        <v/>
      </c>
      <c r="S34" s="14" t="str">
        <f t="shared" si="31"/>
        <v/>
      </c>
      <c r="T34" s="14" t="str">
        <f t="shared" si="31"/>
        <v/>
      </c>
      <c r="U34" s="14" t="str">
        <f t="shared" si="31"/>
        <v/>
      </c>
      <c r="V34" s="14" t="str">
        <f t="shared" si="31"/>
        <v/>
      </c>
      <c r="W34" s="14" t="str">
        <f t="shared" si="31"/>
        <v/>
      </c>
      <c r="X34" s="14" t="str">
        <f t="shared" si="31"/>
        <v/>
      </c>
      <c r="Y34" s="14" t="str">
        <f t="shared" si="31"/>
        <v/>
      </c>
      <c r="Z34" s="14" t="str">
        <f t="shared" si="31"/>
        <v/>
      </c>
      <c r="AA34" s="14" t="str">
        <f t="shared" si="31"/>
        <v/>
      </c>
      <c r="AB34" s="14" t="str">
        <f t="shared" si="31"/>
        <v/>
      </c>
      <c r="AC34" s="14" t="str">
        <f t="shared" si="31"/>
        <v/>
      </c>
      <c r="AD34" s="14" t="str">
        <f t="shared" si="31"/>
        <v/>
      </c>
      <c r="AE34" s="14" t="str">
        <f t="shared" si="31"/>
        <v/>
      </c>
      <c r="AF34" s="14" t="str">
        <f t="shared" si="31"/>
        <v/>
      </c>
      <c r="AG34" s="14" t="str">
        <f t="shared" si="31"/>
        <v/>
      </c>
      <c r="AH34" s="14" t="str">
        <f t="shared" si="31"/>
        <v/>
      </c>
      <c r="AI34" s="14" t="str">
        <f t="shared" si="31"/>
        <v/>
      </c>
      <c r="AJ34" s="14" t="str">
        <f>IF(AJ33=0,"",WEEKDAY(AJ33,1))</f>
        <v/>
      </c>
      <c r="AK34" s="65" t="s">
        <v>93</v>
      </c>
      <c r="AL34" s="66">
        <f>IF(AN34=0,0,AN33+1)</f>
        <v>46300</v>
      </c>
      <c r="AM34" s="67"/>
      <c r="AN34" s="68">
        <f>(AN33+7)*IF(MONTH(AN33+7)=A35,1,0)</f>
        <v>46306</v>
      </c>
      <c r="AO34" s="69">
        <f ca="1">IF(AU34&lt;7,1,IF(AP34=7,0,1))</f>
        <v>1</v>
      </c>
      <c r="AP34" s="70">
        <f ca="1">COUNTIFS(OFFSET(F35,0,DAY(AL34)-1,1,DAY(AN34)-DAY(AL34)+1),"■")+COUNTIFS(OFFSET(F35,0,DAY(AL34)-1,1,DAY(AN34)-DAY(AL34)+1),"〇")+COUNTIFS(OFFSET(F35,0,DAY(AL34)-1,1,DAY(AN34)-DAY(AL34)+1),"振")</f>
        <v>0</v>
      </c>
      <c r="AQ34" s="71">
        <f ca="1">COUNTIFS(OFFSET(F35,0,DAY(AL34)-1,1,DAY(AN34)-DAY(AL34)+1),"■")+COUNTIFS(OFFSET(F35,0,DAY(AL34)-1,1,DAY(AN34)-DAY(AL34)+1),"振")+COUNTIFS(F31:AJ31,"翌",F30:AJ30,"■")+COUNTIFS(F31:AJ31,"翌",F30:AJ30,"振")</f>
        <v>0</v>
      </c>
      <c r="AR34" s="71">
        <f t="shared" ref="AR34:AR37" ca="1" si="32">IF(AO34&gt;0,0,IF(AQ34/AP34&gt;0.285,0,1))</f>
        <v>0</v>
      </c>
      <c r="AS34" s="71">
        <f t="shared" ref="AS34:AS35" si="33">IF(AJ34&gt;0,0,IF(AR34&gt;0,"NG","OK"))</f>
        <v>0</v>
      </c>
      <c r="AT34" s="72"/>
      <c r="AU34" s="73">
        <f ca="1">COUNTIFS(OFFSET(F37,0,DAY(AL34)-1,1,DAY(AN34)-DAY(AL34)+1),"■")+COUNTIFS(OFFSET(F37,0,DAY(AL34)-1,1,DAY(AN34)-DAY(AL34)+1),"〇")+COUNTIFS(OFFSET(F37,0,DAY(AL34)-1,1,DAY(AN34)-DAY(AL34)+1),"振")</f>
        <v>0</v>
      </c>
      <c r="AV34" s="71">
        <f ca="1">COUNTIFS(OFFSET(F37,0,DAY(AL34)-1,1,DAY(AN34)-DAY(AL34)+1),"■")+COUNTIFS(OFFSET(F37,0,DAY(AL34)-1,1,DAY(AN34)-DAY(AL34)+1),"振")+COUNTIFS(F31:AJ31,"翌",F32:AJ32,"■")</f>
        <v>0</v>
      </c>
      <c r="AW34" s="71">
        <f t="shared" ref="AW34:AW37" ca="1" si="34">IF(OR(AO34&gt;0,AU34=0),0,IF(AV34/AU34&gt;0.285,0,1))</f>
        <v>0</v>
      </c>
      <c r="AX34" s="71" t="str">
        <f ca="1">IF(AO34&gt;0,"-",IF(AW34&gt;0,"NG","OK"))</f>
        <v>-</v>
      </c>
      <c r="AY34" s="72"/>
      <c r="BA34" s="105"/>
      <c r="BB34" s="105"/>
      <c r="BC34" s="108"/>
      <c r="BD34" s="109"/>
      <c r="BE34" s="111"/>
      <c r="BF34" s="95"/>
      <c r="BG34" s="96"/>
      <c r="BH34" s="99"/>
      <c r="BI34" s="100"/>
      <c r="BJ34" s="95"/>
    </row>
    <row r="35" spans="1:62" ht="26.45" customHeight="1">
      <c r="A35" s="102">
        <f>IF(A30=12,1,A30+1)</f>
        <v>10</v>
      </c>
      <c r="B35" s="102"/>
      <c r="C35" s="102"/>
      <c r="D35" s="101" t="s">
        <v>17</v>
      </c>
      <c r="E35" s="101"/>
      <c r="F35" s="19" t="str">
        <f t="shared" ref="F35:AJ35" si="35">IF(F34="","",IF(WEEKDAY(F34,2)&gt;5,"■","〇"))</f>
        <v/>
      </c>
      <c r="G35" s="19" t="str">
        <f t="shared" si="35"/>
        <v/>
      </c>
      <c r="H35" s="19" t="str">
        <f t="shared" si="35"/>
        <v/>
      </c>
      <c r="I35" s="19" t="str">
        <f t="shared" si="35"/>
        <v/>
      </c>
      <c r="J35" s="19" t="str">
        <f t="shared" si="35"/>
        <v/>
      </c>
      <c r="K35" s="19" t="str">
        <f t="shared" si="35"/>
        <v/>
      </c>
      <c r="L35" s="19" t="str">
        <f t="shared" si="35"/>
        <v/>
      </c>
      <c r="M35" s="19" t="str">
        <f t="shared" si="35"/>
        <v/>
      </c>
      <c r="N35" s="19" t="str">
        <f t="shared" si="35"/>
        <v/>
      </c>
      <c r="O35" s="19" t="str">
        <f t="shared" si="35"/>
        <v/>
      </c>
      <c r="P35" s="19" t="str">
        <f t="shared" si="35"/>
        <v/>
      </c>
      <c r="Q35" s="19" t="str">
        <f t="shared" si="35"/>
        <v/>
      </c>
      <c r="R35" s="19" t="str">
        <f t="shared" si="35"/>
        <v/>
      </c>
      <c r="S35" s="19" t="str">
        <f t="shared" si="35"/>
        <v/>
      </c>
      <c r="T35" s="19" t="str">
        <f t="shared" si="35"/>
        <v/>
      </c>
      <c r="U35" s="19" t="str">
        <f t="shared" si="35"/>
        <v/>
      </c>
      <c r="V35" s="19" t="str">
        <f t="shared" si="35"/>
        <v/>
      </c>
      <c r="W35" s="19" t="str">
        <f t="shared" si="35"/>
        <v/>
      </c>
      <c r="X35" s="19" t="str">
        <f t="shared" si="35"/>
        <v/>
      </c>
      <c r="Y35" s="19" t="str">
        <f t="shared" si="35"/>
        <v/>
      </c>
      <c r="Z35" s="19" t="str">
        <f t="shared" si="35"/>
        <v/>
      </c>
      <c r="AA35" s="19" t="str">
        <f t="shared" si="35"/>
        <v/>
      </c>
      <c r="AB35" s="19" t="str">
        <f t="shared" si="35"/>
        <v/>
      </c>
      <c r="AC35" s="19" t="str">
        <f t="shared" si="35"/>
        <v/>
      </c>
      <c r="AD35" s="19" t="str">
        <f t="shared" si="35"/>
        <v/>
      </c>
      <c r="AE35" s="19" t="str">
        <f t="shared" si="35"/>
        <v/>
      </c>
      <c r="AF35" s="19" t="str">
        <f t="shared" si="35"/>
        <v/>
      </c>
      <c r="AG35" s="19" t="str">
        <f t="shared" si="35"/>
        <v/>
      </c>
      <c r="AH35" s="19" t="str">
        <f t="shared" si="35"/>
        <v/>
      </c>
      <c r="AI35" s="19" t="str">
        <f t="shared" si="35"/>
        <v/>
      </c>
      <c r="AJ35" s="19" t="str">
        <f t="shared" si="35"/>
        <v/>
      </c>
      <c r="AK35" s="65" t="s">
        <v>94</v>
      </c>
      <c r="AL35" s="66">
        <f t="shared" ref="AL35:AL37" si="36">IF(AN35=0,0,AN34+1)</f>
        <v>46307</v>
      </c>
      <c r="AM35" s="67"/>
      <c r="AN35" s="68">
        <f>(AN34+7)*IF(MONTH(AN34+7)=A35,1,0)</f>
        <v>46313</v>
      </c>
      <c r="AO35" s="69">
        <f ca="1">IF(AU35&lt;7,1,IF(AP35=7,0,1))</f>
        <v>1</v>
      </c>
      <c r="AP35" s="70">
        <f ca="1">COUNTIFS(OFFSET(F35,0,DAY(AL35)-1,1,DAY(AN35)-DAY(AL35)+1),"■")+COUNTIFS(OFFSET(F35,0,DAY(AL35)-1,1,DAY(AN35)-DAY(AL35)+1),"〇")+COUNTIFS(OFFSET(F35,0,DAY(AL35)-1,1,DAY(AN35)-DAY(AL35)+1),"振")</f>
        <v>0</v>
      </c>
      <c r="AQ35" s="71">
        <f ca="1">COUNTIFS(OFFSET(F35,0,DAY(AL35)-1,1,DAY(AN35)-DAY(AL35)+1),"■")+COUNTIFS(OFFSET(F35,0,DAY(AL35)-1,1,DAY(AN35)-DAY(AL35)+1),"振")+COUNTIFS(F31:AJ31,"翌",F30:AJ30,"■")+COUNTIFS(F31:AJ31,"翌",F30:AJ30,"振")</f>
        <v>0</v>
      </c>
      <c r="AR35" s="71">
        <f t="shared" ca="1" si="32"/>
        <v>0</v>
      </c>
      <c r="AS35" s="71">
        <f t="shared" si="33"/>
        <v>0</v>
      </c>
      <c r="AT35" s="72"/>
      <c r="AU35" s="74">
        <f ca="1">COUNTIFS(OFFSET(F37,0,DAY(AL35)-1,1,DAY(AN35)-DAY(AL35)+1),"■")+COUNTIFS(OFFSET(F37,0,DAY(AL35)-1,1,DAY(AN35)-DAY(AL35)+1),"〇")+COUNTIFS(OFFSET(F37,0,DAY(AL35)-1,1,DAY(AN35)-DAY(AL35)+1),"振")+COUNTIFS(F33:AJ33,"翌")</f>
        <v>0</v>
      </c>
      <c r="AV35" s="71">
        <f ca="1">COUNTIFS(OFFSET(F37,0,DAY(AL35)-1,1,DAY(AN35)-DAY(AL35)+1),"■")+COUNTIFS(OFFSET(F37,0,DAY(AL35)-1,1,DAY(AN35)-DAY(AL35)+1),"振")+COUNTIFS(F31:AJ31,"翌",F32:AJ32,"■")</f>
        <v>0</v>
      </c>
      <c r="AW35" s="71">
        <f t="shared" ca="1" si="34"/>
        <v>0</v>
      </c>
      <c r="AX35" s="71" t="str">
        <f ca="1">IF(AO35&gt;0,"-",IF(AW35&gt;0,"NG","OK"))</f>
        <v>-</v>
      </c>
      <c r="AY35" s="72"/>
      <c r="BA35" s="28">
        <f>COUNTIFS(F36:AJ36,"",F34:AJ34,1)+COUNTIFS(F36:AJ36,"",F34:AJ34,7)+COUNTIFS(F31:AJ31,"翌",F29:AJ29,1)+COUNTIFS(F31:AJ31,"翌",F29:AJ29,7)</f>
        <v>0</v>
      </c>
      <c r="BB35" s="28">
        <f>COUNTIF(D35:AH35,"■")-COUNTIFS(F36:AJ36,"－",F35:AJ35,"■")</f>
        <v>0</v>
      </c>
      <c r="BC35" s="28">
        <f ca="1">IF(BD35="NG",1,0)</f>
        <v>0</v>
      </c>
      <c r="BD35" s="46" t="str">
        <f ca="1">AT33</f>
        <v>OK</v>
      </c>
      <c r="BE35" s="30">
        <f>COUNTIFS(H30:AJ30,"■",H29:AJ29,1)+COUNTIFS(H30:AJ30,"〇",H29:AJ29,1)+COUNTIFS(H30:AJ30,"■",H29:AJ29,7)+COUNTIFS(H30:AJ30,"〇",H29:AJ29,7)</f>
        <v>6</v>
      </c>
      <c r="BF35" s="30">
        <f>COUNTIF(F35:AJ35,"■")</f>
        <v>0</v>
      </c>
      <c r="BG35" s="45" t="str">
        <f>IF(BJ35=0,"-",BF35/BJ35)</f>
        <v>-</v>
      </c>
      <c r="BH35" s="30">
        <f>IF(BI35="NG",1,0)</f>
        <v>0</v>
      </c>
      <c r="BI35" s="30" t="str">
        <f>IF(BG35&gt;=0.285,"OK",IF(BF35&gt;=BE35,"OK","NG"))</f>
        <v>OK</v>
      </c>
      <c r="BJ35" s="30">
        <f>COUNTIF(F35:AJ35,"〇")+COUNTIF(F35:AJ35,"■")</f>
        <v>0</v>
      </c>
    </row>
    <row r="36" spans="1:62" ht="26.45" customHeight="1">
      <c r="A36" s="102"/>
      <c r="B36" s="102"/>
      <c r="C36" s="102"/>
      <c r="D36" s="101" t="s">
        <v>83</v>
      </c>
      <c r="E36" s="101"/>
      <c r="F36" s="19" t="str">
        <f>IF(F35="×","×","")</f>
        <v/>
      </c>
      <c r="G36" s="19" t="str">
        <f t="shared" ref="G36:AJ36" si="37">IF(G35="×","×","")</f>
        <v/>
      </c>
      <c r="H36" s="19" t="str">
        <f t="shared" si="37"/>
        <v/>
      </c>
      <c r="I36" s="19" t="str">
        <f t="shared" si="37"/>
        <v/>
      </c>
      <c r="J36" s="19" t="str">
        <f t="shared" si="37"/>
        <v/>
      </c>
      <c r="K36" s="19" t="str">
        <f t="shared" si="37"/>
        <v/>
      </c>
      <c r="L36" s="19" t="str">
        <f t="shared" si="37"/>
        <v/>
      </c>
      <c r="M36" s="19" t="str">
        <f t="shared" si="37"/>
        <v/>
      </c>
      <c r="N36" s="19" t="str">
        <f t="shared" si="37"/>
        <v/>
      </c>
      <c r="O36" s="19" t="str">
        <f t="shared" si="37"/>
        <v/>
      </c>
      <c r="P36" s="19" t="str">
        <f t="shared" si="37"/>
        <v/>
      </c>
      <c r="Q36" s="19" t="str">
        <f t="shared" si="37"/>
        <v/>
      </c>
      <c r="R36" s="19" t="str">
        <f t="shared" si="37"/>
        <v/>
      </c>
      <c r="S36" s="19" t="str">
        <f t="shared" si="37"/>
        <v/>
      </c>
      <c r="T36" s="19" t="str">
        <f t="shared" si="37"/>
        <v/>
      </c>
      <c r="U36" s="19" t="str">
        <f t="shared" si="37"/>
        <v/>
      </c>
      <c r="V36" s="19" t="str">
        <f t="shared" si="37"/>
        <v/>
      </c>
      <c r="W36" s="19" t="str">
        <f t="shared" si="37"/>
        <v/>
      </c>
      <c r="X36" s="19" t="str">
        <f t="shared" si="37"/>
        <v/>
      </c>
      <c r="Y36" s="19" t="str">
        <f t="shared" si="37"/>
        <v/>
      </c>
      <c r="Z36" s="19" t="str">
        <f t="shared" si="37"/>
        <v/>
      </c>
      <c r="AA36" s="19" t="str">
        <f t="shared" si="37"/>
        <v/>
      </c>
      <c r="AB36" s="19" t="str">
        <f t="shared" si="37"/>
        <v/>
      </c>
      <c r="AC36" s="19" t="str">
        <f t="shared" si="37"/>
        <v/>
      </c>
      <c r="AD36" s="19" t="str">
        <f t="shared" si="37"/>
        <v/>
      </c>
      <c r="AE36" s="19" t="str">
        <f t="shared" si="37"/>
        <v/>
      </c>
      <c r="AF36" s="19" t="str">
        <f t="shared" si="37"/>
        <v/>
      </c>
      <c r="AG36" s="19" t="str">
        <f t="shared" si="37"/>
        <v/>
      </c>
      <c r="AH36" s="19" t="str">
        <f t="shared" si="37"/>
        <v/>
      </c>
      <c r="AI36" s="19" t="str">
        <f t="shared" si="37"/>
        <v/>
      </c>
      <c r="AJ36" s="19" t="str">
        <f t="shared" si="37"/>
        <v/>
      </c>
      <c r="AK36" s="65" t="s">
        <v>95</v>
      </c>
      <c r="AL36" s="66">
        <f t="shared" si="36"/>
        <v>46314</v>
      </c>
      <c r="AM36" s="67"/>
      <c r="AN36" s="68">
        <f>(AN35+7)*IF(MONTH(AN35+7)=A35,1,0)</f>
        <v>46320</v>
      </c>
      <c r="AO36" s="69">
        <f ca="1">IF(AU36&lt;7,1,IF(AP36=7,0,1))</f>
        <v>1</v>
      </c>
      <c r="AP36" s="70">
        <f ca="1">COUNTIFS(OFFSET(F35,0,DAY(AL36)-1,1,DAY(AN36)-DAY(AL36)+1),"■")+COUNTIFS(OFFSET(F35,0,DAY(AL36)-1,1,DAY(AN36)-DAY(AL36)+1),"〇")+COUNTIFS(OFFSET(F35,0,DAY(AL36)-1,1,DAY(AN36)-DAY(AL36)+1),"振")</f>
        <v>0</v>
      </c>
      <c r="AQ36" s="71">
        <f ca="1">COUNTIFS(OFFSET(F35,0,DAY(AL36)-1,1,DAY(AN36)-DAY(AL36)+1),"■")+COUNTIFS(OFFSET(F35,0,DAY(AL36)-1,1,DAY(AN36)-DAY(AL36)+1),"振")+COUNTIFS(F31:AJ31,"翌",F30:AJ30,"■")+COUNTIFS(F31:AJ31,"翌",F30:AJ30,"振")</f>
        <v>0</v>
      </c>
      <c r="AR36" s="71">
        <f t="shared" ca="1" si="32"/>
        <v>0</v>
      </c>
      <c r="AS36" s="71" t="str">
        <f>IF(AJ36&gt;0,"-",IF(AR36&gt;0,"NG","OK"))</f>
        <v>-</v>
      </c>
      <c r="AT36" s="72"/>
      <c r="AU36" s="75">
        <f ca="1">COUNTIFS(OFFSET(F37,0,DAY(AL36)-1,1,DAY(AN36)-DAY(AL36)+1),"■")+COUNTIFS(OFFSET(F37,0,DAY(AL36)-1,1,DAY(AN36)-DAY(AL36)+1),"〇")+COUNTIFS(OFFSET(F37,0,DAY(AL36)-1,1,DAY(AN36)-DAY(AL36)+1),"振")+COUNTIFS(F34:AJ34,"翌")</f>
        <v>0</v>
      </c>
      <c r="AV36" s="71">
        <f ca="1">COUNTIFS(OFFSET(F37,0,DAY(AL36)-1,1,DAY(AN36)-DAY(AL36)+1),"■")+COUNTIFS(OFFSET(F37,0,DAY(AL36)-1,1,DAY(AN36)-DAY(AL36)+1),"振")+COUNTIFS(F31:AJ31,"翌",F32:AJ32,"■")+COUNTIFS(F31:AJ31,"翌",F32:AJ32,"振")</f>
        <v>0</v>
      </c>
      <c r="AW36" s="71">
        <f t="shared" ca="1" si="34"/>
        <v>0</v>
      </c>
      <c r="AX36" s="71" t="str">
        <f ca="1">IF(AO36&gt;0,"-",IF(AW36&gt;0,"NG","OK"))</f>
        <v>-</v>
      </c>
      <c r="AY36" s="72"/>
      <c r="BA36" s="29"/>
      <c r="BB36" s="29"/>
      <c r="BC36" s="29"/>
      <c r="BD36" s="29"/>
      <c r="BE36" s="31"/>
      <c r="BF36" s="31"/>
      <c r="BG36" s="44"/>
      <c r="BH36" s="31"/>
      <c r="BI36" s="31"/>
      <c r="BJ36" s="31"/>
    </row>
    <row r="37" spans="1:62" ht="26.45" customHeight="1">
      <c r="A37" s="102"/>
      <c r="B37" s="102"/>
      <c r="C37" s="102"/>
      <c r="D37" s="101" t="s">
        <v>18</v>
      </c>
      <c r="E37" s="101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76" t="s">
        <v>96</v>
      </c>
      <c r="AL37" s="77">
        <f t="shared" si="36"/>
        <v>0</v>
      </c>
      <c r="AM37" s="78"/>
      <c r="AN37" s="79">
        <f>(AN36+7)*IF(MONTH(AN36+7)=A35,1,0)</f>
        <v>0</v>
      </c>
      <c r="AO37" s="80">
        <f ca="1">IF(AU37&lt;7,1,IF(AP37=7,0,1))</f>
        <v>1</v>
      </c>
      <c r="AP37" s="81">
        <f ca="1">COUNTIFS(OFFSET(F35,0,DAY(AL37)-1,1,DAY(AN37)-DAY(AL37)+1),"■")+COUNTIFS(OFFSET(F35,0,DAY(AL37)-1,1,DAY(AN37)-DAY(AL37)+1),"〇")+COUNTIFS(OFFSET(F35,0,DAY(AL37)-1,1,DAY(AN37)-DAY(AL37)+1),"振")</f>
        <v>0</v>
      </c>
      <c r="AQ37" s="82">
        <f ca="1">COUNTIFS(OFFSET(F35,0,DAY(AL37)-1,1,DAY(AN37)-DAY(AL37)+1),"■")+COUNTIFS(OFFSET(F35,0,DAY(AL37)-1,1,DAY(AN37)-DAY(AL37)+1),"振")+COUNTIFS(F31:AJ31,"翌",F30:AJ30,"■")+COUNTIFS(F31:AJ31,"翌",F30:AJ30,"振")</f>
        <v>0</v>
      </c>
      <c r="AR37" s="82">
        <f t="shared" ca="1" si="32"/>
        <v>0</v>
      </c>
      <c r="AS37" s="82" t="str">
        <f ca="1">IF(AJ37&gt;0,"-",IF(AR37&gt;0,"NG","OK"))</f>
        <v>OK</v>
      </c>
      <c r="AT37" s="83"/>
      <c r="AU37" s="84">
        <f ca="1">COUNTIFS(OFFSET(F37,0,DAY(AL37)-1,1,DAY(AN37)-DAY(AL37)+1),"■")+COUNTIFS(OFFSET(F37,0,DAY(AL37)-1,1,DAY(AN37)-DAY(AL37)+1),"〇")+COUNTIFS(OFFSET(F37,0,DAY(AL37)-1,1,DAY(AN37)-DAY(AL37)+1),"振")+COUNTIFS(F35:AJ35,"翌")</f>
        <v>0</v>
      </c>
      <c r="AV37" s="82">
        <f ca="1">COUNTIFS(OFFSET(F37,0,DAY(AL37)-1,1,DAY(AN37)-DAY(AL37)+1),"■")+COUNTIFS(OFFSET(F37,0,DAY(AL37)-1,1,DAY(AN37)-DAY(AL37)+1),"振")+COUNTIFS(F31:AJ31,"翌",F32:AJ32,"■")+COUNTIFS(F31:AJ31,"翌",F32:AJ32,"振")</f>
        <v>0</v>
      </c>
      <c r="AW37" s="82">
        <f t="shared" ca="1" si="34"/>
        <v>0</v>
      </c>
      <c r="AX37" s="82" t="str">
        <f ca="1">IF(AO37&gt;0,"-",IF(AW37&gt;0,"NG","OK"))</f>
        <v>-</v>
      </c>
      <c r="AY37" s="83"/>
      <c r="BA37" s="29"/>
      <c r="BB37" s="28">
        <f>COUNTIFS(F36:AJ36,"",F37:AJ37,"■")+COUNTIFS(F36:AJ36,"",F37:AJ37,"振")+COUNTIFS(F31:AJ31,"翌",F32:AJ32,"■")+COUNTIFS(F31:AJ31,"翌",F32:AJ32,"振")</f>
        <v>0</v>
      </c>
      <c r="BC37" s="28">
        <f ca="1">IF(BD37="NG",1,0)</f>
        <v>0</v>
      </c>
      <c r="BD37" s="46" t="str">
        <f ca="1">AY33</f>
        <v>OK</v>
      </c>
      <c r="BE37" s="30">
        <f>COUNTIFS(F35:AJ35,"■",F34:AJ34,1)+COUNTIFS(F35:AJ35,"〇",F34:AJ34,1)+COUNTIFS(F35:AJ35,"■",F34:AJ34,7)+COUNTIFS(F35:AJ35,"〇",F34:AJ34,7)-COUNTIFS(F37:AJ37,"×",F34:AJ34,1)-COUNTIFS(F37:AJ37,"×",F34:AJ34,7)</f>
        <v>0</v>
      </c>
      <c r="BF37" s="30">
        <f>COUNTIF(F37:AJ37,"■")+COUNTIF(F37:AJ37,"振")</f>
        <v>0</v>
      </c>
      <c r="BG37" s="45" t="str">
        <f>IF(BJ37=0,"-",BF37/BJ37)</f>
        <v>-</v>
      </c>
      <c r="BH37" s="30">
        <f>IF(BI37="NG",1,0)</f>
        <v>0</v>
      </c>
      <c r="BI37" s="30" t="str">
        <f>IF(BG37&gt;=0.285,"OK",IF(BF37&gt;=BE35,"OK","NG"))</f>
        <v>OK</v>
      </c>
      <c r="BJ37" s="30">
        <f>COUNTIF(F37:AJ37,"〇")+COUNTIF(F37:AJ37,"■")+COUNTIF(F37:AJ37,"振")</f>
        <v>0</v>
      </c>
    </row>
    <row r="38" spans="1:62" ht="19.899999999999999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12"/>
      <c r="BB38" s="12"/>
      <c r="BE38" s="12"/>
      <c r="BF38" s="12"/>
      <c r="BG38" s="12"/>
      <c r="BJ38" s="12"/>
    </row>
    <row r="39" spans="1:62" ht="19.899999999999999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12"/>
      <c r="BB39" s="12"/>
      <c r="BE39" s="12"/>
      <c r="BF39" s="12"/>
      <c r="BG39" s="12"/>
      <c r="BJ39" s="12"/>
    </row>
    <row r="40" spans="1:62" ht="19.899999999999999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12"/>
      <c r="BB40" s="12"/>
      <c r="BE40" s="12"/>
      <c r="BF40" s="12"/>
      <c r="BG40" s="12"/>
      <c r="BJ40" s="12"/>
    </row>
    <row r="41" spans="1:62" ht="19.899999999999999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12"/>
      <c r="BB41" s="12"/>
      <c r="BE41" s="12"/>
      <c r="BF41" s="12"/>
      <c r="BG41" s="12"/>
      <c r="BJ41" s="12"/>
    </row>
    <row r="42" spans="1:62" ht="19.899999999999999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12"/>
      <c r="BB42" s="12"/>
      <c r="BE42" s="12"/>
      <c r="BF42" s="12"/>
      <c r="BG42" s="12"/>
      <c r="BJ42" s="12"/>
    </row>
    <row r="43" spans="1:62" ht="19.899999999999999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12"/>
      <c r="BB43" s="12"/>
      <c r="BE43" s="12"/>
      <c r="BF43" s="12"/>
      <c r="BG43" s="12"/>
      <c r="BJ43" s="12"/>
    </row>
    <row r="44" spans="1:62" ht="19.899999999999999" customHeight="1"/>
    <row r="45" spans="1:62" ht="19.899999999999999" customHeight="1"/>
    <row r="46" spans="1:62" ht="19.899999999999999" customHeight="1"/>
    <row r="47" spans="1:62" ht="19.899999999999999" customHeight="1"/>
    <row r="48" spans="1:62" ht="19.899999999999999" customHeight="1"/>
    <row r="49" ht="19.899999999999999" customHeight="1"/>
    <row r="50" ht="19.899999999999999" customHeight="1"/>
    <row r="51" ht="19.899999999999999" customHeight="1"/>
    <row r="52" ht="19.899999999999999" customHeight="1"/>
    <row r="53" ht="19.899999999999999" customHeight="1"/>
    <row r="54" ht="19.899999999999999" customHeight="1"/>
    <row r="55" ht="19.899999999999999" customHeight="1"/>
    <row r="56" ht="19.899999999999999" customHeight="1"/>
    <row r="57" ht="19.899999999999999" customHeight="1"/>
    <row r="58" ht="19.899999999999999" customHeight="1"/>
    <row r="59" ht="19.899999999999999" customHeight="1"/>
    <row r="60" ht="19.899999999999999" customHeight="1"/>
    <row r="61" ht="19.899999999999999" customHeight="1"/>
    <row r="62" ht="19.899999999999999" customHeight="1"/>
    <row r="63" ht="19.899999999999999" customHeight="1"/>
    <row r="64" ht="19.899999999999999" customHeight="1"/>
    <row r="65" ht="19.899999999999999" customHeight="1"/>
    <row r="66" ht="19.899999999999999" customHeight="1"/>
    <row r="67" ht="19.899999999999999" customHeight="1"/>
    <row r="68" ht="19.899999999999999" customHeight="1"/>
    <row r="69" ht="19.899999999999999" customHeight="1"/>
    <row r="70" ht="19.899999999999999" customHeight="1"/>
    <row r="71" ht="19.899999999999999" customHeight="1"/>
    <row r="72" ht="19.899999999999999" customHeight="1"/>
    <row r="73" ht="19.899999999999999" customHeight="1"/>
    <row r="74" ht="19.899999999999999" customHeight="1"/>
    <row r="75" ht="19.899999999999999" customHeight="1"/>
    <row r="76" ht="19.899999999999999" customHeight="1"/>
    <row r="77" ht="19.899999999999999" customHeight="1"/>
    <row r="78" ht="19.899999999999999" customHeight="1"/>
    <row r="79" ht="19.899999999999999" customHeight="1"/>
    <row r="80" ht="19.899999999999999" customHeight="1"/>
    <row r="81" ht="19.899999999999999" customHeight="1"/>
    <row r="82" ht="19.899999999999999" customHeight="1"/>
    <row r="83" ht="19.899999999999999" customHeight="1"/>
    <row r="84" ht="19.899999999999999" customHeight="1"/>
    <row r="85" ht="19.899999999999999" customHeight="1"/>
    <row r="86" ht="19.899999999999999" customHeight="1"/>
    <row r="87" ht="19.899999999999999" customHeight="1"/>
    <row r="88" ht="19.899999999999999" customHeight="1"/>
    <row r="89" ht="19.899999999999999" customHeight="1"/>
    <row r="90" ht="19.899999999999999" customHeight="1"/>
    <row r="91" ht="19.899999999999999" customHeight="1"/>
    <row r="92" ht="19.899999999999999" customHeight="1"/>
    <row r="93" ht="19.899999999999999" customHeight="1"/>
    <row r="94" ht="19.899999999999999" customHeight="1"/>
    <row r="95" ht="19.899999999999999" customHeight="1"/>
    <row r="96" ht="19.899999999999999" customHeight="1"/>
    <row r="97" ht="19.899999999999999" customHeight="1"/>
    <row r="98" ht="19.899999999999999" customHeight="1"/>
    <row r="99" ht="19.899999999999999" customHeight="1"/>
    <row r="100" ht="19.899999999999999" customHeight="1"/>
    <row r="101" ht="19.899999999999999" customHeight="1"/>
    <row r="102" ht="19.899999999999999" customHeight="1"/>
    <row r="103" ht="19.899999999999999" customHeight="1"/>
    <row r="104" ht="19.899999999999999" customHeight="1"/>
    <row r="105" ht="19.899999999999999" customHeight="1"/>
    <row r="106" ht="19.899999999999999" customHeight="1"/>
    <row r="107" ht="19.899999999999999" customHeight="1"/>
    <row r="108" ht="19.899999999999999" customHeight="1"/>
    <row r="109" ht="19.899999999999999" customHeight="1"/>
    <row r="110" ht="19.899999999999999" customHeight="1"/>
    <row r="111" ht="19.899999999999999" customHeight="1"/>
    <row r="112" ht="19.899999999999999" customHeight="1"/>
    <row r="113" ht="19.899999999999999" customHeight="1"/>
    <row r="114" ht="19.899999999999999" customHeight="1"/>
    <row r="115" ht="19.899999999999999" customHeight="1"/>
    <row r="116" ht="19.899999999999999" customHeight="1"/>
    <row r="117" ht="19.899999999999999" customHeight="1"/>
    <row r="118" ht="19.899999999999999" customHeight="1"/>
  </sheetData>
  <mergeCells count="114">
    <mergeCell ref="BF33:BF34"/>
    <mergeCell ref="BG33:BG34"/>
    <mergeCell ref="BH33:BI34"/>
    <mergeCell ref="BJ33:BJ34"/>
    <mergeCell ref="D34:E34"/>
    <mergeCell ref="A35:C37"/>
    <mergeCell ref="D35:E35"/>
    <mergeCell ref="D36:E36"/>
    <mergeCell ref="D37:E37"/>
    <mergeCell ref="A33:C34"/>
    <mergeCell ref="D33:E33"/>
    <mergeCell ref="BA33:BA34"/>
    <mergeCell ref="BB33:BB34"/>
    <mergeCell ref="BC33:BD34"/>
    <mergeCell ref="BE33:BE34"/>
    <mergeCell ref="BF28:BF29"/>
    <mergeCell ref="BG28:BG29"/>
    <mergeCell ref="BH28:BI29"/>
    <mergeCell ref="BJ28:BJ29"/>
    <mergeCell ref="D29:E29"/>
    <mergeCell ref="A30:C32"/>
    <mergeCell ref="D30:E30"/>
    <mergeCell ref="D31:E31"/>
    <mergeCell ref="D32:E32"/>
    <mergeCell ref="A28:C29"/>
    <mergeCell ref="D28:E28"/>
    <mergeCell ref="BA28:BA29"/>
    <mergeCell ref="BB28:BB29"/>
    <mergeCell ref="BC28:BD29"/>
    <mergeCell ref="BE28:BE29"/>
    <mergeCell ref="BF23:BF24"/>
    <mergeCell ref="BG23:BG24"/>
    <mergeCell ref="BH23:BI24"/>
    <mergeCell ref="BJ23:BJ24"/>
    <mergeCell ref="D24:E24"/>
    <mergeCell ref="A25:C27"/>
    <mergeCell ref="D25:E25"/>
    <mergeCell ref="D26:E26"/>
    <mergeCell ref="D27:E27"/>
    <mergeCell ref="A23:C24"/>
    <mergeCell ref="D23:E23"/>
    <mergeCell ref="BA23:BA24"/>
    <mergeCell ref="BB23:BB24"/>
    <mergeCell ref="BC23:BD24"/>
    <mergeCell ref="BE23:BE24"/>
    <mergeCell ref="BF18:BF19"/>
    <mergeCell ref="BG18:BG19"/>
    <mergeCell ref="BH18:BI19"/>
    <mergeCell ref="BJ18:BJ19"/>
    <mergeCell ref="D19:E19"/>
    <mergeCell ref="A20:C22"/>
    <mergeCell ref="D20:E20"/>
    <mergeCell ref="D21:E21"/>
    <mergeCell ref="D22:E22"/>
    <mergeCell ref="A18:C19"/>
    <mergeCell ref="D18:E18"/>
    <mergeCell ref="BA18:BA19"/>
    <mergeCell ref="BB18:BB19"/>
    <mergeCell ref="BC18:BD19"/>
    <mergeCell ref="BE18:BE19"/>
    <mergeCell ref="BF13:BF14"/>
    <mergeCell ref="BG13:BG14"/>
    <mergeCell ref="BH13:BI14"/>
    <mergeCell ref="BJ13:BJ14"/>
    <mergeCell ref="D14:E14"/>
    <mergeCell ref="A15:C17"/>
    <mergeCell ref="D15:E15"/>
    <mergeCell ref="D16:E16"/>
    <mergeCell ref="D17:E17"/>
    <mergeCell ref="A13:C14"/>
    <mergeCell ref="D13:E13"/>
    <mergeCell ref="BA13:BA14"/>
    <mergeCell ref="BB13:BB14"/>
    <mergeCell ref="BC13:BD14"/>
    <mergeCell ref="BE13:BE14"/>
    <mergeCell ref="U8:X8"/>
    <mergeCell ref="AK11:AO11"/>
    <mergeCell ref="AP11:AT11"/>
    <mergeCell ref="AU11:AY11"/>
    <mergeCell ref="BA12:BD12"/>
    <mergeCell ref="BE12:BJ12"/>
    <mergeCell ref="BG5:BJ5"/>
    <mergeCell ref="A6:C7"/>
    <mergeCell ref="D6:R7"/>
    <mergeCell ref="U6:X6"/>
    <mergeCell ref="BA6:BF6"/>
    <mergeCell ref="BG6:BJ6"/>
    <mergeCell ref="U7:X7"/>
    <mergeCell ref="BG4:BJ4"/>
    <mergeCell ref="A5:C5"/>
    <mergeCell ref="D5:J5"/>
    <mergeCell ref="L5:R5"/>
    <mergeCell ref="U5:X5"/>
    <mergeCell ref="Z5:AA5"/>
    <mergeCell ref="AB5:AD5"/>
    <mergeCell ref="AE5:AG5"/>
    <mergeCell ref="AH5:AI5"/>
    <mergeCell ref="BA5:BF5"/>
    <mergeCell ref="BA3:BF3"/>
    <mergeCell ref="BG3:BJ3"/>
    <mergeCell ref="A4:C4"/>
    <mergeCell ref="D4:R4"/>
    <mergeCell ref="U4:X4"/>
    <mergeCell ref="Z4:AA4"/>
    <mergeCell ref="AB4:AD4"/>
    <mergeCell ref="AE4:AG4"/>
    <mergeCell ref="AH4:AI4"/>
    <mergeCell ref="BA4:BF4"/>
    <mergeCell ref="A3:C3"/>
    <mergeCell ref="D3:R3"/>
    <mergeCell ref="T3:X3"/>
    <mergeCell ref="Z3:AA3"/>
    <mergeCell ref="AB3:AD3"/>
    <mergeCell ref="AE3:AG3"/>
  </mergeCells>
  <phoneticPr fontId="1"/>
  <conditionalFormatting sqref="F17:L17 N17:AJ17 F22:AJ22 F27:AJ27 F32:AJ32 F37:AJ37">
    <cfRule type="expression" dxfId="17" priority="19">
      <formula>WEEKDAY(F14,2)&gt;5</formula>
    </cfRule>
  </conditionalFormatting>
  <conditionalFormatting sqref="F15:AJ16 F20:AJ21 F25:AJ26 F30:AJ31 F35:AJ36">
    <cfRule type="expression" dxfId="0" priority="16">
      <formula>WEEKDAY(F14,2)&gt;5</formula>
    </cfRule>
  </conditionalFormatting>
  <conditionalFormatting sqref="M17">
    <cfRule type="expression" dxfId="15" priority="14">
      <formula>WEEKDAY(M15,2)&gt;5</formula>
    </cfRule>
  </conditionalFormatting>
  <conditionalFormatting sqref="AH13:AJ13">
    <cfRule type="expression" dxfId="14" priority="17">
      <formula>$AH13=0</formula>
    </cfRule>
  </conditionalFormatting>
  <conditionalFormatting sqref="AH18:AJ18">
    <cfRule type="expression" dxfId="13" priority="9">
      <formula>$AH18=0</formula>
    </cfRule>
  </conditionalFormatting>
  <conditionalFormatting sqref="AH23:AJ23">
    <cfRule type="expression" dxfId="12" priority="8">
      <formula>$AH23=0</formula>
    </cfRule>
  </conditionalFormatting>
  <conditionalFormatting sqref="AH28:AJ28">
    <cfRule type="expression" dxfId="11" priority="7">
      <formula>$AH28=0</formula>
    </cfRule>
  </conditionalFormatting>
  <conditionalFormatting sqref="AH33:AJ33">
    <cfRule type="expression" dxfId="10" priority="6">
      <formula>$AH33=0</formula>
    </cfRule>
  </conditionalFormatting>
  <conditionalFormatting sqref="BC15:BD15 BC17:BD17">
    <cfRule type="cellIs" dxfId="9" priority="10" operator="equal">
      <formula>"NG"</formula>
    </cfRule>
  </conditionalFormatting>
  <conditionalFormatting sqref="BC20:BD20">
    <cfRule type="cellIs" dxfId="8" priority="5" operator="equal">
      <formula>"NG"</formula>
    </cfRule>
  </conditionalFormatting>
  <conditionalFormatting sqref="BC22:BD22">
    <cfRule type="cellIs" dxfId="7" priority="4" operator="equal">
      <formula>"NG"</formula>
    </cfRule>
  </conditionalFormatting>
  <conditionalFormatting sqref="BC25:BD25 BC27:BD27">
    <cfRule type="cellIs" dxfId="6" priority="3" operator="equal">
      <formula>"NG"</formula>
    </cfRule>
  </conditionalFormatting>
  <conditionalFormatting sqref="BC30:BD30 BC32:BD32">
    <cfRule type="cellIs" dxfId="5" priority="2" operator="equal">
      <formula>"NG"</formula>
    </cfRule>
  </conditionalFormatting>
  <conditionalFormatting sqref="BC35:BD35 BC37:BD37">
    <cfRule type="cellIs" dxfId="4" priority="1" operator="equal">
      <formula>"NG"</formula>
    </cfRule>
  </conditionalFormatting>
  <conditionalFormatting sqref="BG3:BG6">
    <cfRule type="cellIs" dxfId="3" priority="12" operator="equal">
      <formula>"未達成"</formula>
    </cfRule>
  </conditionalFormatting>
  <conditionalFormatting sqref="BH15:BI15 BH17:BI17 BH20:BI20 BH25:BI25 BH30:BI30 BH35:BI35 BH37:BI37 BH22:BI22 BH27:BI27 BH32:BI32">
    <cfRule type="cellIs" dxfId="2" priority="11" operator="equal">
      <formula>"NG"</formula>
    </cfRule>
  </conditionalFormatting>
  <dataValidations count="2">
    <dataValidation type="list" allowBlank="1" showInputMessage="1" showErrorMessage="1" sqref="F32:AJ32 F27:AJ27 F17:AJ17 F22:AJ22 F37:AJ37 F25:AJ25 F15:AJ15 F20:AJ20 F30:AJ30 F35:AJ35" xr:uid="{A2E5D3B5-9D03-4DE3-BDA9-5951EA359A72}">
      <formula1>"〇,■,×,振"</formula1>
    </dataValidation>
    <dataValidation type="list" allowBlank="1" showInputMessage="1" showErrorMessage="1" sqref="F21:AJ21 F26:AJ26 F31:AJ31 F36:AJ36 F16:AJ16" xr:uid="{A2102DB6-1BEE-4C04-BA45-D7CFED84A60C}">
      <formula1>"翌,×,ー, ,"</formula1>
    </dataValidation>
  </dataValidations>
  <printOptions horizontalCentered="1"/>
  <pageMargins left="0.59055118110236227" right="0.31496062992125984" top="0.39370078740157483" bottom="0.39370078740157483" header="0.31496062992125984" footer="0.31496062992125984"/>
  <pageSetup paperSize="9" scale="48" fitToHeight="0" orientation="portrait" r:id="rId1"/>
  <headerFooter>
    <oddHeader>&amp;R&amp;P/&amp;N</oddHead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8" id="{136BA96B-75F4-4253-BC0E-E9D462BF1D8A}">
            <xm:f>COUNTIF(祝日リスト!$B$3:$B$200,F13)=1</xm:f>
            <x14:dxf>
              <fill>
                <patternFill>
                  <bgColor rgb="FFFFCCFF"/>
                </patternFill>
              </fill>
            </x14:dxf>
          </x14:cfRule>
          <xm:sqref>F17:L17 N17:AJ17 F22:AJ22 F27:AJ27 F32:AJ32 F37:AJ37</xm:sqref>
        </x14:conditionalFormatting>
        <x14:conditionalFormatting xmlns:xm="http://schemas.microsoft.com/office/excel/2006/main">
          <x14:cfRule type="expression" priority="15" id="{73E9FB0A-A09C-49B6-912C-ADD662440C2A}">
            <xm:f>COUNTIF(祝日リスト!$B$3:$B$200,F13)=1</xm:f>
            <x14:dxf>
              <fill>
                <patternFill>
                  <bgColor rgb="FFFFCCFF"/>
                </patternFill>
              </fill>
            </x14:dxf>
          </x14:cfRule>
          <xm:sqref>F15:AJ16 F20:AJ21 F25:AJ26 F30:AJ31 F35:AJ36</xm:sqref>
        </x14:conditionalFormatting>
        <x14:conditionalFormatting xmlns:xm="http://schemas.microsoft.com/office/excel/2006/main">
          <x14:cfRule type="expression" priority="13" id="{D13AA085-7169-48DA-A25C-21C2F80C6F27}">
            <xm:f>COUNTIF(祝日リスト!$B$3:$B$200,M14)=1</xm:f>
            <x14:dxf>
              <fill>
                <patternFill>
                  <bgColor rgb="FFFFCCFF"/>
                </patternFill>
              </fill>
            </x14:dxf>
          </x14:cfRule>
          <xm:sqref>M17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C852F-EB12-4C98-8D3E-24D476ED884E}">
  <sheetPr>
    <tabColor theme="7" tint="0.59999389629810485"/>
    <pageSetUpPr fitToPage="1"/>
  </sheetPr>
  <dimension ref="A1:BJ118"/>
  <sheetViews>
    <sheetView showZeros="0" topLeftCell="A6" zoomScale="114" zoomScaleNormal="85" zoomScaleSheetLayoutView="130" workbookViewId="0">
      <selection activeCell="L21" sqref="L21"/>
    </sheetView>
  </sheetViews>
  <sheetFormatPr defaultColWidth="8.75" defaultRowHeight="11.25" outlineLevelCol="1"/>
  <cols>
    <col min="1" max="3" width="3.25" style="2" customWidth="1"/>
    <col min="4" max="5" width="2.75" style="2" customWidth="1"/>
    <col min="6" max="36" width="3.5" style="2" customWidth="1"/>
    <col min="37" max="51" width="3.5" style="2" customWidth="1" outlineLevel="1"/>
    <col min="52" max="52" width="1.875" style="2" customWidth="1" outlineLevel="1"/>
    <col min="53" max="54" width="6.75" style="7" customWidth="1"/>
    <col min="55" max="55" width="4.25" style="8" hidden="1" customWidth="1"/>
    <col min="56" max="56" width="6.25" style="8" customWidth="1"/>
    <col min="57" max="58" width="6.75" style="7" customWidth="1"/>
    <col min="59" max="59" width="6.375" style="7" customWidth="1"/>
    <col min="60" max="60" width="5.625" style="8" hidden="1" customWidth="1"/>
    <col min="61" max="61" width="6.75" style="8" customWidth="1"/>
    <col min="62" max="62" width="6.75" style="7" customWidth="1"/>
    <col min="63" max="63" width="2.75" style="2" customWidth="1"/>
    <col min="64" max="16384" width="8.75" style="2"/>
  </cols>
  <sheetData>
    <row r="1" spans="1:62" s="1" customFormat="1" ht="19.899999999999999" customHeight="1">
      <c r="A1" s="6" t="s">
        <v>64</v>
      </c>
      <c r="AC1" s="5"/>
      <c r="AH1" s="5"/>
      <c r="BA1" s="10"/>
      <c r="BB1" s="10"/>
      <c r="BC1" s="11"/>
      <c r="BD1" s="11"/>
      <c r="BE1" s="10"/>
      <c r="BF1" s="10"/>
      <c r="BG1" s="10"/>
      <c r="BH1" s="11"/>
      <c r="BI1" s="11"/>
      <c r="BJ1" s="10"/>
    </row>
    <row r="2" spans="1:62" s="1" customFormat="1" ht="6.6" customHeight="1">
      <c r="BA2" s="10"/>
      <c r="BB2" s="10"/>
      <c r="BC2" s="11"/>
      <c r="BD2" s="11"/>
      <c r="BE2" s="10"/>
      <c r="BF2" s="10"/>
      <c r="BG2" s="10"/>
      <c r="BH2" s="11"/>
      <c r="BI2" s="11"/>
      <c r="BJ2" s="10"/>
    </row>
    <row r="3" spans="1:62" s="1" customFormat="1" ht="20.45" customHeight="1">
      <c r="A3" s="130" t="s">
        <v>0</v>
      </c>
      <c r="B3" s="130"/>
      <c r="C3" s="130"/>
      <c r="D3" s="131" t="s">
        <v>51</v>
      </c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3"/>
      <c r="T3" s="149" t="s">
        <v>9</v>
      </c>
      <c r="U3" s="149"/>
      <c r="V3" s="149"/>
      <c r="W3" s="149"/>
      <c r="X3" s="149"/>
      <c r="Z3" s="140" t="s">
        <v>87</v>
      </c>
      <c r="AA3" s="141"/>
      <c r="AB3" s="150" t="s">
        <v>27</v>
      </c>
      <c r="AC3" s="151"/>
      <c r="AD3" s="152"/>
      <c r="AE3" s="150" t="s">
        <v>28</v>
      </c>
      <c r="AF3" s="151"/>
      <c r="AG3" s="152"/>
      <c r="AH3" s="33" t="s">
        <v>29</v>
      </c>
      <c r="AI3" s="33"/>
      <c r="BA3" s="132" t="s">
        <v>61</v>
      </c>
      <c r="BB3" s="133"/>
      <c r="BC3" s="133"/>
      <c r="BD3" s="133"/>
      <c r="BE3" s="133"/>
      <c r="BF3" s="134"/>
      <c r="BG3" s="135" t="str">
        <f ca="1">IF(SUMIF($D:$D,"実施",$BC:$BC)&gt;0,"未達成","達成")</f>
        <v>達成</v>
      </c>
      <c r="BH3" s="136"/>
      <c r="BI3" s="136"/>
      <c r="BJ3" s="137"/>
    </row>
    <row r="4" spans="1:62" s="1" customFormat="1" ht="20.45" customHeight="1">
      <c r="A4" s="130" t="s">
        <v>1</v>
      </c>
      <c r="B4" s="130"/>
      <c r="C4" s="130"/>
      <c r="D4" s="131" t="s">
        <v>65</v>
      </c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4"/>
      <c r="T4" s="89" t="s">
        <v>4</v>
      </c>
      <c r="U4" s="130" t="s">
        <v>20</v>
      </c>
      <c r="V4" s="130"/>
      <c r="W4" s="130"/>
      <c r="X4" s="130"/>
      <c r="Z4" s="140" t="s">
        <v>30</v>
      </c>
      <c r="AA4" s="141"/>
      <c r="AB4" s="142">
        <f>SUMIF($D:$D,"計画",$BJ:$BJ)</f>
        <v>100</v>
      </c>
      <c r="AC4" s="143"/>
      <c r="AD4" s="144"/>
      <c r="AE4" s="142">
        <f>SUMIF($D:$D,"計画",$BF:$BF)</f>
        <v>31</v>
      </c>
      <c r="AF4" s="143"/>
      <c r="AG4" s="144"/>
      <c r="AH4" s="147">
        <f>AE4/AB4</f>
        <v>0.31</v>
      </c>
      <c r="AI4" s="148"/>
      <c r="BA4" s="132" t="s">
        <v>32</v>
      </c>
      <c r="BB4" s="133"/>
      <c r="BC4" s="133"/>
      <c r="BD4" s="133"/>
      <c r="BE4" s="133"/>
      <c r="BF4" s="134"/>
      <c r="BG4" s="135" t="str">
        <f>IF(SUMIF($D:$D,"実施",$BH:$BH)&gt;0,"未達成","達成")</f>
        <v>達成</v>
      </c>
      <c r="BH4" s="136"/>
      <c r="BI4" s="136"/>
      <c r="BJ4" s="137"/>
    </row>
    <row r="5" spans="1:62" s="1" customFormat="1" ht="20.45" customHeight="1">
      <c r="A5" s="130" t="s">
        <v>23</v>
      </c>
      <c r="B5" s="130"/>
      <c r="C5" s="130"/>
      <c r="D5" s="139">
        <v>46183</v>
      </c>
      <c r="E5" s="139"/>
      <c r="F5" s="139"/>
      <c r="G5" s="139"/>
      <c r="H5" s="139"/>
      <c r="I5" s="139"/>
      <c r="J5" s="139"/>
      <c r="K5" s="15" t="s">
        <v>6</v>
      </c>
      <c r="L5" s="139">
        <v>46285</v>
      </c>
      <c r="M5" s="139"/>
      <c r="N5" s="139"/>
      <c r="O5" s="139"/>
      <c r="P5" s="139"/>
      <c r="Q5" s="139"/>
      <c r="R5" s="139"/>
      <c r="S5" s="3"/>
      <c r="T5" s="89" t="s">
        <v>7</v>
      </c>
      <c r="U5" s="130" t="s">
        <v>21</v>
      </c>
      <c r="V5" s="130"/>
      <c r="W5" s="130"/>
      <c r="X5" s="130"/>
      <c r="Z5" s="140" t="s">
        <v>31</v>
      </c>
      <c r="AA5" s="141"/>
      <c r="AB5" s="142">
        <f>SUMIF($D:$D,"実施",$BJ:$BJ)</f>
        <v>96</v>
      </c>
      <c r="AC5" s="143"/>
      <c r="AD5" s="144"/>
      <c r="AE5" s="142">
        <f>SUMIF($D:$D,"実施",$BF:$BF)</f>
        <v>30</v>
      </c>
      <c r="AF5" s="143"/>
      <c r="AG5" s="144"/>
      <c r="AH5" s="145">
        <f>AE5/AB5</f>
        <v>0.3125</v>
      </c>
      <c r="AI5" s="146"/>
      <c r="AN5" s="38"/>
      <c r="BA5" s="132" t="s">
        <v>33</v>
      </c>
      <c r="BB5" s="133"/>
      <c r="BC5" s="133"/>
      <c r="BD5" s="133"/>
      <c r="BE5" s="133"/>
      <c r="BF5" s="134"/>
      <c r="BG5" s="127" t="str">
        <f>IF(AH5&gt;=0.285,"達成","未達成")</f>
        <v>達成</v>
      </c>
      <c r="BH5" s="128"/>
      <c r="BI5" s="128"/>
      <c r="BJ5" s="129"/>
    </row>
    <row r="6" spans="1:62" s="1" customFormat="1" ht="20.45" customHeight="1">
      <c r="A6" s="130" t="s">
        <v>3</v>
      </c>
      <c r="B6" s="130"/>
      <c r="C6" s="130"/>
      <c r="D6" s="131" t="s">
        <v>52</v>
      </c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3"/>
      <c r="T6" s="89" t="s">
        <v>19</v>
      </c>
      <c r="U6" s="130" t="s">
        <v>22</v>
      </c>
      <c r="V6" s="130"/>
      <c r="W6" s="130"/>
      <c r="X6" s="130"/>
      <c r="BA6" s="132" t="s">
        <v>53</v>
      </c>
      <c r="BB6" s="133"/>
      <c r="BC6" s="133"/>
      <c r="BD6" s="133"/>
      <c r="BE6" s="133"/>
      <c r="BF6" s="134"/>
      <c r="BG6" s="135" t="str">
        <f ca="1">IF(BG5="未達成","補正無し",IF(AND(BG4="達成",BG3="未達成"),"月単位の週休２日","週単位の週休２日"))</f>
        <v>週単位の週休２日</v>
      </c>
      <c r="BH6" s="136"/>
      <c r="BI6" s="136"/>
      <c r="BJ6" s="137"/>
    </row>
    <row r="7" spans="1:62" ht="32.25" customHeight="1">
      <c r="A7" s="130"/>
      <c r="B7" s="130"/>
      <c r="C7" s="130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T7" s="89" t="s">
        <v>88</v>
      </c>
      <c r="U7" s="138" t="s">
        <v>89</v>
      </c>
      <c r="V7" s="138"/>
      <c r="W7" s="138"/>
      <c r="X7" s="138"/>
    </row>
    <row r="8" spans="1:62" ht="20.45" customHeight="1">
      <c r="A8" s="32"/>
      <c r="B8" s="32"/>
      <c r="C8" s="32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T8" s="89" t="s">
        <v>67</v>
      </c>
      <c r="U8" s="117" t="s">
        <v>91</v>
      </c>
      <c r="V8" s="117"/>
      <c r="W8" s="117"/>
      <c r="X8" s="117"/>
      <c r="Z8" s="35"/>
    </row>
    <row r="9" spans="1:62" ht="20.45" hidden="1" customHeight="1">
      <c r="A9" s="32"/>
      <c r="B9" s="32"/>
      <c r="C9" s="32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T9" s="40"/>
      <c r="U9" s="43"/>
      <c r="V9" s="43"/>
      <c r="W9" s="43"/>
      <c r="X9" s="43"/>
      <c r="Z9" s="35"/>
      <c r="AN9" s="2" t="s">
        <v>99</v>
      </c>
      <c r="BC9" s="37" t="s">
        <v>107</v>
      </c>
    </row>
    <row r="10" spans="1:62" ht="20.45" hidden="1" customHeight="1">
      <c r="A10" s="32"/>
      <c r="B10" s="32"/>
      <c r="C10" s="32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T10" s="40"/>
      <c r="U10" s="43"/>
      <c r="V10" s="43"/>
      <c r="W10" s="43"/>
      <c r="X10" s="43"/>
      <c r="Z10" s="35"/>
      <c r="AN10" s="2" t="s">
        <v>98</v>
      </c>
      <c r="BC10" s="37" t="s">
        <v>106</v>
      </c>
    </row>
    <row r="11" spans="1:62" ht="12" customHeight="1">
      <c r="AK11" s="118" t="s">
        <v>114</v>
      </c>
      <c r="AL11" s="119"/>
      <c r="AM11" s="119"/>
      <c r="AN11" s="119"/>
      <c r="AO11" s="120"/>
      <c r="AP11" s="121" t="s">
        <v>17</v>
      </c>
      <c r="AQ11" s="122"/>
      <c r="AR11" s="122"/>
      <c r="AS11" s="122"/>
      <c r="AT11" s="123"/>
      <c r="AU11" s="121" t="s">
        <v>105</v>
      </c>
      <c r="AV11" s="122"/>
      <c r="AW11" s="122"/>
      <c r="AX11" s="122"/>
      <c r="AY11" s="123"/>
      <c r="BA11" s="26"/>
      <c r="BB11" s="26"/>
      <c r="BC11" s="41"/>
      <c r="BD11" s="26"/>
      <c r="BF11" s="26"/>
      <c r="BG11" s="26"/>
      <c r="BH11" s="41"/>
      <c r="BI11" s="26"/>
      <c r="BJ11" s="2"/>
    </row>
    <row r="12" spans="1:62" ht="26.25" customHeight="1">
      <c r="F12" s="36">
        <v>1</v>
      </c>
      <c r="G12" s="36">
        <v>2</v>
      </c>
      <c r="H12" s="36">
        <v>3</v>
      </c>
      <c r="I12" s="36">
        <v>4</v>
      </c>
      <c r="J12" s="36">
        <v>5</v>
      </c>
      <c r="K12" s="36">
        <v>6</v>
      </c>
      <c r="L12" s="36">
        <v>7</v>
      </c>
      <c r="M12" s="36">
        <v>8</v>
      </c>
      <c r="N12" s="36">
        <v>9</v>
      </c>
      <c r="O12" s="36">
        <v>10</v>
      </c>
      <c r="P12" s="36">
        <v>11</v>
      </c>
      <c r="Q12" s="36">
        <v>12</v>
      </c>
      <c r="R12" s="36">
        <v>13</v>
      </c>
      <c r="S12" s="36">
        <v>14</v>
      </c>
      <c r="T12" s="36">
        <v>15</v>
      </c>
      <c r="U12" s="36">
        <v>16</v>
      </c>
      <c r="V12" s="36">
        <v>17</v>
      </c>
      <c r="W12" s="36">
        <v>18</v>
      </c>
      <c r="X12" s="36">
        <v>19</v>
      </c>
      <c r="Y12" s="36">
        <v>20</v>
      </c>
      <c r="Z12" s="36">
        <v>21</v>
      </c>
      <c r="AA12" s="36">
        <v>22</v>
      </c>
      <c r="AB12" s="36">
        <v>23</v>
      </c>
      <c r="AC12" s="36">
        <v>24</v>
      </c>
      <c r="AD12" s="36">
        <v>25</v>
      </c>
      <c r="AE12" s="36">
        <v>26</v>
      </c>
      <c r="AF12" s="36">
        <v>27</v>
      </c>
      <c r="AG12" s="36">
        <v>28</v>
      </c>
      <c r="AH12" s="36">
        <v>29</v>
      </c>
      <c r="AI12" s="36">
        <v>30</v>
      </c>
      <c r="AJ12" s="36">
        <v>31</v>
      </c>
      <c r="AK12" s="47" t="s">
        <v>83</v>
      </c>
      <c r="AL12" s="48" t="s">
        <v>109</v>
      </c>
      <c r="AM12" s="49"/>
      <c r="AN12" s="50" t="s">
        <v>112</v>
      </c>
      <c r="AO12" s="51" t="s">
        <v>100</v>
      </c>
      <c r="AP12" s="52" t="s">
        <v>101</v>
      </c>
      <c r="AQ12" s="53" t="s">
        <v>102</v>
      </c>
      <c r="AR12" s="53" t="s">
        <v>103</v>
      </c>
      <c r="AS12" s="54" t="s">
        <v>86</v>
      </c>
      <c r="AT12" s="55" t="s">
        <v>110</v>
      </c>
      <c r="AU12" s="52" t="s">
        <v>101</v>
      </c>
      <c r="AV12" s="53" t="s">
        <v>102</v>
      </c>
      <c r="AW12" s="53" t="s">
        <v>103</v>
      </c>
      <c r="AX12" s="156" t="s">
        <v>86</v>
      </c>
      <c r="AY12" s="55" t="s">
        <v>110</v>
      </c>
      <c r="AZ12" s="36"/>
      <c r="BA12" s="124" t="s">
        <v>84</v>
      </c>
      <c r="BB12" s="125"/>
      <c r="BC12" s="125"/>
      <c r="BD12" s="125"/>
      <c r="BE12" s="126" t="s">
        <v>24</v>
      </c>
      <c r="BF12" s="126"/>
      <c r="BG12" s="126"/>
      <c r="BH12" s="126"/>
      <c r="BI12" s="126"/>
      <c r="BJ12" s="126"/>
    </row>
    <row r="13" spans="1:62" ht="26.45" customHeight="1">
      <c r="A13" s="103">
        <f>YEAR(D5)</f>
        <v>2026</v>
      </c>
      <c r="B13" s="103"/>
      <c r="C13" s="103"/>
      <c r="D13" s="101" t="s">
        <v>8</v>
      </c>
      <c r="E13" s="101"/>
      <c r="F13" s="13">
        <f>IF(DATE($A13,$A15,F$12)&lt;$D$5,0,IF(DATE($A13,$A15,F$12)&gt;$L$5,0,DATE($A13,$A15,F$12)))</f>
        <v>0</v>
      </c>
      <c r="G13" s="13">
        <f t="shared" ref="G13:AF13" si="0">IF(DATE($A13,$A15,G$12)&lt;$D$5,0,IF(DATE($A13,$A15,G$12)&gt;$L$5,0,DATE($A13,$A15,G$12)))</f>
        <v>0</v>
      </c>
      <c r="H13" s="13">
        <f t="shared" si="0"/>
        <v>0</v>
      </c>
      <c r="I13" s="13">
        <f t="shared" si="0"/>
        <v>0</v>
      </c>
      <c r="J13" s="13">
        <f t="shared" si="0"/>
        <v>0</v>
      </c>
      <c r="K13" s="13">
        <f t="shared" si="0"/>
        <v>0</v>
      </c>
      <c r="L13" s="13">
        <f t="shared" si="0"/>
        <v>0</v>
      </c>
      <c r="M13" s="13">
        <f t="shared" si="0"/>
        <v>0</v>
      </c>
      <c r="N13" s="13">
        <f t="shared" si="0"/>
        <v>0</v>
      </c>
      <c r="O13" s="13">
        <f t="shared" si="0"/>
        <v>46183</v>
      </c>
      <c r="P13" s="13">
        <f t="shared" si="0"/>
        <v>46184</v>
      </c>
      <c r="Q13" s="13">
        <f t="shared" si="0"/>
        <v>46185</v>
      </c>
      <c r="R13" s="13">
        <f t="shared" si="0"/>
        <v>46186</v>
      </c>
      <c r="S13" s="13">
        <f t="shared" si="0"/>
        <v>46187</v>
      </c>
      <c r="T13" s="13">
        <f t="shared" si="0"/>
        <v>46188</v>
      </c>
      <c r="U13" s="13">
        <f t="shared" si="0"/>
        <v>46189</v>
      </c>
      <c r="V13" s="13">
        <f t="shared" si="0"/>
        <v>46190</v>
      </c>
      <c r="W13" s="13">
        <f t="shared" si="0"/>
        <v>46191</v>
      </c>
      <c r="X13" s="13">
        <f t="shared" si="0"/>
        <v>46192</v>
      </c>
      <c r="Y13" s="13">
        <f t="shared" si="0"/>
        <v>46193</v>
      </c>
      <c r="Z13" s="13">
        <f t="shared" si="0"/>
        <v>46194</v>
      </c>
      <c r="AA13" s="13">
        <f t="shared" si="0"/>
        <v>46195</v>
      </c>
      <c r="AB13" s="13">
        <f t="shared" si="0"/>
        <v>46196</v>
      </c>
      <c r="AC13" s="13">
        <f t="shared" si="0"/>
        <v>46197</v>
      </c>
      <c r="AD13" s="13">
        <f t="shared" si="0"/>
        <v>46198</v>
      </c>
      <c r="AE13" s="13">
        <f t="shared" si="0"/>
        <v>46199</v>
      </c>
      <c r="AF13" s="13">
        <f t="shared" si="0"/>
        <v>46200</v>
      </c>
      <c r="AG13" s="13">
        <f>IF(DATE($A13,$A15,AG$12)&lt;$D$5,0,IF(DATE($A13,$A15,AG$12)&gt;$L$5,0,DATE($A13,$A15,AG$12)))</f>
        <v>46201</v>
      </c>
      <c r="AH13" s="13">
        <f>DATE($A13,$A15,AH$12)*IF(A15=MONTH(DATE($A13,$A15,AH$12)),1,0)*IF(DATE($A13,$A15,AH$12)&lt;$D$5,0,IF(DATE($A13,$A15,AH$12)&gt;$L$5,0,1))</f>
        <v>46202</v>
      </c>
      <c r="AI13" s="13">
        <f>DATE($A13,$A15,AI$12)*IF(A15=MONTH(DATE($A13,$A15,AI$12)),1,0)*IF(DATE($A13,$A15,AI$12)&lt;$D$5,0,IF(DATE($A13,$A15,AI$12)&gt;$L$5,0,1))</f>
        <v>46203</v>
      </c>
      <c r="AJ13" s="13">
        <f>DATE($A13,$A15,AJ$12)*IF(A15=MONTH(DATE($A13,$A15,AJ$12)),1,0)*IF(DATE($A13,$A15,AJ$12)&lt;$D$5,0,IF(DATE($A13,$A15,AJ$12)&gt;$L$5,0,1))</f>
        <v>0</v>
      </c>
      <c r="AK13" s="56" t="s">
        <v>92</v>
      </c>
      <c r="AL13" s="57">
        <f>_xlfn.MINIFS(F13:AJ13,F13:AJ13,"&gt;0")</f>
        <v>46183</v>
      </c>
      <c r="AM13" s="58" t="s">
        <v>97</v>
      </c>
      <c r="AN13" s="59">
        <f>CEILING(DATE(A13, A15, 1+6+ROUNDDOWN(DAY(AL13)/7,0)*7), 7) - 6</f>
        <v>46187</v>
      </c>
      <c r="AO13" s="69">
        <f ca="1">IF(AU13&lt;7,1,IF(AP13=7,0,1))</f>
        <v>1</v>
      </c>
      <c r="AP13" s="61">
        <f ca="1">COUNTIFS(OFFSET(F15,0,DAY(AL13)-1,1,DAY(AN13)-DAY(AL13)+1),"■")+COUNTIFS(OFFSET(F15,0,DAY(AL13)-1,1,DAY(AN13)-DAY(AL13)+1),"〇")+COUNTIFS(OFFSET(F15,0,DAY(AL13)-1,1,DAY(AN13)-DAY(AL13)+1),"振")+COUNTIFS(F11:AJ11,"翌")</f>
        <v>5</v>
      </c>
      <c r="AQ13" s="62">
        <f ca="1">COUNTIFS(OFFSET(F15,0,DAY(AL13)-1,1,DAY(AN13)-DAY(AL13)+1),"■")+COUNTIFS(OFFSET(F15,0,DAY(AL13)-1,1,DAY(AN13)-DAY(AL13)+1),"振")+COUNTIFS(F11:AJ11,"翌",F10:AJ10,"■")+COUNTIFS(F11:AJ11,"翌",F10:AJ10,"振")</f>
        <v>2</v>
      </c>
      <c r="AR13" s="62">
        <f ca="1">IF(AO13&gt;0,0,IF(AQ13/AP13&gt;0.285,0,1))</f>
        <v>0</v>
      </c>
      <c r="AS13" s="62" t="str">
        <f ca="1">IF(AJ13&gt;0,"-",IF(AR13&gt;0,"NG","OK"))</f>
        <v>OK</v>
      </c>
      <c r="AT13" s="63" t="str">
        <f ca="1">IF(SUM(AR13:AR17)&gt;0,"NG","OK")</f>
        <v>OK</v>
      </c>
      <c r="AU13" s="64">
        <f ca="1">COUNTIFS(OFFSET(F17,0,DAY(AL13)-1,1,DAY(AN13)-DAY(AL13)+1),"■")+COUNTIFS(OFFSET(F17,0,DAY(AL13)-1,1,DAY(AN13)-DAY(AL13)+1),"〇")+COUNTIFS(OFFSET(F17,0,DAY(AL13)-1,1,DAY(AN13)-DAY(AL13)+1),"振")+COUNTIFS(F11:AJ11,"翌")</f>
        <v>5</v>
      </c>
      <c r="AV13" s="62">
        <f ca="1">COUNTIFS(OFFSET(F17,0,DAY(AL13)-1,1,DAY(AN13)-DAY(AL13)+1),"■")+COUNTIFS(OFFSET(F17,0,DAY(AL13)-1,1,DAY(AN13)-DAY(AL13)+1),"振")+COUNTIFS(F11:AJ11,"翌",F12:AJ12,"■")+COUNTIFS(F11:AJ11,"翌",F12:AJ12,"振")</f>
        <v>2</v>
      </c>
      <c r="AW13" s="62">
        <f ca="1">IF(OR(AO13&gt;0,AU13=0),0,IF(AV13/AU13&gt;0.285,0,1))</f>
        <v>0</v>
      </c>
      <c r="AX13" s="155" t="str">
        <f ca="1">IF(AO13&gt;0,"-",IF(AW13&gt;0,"NG","OK"))</f>
        <v>-</v>
      </c>
      <c r="AY13" s="63" t="str">
        <f ca="1">IF(SUM(AW13:AW17)&gt;0,"NG","OK")</f>
        <v>OK</v>
      </c>
      <c r="BA13" s="104" t="s">
        <v>85</v>
      </c>
      <c r="BB13" s="105" t="s">
        <v>26</v>
      </c>
      <c r="BC13" s="106" t="s">
        <v>86</v>
      </c>
      <c r="BD13" s="107"/>
      <c r="BE13" s="115" t="s">
        <v>85</v>
      </c>
      <c r="BF13" s="112" t="s">
        <v>26</v>
      </c>
      <c r="BG13" s="112" t="s">
        <v>25</v>
      </c>
      <c r="BH13" s="113" t="s">
        <v>86</v>
      </c>
      <c r="BI13" s="114"/>
      <c r="BJ13" s="112" t="s">
        <v>23</v>
      </c>
    </row>
    <row r="14" spans="1:62" ht="26.45" customHeight="1">
      <c r="A14" s="103"/>
      <c r="B14" s="103"/>
      <c r="C14" s="103"/>
      <c r="D14" s="101" t="s">
        <v>2</v>
      </c>
      <c r="E14" s="101"/>
      <c r="F14" s="14" t="str">
        <f t="shared" ref="F14:AI14" si="1">IF(F13=0,"",WEEKDAY(F13,1))</f>
        <v/>
      </c>
      <c r="G14" s="14" t="str">
        <f t="shared" si="1"/>
        <v/>
      </c>
      <c r="H14" s="14" t="str">
        <f t="shared" si="1"/>
        <v/>
      </c>
      <c r="I14" s="14" t="str">
        <f t="shared" si="1"/>
        <v/>
      </c>
      <c r="J14" s="14" t="str">
        <f>IF(J13=0,"",WEEKDAY(J13,1))</f>
        <v/>
      </c>
      <c r="K14" s="14" t="str">
        <f t="shared" si="1"/>
        <v/>
      </c>
      <c r="L14" s="14" t="str">
        <f t="shared" si="1"/>
        <v/>
      </c>
      <c r="M14" s="14" t="str">
        <f t="shared" si="1"/>
        <v/>
      </c>
      <c r="N14" s="14" t="str">
        <f t="shared" si="1"/>
        <v/>
      </c>
      <c r="O14" s="14">
        <f t="shared" si="1"/>
        <v>4</v>
      </c>
      <c r="P14" s="14">
        <f t="shared" si="1"/>
        <v>5</v>
      </c>
      <c r="Q14" s="14">
        <f t="shared" si="1"/>
        <v>6</v>
      </c>
      <c r="R14" s="14">
        <f t="shared" si="1"/>
        <v>7</v>
      </c>
      <c r="S14" s="14">
        <f t="shared" si="1"/>
        <v>1</v>
      </c>
      <c r="T14" s="14">
        <f t="shared" si="1"/>
        <v>2</v>
      </c>
      <c r="U14" s="14">
        <f t="shared" si="1"/>
        <v>3</v>
      </c>
      <c r="V14" s="14">
        <f t="shared" si="1"/>
        <v>4</v>
      </c>
      <c r="W14" s="14">
        <f t="shared" si="1"/>
        <v>5</v>
      </c>
      <c r="X14" s="14">
        <f t="shared" si="1"/>
        <v>6</v>
      </c>
      <c r="Y14" s="14">
        <f t="shared" si="1"/>
        <v>7</v>
      </c>
      <c r="Z14" s="14">
        <f t="shared" si="1"/>
        <v>1</v>
      </c>
      <c r="AA14" s="14">
        <f t="shared" si="1"/>
        <v>2</v>
      </c>
      <c r="AB14" s="14">
        <f t="shared" si="1"/>
        <v>3</v>
      </c>
      <c r="AC14" s="14">
        <f t="shared" si="1"/>
        <v>4</v>
      </c>
      <c r="AD14" s="14">
        <f t="shared" si="1"/>
        <v>5</v>
      </c>
      <c r="AE14" s="14">
        <f t="shared" si="1"/>
        <v>6</v>
      </c>
      <c r="AF14" s="14">
        <f t="shared" si="1"/>
        <v>7</v>
      </c>
      <c r="AG14" s="14">
        <f t="shared" si="1"/>
        <v>1</v>
      </c>
      <c r="AH14" s="14">
        <f t="shared" si="1"/>
        <v>2</v>
      </c>
      <c r="AI14" s="14">
        <f t="shared" si="1"/>
        <v>3</v>
      </c>
      <c r="AJ14" s="14" t="str">
        <f>IF(AJ13=0,"",WEEKDAY(AJ13,1))</f>
        <v/>
      </c>
      <c r="AK14" s="65" t="s">
        <v>93</v>
      </c>
      <c r="AL14" s="66">
        <f>IF(AN14=0,0,AN13+1)</f>
        <v>46188</v>
      </c>
      <c r="AM14" s="67"/>
      <c r="AN14" s="68">
        <f>(AN13+7)*IF(MONTH(AN13+7)=A15,1,0)</f>
        <v>46194</v>
      </c>
      <c r="AO14" s="69">
        <f ca="1">IF(AU14&lt;7,1,IF(AP14=7,0,1))</f>
        <v>0</v>
      </c>
      <c r="AP14" s="70">
        <f ca="1">COUNTIFS(OFFSET(F15,0,DAY(AL14)-1,1,DAY(AN14)-DAY(AL14)+1),"■")+COUNTIFS(OFFSET(F15,0,DAY(AL14)-1,1,DAY(AN14)-DAY(AL14)+1),"〇")+COUNTIFS(OFFSET(F15,0,DAY(AL14)-1,1,DAY(AN14)-DAY(AL14)+1),"振")</f>
        <v>7</v>
      </c>
      <c r="AQ14" s="71">
        <f ca="1">COUNTIFS(OFFSET(F15,0,DAY(AL14)-1,1,DAY(AN14)-DAY(AL14)+1),"■")+COUNTIFS(OFFSET(F15,0,DAY(AL14)-1,1,DAY(AN14)-DAY(AL14)+1),"振")+COUNTIFS(F11:AJ11,"翌",F10:AJ10,"■")+COUNTIFS(F11:AJ11,"翌",F10:AJ10,"振")</f>
        <v>2</v>
      </c>
      <c r="AR14" s="71">
        <f t="shared" ref="AR14:AR17" ca="1" si="2">IF(AO14&gt;0,0,IF(AQ14/AP14&gt;0.285,0,1))</f>
        <v>0</v>
      </c>
      <c r="AS14" s="71">
        <f t="shared" ref="AS14:AS15" si="3">IF(AJ14&gt;0,0,IF(AR14&gt;0,"NG","OK"))</f>
        <v>0</v>
      </c>
      <c r="AT14" s="72"/>
      <c r="AU14" s="73">
        <f ca="1">COUNTIFS(OFFSET(F17,0,DAY(AL14)-1,1,DAY(AN14)-DAY(AL14)+1),"■")+COUNTIFS(OFFSET(F17,0,DAY(AL14)-1,1,DAY(AN14)-DAY(AL14)+1),"〇")+COUNTIFS(OFFSET(F17,0,DAY(AL14)-1,1,DAY(AN14)-DAY(AL14)+1),"振")</f>
        <v>7</v>
      </c>
      <c r="AV14" s="71">
        <f ca="1">COUNTIFS(OFFSET(F17,0,DAY(AL14)-1,1,DAY(AN14)-DAY(AL14)+1),"■")+COUNTIFS(OFFSET(F17,0,DAY(AL14)-1,1,DAY(AN14)-DAY(AL14)+1),"振")+COUNTIFS(F11:AJ11,"翌",F12:AJ12,"■")</f>
        <v>2</v>
      </c>
      <c r="AW14" s="71">
        <f t="shared" ref="AW14:AW17" ca="1" si="4">IF(OR(AO14&gt;0,AU14=0),0,IF(AV14/AU14&gt;0.285,0,1))</f>
        <v>0</v>
      </c>
      <c r="AX14" s="71" t="str">
        <f ca="1">IF(AO14&gt;0,"-",IF(AW14&gt;0,"NG","OK"))</f>
        <v>OK</v>
      </c>
      <c r="AY14" s="72"/>
      <c r="BA14" s="105"/>
      <c r="BB14" s="105"/>
      <c r="BC14" s="108"/>
      <c r="BD14" s="109"/>
      <c r="BE14" s="116"/>
      <c r="BF14" s="95"/>
      <c r="BG14" s="95"/>
      <c r="BH14" s="99"/>
      <c r="BI14" s="100"/>
      <c r="BJ14" s="95"/>
    </row>
    <row r="15" spans="1:62" ht="26.45" customHeight="1">
      <c r="A15" s="102">
        <f>MONTH(D5)</f>
        <v>6</v>
      </c>
      <c r="B15" s="102"/>
      <c r="C15" s="102"/>
      <c r="D15" s="101" t="s">
        <v>17</v>
      </c>
      <c r="E15" s="101"/>
      <c r="F15" s="19" t="str">
        <f t="shared" ref="F15:AJ15" si="5">IF(F14="","",IF(WEEKDAY(F14,2)&gt;5,"■","〇"))</f>
        <v/>
      </c>
      <c r="G15" s="19" t="str">
        <f t="shared" si="5"/>
        <v/>
      </c>
      <c r="H15" s="19" t="str">
        <f t="shared" si="5"/>
        <v/>
      </c>
      <c r="I15" s="19" t="str">
        <f t="shared" si="5"/>
        <v/>
      </c>
      <c r="J15" s="19" t="str">
        <f>IF(J14="","",IF(WEEKDAY(J14,2)&gt;5,"■","〇"))</f>
        <v/>
      </c>
      <c r="K15" s="19" t="str">
        <f t="shared" si="5"/>
        <v/>
      </c>
      <c r="L15" s="19" t="str">
        <f t="shared" si="5"/>
        <v/>
      </c>
      <c r="M15" s="19" t="str">
        <f t="shared" si="5"/>
        <v/>
      </c>
      <c r="N15" s="19" t="str">
        <f t="shared" si="5"/>
        <v/>
      </c>
      <c r="O15" s="19" t="str">
        <f t="shared" si="5"/>
        <v>〇</v>
      </c>
      <c r="P15" s="19" t="str">
        <f t="shared" si="5"/>
        <v>〇</v>
      </c>
      <c r="Q15" s="19" t="str">
        <f t="shared" si="5"/>
        <v>〇</v>
      </c>
      <c r="R15" s="19" t="str">
        <f t="shared" si="5"/>
        <v>■</v>
      </c>
      <c r="S15" s="19" t="str">
        <f t="shared" si="5"/>
        <v>■</v>
      </c>
      <c r="T15" s="19" t="str">
        <f t="shared" si="5"/>
        <v>〇</v>
      </c>
      <c r="U15" s="19" t="str">
        <f t="shared" si="5"/>
        <v>〇</v>
      </c>
      <c r="V15" s="19" t="str">
        <f t="shared" si="5"/>
        <v>〇</v>
      </c>
      <c r="W15" s="19" t="str">
        <f t="shared" si="5"/>
        <v>〇</v>
      </c>
      <c r="X15" s="19" t="str">
        <f t="shared" si="5"/>
        <v>〇</v>
      </c>
      <c r="Y15" s="19" t="str">
        <f t="shared" si="5"/>
        <v>■</v>
      </c>
      <c r="Z15" s="19" t="str">
        <f t="shared" si="5"/>
        <v>■</v>
      </c>
      <c r="AA15" s="19" t="str">
        <f t="shared" si="5"/>
        <v>〇</v>
      </c>
      <c r="AB15" s="19" t="str">
        <f t="shared" si="5"/>
        <v>〇</v>
      </c>
      <c r="AC15" s="19" t="str">
        <f t="shared" si="5"/>
        <v>〇</v>
      </c>
      <c r="AD15" s="19" t="str">
        <f t="shared" si="5"/>
        <v>〇</v>
      </c>
      <c r="AE15" s="19" t="str">
        <f t="shared" si="5"/>
        <v>〇</v>
      </c>
      <c r="AF15" s="19" t="str">
        <f t="shared" si="5"/>
        <v>■</v>
      </c>
      <c r="AG15" s="19" t="str">
        <f t="shared" si="5"/>
        <v>■</v>
      </c>
      <c r="AH15" s="19" t="str">
        <f t="shared" si="5"/>
        <v>〇</v>
      </c>
      <c r="AI15" s="19" t="str">
        <f t="shared" si="5"/>
        <v>〇</v>
      </c>
      <c r="AJ15" s="19" t="str">
        <f t="shared" si="5"/>
        <v/>
      </c>
      <c r="AK15" s="65" t="s">
        <v>94</v>
      </c>
      <c r="AL15" s="66">
        <f t="shared" ref="AL15:AL17" si="6">IF(AN15=0,0,AN14+1)</f>
        <v>46195</v>
      </c>
      <c r="AM15" s="67"/>
      <c r="AN15" s="68">
        <f>(AN14+7)*IF(MONTH(AN14+7)=A15,1,0)</f>
        <v>46201</v>
      </c>
      <c r="AO15" s="69">
        <f ca="1">IF(AU15&lt;7,1,IF(AP15=7,0,1))</f>
        <v>0</v>
      </c>
      <c r="AP15" s="70">
        <f ca="1">COUNTIFS(OFFSET(F15,0,DAY(AL15)-1,1,DAY(AN15)-DAY(AL15)+1),"■")+COUNTIFS(OFFSET(F15,0,DAY(AL15)-1,1,DAY(AN15)-DAY(AL15)+1),"〇")+COUNTIFS(OFFSET(F15,0,DAY(AL15)-1,1,DAY(AN15)-DAY(AL15)+1),"振")</f>
        <v>7</v>
      </c>
      <c r="AQ15" s="71">
        <f ca="1">COUNTIFS(OFFSET(F15,0,DAY(AL15)-1,1,DAY(AN15)-DAY(AL15)+1),"■")+COUNTIFS(OFFSET(F15,0,DAY(AL15)-1,1,DAY(AN15)-DAY(AL15)+1),"振")+COUNTIFS(F11:AJ11,"翌",F10:AJ10,"■")+COUNTIFS(F11:AJ11,"翌",F10:AJ10,"振")</f>
        <v>2</v>
      </c>
      <c r="AR15" s="71">
        <f t="shared" ca="1" si="2"/>
        <v>0</v>
      </c>
      <c r="AS15" s="71">
        <f t="shared" si="3"/>
        <v>0</v>
      </c>
      <c r="AT15" s="72"/>
      <c r="AU15" s="74">
        <f ca="1">COUNTIFS(OFFSET(F17,0,DAY(AL15)-1,1,DAY(AN15)-DAY(AL15)+1),"■")+COUNTIFS(OFFSET(F17,0,DAY(AL15)-1,1,DAY(AN15)-DAY(AL15)+1),"〇")+COUNTIFS(OFFSET(F17,0,DAY(AL15)-1,1,DAY(AN15)-DAY(AL15)+1),"振")+COUNTIFS(F13:AJ13,"翌")</f>
        <v>7</v>
      </c>
      <c r="AV15" s="71">
        <f ca="1">COUNTIFS(OFFSET(F17,0,DAY(AL15)-1,1,DAY(AN15)-DAY(AL15)+1),"■")+COUNTIFS(OFFSET(F17,0,DAY(AL15)-1,1,DAY(AN15)-DAY(AL15)+1),"振")+COUNTIFS(F11:AJ11,"翌",F12:AJ12,"■")</f>
        <v>2</v>
      </c>
      <c r="AW15" s="71">
        <f t="shared" ca="1" si="4"/>
        <v>0</v>
      </c>
      <c r="AX15" s="71" t="str">
        <f ca="1">IF(AO15&gt;0,"-",IF(AW15&gt;0,"NG","OK"))</f>
        <v>OK</v>
      </c>
      <c r="AY15" s="72"/>
      <c r="BA15" s="28">
        <f>COUNTIFS(F16:AJ16,"",F14:AJ14,1)+COUNTIFS(F16:AJ16,"",F14:AJ14,7)</f>
        <v>6</v>
      </c>
      <c r="BB15" s="28">
        <f>COUNTIF(F15:AJ15,"■")-COUNTIFS(F16:AJ16,"－",F15:AJ15,"■")</f>
        <v>6</v>
      </c>
      <c r="BC15" s="28">
        <f ca="1">IF(BD15="NG",1,0)</f>
        <v>0</v>
      </c>
      <c r="BD15" s="46" t="str">
        <f ca="1">AT13</f>
        <v>OK</v>
      </c>
      <c r="BE15" s="30">
        <f>COUNTIFS(F15:AJ15,"■",F14:AJ14,1)+COUNTIFS(F15:AJ15,"〇",F14:AJ14,1)+COUNTIFS(F15:AJ15,"■",F14:AJ14,7)+COUNTIFS(F15:AJ15,"〇",F14:AJ14,7)</f>
        <v>6</v>
      </c>
      <c r="BF15" s="30">
        <f>COUNTIF(F15:AJ15,"■")</f>
        <v>6</v>
      </c>
      <c r="BG15" s="45">
        <f>IF(BJ15=0,"-",BF15/BJ15)</f>
        <v>0.2857142857142857</v>
      </c>
      <c r="BH15" s="30">
        <f>IF(BI15="NG",1,0)</f>
        <v>0</v>
      </c>
      <c r="BI15" s="30" t="str">
        <f>IF(BG15&gt;=0.285,"OK",IF(BF15&gt;=BE15,"OK","NG"))</f>
        <v>OK</v>
      </c>
      <c r="BJ15" s="30">
        <f>COUNTIF(F15:AJ15,"〇")+COUNTIF(F15:AJ15,"■")</f>
        <v>21</v>
      </c>
    </row>
    <row r="16" spans="1:62" ht="26.45" customHeight="1">
      <c r="A16" s="102"/>
      <c r="B16" s="102"/>
      <c r="C16" s="102"/>
      <c r="D16" s="101" t="s">
        <v>83</v>
      </c>
      <c r="E16" s="101"/>
      <c r="F16" s="19" t="str">
        <f>IF(F15="×","×","")</f>
        <v/>
      </c>
      <c r="G16" s="19" t="str">
        <f t="shared" ref="G16:AJ16" si="7">IF(G15="×","×","")</f>
        <v/>
      </c>
      <c r="H16" s="19" t="str">
        <f t="shared" si="7"/>
        <v/>
      </c>
      <c r="I16" s="19" t="str">
        <f t="shared" si="7"/>
        <v/>
      </c>
      <c r="J16" s="19" t="str">
        <f t="shared" si="7"/>
        <v/>
      </c>
      <c r="K16" s="19" t="str">
        <f t="shared" si="7"/>
        <v/>
      </c>
      <c r="L16" s="19" t="str">
        <f t="shared" si="7"/>
        <v/>
      </c>
      <c r="M16" s="19" t="str">
        <f t="shared" si="7"/>
        <v/>
      </c>
      <c r="N16" s="19" t="str">
        <f t="shared" si="7"/>
        <v/>
      </c>
      <c r="O16" s="19" t="str">
        <f t="shared" si="7"/>
        <v/>
      </c>
      <c r="P16" s="19" t="str">
        <f t="shared" si="7"/>
        <v/>
      </c>
      <c r="Q16" s="19" t="str">
        <f t="shared" si="7"/>
        <v/>
      </c>
      <c r="R16" s="19" t="str">
        <f t="shared" si="7"/>
        <v/>
      </c>
      <c r="S16" s="19" t="str">
        <f t="shared" si="7"/>
        <v/>
      </c>
      <c r="T16" s="19" t="str">
        <f t="shared" si="7"/>
        <v/>
      </c>
      <c r="U16" s="19" t="str">
        <f t="shared" si="7"/>
        <v/>
      </c>
      <c r="V16" s="19" t="str">
        <f t="shared" si="7"/>
        <v/>
      </c>
      <c r="W16" s="19" t="str">
        <f t="shared" si="7"/>
        <v/>
      </c>
      <c r="X16" s="19" t="str">
        <f t="shared" si="7"/>
        <v/>
      </c>
      <c r="Y16" s="19" t="str">
        <f t="shared" si="7"/>
        <v/>
      </c>
      <c r="Z16" s="19" t="str">
        <f t="shared" si="7"/>
        <v/>
      </c>
      <c r="AA16" s="19" t="str">
        <f t="shared" si="7"/>
        <v/>
      </c>
      <c r="AB16" s="19" t="str">
        <f t="shared" si="7"/>
        <v/>
      </c>
      <c r="AC16" s="19" t="str">
        <f t="shared" si="7"/>
        <v/>
      </c>
      <c r="AD16" s="19" t="str">
        <f t="shared" si="7"/>
        <v/>
      </c>
      <c r="AE16" s="19" t="str">
        <f t="shared" si="7"/>
        <v/>
      </c>
      <c r="AF16" s="19" t="str">
        <f t="shared" si="7"/>
        <v/>
      </c>
      <c r="AG16" s="19" t="str">
        <f t="shared" si="7"/>
        <v/>
      </c>
      <c r="AH16" s="19" t="s">
        <v>113</v>
      </c>
      <c r="AI16" s="19" t="s">
        <v>113</v>
      </c>
      <c r="AJ16" s="19" t="str">
        <f t="shared" si="7"/>
        <v/>
      </c>
      <c r="AK16" s="65" t="s">
        <v>95</v>
      </c>
      <c r="AL16" s="66">
        <f t="shared" si="6"/>
        <v>0</v>
      </c>
      <c r="AM16" s="67"/>
      <c r="AN16" s="68">
        <f>(AN15+7)*IF(MONTH(AN15+7)=A15,1,0)</f>
        <v>0</v>
      </c>
      <c r="AO16" s="69">
        <f ca="1">IF(AU16&lt;7,1,IF(AP16=7,0,1))</f>
        <v>1</v>
      </c>
      <c r="AP16" s="70">
        <f ca="1">COUNTIFS(OFFSET(F15,0,DAY(AL16)-1,1,DAY(AN16)-DAY(AL16)+1),"■")+COUNTIFS(OFFSET(F15,0,DAY(AL16)-1,1,DAY(AN16)-DAY(AL16)+1),"〇")+COUNTIFS(OFFSET(F15,0,DAY(AL16)-1,1,DAY(AN16)-DAY(AL16)+1),"振")</f>
        <v>0</v>
      </c>
      <c r="AQ16" s="71">
        <f ca="1">COUNTIFS(OFFSET(F15,0,DAY(AL16)-1,1,DAY(AN16)-DAY(AL16)+1),"■")+COUNTIFS(OFFSET(F15,0,DAY(AL16)-1,1,DAY(AN16)-DAY(AL16)+1),"振")+COUNTIFS(F11:AJ11,"翌",F10:AJ10,"■")+COUNTIFS(F11:AJ11,"翌",F10:AJ10,"振")</f>
        <v>0</v>
      </c>
      <c r="AR16" s="71">
        <f t="shared" ca="1" si="2"/>
        <v>0</v>
      </c>
      <c r="AS16" s="71" t="str">
        <f>IF(AJ16&gt;0,"-",IF(AR16&gt;0,"NG","OK"))</f>
        <v>-</v>
      </c>
      <c r="AT16" s="72"/>
      <c r="AU16" s="70">
        <f ca="1">COUNTIFS(OFFSET(F17,0,DAY(AL16)-1,1,DAY(AN16)-DAY(AL16)+1),"■")+COUNTIFS(OFFSET(F17,0,DAY(AL16)-1,1,DAY(AN16)-DAY(AL16)+1),"〇")+COUNTIFS(OFFSET(F17,0,DAY(AL16)-1,1,DAY(AN16)-DAY(AL16)+1),"振")+COUNTIFS(F14:AJ14,"翌")</f>
        <v>0</v>
      </c>
      <c r="AV16" s="71">
        <f ca="1">COUNTIFS(OFFSET(F17,0,DAY(AL16)-1,1,DAY(AN16)-DAY(AL16)+1),"■")+COUNTIFS(OFFSET(F17,0,DAY(AL16)-1,1,DAY(AN16)-DAY(AL16)+1),"振")+COUNTIFS(F11:AJ11,"翌",F12:AJ12,"■")+COUNTIFS(F11:AJ11,"翌",F12:AJ12,"振")</f>
        <v>0</v>
      </c>
      <c r="AW16" s="71">
        <f t="shared" ca="1" si="4"/>
        <v>0</v>
      </c>
      <c r="AX16" s="71" t="str">
        <f ca="1">IF(AO16&gt;0,"-",IF(AW16&gt;0,"NG","OK"))</f>
        <v>-</v>
      </c>
      <c r="AY16" s="72"/>
      <c r="BA16" s="29"/>
      <c r="BB16" s="29"/>
      <c r="BC16" s="29"/>
      <c r="BD16" s="29"/>
      <c r="BE16" s="31"/>
      <c r="BF16" s="31"/>
      <c r="BG16" s="44"/>
      <c r="BH16" s="31"/>
      <c r="BI16" s="31"/>
      <c r="BJ16" s="31"/>
    </row>
    <row r="17" spans="1:62" ht="26.45" customHeight="1">
      <c r="A17" s="102"/>
      <c r="B17" s="102"/>
      <c r="C17" s="102"/>
      <c r="D17" s="101" t="s">
        <v>18</v>
      </c>
      <c r="E17" s="101"/>
      <c r="F17" s="19"/>
      <c r="G17" s="19"/>
      <c r="H17" s="19"/>
      <c r="I17" s="19"/>
      <c r="J17" s="19"/>
      <c r="K17" s="19"/>
      <c r="L17" s="19"/>
      <c r="M17" s="19"/>
      <c r="N17" s="19"/>
      <c r="O17" s="19" t="s">
        <v>60</v>
      </c>
      <c r="P17" s="19" t="s">
        <v>60</v>
      </c>
      <c r="Q17" s="19" t="s">
        <v>60</v>
      </c>
      <c r="R17" s="19" t="s">
        <v>58</v>
      </c>
      <c r="S17" s="19" t="s">
        <v>58</v>
      </c>
      <c r="T17" s="19" t="s">
        <v>60</v>
      </c>
      <c r="U17" s="19" t="s">
        <v>60</v>
      </c>
      <c r="V17" s="19" t="s">
        <v>60</v>
      </c>
      <c r="W17" s="19" t="s">
        <v>60</v>
      </c>
      <c r="X17" s="19" t="s">
        <v>60</v>
      </c>
      <c r="Y17" s="19" t="s">
        <v>58</v>
      </c>
      <c r="Z17" s="19" t="s">
        <v>58</v>
      </c>
      <c r="AA17" s="19" t="s">
        <v>60</v>
      </c>
      <c r="AB17" s="19" t="s">
        <v>60</v>
      </c>
      <c r="AC17" s="19" t="s">
        <v>60</v>
      </c>
      <c r="AD17" s="19" t="s">
        <v>60</v>
      </c>
      <c r="AE17" s="19" t="s">
        <v>60</v>
      </c>
      <c r="AF17" s="19" t="s">
        <v>58</v>
      </c>
      <c r="AG17" s="19" t="s">
        <v>58</v>
      </c>
      <c r="AH17" s="19" t="s">
        <v>60</v>
      </c>
      <c r="AI17" s="19" t="s">
        <v>60</v>
      </c>
      <c r="AJ17" s="19"/>
      <c r="AK17" s="76" t="s">
        <v>96</v>
      </c>
      <c r="AL17" s="77">
        <f t="shared" si="6"/>
        <v>0</v>
      </c>
      <c r="AM17" s="78"/>
      <c r="AN17" s="79">
        <f>(AN16+7)*IF(MONTH(AN16+7)=A15,1,0)</f>
        <v>0</v>
      </c>
      <c r="AO17" s="80">
        <f ca="1">IF(AU17&lt;7,1,IF(AP17=7,0,1))</f>
        <v>1</v>
      </c>
      <c r="AP17" s="81">
        <f ca="1">COUNTIFS(OFFSET(F15,0,DAY(AL17)-1,1,DAY(AN17)-DAY(AL17)+1),"■")+COUNTIFS(OFFSET(F15,0,DAY(AL17)-1,1,DAY(AN17)-DAY(AL17)+1),"〇")+COUNTIFS(OFFSET(F15,0,DAY(AL17)-1,1,DAY(AN17)-DAY(AL17)+1),"振")</f>
        <v>0</v>
      </c>
      <c r="AQ17" s="82">
        <f ca="1">COUNTIFS(OFFSET(F15,0,DAY(AL17)-1,1,DAY(AN17)-DAY(AL17)+1),"■")+COUNTIFS(OFFSET(F15,0,DAY(AL17)-1,1,DAY(AN17)-DAY(AL17)+1),"振")+COUNTIFS(F11:AJ11,"翌",F10:AJ10,"■")+COUNTIFS(F11:AJ11,"翌",F10:AJ10,"振")</f>
        <v>0</v>
      </c>
      <c r="AR17" s="82">
        <f t="shared" ca="1" si="2"/>
        <v>0</v>
      </c>
      <c r="AS17" s="82" t="str">
        <f ca="1">IF(AJ17&gt;0,"-",IF(AR17&gt;0,"NG","OK"))</f>
        <v>OK</v>
      </c>
      <c r="AT17" s="83"/>
      <c r="AU17" s="84">
        <f ca="1">COUNTIFS(OFFSET(F17,0,DAY(AL17)-1,1,DAY(AN17)-DAY(AL17)+1),"■")+COUNTIFS(OFFSET(F17,0,DAY(AL17)-1,1,DAY(AN17)-DAY(AL17)+1),"〇")+COUNTIFS(OFFSET(F17,0,DAY(AL17)-1,1,DAY(AN17)-DAY(AL17)+1),"振")+COUNTIFS(F15:AJ15,"翌")</f>
        <v>0</v>
      </c>
      <c r="AV17" s="82">
        <f ca="1">COUNTIFS(OFFSET(F17,0,DAY(AL17)-1,1,DAY(AN17)-DAY(AL17)+1),"■")+COUNTIFS(OFFSET(F17,0,DAY(AL17)-1,1,DAY(AN17)-DAY(AL17)+1),"振")+COUNTIFS(F11:AJ11,"翌",F12:AJ12,"■")+COUNTIFS(F11:AJ11,"翌",F12:AJ12,"振")</f>
        <v>0</v>
      </c>
      <c r="AW17" s="82">
        <f t="shared" ca="1" si="4"/>
        <v>0</v>
      </c>
      <c r="AX17" s="82" t="str">
        <f ca="1">IF(AO17&gt;0,"-",IF(AW17&gt;0,"NG","OK"))</f>
        <v>-</v>
      </c>
      <c r="AY17" s="83"/>
      <c r="BA17" s="29"/>
      <c r="BB17" s="28">
        <f>COUNTIFS(F16:AJ16,"",F17:AJ17,"■")+COUNTIFS(F16:AJ16,"",F17:AJ17,"振")</f>
        <v>6</v>
      </c>
      <c r="BC17" s="28">
        <f ca="1">IF(BD17="NG",1,0)</f>
        <v>0</v>
      </c>
      <c r="BD17" s="46" t="str">
        <f ca="1">AY13</f>
        <v>OK</v>
      </c>
      <c r="BE17" s="30">
        <f>COUNTIFS(F15:AJ15,"■",F14:AJ14,1)+COUNTIFS(F15:AJ15,"〇",F14:AJ14,1)+COUNTIFS(F15:AJ15,"■",F14:AJ14,7)+COUNTIFS(F15:AJ15,"〇",F14:AJ14,7)-COUNTIFS(F17:AJ17,"×",F14:AJ14,1)-COUNTIFS(F17:AJ17,"×",F14:AJ14,7)</f>
        <v>6</v>
      </c>
      <c r="BF17" s="30">
        <f>COUNTIF(F17:AJ17,"■")+COUNTIF(F17:AJ17,"振")</f>
        <v>6</v>
      </c>
      <c r="BG17" s="45">
        <f>IF(BJ17=0,"-",BF17/BJ17)</f>
        <v>0.2857142857142857</v>
      </c>
      <c r="BH17" s="30">
        <f>IF(BI17="NG",1,0)</f>
        <v>0</v>
      </c>
      <c r="BI17" s="30" t="str">
        <f>IF(BG17&gt;=0.285,"OK",IF(BF17&gt;=BE17,"OK","NG"))</f>
        <v>OK</v>
      </c>
      <c r="BJ17" s="30">
        <f>COUNTIF(F17:AJ17,"〇")+COUNTIF(F17:AJ17,"■")+COUNTIF(F17:AJ17,"振")</f>
        <v>21</v>
      </c>
    </row>
    <row r="18" spans="1:62" ht="26.45" customHeight="1">
      <c r="A18" s="103">
        <f>IF(A15=12,A13+1,A13)</f>
        <v>2026</v>
      </c>
      <c r="B18" s="103"/>
      <c r="C18" s="103"/>
      <c r="D18" s="101" t="s">
        <v>8</v>
      </c>
      <c r="E18" s="101"/>
      <c r="F18" s="13">
        <f>IF(DATE($A18,$A20,F$12)&lt;$D$5,0,IF(DATE($A18,$A20,F$12)&gt;$L$5,0,DATE($A18,$A20,F$12)))</f>
        <v>46204</v>
      </c>
      <c r="G18" s="13">
        <f t="shared" ref="G18:AF18" si="8">IF(DATE($A18,$A20,G$12)&lt;$D$5,0,IF(DATE($A18,$A20,G$12)&gt;$L$5,0,DATE($A18,$A20,G$12)))</f>
        <v>46205</v>
      </c>
      <c r="H18" s="13">
        <f t="shared" si="8"/>
        <v>46206</v>
      </c>
      <c r="I18" s="13">
        <f t="shared" si="8"/>
        <v>46207</v>
      </c>
      <c r="J18" s="13">
        <f t="shared" si="8"/>
        <v>46208</v>
      </c>
      <c r="K18" s="13">
        <f t="shared" si="8"/>
        <v>46209</v>
      </c>
      <c r="L18" s="13">
        <f t="shared" si="8"/>
        <v>46210</v>
      </c>
      <c r="M18" s="13">
        <f t="shared" si="8"/>
        <v>46211</v>
      </c>
      <c r="N18" s="13">
        <f t="shared" si="8"/>
        <v>46212</v>
      </c>
      <c r="O18" s="13">
        <f t="shared" si="8"/>
        <v>46213</v>
      </c>
      <c r="P18" s="13">
        <f t="shared" si="8"/>
        <v>46214</v>
      </c>
      <c r="Q18" s="13">
        <f t="shared" si="8"/>
        <v>46215</v>
      </c>
      <c r="R18" s="13">
        <f t="shared" si="8"/>
        <v>46216</v>
      </c>
      <c r="S18" s="13">
        <f t="shared" si="8"/>
        <v>46217</v>
      </c>
      <c r="T18" s="13">
        <f t="shared" si="8"/>
        <v>46218</v>
      </c>
      <c r="U18" s="13">
        <f t="shared" si="8"/>
        <v>46219</v>
      </c>
      <c r="V18" s="13">
        <f t="shared" si="8"/>
        <v>46220</v>
      </c>
      <c r="W18" s="13">
        <f t="shared" si="8"/>
        <v>46221</v>
      </c>
      <c r="X18" s="13">
        <f t="shared" si="8"/>
        <v>46222</v>
      </c>
      <c r="Y18" s="13">
        <f t="shared" si="8"/>
        <v>46223</v>
      </c>
      <c r="Z18" s="13">
        <f t="shared" si="8"/>
        <v>46224</v>
      </c>
      <c r="AA18" s="13">
        <f t="shared" si="8"/>
        <v>46225</v>
      </c>
      <c r="AB18" s="13">
        <f t="shared" si="8"/>
        <v>46226</v>
      </c>
      <c r="AC18" s="13">
        <f t="shared" si="8"/>
        <v>46227</v>
      </c>
      <c r="AD18" s="13">
        <f t="shared" si="8"/>
        <v>46228</v>
      </c>
      <c r="AE18" s="13">
        <f t="shared" si="8"/>
        <v>46229</v>
      </c>
      <c r="AF18" s="13">
        <f t="shared" si="8"/>
        <v>46230</v>
      </c>
      <c r="AG18" s="13">
        <f>IF(DATE($A18,$A20,AG$12)&lt;$D$5,0,IF(DATE($A18,$A20,AG$12)&gt;$L$5,0,DATE($A18,$A20,AG$12)))</f>
        <v>46231</v>
      </c>
      <c r="AH18" s="13">
        <f>DATE($A18,$A20,AH$12)*IF(MONTH(AG18)=MONTH(DATE($A18,$A20,AH$12)),1,0)*IF(DATE($A18,$A20,AH$12)&lt;$D$5,0,IF(DATE($A18,$A20,AH$12)&gt;$L$5,0,1))</f>
        <v>46232</v>
      </c>
      <c r="AI18" s="13">
        <f>DATE($A18,$A20,AI$12)*IF(MONTH(AH18)=MONTH(DATE($A18,$A20,AI$12)),1,0)*IF(DATE($A18,$A20,AI$12)&lt;$D$5,0,IF(DATE($A18,$A20,AI$12)&gt;$L$5,0,1))</f>
        <v>46233</v>
      </c>
      <c r="AJ18" s="13">
        <f>DATE($A18,$A20,AJ$12)*IF(MONTH(AI18)=MONTH(DATE($A18,$A20,AJ$12)),1,0)*IF(DATE($A18,$A20,AJ$12)&lt;$D$5,0,IF(DATE($A18,$A20,AJ$12)&gt;$L$5,0,1))</f>
        <v>46234</v>
      </c>
      <c r="AK18" s="56" t="s">
        <v>92</v>
      </c>
      <c r="AL18" s="57">
        <f>_xlfn.MINIFS(F18:AJ18,F18:AJ18,"&gt;0")</f>
        <v>46204</v>
      </c>
      <c r="AM18" s="58" t="s">
        <v>97</v>
      </c>
      <c r="AN18" s="59">
        <f>CEILING(DATE(A18, A20, 1+6+ROUNDDOWN(DAY(AL18)/7,0)*7), 7) - 6</f>
        <v>46208</v>
      </c>
      <c r="AO18" s="69">
        <f ca="1">IF(AU18&lt;7,1,IF(AP18=7,0,1))</f>
        <v>0</v>
      </c>
      <c r="AP18" s="61">
        <f ca="1">COUNTIFS(OFFSET(F20,0,DAY(AL18)-1,1,DAY(AN18)-DAY(AL18)+1),"■")+COUNTIFS(OFFSET(F20,0,DAY(AL18)-1,1,DAY(AN18)-DAY(AL18)+1),"〇")+COUNTIFS(OFFSET(F20,0,DAY(AL18)-1,1,DAY(AN18)-DAY(AL18)+1),"振")+COUNTIFS(F16:AJ16,"翌")</f>
        <v>7</v>
      </c>
      <c r="AQ18" s="62">
        <f ca="1">COUNTIFS(OFFSET(F20,0,DAY(AL18)-1,1,DAY(AN18)-DAY(AL18)+1),"■")+COUNTIFS(OFFSET(F20,0,DAY(AL18)-1,1,DAY(AN18)-DAY(AL18)+1),"振")+COUNTIFS(F16:AJ16,"翌",F15:AJ15,"■")+COUNTIFS(F16:AJ16,"翌",F15:AJ15,"振")</f>
        <v>2</v>
      </c>
      <c r="AR18" s="62">
        <f ca="1">IF(AO18&gt;0,0,IF(AQ18/AP18&gt;0.285,0,1))</f>
        <v>0</v>
      </c>
      <c r="AS18" s="62" t="str">
        <f>IF(AJ18&gt;0,"-",IF(AR18&gt;0,"NG","OK"))</f>
        <v>-</v>
      </c>
      <c r="AT18" s="63" t="str">
        <f ca="1">IF(SUM(AR18:AR22)&gt;0,"NG","OK")</f>
        <v>OK</v>
      </c>
      <c r="AU18" s="64">
        <f ca="1">COUNTIFS(OFFSET(F22,0,DAY(AL18)-1,1,DAY(AN18)-DAY(AL18)+1),"■")+COUNTIFS(OFFSET(F22,0,DAY(AL18)-1,1,DAY(AN18)-DAY(AL18)+1),"〇")+COUNTIFS(OFFSET(F22,0,DAY(AL18)-1,1,DAY(AN18)-DAY(AL18)+1),"振")+COUNTIFS(F16:AJ16,"翌")</f>
        <v>7</v>
      </c>
      <c r="AV18" s="62">
        <f ca="1">COUNTIFS(OFFSET(F22,0,DAY(AL18)-1,1,DAY(AN18)-DAY(AL18)+1),"■")+COUNTIFS(OFFSET(F22,0,DAY(AL18)-1,1,DAY(AN18)-DAY(AL18)+1),"振")+COUNTIFS(F16:AJ16,"翌",F17:AJ17,"■")+COUNTIFS(F16:AJ16,"翌",F17:AJ17,"振")</f>
        <v>2</v>
      </c>
      <c r="AW18" s="62">
        <f ca="1">IF(OR(AO18&gt;0,AU18=0),0,IF(AV18/AU18&gt;0.285,0,1))</f>
        <v>0</v>
      </c>
      <c r="AX18" s="71" t="str">
        <f ca="1">IF(AO18&gt;0,"-",IF(AW18&gt;0,"NG","OK"))</f>
        <v>OK</v>
      </c>
      <c r="AY18" s="63" t="str">
        <f ca="1">IF(SUM(AW18:AW22)&gt;0,"NG","OK")</f>
        <v>OK</v>
      </c>
      <c r="BA18" s="104" t="s">
        <v>85</v>
      </c>
      <c r="BB18" s="105" t="s">
        <v>26</v>
      </c>
      <c r="BC18" s="106" t="s">
        <v>86</v>
      </c>
      <c r="BD18" s="107"/>
      <c r="BE18" s="110" t="s">
        <v>85</v>
      </c>
      <c r="BF18" s="95" t="s">
        <v>26</v>
      </c>
      <c r="BG18" s="96" t="s">
        <v>25</v>
      </c>
      <c r="BH18" s="97" t="s">
        <v>86</v>
      </c>
      <c r="BI18" s="98"/>
      <c r="BJ18" s="95" t="s">
        <v>23</v>
      </c>
    </row>
    <row r="19" spans="1:62" ht="26.45" customHeight="1">
      <c r="A19" s="103"/>
      <c r="B19" s="103"/>
      <c r="C19" s="103"/>
      <c r="D19" s="101" t="s">
        <v>2</v>
      </c>
      <c r="E19" s="101"/>
      <c r="F19" s="14">
        <f t="shared" ref="F19:AI19" si="9">IF(F18=0,"",WEEKDAY(F18,1))</f>
        <v>4</v>
      </c>
      <c r="G19" s="14">
        <f t="shared" si="9"/>
        <v>5</v>
      </c>
      <c r="H19" s="14">
        <f t="shared" si="9"/>
        <v>6</v>
      </c>
      <c r="I19" s="14">
        <f t="shared" si="9"/>
        <v>7</v>
      </c>
      <c r="J19" s="14">
        <f t="shared" si="9"/>
        <v>1</v>
      </c>
      <c r="K19" s="14">
        <f t="shared" si="9"/>
        <v>2</v>
      </c>
      <c r="L19" s="14">
        <f t="shared" si="9"/>
        <v>3</v>
      </c>
      <c r="M19" s="14">
        <f t="shared" si="9"/>
        <v>4</v>
      </c>
      <c r="N19" s="14">
        <f t="shared" si="9"/>
        <v>5</v>
      </c>
      <c r="O19" s="14">
        <f t="shared" si="9"/>
        <v>6</v>
      </c>
      <c r="P19" s="14">
        <f t="shared" si="9"/>
        <v>7</v>
      </c>
      <c r="Q19" s="14">
        <f t="shared" si="9"/>
        <v>1</v>
      </c>
      <c r="R19" s="14">
        <f t="shared" si="9"/>
        <v>2</v>
      </c>
      <c r="S19" s="14">
        <f t="shared" si="9"/>
        <v>3</v>
      </c>
      <c r="T19" s="14">
        <f t="shared" si="9"/>
        <v>4</v>
      </c>
      <c r="U19" s="14">
        <f t="shared" si="9"/>
        <v>5</v>
      </c>
      <c r="V19" s="14">
        <f t="shared" si="9"/>
        <v>6</v>
      </c>
      <c r="W19" s="14">
        <f t="shared" si="9"/>
        <v>7</v>
      </c>
      <c r="X19" s="14">
        <f t="shared" si="9"/>
        <v>1</v>
      </c>
      <c r="Y19" s="14">
        <f t="shared" si="9"/>
        <v>2</v>
      </c>
      <c r="Z19" s="14">
        <f t="shared" si="9"/>
        <v>3</v>
      </c>
      <c r="AA19" s="14">
        <f t="shared" si="9"/>
        <v>4</v>
      </c>
      <c r="AB19" s="14">
        <f t="shared" si="9"/>
        <v>5</v>
      </c>
      <c r="AC19" s="14">
        <f t="shared" si="9"/>
        <v>6</v>
      </c>
      <c r="AD19" s="14">
        <f t="shared" si="9"/>
        <v>7</v>
      </c>
      <c r="AE19" s="14">
        <f t="shared" si="9"/>
        <v>1</v>
      </c>
      <c r="AF19" s="14">
        <f t="shared" si="9"/>
        <v>2</v>
      </c>
      <c r="AG19" s="14">
        <f t="shared" si="9"/>
        <v>3</v>
      </c>
      <c r="AH19" s="14">
        <f t="shared" si="9"/>
        <v>4</v>
      </c>
      <c r="AI19" s="14">
        <f t="shared" si="9"/>
        <v>5</v>
      </c>
      <c r="AJ19" s="14">
        <f>IF(AJ18=0,"",WEEKDAY(AJ18,1))</f>
        <v>6</v>
      </c>
      <c r="AK19" s="65" t="s">
        <v>93</v>
      </c>
      <c r="AL19" s="66">
        <f>IF(AN19=0,0,AN18+1)</f>
        <v>46209</v>
      </c>
      <c r="AM19" s="67"/>
      <c r="AN19" s="68">
        <f>(AN18+7)*IF(MONTH(AN18+7)=A20,1,0)</f>
        <v>46215</v>
      </c>
      <c r="AO19" s="69">
        <f ca="1">IF(AU19&lt;7,1,IF(AP19=7,0,1))</f>
        <v>0</v>
      </c>
      <c r="AP19" s="70">
        <f ca="1">COUNTIFS(OFFSET(F20,0,DAY(AL19)-1,1,DAY(AN19)-DAY(AL19)+1),"■")+COUNTIFS(OFFSET(F20,0,DAY(AL19)-1,1,DAY(AN19)-DAY(AL19)+1),"〇")+COUNTIFS(OFFSET(F20,0,DAY(AL19)-1,1,DAY(AN19)-DAY(AL19)+1),"振")</f>
        <v>7</v>
      </c>
      <c r="AQ19" s="71">
        <f ca="1">COUNTIFS(OFFSET(F20,0,DAY(AL19)-1,1,DAY(AN19)-DAY(AL19)+1),"■")+COUNTIFS(OFFSET(F20,0,DAY(AL19)-1,1,DAY(AN19)-DAY(AL19)+1),"振")+COUNTIFS(F16:AJ16,"翌",F15:AJ15,"■")+COUNTIFS(F16:AJ16,"翌",F15:AJ15,"振")</f>
        <v>2</v>
      </c>
      <c r="AR19" s="71">
        <f t="shared" ref="AR19:AR22" ca="1" si="10">IF(AO19&gt;0,0,IF(AQ19/AP19&gt;0.285,0,1))</f>
        <v>0</v>
      </c>
      <c r="AS19" s="71">
        <f t="shared" ref="AS19:AS20" si="11">IF(AJ19&gt;0,0,IF(AR19&gt;0,"NG","OK"))</f>
        <v>0</v>
      </c>
      <c r="AT19" s="72"/>
      <c r="AU19" s="73">
        <f ca="1">COUNTIFS(OFFSET(F22,0,DAY(AL19)-1,1,DAY(AN19)-DAY(AL19)+1),"■")+COUNTIFS(OFFSET(F22,0,DAY(AL19)-1,1,DAY(AN19)-DAY(AL19)+1),"〇")+COUNTIFS(OFFSET(F22,0,DAY(AL19)-1,1,DAY(AN19)-DAY(AL19)+1),"振")</f>
        <v>7</v>
      </c>
      <c r="AV19" s="71">
        <f ca="1">COUNTIFS(OFFSET(F22,0,DAY(AL19)-1,1,DAY(AN19)-DAY(AL19)+1),"■")+COUNTIFS(OFFSET(F22,0,DAY(AL19)-1,1,DAY(AN19)-DAY(AL19)+1),"振")+COUNTIFS(F16:AJ16,"翌",F17:AJ17,"■")</f>
        <v>2</v>
      </c>
      <c r="AW19" s="71">
        <f t="shared" ref="AW19:AW22" ca="1" si="12">IF(OR(AO19&gt;0,AU19=0),0,IF(AV19/AU19&gt;0.285,0,1))</f>
        <v>0</v>
      </c>
      <c r="AX19" s="71" t="str">
        <f ca="1">IF(AO19&gt;0,"-",IF(AW19&gt;0,"NG","OK"))</f>
        <v>OK</v>
      </c>
      <c r="AY19" s="72"/>
      <c r="BA19" s="105"/>
      <c r="BB19" s="105"/>
      <c r="BC19" s="108"/>
      <c r="BD19" s="109"/>
      <c r="BE19" s="111"/>
      <c r="BF19" s="95"/>
      <c r="BG19" s="96"/>
      <c r="BH19" s="99"/>
      <c r="BI19" s="100"/>
      <c r="BJ19" s="95"/>
    </row>
    <row r="20" spans="1:62" ht="26.45" customHeight="1">
      <c r="A20" s="102">
        <f>IF(A15=12,1,A15+1)</f>
        <v>7</v>
      </c>
      <c r="B20" s="102"/>
      <c r="C20" s="102"/>
      <c r="D20" s="101" t="s">
        <v>17</v>
      </c>
      <c r="E20" s="101"/>
      <c r="F20" s="19" t="str">
        <f t="shared" ref="F20:AJ20" si="13">IF(F19="","",IF(WEEKDAY(F19,2)&gt;5,"■","〇"))</f>
        <v>〇</v>
      </c>
      <c r="G20" s="19" t="str">
        <f t="shared" si="13"/>
        <v>〇</v>
      </c>
      <c r="H20" s="19" t="str">
        <f t="shared" si="13"/>
        <v>〇</v>
      </c>
      <c r="I20" s="19" t="str">
        <f t="shared" si="13"/>
        <v>■</v>
      </c>
      <c r="J20" s="19" t="str">
        <f t="shared" si="13"/>
        <v>■</v>
      </c>
      <c r="K20" s="19" t="str">
        <f t="shared" si="13"/>
        <v>〇</v>
      </c>
      <c r="L20" s="19" t="str">
        <f t="shared" si="13"/>
        <v>〇</v>
      </c>
      <c r="M20" s="19" t="str">
        <f t="shared" si="13"/>
        <v>〇</v>
      </c>
      <c r="N20" s="19" t="str">
        <f t="shared" si="13"/>
        <v>〇</v>
      </c>
      <c r="O20" s="19" t="str">
        <f t="shared" si="13"/>
        <v>〇</v>
      </c>
      <c r="P20" s="19" t="str">
        <f t="shared" si="13"/>
        <v>■</v>
      </c>
      <c r="Q20" s="19" t="str">
        <f t="shared" si="13"/>
        <v>■</v>
      </c>
      <c r="R20" s="19" t="str">
        <f t="shared" si="13"/>
        <v>〇</v>
      </c>
      <c r="S20" s="19" t="str">
        <f t="shared" si="13"/>
        <v>〇</v>
      </c>
      <c r="T20" s="19" t="str">
        <f t="shared" si="13"/>
        <v>〇</v>
      </c>
      <c r="U20" s="19" t="str">
        <f t="shared" si="13"/>
        <v>〇</v>
      </c>
      <c r="V20" s="19" t="str">
        <f t="shared" si="13"/>
        <v>〇</v>
      </c>
      <c r="W20" s="19" t="str">
        <f t="shared" si="13"/>
        <v>■</v>
      </c>
      <c r="X20" s="19" t="str">
        <f t="shared" si="13"/>
        <v>■</v>
      </c>
      <c r="Y20" s="19" t="str">
        <f t="shared" si="13"/>
        <v>〇</v>
      </c>
      <c r="Z20" s="19" t="str">
        <f t="shared" si="13"/>
        <v>〇</v>
      </c>
      <c r="AA20" s="19" t="str">
        <f t="shared" si="13"/>
        <v>〇</v>
      </c>
      <c r="AB20" s="19" t="str">
        <f t="shared" si="13"/>
        <v>〇</v>
      </c>
      <c r="AC20" s="19" t="str">
        <f t="shared" si="13"/>
        <v>〇</v>
      </c>
      <c r="AD20" s="19" t="str">
        <f t="shared" si="13"/>
        <v>■</v>
      </c>
      <c r="AE20" s="19" t="str">
        <f t="shared" si="13"/>
        <v>■</v>
      </c>
      <c r="AF20" s="19" t="str">
        <f>IF(AF19="","",IF(WEEKDAY(AF19,2)&gt;5,"■","〇"))</f>
        <v>〇</v>
      </c>
      <c r="AG20" s="19" t="str">
        <f t="shared" si="13"/>
        <v>〇</v>
      </c>
      <c r="AH20" s="19" t="str">
        <f t="shared" si="13"/>
        <v>〇</v>
      </c>
      <c r="AI20" s="19" t="str">
        <f t="shared" si="13"/>
        <v>〇</v>
      </c>
      <c r="AJ20" s="19" t="str">
        <f t="shared" si="13"/>
        <v>〇</v>
      </c>
      <c r="AK20" s="65" t="s">
        <v>94</v>
      </c>
      <c r="AL20" s="66">
        <f t="shared" ref="AL20:AL22" si="14">IF(AN20=0,0,AN19+1)</f>
        <v>46216</v>
      </c>
      <c r="AM20" s="67"/>
      <c r="AN20" s="68">
        <f>(AN19+7)*IF(MONTH(AN19+7)=A20,1,0)</f>
        <v>46222</v>
      </c>
      <c r="AO20" s="69">
        <f ca="1">IF(AU20&lt;7,1,IF(AP20=7,0,1))</f>
        <v>0</v>
      </c>
      <c r="AP20" s="70">
        <f ca="1">COUNTIFS(OFFSET(F20,0,DAY(AL20)-1,1,DAY(AN20)-DAY(AL20)+1),"■")+COUNTIFS(OFFSET(F20,0,DAY(AL20)-1,1,DAY(AN20)-DAY(AL20)+1),"〇")+COUNTIFS(OFFSET(F20,0,DAY(AL20)-1,1,DAY(AN20)-DAY(AL20)+1),"振")</f>
        <v>7</v>
      </c>
      <c r="AQ20" s="71">
        <f ca="1">COUNTIFS(OFFSET(F20,0,DAY(AL20)-1,1,DAY(AN20)-DAY(AL20)+1),"■")+COUNTIFS(OFFSET(F20,0,DAY(AL20)-1,1,DAY(AN20)-DAY(AL20)+1),"振")+COUNTIFS(F16:AJ16,"翌",F15:AJ15,"■")+COUNTIFS(F16:AJ16,"翌",F15:AJ15,"振")</f>
        <v>2</v>
      </c>
      <c r="AR20" s="71">
        <f t="shared" ca="1" si="10"/>
        <v>0</v>
      </c>
      <c r="AS20" s="71">
        <f t="shared" si="11"/>
        <v>0</v>
      </c>
      <c r="AT20" s="72"/>
      <c r="AU20" s="74">
        <f ca="1">COUNTIFS(OFFSET(F22,0,DAY(AL20)-1,1,DAY(AN20)-DAY(AL20)+1),"■")+COUNTIFS(OFFSET(F22,0,DAY(AL20)-1,1,DAY(AN20)-DAY(AL20)+1),"〇")+COUNTIFS(OFFSET(F22,0,DAY(AL20)-1,1,DAY(AN20)-DAY(AL20)+1),"振")+COUNTIFS(F18:AJ18,"翌")</f>
        <v>7</v>
      </c>
      <c r="AV20" s="71">
        <f ca="1">COUNTIFS(OFFSET(F22,0,DAY(AL20)-1,1,DAY(AN20)-DAY(AL20)+1),"■")+COUNTIFS(OFFSET(F22,0,DAY(AL20)-1,1,DAY(AN20)-DAY(AL20)+1),"振")+COUNTIFS(F16:AJ16,"翌",F17:AJ17,"■")</f>
        <v>2</v>
      </c>
      <c r="AW20" s="71">
        <f t="shared" ca="1" si="12"/>
        <v>0</v>
      </c>
      <c r="AX20" s="71" t="str">
        <f ca="1">IF(AO20&gt;0,"-",IF(AW20&gt;0,"NG","OK"))</f>
        <v>OK</v>
      </c>
      <c r="AY20" s="72"/>
      <c r="BA20" s="28">
        <f>COUNTIFS(F21:AJ21,"",F19:AJ19,1)+COUNTIFS(F21:AJ21,"",F19:AJ19,7)+COUNTIFS(F16:AJ16,"翌",F14:AJ14,1)+COUNTIFS(F16:AJ16,"翌",F14:AJ14,7)</f>
        <v>8</v>
      </c>
      <c r="BB20" s="28">
        <f>COUNTIF(D20:AH20,"■")-COUNTIFS(F21:AJ21,"－",F20:AJ20,"■")</f>
        <v>8</v>
      </c>
      <c r="BC20" s="28">
        <f ca="1">IF(BD20="NG",1,0)</f>
        <v>0</v>
      </c>
      <c r="BD20" s="46" t="str">
        <f ca="1">AT18</f>
        <v>OK</v>
      </c>
      <c r="BE20" s="30">
        <f>COUNTIFS(H15:AJ15,"■",H14:AJ14,1)+COUNTIFS(H15:AJ15,"〇",H14:AJ14,1)+COUNTIFS(H15:AJ15,"■",H14:AJ14,7)+COUNTIFS(H15:AJ15,"〇",H14:AJ14,7)</f>
        <v>6</v>
      </c>
      <c r="BF20" s="30">
        <f>COUNTIF(F20:AJ20,"■")</f>
        <v>8</v>
      </c>
      <c r="BG20" s="45">
        <f>IF(BJ20=0,"-",BF20/BJ20)</f>
        <v>0.25806451612903225</v>
      </c>
      <c r="BH20" s="30">
        <f>IF(BI20="NG",1,0)</f>
        <v>0</v>
      </c>
      <c r="BI20" s="30" t="str">
        <f>IF(BG20&gt;=0.285,"OK",IF(BF20&gt;=BE20,"OK","NG"))</f>
        <v>OK</v>
      </c>
      <c r="BJ20" s="30">
        <f>COUNTIF(F20:AJ20,"〇")+COUNTIF(F20:AJ20,"■")</f>
        <v>31</v>
      </c>
    </row>
    <row r="21" spans="1:62" ht="26.45" customHeight="1">
      <c r="A21" s="102"/>
      <c r="B21" s="102"/>
      <c r="C21" s="102"/>
      <c r="D21" s="101" t="s">
        <v>83</v>
      </c>
      <c r="E21" s="101"/>
      <c r="F21" s="19" t="str">
        <f>IF(F20="×","×","")</f>
        <v/>
      </c>
      <c r="G21" s="19" t="str">
        <f t="shared" ref="G21:AE21" si="15">IF(G20="×","×","")</f>
        <v/>
      </c>
      <c r="H21" s="19" t="str">
        <f t="shared" si="15"/>
        <v/>
      </c>
      <c r="I21" s="19" t="str">
        <f t="shared" si="15"/>
        <v/>
      </c>
      <c r="J21" s="19" t="str">
        <f t="shared" si="15"/>
        <v/>
      </c>
      <c r="K21" s="19" t="str">
        <f t="shared" si="15"/>
        <v/>
      </c>
      <c r="L21" s="19" t="str">
        <f t="shared" si="15"/>
        <v/>
      </c>
      <c r="M21" s="19" t="str">
        <f t="shared" si="15"/>
        <v/>
      </c>
      <c r="N21" s="19" t="str">
        <f t="shared" si="15"/>
        <v/>
      </c>
      <c r="O21" s="19" t="str">
        <f t="shared" si="15"/>
        <v/>
      </c>
      <c r="P21" s="19" t="str">
        <f t="shared" si="15"/>
        <v/>
      </c>
      <c r="Q21" s="19" t="str">
        <f t="shared" si="15"/>
        <v/>
      </c>
      <c r="R21" s="19" t="str">
        <f t="shared" si="15"/>
        <v/>
      </c>
      <c r="S21" s="19" t="str">
        <f t="shared" si="15"/>
        <v/>
      </c>
      <c r="T21" s="19" t="str">
        <f t="shared" si="15"/>
        <v/>
      </c>
      <c r="U21" s="19" t="str">
        <f t="shared" si="15"/>
        <v/>
      </c>
      <c r="V21" s="19" t="str">
        <f t="shared" si="15"/>
        <v/>
      </c>
      <c r="W21" s="19" t="str">
        <f t="shared" si="15"/>
        <v/>
      </c>
      <c r="X21" s="19" t="str">
        <f t="shared" si="15"/>
        <v/>
      </c>
      <c r="Y21" s="19" t="str">
        <f t="shared" si="15"/>
        <v/>
      </c>
      <c r="Z21" s="19" t="str">
        <f t="shared" si="15"/>
        <v/>
      </c>
      <c r="AA21" s="19" t="str">
        <f t="shared" si="15"/>
        <v/>
      </c>
      <c r="AB21" s="19" t="str">
        <f t="shared" si="15"/>
        <v/>
      </c>
      <c r="AC21" s="19" t="str">
        <f t="shared" si="15"/>
        <v/>
      </c>
      <c r="AD21" s="19" t="str">
        <f t="shared" si="15"/>
        <v/>
      </c>
      <c r="AE21" s="19" t="str">
        <f t="shared" si="15"/>
        <v/>
      </c>
      <c r="AF21" s="19" t="s">
        <v>113</v>
      </c>
      <c r="AG21" s="19" t="s">
        <v>113</v>
      </c>
      <c r="AH21" s="19" t="s">
        <v>113</v>
      </c>
      <c r="AI21" s="19" t="s">
        <v>113</v>
      </c>
      <c r="AJ21" s="19" t="s">
        <v>113</v>
      </c>
      <c r="AK21" s="65" t="s">
        <v>95</v>
      </c>
      <c r="AL21" s="66">
        <f t="shared" si="14"/>
        <v>46223</v>
      </c>
      <c r="AM21" s="67"/>
      <c r="AN21" s="68">
        <f>(AN20+7)*IF(MONTH(AN20+7)=A20,1,0)</f>
        <v>46229</v>
      </c>
      <c r="AO21" s="69">
        <f ca="1">IF(AU21&lt;7,1,IF(AP21=7,0,1))</f>
        <v>0</v>
      </c>
      <c r="AP21" s="70">
        <f ca="1">COUNTIFS(OFFSET(F20,0,DAY(AL21)-1,1,DAY(AN21)-DAY(AL21)+1),"■")+COUNTIFS(OFFSET(F20,0,DAY(AL21)-1,1,DAY(AN21)-DAY(AL21)+1),"〇")+COUNTIFS(OFFSET(F20,0,DAY(AL21)-1,1,DAY(AN21)-DAY(AL21)+1),"振")</f>
        <v>7</v>
      </c>
      <c r="AQ21" s="71">
        <f ca="1">COUNTIFS(OFFSET(F20,0,DAY(AL21)-1,1,DAY(AN21)-DAY(AL21)+1),"■")+COUNTIFS(OFFSET(F20,0,DAY(AL21)-1,1,DAY(AN21)-DAY(AL21)+1),"振")+COUNTIFS(F16:AJ16,"翌",F15:AJ15,"■")+COUNTIFS(F16:AJ16,"翌",F15:AJ15,"振")</f>
        <v>2</v>
      </c>
      <c r="AR21" s="71">
        <f t="shared" ca="1" si="10"/>
        <v>0</v>
      </c>
      <c r="AS21" s="71" t="str">
        <f>IF(AJ21&gt;0,"-",IF(AR21&gt;0,"NG","OK"))</f>
        <v>-</v>
      </c>
      <c r="AT21" s="72"/>
      <c r="AU21" s="70">
        <f ca="1">COUNTIFS(OFFSET(F22,0,DAY(AL21)-1,1,DAY(AN21)-DAY(AL21)+1),"■")+COUNTIFS(OFFSET(F22,0,DAY(AL21)-1,1,DAY(AN21)-DAY(AL21)+1),"〇")+COUNTIFS(OFFSET(F22,0,DAY(AL21)-1,1,DAY(AN21)-DAY(AL21)+1),"振")+COUNTIFS(F19:AJ19,"翌")</f>
        <v>7</v>
      </c>
      <c r="AV21" s="71">
        <f ca="1">COUNTIFS(OFFSET(F22,0,DAY(AL21)-1,1,DAY(AN21)-DAY(AL21)+1),"■")+COUNTIFS(OFFSET(F22,0,DAY(AL21)-1,1,DAY(AN21)-DAY(AL21)+1),"振")+COUNTIFS(F16:AJ16,"翌",F17:AJ17,"■")+COUNTIFS(F16:AJ16,"翌",F17:AJ17,"振")</f>
        <v>3</v>
      </c>
      <c r="AW21" s="71">
        <f t="shared" ca="1" si="12"/>
        <v>0</v>
      </c>
      <c r="AX21" s="71" t="str">
        <f ca="1">IF(AO21&gt;0,"-",IF(AW21&gt;0,"NG","OK"))</f>
        <v>OK</v>
      </c>
      <c r="AY21" s="72"/>
      <c r="BA21" s="29"/>
      <c r="BB21" s="29"/>
      <c r="BC21" s="29"/>
      <c r="BD21" s="29"/>
      <c r="BE21" s="31"/>
      <c r="BF21" s="31"/>
      <c r="BG21" s="44"/>
      <c r="BH21" s="31"/>
      <c r="BI21" s="31"/>
      <c r="BJ21" s="31"/>
    </row>
    <row r="22" spans="1:62" ht="26.45" customHeight="1">
      <c r="A22" s="102"/>
      <c r="B22" s="102"/>
      <c r="C22" s="102"/>
      <c r="D22" s="101" t="s">
        <v>18</v>
      </c>
      <c r="E22" s="101"/>
      <c r="F22" s="19" t="s">
        <v>60</v>
      </c>
      <c r="G22" s="19" t="s">
        <v>60</v>
      </c>
      <c r="H22" s="19" t="s">
        <v>60</v>
      </c>
      <c r="I22" s="19" t="s">
        <v>58</v>
      </c>
      <c r="J22" s="19" t="s">
        <v>58</v>
      </c>
      <c r="K22" s="19" t="s">
        <v>60</v>
      </c>
      <c r="L22" s="19" t="s">
        <v>60</v>
      </c>
      <c r="M22" s="19" t="s">
        <v>60</v>
      </c>
      <c r="N22" s="19" t="s">
        <v>60</v>
      </c>
      <c r="O22" s="19" t="s">
        <v>60</v>
      </c>
      <c r="P22" s="19" t="s">
        <v>58</v>
      </c>
      <c r="Q22" s="19" t="s">
        <v>58</v>
      </c>
      <c r="R22" s="19" t="s">
        <v>60</v>
      </c>
      <c r="S22" s="19" t="s">
        <v>60</v>
      </c>
      <c r="T22" s="19" t="s">
        <v>60</v>
      </c>
      <c r="U22" s="19" t="s">
        <v>60</v>
      </c>
      <c r="V22" s="19" t="s">
        <v>60</v>
      </c>
      <c r="W22" s="19" t="s">
        <v>58</v>
      </c>
      <c r="X22" s="19" t="s">
        <v>58</v>
      </c>
      <c r="Y22" s="19" t="s">
        <v>58</v>
      </c>
      <c r="Z22" s="19" t="s">
        <v>60</v>
      </c>
      <c r="AA22" s="19" t="s">
        <v>66</v>
      </c>
      <c r="AB22" s="19" t="s">
        <v>66</v>
      </c>
      <c r="AC22" s="19" t="s">
        <v>60</v>
      </c>
      <c r="AD22" s="19" t="s">
        <v>60</v>
      </c>
      <c r="AE22" s="19" t="s">
        <v>60</v>
      </c>
      <c r="AF22" s="19" t="s">
        <v>60</v>
      </c>
      <c r="AG22" s="19" t="s">
        <v>60</v>
      </c>
      <c r="AH22" s="19" t="s">
        <v>60</v>
      </c>
      <c r="AI22" s="19" t="s">
        <v>60</v>
      </c>
      <c r="AJ22" s="19" t="s">
        <v>60</v>
      </c>
      <c r="AK22" s="76" t="s">
        <v>96</v>
      </c>
      <c r="AL22" s="77">
        <f t="shared" si="14"/>
        <v>0</v>
      </c>
      <c r="AM22" s="78"/>
      <c r="AN22" s="79">
        <f>(AN21+7)*IF(MONTH(AN21+7)=A20,1,0)</f>
        <v>0</v>
      </c>
      <c r="AO22" s="80">
        <f ca="1">IF(AU22&lt;7,1,IF(AP22=7,0,1))</f>
        <v>1</v>
      </c>
      <c r="AP22" s="81">
        <f ca="1">COUNTIFS(OFFSET(F20,0,DAY(AL22)-1,1,DAY(AN22)-DAY(AL22)+1),"■")+COUNTIFS(OFFSET(F20,0,DAY(AL22)-1,1,DAY(AN22)-DAY(AL22)+1),"〇")+COUNTIFS(OFFSET(F20,0,DAY(AL22)-1,1,DAY(AN22)-DAY(AL22)+1),"振")</f>
        <v>0</v>
      </c>
      <c r="AQ22" s="82">
        <f ca="1">COUNTIFS(OFFSET(F20,0,DAY(AL22)-1,1,DAY(AN22)-DAY(AL22)+1),"■")+COUNTIFS(OFFSET(F20,0,DAY(AL22)-1,1,DAY(AN22)-DAY(AL22)+1),"振")+COUNTIFS(F16:AJ16,"翌",F15:AJ15,"■")+COUNTIFS(F16:AJ16,"翌",F15:AJ15,"振")</f>
        <v>0</v>
      </c>
      <c r="AR22" s="82">
        <f t="shared" ca="1" si="10"/>
        <v>0</v>
      </c>
      <c r="AS22" s="82" t="str">
        <f>IF(AJ22&gt;0,"-",IF(AR22&gt;0,"NG","OK"))</f>
        <v>-</v>
      </c>
      <c r="AT22" s="83"/>
      <c r="AU22" s="84">
        <f ca="1">COUNTIFS(OFFSET(F22,0,DAY(AL22)-1,1,DAY(AN22)-DAY(AL22)+1),"■")+COUNTIFS(OFFSET(F22,0,DAY(AL22)-1,1,DAY(AN22)-DAY(AL22)+1),"〇")+COUNTIFS(OFFSET(F22,0,DAY(AL22)-1,1,DAY(AN22)-DAY(AL22)+1),"振")+COUNTIFS(F20:AJ20,"翌")</f>
        <v>0</v>
      </c>
      <c r="AV22" s="82">
        <f ca="1">COUNTIFS(OFFSET(F22,0,DAY(AL22)-1,1,DAY(AN22)-DAY(AL22)+1),"■")+COUNTIFS(OFFSET(F22,0,DAY(AL22)-1,1,DAY(AN22)-DAY(AL22)+1),"振")+COUNTIFS(F16:AJ16,"翌",F17:AJ17,"■")+COUNTIFS(F16:AJ16,"翌",F17:AJ17,"振")</f>
        <v>0</v>
      </c>
      <c r="AW22" s="82">
        <f t="shared" ca="1" si="12"/>
        <v>0</v>
      </c>
      <c r="AX22" s="82" t="str">
        <f ca="1">IF(AO22&gt;0,"-",IF(AW22&gt;0,"NG","OK"))</f>
        <v>-</v>
      </c>
      <c r="AY22" s="83"/>
      <c r="BA22" s="29"/>
      <c r="BB22" s="28">
        <f>COUNTIFS(F21:AJ21,"",F22:AJ22,"■")+COUNTIFS(F21:AJ21,"",F22:AJ22,"振")+COUNTIFS(F16:AJ16,"翌",F17:AJ17,"■")+COUNTIFS(F16:AJ16,"翌",F17:AJ17,"振")</f>
        <v>9</v>
      </c>
      <c r="BC22" s="28">
        <f ca="1">IF(BD22="NG",1,0)</f>
        <v>0</v>
      </c>
      <c r="BD22" s="46" t="str">
        <f ca="1">AY18</f>
        <v>OK</v>
      </c>
      <c r="BE22" s="30">
        <f>COUNTIFS(F20:AJ20,"■",F19:AJ19,1)+COUNTIFS(F20:AJ20,"〇",F19:AJ19,1)+COUNTIFS(F20:AJ20,"■",F19:AJ19,7)+COUNTIFS(F20:AJ20,"〇",F19:AJ19,7)-COUNTIFS(F22:AJ22,"×",F19:AJ19,1)-COUNTIFS(F22:AJ22,"×",F19:AJ19,7)</f>
        <v>8</v>
      </c>
      <c r="BF22" s="30">
        <f>COUNTIF(F22:AJ22,"■")+COUNTIF(F22:AJ22,"振")</f>
        <v>9</v>
      </c>
      <c r="BG22" s="45">
        <f>IF(BJ22=0,"-",BF22/BJ22)</f>
        <v>0.29032258064516131</v>
      </c>
      <c r="BH22" s="30">
        <f>IF(BI22="NG",1,0)</f>
        <v>0</v>
      </c>
      <c r="BI22" s="30" t="str">
        <f>IF(BG22&gt;=0.285,"OK",IF(BF22&gt;=BE22,"OK","NG"))</f>
        <v>OK</v>
      </c>
      <c r="BJ22" s="30">
        <f>COUNTIF(F22:AJ22,"〇")+COUNTIF(F22:AJ22,"■")+COUNTIF(F22:AJ22,"振")</f>
        <v>31</v>
      </c>
    </row>
    <row r="23" spans="1:62" ht="26.45" customHeight="1">
      <c r="A23" s="103">
        <f>IF(A20=12,A18+1,A18)</f>
        <v>2026</v>
      </c>
      <c r="B23" s="103"/>
      <c r="C23" s="103"/>
      <c r="D23" s="101" t="s">
        <v>8</v>
      </c>
      <c r="E23" s="101"/>
      <c r="F23" s="13">
        <f>IF(DATE($A23,$A25,F$12)&lt;$D$5,0,IF(DATE($A23,$A25,F$12)&gt;$L$5,0,DATE($A23,$A25,F$12)))</f>
        <v>46235</v>
      </c>
      <c r="G23" s="13">
        <f t="shared" ref="G23:AF23" si="16">IF(DATE($A23,$A25,G$12)&lt;$D$5,0,IF(DATE($A23,$A25,G$12)&gt;$L$5,0,DATE($A23,$A25,G$12)))</f>
        <v>46236</v>
      </c>
      <c r="H23" s="13">
        <f t="shared" si="16"/>
        <v>46237</v>
      </c>
      <c r="I23" s="13">
        <f t="shared" si="16"/>
        <v>46238</v>
      </c>
      <c r="J23" s="13">
        <f t="shared" si="16"/>
        <v>46239</v>
      </c>
      <c r="K23" s="13">
        <f t="shared" si="16"/>
        <v>46240</v>
      </c>
      <c r="L23" s="13">
        <f t="shared" si="16"/>
        <v>46241</v>
      </c>
      <c r="M23" s="13">
        <f t="shared" si="16"/>
        <v>46242</v>
      </c>
      <c r="N23" s="13">
        <f t="shared" si="16"/>
        <v>46243</v>
      </c>
      <c r="O23" s="13">
        <f t="shared" si="16"/>
        <v>46244</v>
      </c>
      <c r="P23" s="13">
        <f t="shared" si="16"/>
        <v>46245</v>
      </c>
      <c r="Q23" s="13">
        <f t="shared" si="16"/>
        <v>46246</v>
      </c>
      <c r="R23" s="13">
        <f t="shared" si="16"/>
        <v>46247</v>
      </c>
      <c r="S23" s="13">
        <f t="shared" si="16"/>
        <v>46248</v>
      </c>
      <c r="T23" s="13">
        <f t="shared" si="16"/>
        <v>46249</v>
      </c>
      <c r="U23" s="13">
        <f t="shared" si="16"/>
        <v>46250</v>
      </c>
      <c r="V23" s="13">
        <f t="shared" si="16"/>
        <v>46251</v>
      </c>
      <c r="W23" s="13">
        <f t="shared" si="16"/>
        <v>46252</v>
      </c>
      <c r="X23" s="13">
        <f t="shared" si="16"/>
        <v>46253</v>
      </c>
      <c r="Y23" s="13">
        <f t="shared" si="16"/>
        <v>46254</v>
      </c>
      <c r="Z23" s="13">
        <f t="shared" si="16"/>
        <v>46255</v>
      </c>
      <c r="AA23" s="13">
        <f t="shared" si="16"/>
        <v>46256</v>
      </c>
      <c r="AB23" s="13">
        <f t="shared" si="16"/>
        <v>46257</v>
      </c>
      <c r="AC23" s="13">
        <f t="shared" si="16"/>
        <v>46258</v>
      </c>
      <c r="AD23" s="13">
        <f t="shared" si="16"/>
        <v>46259</v>
      </c>
      <c r="AE23" s="13">
        <f t="shared" si="16"/>
        <v>46260</v>
      </c>
      <c r="AF23" s="13">
        <f t="shared" si="16"/>
        <v>46261</v>
      </c>
      <c r="AG23" s="13">
        <f>IF(DATE($A23,$A25,AG$12)&lt;$D$5,0,IF(DATE($A23,$A25,AG$12)&gt;$L$5,0,DATE($A23,$A25,AG$12)))</f>
        <v>46262</v>
      </c>
      <c r="AH23" s="13">
        <f>DATE($A23,$A25,AH$12)*IF(MONTH(AG23)=MONTH(DATE($A23,$A25,AH$12)),1,0)*IF(DATE($A23,$A25,AH$12)&lt;$D$5,0,IF(DATE($A23,$A25,AH$12)&gt;$L$5,0,1))</f>
        <v>46263</v>
      </c>
      <c r="AI23" s="13">
        <f>DATE($A23,$A25,AI$12)*IF(MONTH(AH23)=MONTH(DATE($A23,$A25,AI$12)),1,0)*IF(DATE($A23,$A25,AI$12)&lt;$D$5,0,IF(DATE($A23,$A25,AI$12)&gt;$L$5,0,1))</f>
        <v>46264</v>
      </c>
      <c r="AJ23" s="13">
        <f>DATE($A23,$A25,AJ$12)*IF(MONTH(AI23)=MONTH(DATE($A23,$A25,AJ$12)),1,0)*IF(DATE($A23,$A25,AJ$12)&lt;$D$5,0,IF(DATE($A23,$A25,AJ$12)&gt;$L$5,0,1))</f>
        <v>46265</v>
      </c>
      <c r="AK23" s="56" t="s">
        <v>92</v>
      </c>
      <c r="AL23" s="57">
        <f>_xlfn.MINIFS(F23:AJ23,F23:AJ23,"&gt;0")</f>
        <v>46235</v>
      </c>
      <c r="AM23" s="58" t="s">
        <v>97</v>
      </c>
      <c r="AN23" s="59">
        <f>CEILING(DATE(A23, A25, 1+6+ROUNDDOWN(DAY(AL23)/7,0)*7), 7) - 6</f>
        <v>46236</v>
      </c>
      <c r="AO23" s="69">
        <f ca="1">IF(AU23&lt;7,1,IF(AP23=7,0,1))</f>
        <v>0</v>
      </c>
      <c r="AP23" s="61">
        <f ca="1">COUNTIFS(OFFSET(F25,0,DAY(AL23)-1,1,DAY(AN23)-DAY(AL23)+1),"■")+COUNTIFS(OFFSET(F25,0,DAY(AL23)-1,1,DAY(AN23)-DAY(AL23)+1),"〇")+COUNTIFS(OFFSET(F25,0,DAY(AL23)-1,1,DAY(AN23)-DAY(AL23)+1),"振")+COUNTIFS(F21:AJ21,"翌")</f>
        <v>7</v>
      </c>
      <c r="AQ23" s="62">
        <f ca="1">COUNTIFS(OFFSET(F25,0,DAY(AL23)-1,1,DAY(AN23)-DAY(AL23)+1),"■")+COUNTIFS(OFFSET(F25,0,DAY(AL23)-1,1,DAY(AN23)-DAY(AL23)+1),"振")+COUNTIFS(F21:AJ21,"翌",F20:AJ20,"■")+COUNTIFS(F21:AJ21,"翌",F20:AJ20,"振")</f>
        <v>2</v>
      </c>
      <c r="AR23" s="62">
        <f ca="1">IF(AO23&gt;0,0,IF(AQ23/AP23&gt;0.285,0,1))</f>
        <v>0</v>
      </c>
      <c r="AS23" s="62" t="str">
        <f>IF(AJ23&gt;0,"-",IF(AR23&gt;0,"NG","OK"))</f>
        <v>-</v>
      </c>
      <c r="AT23" s="63" t="str">
        <f ca="1">IF(SUM(AR23:AR27)&gt;0,"NG","OK")</f>
        <v>OK</v>
      </c>
      <c r="AU23" s="64">
        <f ca="1">COUNTIFS(OFFSET(F27,0,DAY(AL23)-1,1,DAY(AN23)-DAY(AL23)+1),"■")+COUNTIFS(OFFSET(F27,0,DAY(AL23)-1,1,DAY(AN23)-DAY(AL23)+1),"〇")+COUNTIFS(OFFSET(F27,0,DAY(AL23)-1,1,DAY(AN23)-DAY(AL23)+1),"振")+COUNTIFS(F21:AJ21,"翌")</f>
        <v>7</v>
      </c>
      <c r="AV23" s="62">
        <f ca="1">COUNTIFS(OFFSET(F27,0,DAY(AL23)-1,1,DAY(AN23)-DAY(AL23)+1),"■")+COUNTIFS(OFFSET(F27,0,DAY(AL23)-1,1,DAY(AN23)-DAY(AL23)+1),"振")+COUNTIFS(F21:AJ21,"翌",F22:AJ22,"■")+COUNTIFS(F21:AJ21,"翌",F22:AJ22,"振")</f>
        <v>2</v>
      </c>
      <c r="AW23" s="62">
        <f ca="1">IF(OR(AO23&gt;0,AU23=0),0,IF(AV23/AU23&gt;0.285,0,1))</f>
        <v>0</v>
      </c>
      <c r="AX23" s="71" t="str">
        <f ca="1">IF(AO23&gt;0,"-",IF(AW23&gt;0,"NG","OK"))</f>
        <v>OK</v>
      </c>
      <c r="AY23" s="63" t="str">
        <f ca="1">IF(SUM(AW23:AW27)&gt;0,"NG","OK")</f>
        <v>OK</v>
      </c>
      <c r="BA23" s="104" t="s">
        <v>85</v>
      </c>
      <c r="BB23" s="105" t="s">
        <v>26</v>
      </c>
      <c r="BC23" s="106" t="s">
        <v>86</v>
      </c>
      <c r="BD23" s="107"/>
      <c r="BE23" s="110" t="s">
        <v>85</v>
      </c>
      <c r="BF23" s="95" t="s">
        <v>26</v>
      </c>
      <c r="BG23" s="96" t="s">
        <v>25</v>
      </c>
      <c r="BH23" s="97" t="s">
        <v>86</v>
      </c>
      <c r="BI23" s="98"/>
      <c r="BJ23" s="95" t="s">
        <v>23</v>
      </c>
    </row>
    <row r="24" spans="1:62" ht="26.45" customHeight="1">
      <c r="A24" s="103"/>
      <c r="B24" s="103"/>
      <c r="C24" s="103"/>
      <c r="D24" s="101" t="s">
        <v>2</v>
      </c>
      <c r="E24" s="101"/>
      <c r="F24" s="14">
        <f t="shared" ref="F24:AI24" si="17">IF(F23=0,"",WEEKDAY(F23,1))</f>
        <v>7</v>
      </c>
      <c r="G24" s="14">
        <f t="shared" si="17"/>
        <v>1</v>
      </c>
      <c r="H24" s="14">
        <f t="shared" si="17"/>
        <v>2</v>
      </c>
      <c r="I24" s="14">
        <f t="shared" si="17"/>
        <v>3</v>
      </c>
      <c r="J24" s="14">
        <f t="shared" si="17"/>
        <v>4</v>
      </c>
      <c r="K24" s="14">
        <f t="shared" si="17"/>
        <v>5</v>
      </c>
      <c r="L24" s="14">
        <f t="shared" si="17"/>
        <v>6</v>
      </c>
      <c r="M24" s="14">
        <f t="shared" si="17"/>
        <v>7</v>
      </c>
      <c r="N24" s="14">
        <f t="shared" si="17"/>
        <v>1</v>
      </c>
      <c r="O24" s="14">
        <f t="shared" si="17"/>
        <v>2</v>
      </c>
      <c r="P24" s="14">
        <f t="shared" si="17"/>
        <v>3</v>
      </c>
      <c r="Q24" s="14">
        <f t="shared" si="17"/>
        <v>4</v>
      </c>
      <c r="R24" s="14">
        <f t="shared" si="17"/>
        <v>5</v>
      </c>
      <c r="S24" s="14">
        <f t="shared" si="17"/>
        <v>6</v>
      </c>
      <c r="T24" s="14">
        <f t="shared" si="17"/>
        <v>7</v>
      </c>
      <c r="U24" s="14">
        <f t="shared" si="17"/>
        <v>1</v>
      </c>
      <c r="V24" s="14">
        <f t="shared" si="17"/>
        <v>2</v>
      </c>
      <c r="W24" s="14">
        <f t="shared" si="17"/>
        <v>3</v>
      </c>
      <c r="X24" s="14">
        <f t="shared" si="17"/>
        <v>4</v>
      </c>
      <c r="Y24" s="14">
        <f t="shared" si="17"/>
        <v>5</v>
      </c>
      <c r="Z24" s="14">
        <f t="shared" si="17"/>
        <v>6</v>
      </c>
      <c r="AA24" s="14">
        <f t="shared" si="17"/>
        <v>7</v>
      </c>
      <c r="AB24" s="14">
        <f t="shared" si="17"/>
        <v>1</v>
      </c>
      <c r="AC24" s="14">
        <f t="shared" si="17"/>
        <v>2</v>
      </c>
      <c r="AD24" s="14">
        <f t="shared" si="17"/>
        <v>3</v>
      </c>
      <c r="AE24" s="14">
        <f t="shared" si="17"/>
        <v>4</v>
      </c>
      <c r="AF24" s="14">
        <f t="shared" si="17"/>
        <v>5</v>
      </c>
      <c r="AG24" s="14">
        <f t="shared" si="17"/>
        <v>6</v>
      </c>
      <c r="AH24" s="14">
        <f t="shared" si="17"/>
        <v>7</v>
      </c>
      <c r="AI24" s="14">
        <f t="shared" si="17"/>
        <v>1</v>
      </c>
      <c r="AJ24" s="14">
        <f>IF(AJ23=0,"",WEEKDAY(AJ23,1))</f>
        <v>2</v>
      </c>
      <c r="AK24" s="65" t="s">
        <v>93</v>
      </c>
      <c r="AL24" s="66">
        <f>IF(AN24=0,0,AN23+1)</f>
        <v>46237</v>
      </c>
      <c r="AM24" s="67"/>
      <c r="AN24" s="68">
        <f>(AN23+7)*IF(MONTH(AN23+7)=A25,1,0)</f>
        <v>46243</v>
      </c>
      <c r="AO24" s="69">
        <f ca="1">IF(AU24&lt;7,1,IF(AP24=7,0,1))</f>
        <v>0</v>
      </c>
      <c r="AP24" s="70">
        <f ca="1">COUNTIFS(OFFSET(F25,0,DAY(AL24)-1,1,DAY(AN24)-DAY(AL24)+1),"■")+COUNTIFS(OFFSET(F25,0,DAY(AL24)-1,1,DAY(AN24)-DAY(AL24)+1),"〇")+COUNTIFS(OFFSET(F25,0,DAY(AL24)-1,1,DAY(AN24)-DAY(AL24)+1),"振")</f>
        <v>7</v>
      </c>
      <c r="AQ24" s="71">
        <f ca="1">COUNTIFS(OFFSET(F25,0,DAY(AL24)-1,1,DAY(AN24)-DAY(AL24)+1),"■")+COUNTIFS(OFFSET(F25,0,DAY(AL24)-1,1,DAY(AN24)-DAY(AL24)+1),"振")+COUNTIFS(F21:AJ21,"翌",F20:AJ20,"■")+COUNTIFS(F21:AJ21,"翌",F20:AJ20,"振")</f>
        <v>2</v>
      </c>
      <c r="AR24" s="71">
        <f t="shared" ref="AR24:AR27" ca="1" si="18">IF(AO24&gt;0,0,IF(AQ24/AP24&gt;0.285,0,1))</f>
        <v>0</v>
      </c>
      <c r="AS24" s="71">
        <f t="shared" ref="AS24:AS25" si="19">IF(AJ24&gt;0,0,IF(AR24&gt;0,"NG","OK"))</f>
        <v>0</v>
      </c>
      <c r="AT24" s="72"/>
      <c r="AU24" s="73">
        <f ca="1">COUNTIFS(OFFSET(F27,0,DAY(AL24)-1,1,DAY(AN24)-DAY(AL24)+1),"■")+COUNTIFS(OFFSET(F27,0,DAY(AL24)-1,1,DAY(AN24)-DAY(AL24)+1),"〇")+COUNTIFS(OFFSET(F27,0,DAY(AL24)-1,1,DAY(AN24)-DAY(AL24)+1),"振")</f>
        <v>7</v>
      </c>
      <c r="AV24" s="71">
        <f ca="1">COUNTIFS(OFFSET(F27,0,DAY(AL24)-1,1,DAY(AN24)-DAY(AL24)+1),"■")+COUNTIFS(OFFSET(F27,0,DAY(AL24)-1,1,DAY(AN24)-DAY(AL24)+1),"振")+COUNTIFS(F21:AJ21,"翌",F22:AJ22,"■")</f>
        <v>2</v>
      </c>
      <c r="AW24" s="71">
        <f t="shared" ref="AW24:AW27" ca="1" si="20">IF(OR(AO24&gt;0,AU24=0),0,IF(AV24/AU24&gt;0.285,0,1))</f>
        <v>0</v>
      </c>
      <c r="AX24" s="71" t="str">
        <f ca="1">IF(AO24&gt;0,"-",IF(AW24&gt;0,"NG","OK"))</f>
        <v>OK</v>
      </c>
      <c r="AY24" s="72"/>
      <c r="BA24" s="105"/>
      <c r="BB24" s="105"/>
      <c r="BC24" s="108"/>
      <c r="BD24" s="109"/>
      <c r="BE24" s="111"/>
      <c r="BF24" s="95"/>
      <c r="BG24" s="96"/>
      <c r="BH24" s="99"/>
      <c r="BI24" s="100"/>
      <c r="BJ24" s="95"/>
    </row>
    <row r="25" spans="1:62" ht="26.45" customHeight="1">
      <c r="A25" s="102">
        <f>IF(A20=12,1,A20+1)</f>
        <v>8</v>
      </c>
      <c r="B25" s="102"/>
      <c r="C25" s="102"/>
      <c r="D25" s="101" t="s">
        <v>17</v>
      </c>
      <c r="E25" s="101"/>
      <c r="F25" s="19" t="str">
        <f t="shared" ref="F25:AJ25" si="21">IF(F24="","",IF(WEEKDAY(F24,2)&gt;5,"■","〇"))</f>
        <v>■</v>
      </c>
      <c r="G25" s="42" t="str">
        <f t="shared" si="21"/>
        <v>■</v>
      </c>
      <c r="H25" s="19" t="str">
        <f t="shared" si="21"/>
        <v>〇</v>
      </c>
      <c r="I25" s="19" t="str">
        <f t="shared" si="21"/>
        <v>〇</v>
      </c>
      <c r="J25" s="19" t="str">
        <f t="shared" si="21"/>
        <v>〇</v>
      </c>
      <c r="K25" s="19" t="str">
        <f t="shared" si="21"/>
        <v>〇</v>
      </c>
      <c r="L25" s="19" t="str">
        <f t="shared" si="21"/>
        <v>〇</v>
      </c>
      <c r="M25" s="19" t="str">
        <f t="shared" si="21"/>
        <v>■</v>
      </c>
      <c r="N25" s="19" t="str">
        <f t="shared" si="21"/>
        <v>■</v>
      </c>
      <c r="O25" s="19" t="str">
        <f t="shared" si="21"/>
        <v>〇</v>
      </c>
      <c r="P25" s="19" t="s">
        <v>58</v>
      </c>
      <c r="Q25" s="19" t="s">
        <v>59</v>
      </c>
      <c r="R25" s="19" t="s">
        <v>59</v>
      </c>
      <c r="S25" s="19" t="s">
        <v>59</v>
      </c>
      <c r="T25" s="19" t="str">
        <f t="shared" si="21"/>
        <v>■</v>
      </c>
      <c r="U25" s="19" t="str">
        <f t="shared" si="21"/>
        <v>■</v>
      </c>
      <c r="V25" s="19" t="str">
        <f t="shared" si="21"/>
        <v>〇</v>
      </c>
      <c r="W25" s="19" t="str">
        <f t="shared" si="21"/>
        <v>〇</v>
      </c>
      <c r="X25" s="19" t="str">
        <f t="shared" si="21"/>
        <v>〇</v>
      </c>
      <c r="Y25" s="19" t="str">
        <f t="shared" si="21"/>
        <v>〇</v>
      </c>
      <c r="Z25" s="19" t="str">
        <f t="shared" si="21"/>
        <v>〇</v>
      </c>
      <c r="AA25" s="19" t="str">
        <f t="shared" si="21"/>
        <v>■</v>
      </c>
      <c r="AB25" s="19" t="str">
        <f t="shared" si="21"/>
        <v>■</v>
      </c>
      <c r="AC25" s="19" t="str">
        <f t="shared" si="21"/>
        <v>〇</v>
      </c>
      <c r="AD25" s="19" t="str">
        <f t="shared" si="21"/>
        <v>〇</v>
      </c>
      <c r="AE25" s="19" t="str">
        <f t="shared" si="21"/>
        <v>〇</v>
      </c>
      <c r="AF25" s="19" t="str">
        <f t="shared" si="21"/>
        <v>〇</v>
      </c>
      <c r="AG25" s="19" t="str">
        <f t="shared" si="21"/>
        <v>〇</v>
      </c>
      <c r="AH25" s="19" t="str">
        <f t="shared" si="21"/>
        <v>■</v>
      </c>
      <c r="AI25" s="19" t="str">
        <f t="shared" si="21"/>
        <v>■</v>
      </c>
      <c r="AJ25" s="19" t="str">
        <f t="shared" si="21"/>
        <v>〇</v>
      </c>
      <c r="AK25" s="65" t="s">
        <v>94</v>
      </c>
      <c r="AL25" s="66">
        <f t="shared" ref="AL25:AL27" si="22">IF(AN25=0,0,AN24+1)</f>
        <v>46244</v>
      </c>
      <c r="AM25" s="67"/>
      <c r="AN25" s="68">
        <f>(AN24+7)*IF(MONTH(AN24+7)=A25,1,0)</f>
        <v>46250</v>
      </c>
      <c r="AO25" s="69">
        <f ca="1">IF(AU25&lt;7,1,IF(AP25=7,0,1))</f>
        <v>1</v>
      </c>
      <c r="AP25" s="70">
        <f ca="1">COUNTIFS(OFFSET(F25,0,DAY(AL25)-1,1,DAY(AN25)-DAY(AL25)+1),"■")+COUNTIFS(OFFSET(F25,0,DAY(AL25)-1,1,DAY(AN25)-DAY(AL25)+1),"〇")+COUNTIFS(OFFSET(F25,0,DAY(AL25)-1,1,DAY(AN25)-DAY(AL25)+1),"振")</f>
        <v>4</v>
      </c>
      <c r="AQ25" s="71">
        <f ca="1">COUNTIFS(OFFSET(F25,0,DAY(AL25)-1,1,DAY(AN25)-DAY(AL25)+1),"■")+COUNTIFS(OFFSET(F25,0,DAY(AL25)-1,1,DAY(AN25)-DAY(AL25)+1),"振")+COUNTIFS(F21:AJ21,"翌",F20:AJ20,"■")+COUNTIFS(F21:AJ21,"翌",F20:AJ20,"振")</f>
        <v>3</v>
      </c>
      <c r="AR25" s="71">
        <f t="shared" ca="1" si="18"/>
        <v>0</v>
      </c>
      <c r="AS25" s="71">
        <f t="shared" si="19"/>
        <v>0</v>
      </c>
      <c r="AT25" s="72"/>
      <c r="AU25" s="74">
        <f ca="1">COUNTIFS(OFFSET(F27,0,DAY(AL25)-1,1,DAY(AN25)-DAY(AL25)+1),"■")+COUNTIFS(OFFSET(F27,0,DAY(AL25)-1,1,DAY(AN25)-DAY(AL25)+1),"〇")+COUNTIFS(OFFSET(F27,0,DAY(AL25)-1,1,DAY(AN25)-DAY(AL25)+1),"振")+COUNTIFS(F23:AJ23,"翌")</f>
        <v>4</v>
      </c>
      <c r="AV25" s="71">
        <f ca="1">COUNTIFS(OFFSET(F27,0,DAY(AL25)-1,1,DAY(AN25)-DAY(AL25)+1),"■")+COUNTIFS(OFFSET(F27,0,DAY(AL25)-1,1,DAY(AN25)-DAY(AL25)+1),"振")+COUNTIFS(F21:AJ21,"翌",F22:AJ22,"■")</f>
        <v>3</v>
      </c>
      <c r="AW25" s="71">
        <f t="shared" ca="1" si="20"/>
        <v>0</v>
      </c>
      <c r="AX25" s="71" t="str">
        <f ca="1">IF(AO25&gt;0,"-",IF(AW25&gt;0,"NG","OK"))</f>
        <v>-</v>
      </c>
      <c r="AY25" s="72"/>
      <c r="BA25" s="28">
        <f>COUNTIFS(F26:AJ26,"",F24:AJ24,1)+COUNTIFS(F26:AJ26,"",F24:AJ24,7)+COUNTIFS(F21:AJ21,"翌",F19:AJ19,1)+COUNTIFS(F21:AJ21,"翌",F19:AJ19,7)</f>
        <v>10</v>
      </c>
      <c r="BB25" s="28">
        <f>COUNTIF(D25:AH25,"■")-COUNTIFS(F26:AJ26,"－",F25:AJ25,"■")</f>
        <v>10</v>
      </c>
      <c r="BC25" s="28">
        <f ca="1">IF(BD25="NG",1,0)</f>
        <v>0</v>
      </c>
      <c r="BD25" s="46" t="str">
        <f ca="1">AT23</f>
        <v>OK</v>
      </c>
      <c r="BE25" s="30">
        <f>COUNTIFS(H20:AJ20,"■",H19:AJ19,1)+COUNTIFS(H20:AJ20,"〇",H19:AJ19,1)+COUNTIFS(H20:AJ20,"■",H19:AJ19,7)+COUNTIFS(H20:AJ20,"〇",H19:AJ19,7)</f>
        <v>8</v>
      </c>
      <c r="BF25" s="30">
        <f>COUNTIF(F25:AJ25,"■")</f>
        <v>11</v>
      </c>
      <c r="BG25" s="45">
        <f>IF(BJ25=0,"-",BF25/BJ25)</f>
        <v>0.39285714285714285</v>
      </c>
      <c r="BH25" s="30">
        <f>IF(BI25="NG",1,0)</f>
        <v>0</v>
      </c>
      <c r="BI25" s="30" t="str">
        <f>IF(BG25&gt;=0.285,"OK",IF(BF25&gt;=BE25,"OK","NG"))</f>
        <v>OK</v>
      </c>
      <c r="BJ25" s="30">
        <f>COUNTIF(F25:AJ25,"〇")+COUNTIF(F25:AJ25,"■")</f>
        <v>28</v>
      </c>
    </row>
    <row r="26" spans="1:62" ht="26.45" customHeight="1">
      <c r="A26" s="102"/>
      <c r="B26" s="102"/>
      <c r="C26" s="102"/>
      <c r="D26" s="101" t="s">
        <v>83</v>
      </c>
      <c r="E26" s="101"/>
      <c r="F26" s="19" t="str">
        <f>IF(F25="×","×","")</f>
        <v/>
      </c>
      <c r="G26" s="19" t="str">
        <f t="shared" ref="G26:AJ26" si="23">IF(G25="×","×","")</f>
        <v/>
      </c>
      <c r="H26" s="19" t="str">
        <f t="shared" si="23"/>
        <v/>
      </c>
      <c r="I26" s="19"/>
      <c r="J26" s="19"/>
      <c r="K26" s="19"/>
      <c r="L26" s="19" t="str">
        <f t="shared" si="23"/>
        <v/>
      </c>
      <c r="M26" s="19" t="str">
        <f t="shared" si="23"/>
        <v/>
      </c>
      <c r="N26" s="19" t="str">
        <f t="shared" si="23"/>
        <v/>
      </c>
      <c r="O26" s="19" t="str">
        <f t="shared" si="23"/>
        <v/>
      </c>
      <c r="P26" s="19" t="str">
        <f t="shared" si="23"/>
        <v/>
      </c>
      <c r="Q26" s="19" t="s">
        <v>59</v>
      </c>
      <c r="R26" s="19" t="s">
        <v>59</v>
      </c>
      <c r="S26" s="19" t="s">
        <v>59</v>
      </c>
      <c r="T26" s="19" t="str">
        <f t="shared" si="23"/>
        <v/>
      </c>
      <c r="U26" s="19" t="str">
        <f t="shared" si="23"/>
        <v/>
      </c>
      <c r="V26" s="19" t="str">
        <f t="shared" si="23"/>
        <v/>
      </c>
      <c r="W26" s="19" t="str">
        <f t="shared" si="23"/>
        <v/>
      </c>
      <c r="X26" s="19" t="str">
        <f t="shared" si="23"/>
        <v/>
      </c>
      <c r="Y26" s="19" t="str">
        <f t="shared" si="23"/>
        <v/>
      </c>
      <c r="Z26" s="19" t="str">
        <f t="shared" si="23"/>
        <v/>
      </c>
      <c r="AA26" s="19" t="str">
        <f t="shared" si="23"/>
        <v/>
      </c>
      <c r="AB26" s="19" t="str">
        <f t="shared" si="23"/>
        <v/>
      </c>
      <c r="AC26" s="19" t="str">
        <f t="shared" si="23"/>
        <v/>
      </c>
      <c r="AD26" s="19" t="str">
        <f t="shared" si="23"/>
        <v/>
      </c>
      <c r="AE26" s="19" t="str">
        <f t="shared" si="23"/>
        <v/>
      </c>
      <c r="AF26" s="19" t="str">
        <f t="shared" si="23"/>
        <v/>
      </c>
      <c r="AG26" s="19" t="str">
        <f t="shared" si="23"/>
        <v/>
      </c>
      <c r="AH26" s="19" t="str">
        <f t="shared" si="23"/>
        <v/>
      </c>
      <c r="AI26" s="19" t="str">
        <f t="shared" si="23"/>
        <v/>
      </c>
      <c r="AJ26" s="19" t="s">
        <v>113</v>
      </c>
      <c r="AK26" s="65" t="s">
        <v>95</v>
      </c>
      <c r="AL26" s="66">
        <f t="shared" si="22"/>
        <v>46251</v>
      </c>
      <c r="AM26" s="67"/>
      <c r="AN26" s="68">
        <f>(AN25+7)*IF(MONTH(AN25+7)=A25,1,0)</f>
        <v>46257</v>
      </c>
      <c r="AO26" s="69">
        <f ca="1">IF(AU26&lt;7,1,IF(AP26=7,0,1))</f>
        <v>0</v>
      </c>
      <c r="AP26" s="70">
        <f ca="1">COUNTIFS(OFFSET(F25,0,DAY(AL26)-1,1,DAY(AN26)-DAY(AL26)+1),"■")+COUNTIFS(OFFSET(F25,0,DAY(AL26)-1,1,DAY(AN26)-DAY(AL26)+1),"〇")+COUNTIFS(OFFSET(F25,0,DAY(AL26)-1,1,DAY(AN26)-DAY(AL26)+1),"振")</f>
        <v>7</v>
      </c>
      <c r="AQ26" s="71">
        <f ca="1">COUNTIFS(OFFSET(F25,0,DAY(AL26)-1,1,DAY(AN26)-DAY(AL26)+1),"■")+COUNTIFS(OFFSET(F25,0,DAY(AL26)-1,1,DAY(AN26)-DAY(AL26)+1),"振")+COUNTIFS(F21:AJ21,"翌",F20:AJ20,"■")+COUNTIFS(F21:AJ21,"翌",F20:AJ20,"振")</f>
        <v>2</v>
      </c>
      <c r="AR26" s="71">
        <f t="shared" ca="1" si="18"/>
        <v>0</v>
      </c>
      <c r="AS26" s="71" t="str">
        <f>IF(AJ26&gt;0,"-",IF(AR26&gt;0,"NG","OK"))</f>
        <v>-</v>
      </c>
      <c r="AT26" s="72"/>
      <c r="AU26" s="70">
        <f ca="1">COUNTIFS(OFFSET(F27,0,DAY(AL26)-1,1,DAY(AN26)-DAY(AL26)+1),"■")+COUNTIFS(OFFSET(F27,0,DAY(AL26)-1,1,DAY(AN26)-DAY(AL26)+1),"〇")+COUNTIFS(OFFSET(F27,0,DAY(AL26)-1,1,DAY(AN26)-DAY(AL26)+1),"振")+COUNTIFS(F24:AJ24,"翌")</f>
        <v>7</v>
      </c>
      <c r="AV26" s="71">
        <f ca="1">COUNTIFS(OFFSET(F27,0,DAY(AL26)-1,1,DAY(AN26)-DAY(AL26)+1),"■")+COUNTIFS(OFFSET(F27,0,DAY(AL26)-1,1,DAY(AN26)-DAY(AL26)+1),"振")+COUNTIFS(F21:AJ21,"翌",F22:AJ22,"■")+COUNTIFS(F21:AJ21,"翌",F22:AJ22,"振")</f>
        <v>2</v>
      </c>
      <c r="AW26" s="71">
        <f t="shared" ca="1" si="20"/>
        <v>0</v>
      </c>
      <c r="AX26" s="71" t="str">
        <f ca="1">IF(AO26&gt;0,"-",IF(AW26&gt;0,"NG","OK"))</f>
        <v>OK</v>
      </c>
      <c r="AY26" s="72"/>
      <c r="BA26" s="29"/>
      <c r="BB26" s="29"/>
      <c r="BC26" s="29"/>
      <c r="BD26" s="29"/>
      <c r="BE26" s="31"/>
      <c r="BF26" s="31"/>
      <c r="BG26" s="44"/>
      <c r="BH26" s="31"/>
      <c r="BI26" s="31"/>
      <c r="BJ26" s="31"/>
    </row>
    <row r="27" spans="1:62" ht="26.25" customHeight="1">
      <c r="A27" s="102"/>
      <c r="B27" s="102"/>
      <c r="C27" s="102"/>
      <c r="D27" s="101" t="s">
        <v>18</v>
      </c>
      <c r="E27" s="101"/>
      <c r="F27" s="19" t="s">
        <v>58</v>
      </c>
      <c r="G27" s="19" t="s">
        <v>58</v>
      </c>
      <c r="H27" s="19" t="s">
        <v>60</v>
      </c>
      <c r="I27" s="19" t="s">
        <v>60</v>
      </c>
      <c r="J27" s="19" t="s">
        <v>60</v>
      </c>
      <c r="K27" s="19" t="s">
        <v>60</v>
      </c>
      <c r="L27" s="19" t="s">
        <v>60</v>
      </c>
      <c r="M27" s="19" t="s">
        <v>58</v>
      </c>
      <c r="N27" s="19" t="s">
        <v>58</v>
      </c>
      <c r="O27" s="19" t="s">
        <v>60</v>
      </c>
      <c r="P27" s="19" t="s">
        <v>58</v>
      </c>
      <c r="Q27" s="19" t="s">
        <v>59</v>
      </c>
      <c r="R27" s="19" t="s">
        <v>59</v>
      </c>
      <c r="S27" s="19" t="s">
        <v>59</v>
      </c>
      <c r="T27" s="19" t="s">
        <v>58</v>
      </c>
      <c r="U27" s="19" t="s">
        <v>58</v>
      </c>
      <c r="V27" s="19" t="s">
        <v>60</v>
      </c>
      <c r="W27" s="19" t="s">
        <v>60</v>
      </c>
      <c r="X27" s="19" t="s">
        <v>60</v>
      </c>
      <c r="Y27" s="19" t="s">
        <v>60</v>
      </c>
      <c r="Z27" s="19" t="s">
        <v>60</v>
      </c>
      <c r="AA27" s="19" t="s">
        <v>58</v>
      </c>
      <c r="AB27" s="19" t="s">
        <v>58</v>
      </c>
      <c r="AC27" s="19" t="s">
        <v>60</v>
      </c>
      <c r="AD27" s="19" t="s">
        <v>60</v>
      </c>
      <c r="AE27" s="19" t="s">
        <v>60</v>
      </c>
      <c r="AF27" s="19" t="s">
        <v>60</v>
      </c>
      <c r="AG27" s="19" t="s">
        <v>60</v>
      </c>
      <c r="AH27" s="19" t="s">
        <v>58</v>
      </c>
      <c r="AI27" s="19" t="s">
        <v>58</v>
      </c>
      <c r="AJ27" s="19" t="s">
        <v>60</v>
      </c>
      <c r="AK27" s="76" t="s">
        <v>96</v>
      </c>
      <c r="AL27" s="77">
        <f t="shared" si="22"/>
        <v>46258</v>
      </c>
      <c r="AM27" s="78"/>
      <c r="AN27" s="79">
        <f>(AN26+7)*IF(MONTH(AN26+7)=A25,1,0)</f>
        <v>46264</v>
      </c>
      <c r="AO27" s="80">
        <f ca="1">IF(AU27&lt;7,1,IF(AP27=7,0,1))</f>
        <v>0</v>
      </c>
      <c r="AP27" s="81">
        <f ca="1">COUNTIFS(OFFSET(F25,0,DAY(AL27)-1,1,DAY(AN27)-DAY(AL27)+1),"■")+COUNTIFS(OFFSET(F25,0,DAY(AL27)-1,1,DAY(AN27)-DAY(AL27)+1),"〇")+COUNTIFS(OFFSET(F25,0,DAY(AL27)-1,1,DAY(AN27)-DAY(AL27)+1),"振")</f>
        <v>7</v>
      </c>
      <c r="AQ27" s="82">
        <f ca="1">COUNTIFS(OFFSET(F25,0,DAY(AL27)-1,1,DAY(AN27)-DAY(AL27)+1),"■")+COUNTIFS(OFFSET(F25,0,DAY(AL27)-1,1,DAY(AN27)-DAY(AL27)+1),"振")+COUNTIFS(F21:AJ21,"翌",F20:AJ20,"■")+COUNTIFS(F21:AJ21,"翌",F20:AJ20,"振")</f>
        <v>2</v>
      </c>
      <c r="AR27" s="82">
        <f t="shared" ca="1" si="18"/>
        <v>0</v>
      </c>
      <c r="AS27" s="82" t="str">
        <f>IF(AJ27&gt;0,"-",IF(AR27&gt;0,"NG","OK"))</f>
        <v>-</v>
      </c>
      <c r="AT27" s="83"/>
      <c r="AU27" s="84">
        <f ca="1">COUNTIFS(OFFSET(F27,0,DAY(AL27)-1,1,DAY(AN27)-DAY(AL27)+1),"■")+COUNTIFS(OFFSET(F27,0,DAY(AL27)-1,1,DAY(AN27)-DAY(AL27)+1),"〇")+COUNTIFS(OFFSET(F27,0,DAY(AL27)-1,1,DAY(AN27)-DAY(AL27)+1),"振")+COUNTIFS(F25:AJ25,"翌")</f>
        <v>7</v>
      </c>
      <c r="AV27" s="82">
        <f ca="1">COUNTIFS(OFFSET(F27,0,DAY(AL27)-1,1,DAY(AN27)-DAY(AL27)+1),"■")+COUNTIFS(OFFSET(F27,0,DAY(AL27)-1,1,DAY(AN27)-DAY(AL27)+1),"振")+COUNTIFS(F21:AJ21,"翌",F22:AJ22,"■")+COUNTIFS(F21:AJ21,"翌",F22:AJ22,"振")</f>
        <v>2</v>
      </c>
      <c r="AW27" s="82">
        <f t="shared" ca="1" si="20"/>
        <v>0</v>
      </c>
      <c r="AX27" s="82" t="str">
        <f ca="1">IF(AO27&gt;0,"-",IF(AW27&gt;0,"NG","OK"))</f>
        <v>OK</v>
      </c>
      <c r="AY27" s="83"/>
      <c r="BA27" s="29"/>
      <c r="BB27" s="28">
        <f>COUNTIFS(F26:AJ26,"",F27:AJ27,"■")+COUNTIFS(F26:AJ26,"",F27:AJ27,"振")+COUNTIFS(F21:AJ21,"翌",F22:AJ22,"■")+COUNTIFS(F21:AJ21,"翌",F22:AJ22,"振")</f>
        <v>11</v>
      </c>
      <c r="BC27" s="28">
        <f ca="1">IF(BD27="NG",1,0)</f>
        <v>0</v>
      </c>
      <c r="BD27" s="46" t="str">
        <f ca="1">AY23</f>
        <v>OK</v>
      </c>
      <c r="BE27" s="30">
        <f>COUNTIFS(F25:AJ25,"■",F24:AJ24,1)+COUNTIFS(F25:AJ25,"〇",F24:AJ24,1)+COUNTIFS(F25:AJ25,"■",F24:AJ24,7)+COUNTIFS(F25:AJ25,"〇",F24:AJ24,7)-COUNTIFS(F27:AJ27,"×",F24:AJ24,1)-COUNTIFS(F27:AJ27,"×",F24:AJ24,7)</f>
        <v>10</v>
      </c>
      <c r="BF27" s="30">
        <f>COUNTIF(F27:AJ27,"■")+COUNTIF(F27:AJ27,"振")</f>
        <v>11</v>
      </c>
      <c r="BG27" s="45">
        <f>IF(BJ27=0,"-",BF27/BJ27)</f>
        <v>0.39285714285714285</v>
      </c>
      <c r="BH27" s="30">
        <f>IF(BI27="NG",1,0)</f>
        <v>0</v>
      </c>
      <c r="BI27" s="30" t="str">
        <f>IF(BG27&gt;=0.285,"OK",IF(BF27&gt;=BE27,"OK","NG"))</f>
        <v>OK</v>
      </c>
      <c r="BJ27" s="30">
        <f>COUNTIF(F27:AJ27,"〇")+COUNTIF(F27:AJ27,"■")+COUNTIF(F27:AJ27,"振")</f>
        <v>28</v>
      </c>
    </row>
    <row r="28" spans="1:62" ht="26.45" customHeight="1">
      <c r="A28" s="103">
        <f>IF(A25=12,A23+1,A23)</f>
        <v>2026</v>
      </c>
      <c r="B28" s="103"/>
      <c r="C28" s="103"/>
      <c r="D28" s="101" t="s">
        <v>8</v>
      </c>
      <c r="E28" s="101"/>
      <c r="F28" s="13">
        <f>IF(DATE($A28,$A30,F$12)&lt;$D$5,0,IF(DATE($A28,$A30,F$12)&gt;$L$5,0,DATE($A28,$A30,F$12)))</f>
        <v>46266</v>
      </c>
      <c r="G28" s="13">
        <f t="shared" ref="G28:AF28" si="24">IF(DATE($A28,$A30,G$12)&lt;$D$5,0,IF(DATE($A28,$A30,G$12)&gt;$L$5,0,DATE($A28,$A30,G$12)))</f>
        <v>46267</v>
      </c>
      <c r="H28" s="13">
        <f t="shared" si="24"/>
        <v>46268</v>
      </c>
      <c r="I28" s="13">
        <f t="shared" si="24"/>
        <v>46269</v>
      </c>
      <c r="J28" s="13">
        <f t="shared" si="24"/>
        <v>46270</v>
      </c>
      <c r="K28" s="13">
        <f t="shared" si="24"/>
        <v>46271</v>
      </c>
      <c r="L28" s="13">
        <f t="shared" si="24"/>
        <v>46272</v>
      </c>
      <c r="M28" s="13">
        <f t="shared" si="24"/>
        <v>46273</v>
      </c>
      <c r="N28" s="13">
        <f t="shared" si="24"/>
        <v>46274</v>
      </c>
      <c r="O28" s="13">
        <f t="shared" si="24"/>
        <v>46275</v>
      </c>
      <c r="P28" s="13">
        <f t="shared" si="24"/>
        <v>46276</v>
      </c>
      <c r="Q28" s="13">
        <f t="shared" si="24"/>
        <v>46277</v>
      </c>
      <c r="R28" s="13">
        <f t="shared" si="24"/>
        <v>46278</v>
      </c>
      <c r="S28" s="13">
        <f t="shared" si="24"/>
        <v>46279</v>
      </c>
      <c r="T28" s="13">
        <f t="shared" si="24"/>
        <v>46280</v>
      </c>
      <c r="U28" s="13">
        <f t="shared" si="24"/>
        <v>46281</v>
      </c>
      <c r="V28" s="13">
        <f t="shared" si="24"/>
        <v>46282</v>
      </c>
      <c r="W28" s="13">
        <f t="shared" si="24"/>
        <v>46283</v>
      </c>
      <c r="X28" s="13">
        <f t="shared" si="24"/>
        <v>46284</v>
      </c>
      <c r="Y28" s="13">
        <f t="shared" si="24"/>
        <v>46285</v>
      </c>
      <c r="Z28" s="13">
        <f t="shared" si="24"/>
        <v>0</v>
      </c>
      <c r="AA28" s="13">
        <f t="shared" si="24"/>
        <v>0</v>
      </c>
      <c r="AB28" s="13">
        <f t="shared" si="24"/>
        <v>0</v>
      </c>
      <c r="AC28" s="13">
        <f t="shared" si="24"/>
        <v>0</v>
      </c>
      <c r="AD28" s="13">
        <f t="shared" si="24"/>
        <v>0</v>
      </c>
      <c r="AE28" s="13">
        <f t="shared" si="24"/>
        <v>0</v>
      </c>
      <c r="AF28" s="13">
        <f t="shared" si="24"/>
        <v>0</v>
      </c>
      <c r="AG28" s="13">
        <f>IF(DATE($A28,$A30,AG$12)&lt;$D$5,0,IF(DATE($A28,$A30,AG$12)&gt;$L$5,0,DATE($A28,$A30,AG$12)))</f>
        <v>0</v>
      </c>
      <c r="AH28" s="13">
        <f>DATE($A28,$A30,AH$12)*IF(MONTH(AG28)=MONTH(DATE($A28,$A30,AH$12)),1,0)*IF(DATE($A28,$A30,AH$12)&lt;$D$5,0,IF(DATE($A28,$A30,AH$12)&gt;$L$5,0,1))</f>
        <v>0</v>
      </c>
      <c r="AI28" s="13">
        <f>DATE($A28,$A30,AI$12)*IF(MONTH(AH28)=MONTH(DATE($A28,$A30,AI$12)),1,0)*IF(DATE($A28,$A30,AI$12)&lt;$D$5,0,IF(DATE($A28,$A30,AI$12)&gt;$L$5,0,1))</f>
        <v>0</v>
      </c>
      <c r="AJ28" s="13">
        <f>DATE($A28,$A30,AJ$12)*IF(MONTH(AI28)=MONTH(DATE($A28,$A30,AJ$12)),1,0)*IF(DATE($A28,$A30,AJ$12)&lt;$D$5,0,IF(DATE($A28,$A30,AJ$12)&gt;$L$5,0,1))</f>
        <v>0</v>
      </c>
      <c r="AK28" s="56" t="s">
        <v>92</v>
      </c>
      <c r="AL28" s="57">
        <f>_xlfn.MINIFS(F28:AJ28,F28:AJ28,"&gt;0")</f>
        <v>46266</v>
      </c>
      <c r="AM28" s="58" t="s">
        <v>97</v>
      </c>
      <c r="AN28" s="59">
        <f>CEILING(DATE(A28, A30, 1+6+ROUNDDOWN(DAY(AL28)/7,0)*7), 7) - 6</f>
        <v>46271</v>
      </c>
      <c r="AO28" s="69">
        <f ca="1">IF(AU28&lt;7,1,IF(AP28=7,0,1))</f>
        <v>0</v>
      </c>
      <c r="AP28" s="61">
        <f ca="1">COUNTIFS(OFFSET(F30,0,DAY(AL28)-1,1,DAY(AN28)-DAY(AL28)+1),"■")+COUNTIFS(OFFSET(F30,0,DAY(AL28)-1,1,DAY(AN28)-DAY(AL28)+1),"〇")+COUNTIFS(OFFSET(F30,0,DAY(AL28)-1,1,DAY(AN28)-DAY(AL28)+1),"振")+COUNTIFS(F26:AJ26,"翌")</f>
        <v>7</v>
      </c>
      <c r="AQ28" s="62">
        <f ca="1">COUNTIFS(OFFSET(F30,0,DAY(AL28)-1,1,DAY(AN28)-DAY(AL28)+1),"■")+COUNTIFS(OFFSET(F30,0,DAY(AL28)-1,1,DAY(AN28)-DAY(AL28)+1),"振")+COUNTIFS(F26:AJ26,"翌",F25:AJ25,"■")+COUNTIFS(F26:AJ26,"翌",F25:AJ25,"振")</f>
        <v>2</v>
      </c>
      <c r="AR28" s="62">
        <f ca="1">IF(AO28&gt;0,0,IF(AQ28/AP28&gt;0.285,0,1))</f>
        <v>0</v>
      </c>
      <c r="AS28" s="62" t="str">
        <f ca="1">IF(AJ28&gt;0,"-",IF(AR28&gt;0,"NG","OK"))</f>
        <v>OK</v>
      </c>
      <c r="AT28" s="63" t="str">
        <f ca="1">IF(SUM(AR28:AR32)&gt;0,"NG","OK")</f>
        <v>OK</v>
      </c>
      <c r="AU28" s="64">
        <f ca="1">COUNTIFS(OFFSET(F32,0,DAY(AL28)-1,1,DAY(AN28)-DAY(AL28)+1),"■")+COUNTIFS(OFFSET(F32,0,DAY(AL28)-1,1,DAY(AN28)-DAY(AL28)+1),"〇")+COUNTIFS(OFFSET(F32,0,DAY(AL28)-1,1,DAY(AN28)-DAY(AL28)+1),"振")+COUNTIFS(F26:AJ26,"翌")</f>
        <v>7</v>
      </c>
      <c r="AV28" s="62">
        <f ca="1">COUNTIFS(OFFSET(F32,0,DAY(AL28)-1,1,DAY(AN28)-DAY(AL28)+1),"■")+COUNTIFS(OFFSET(F32,0,DAY(AL28)-1,1,DAY(AN28)-DAY(AL28)+1),"振")+COUNTIFS(F26:AJ26,"翌",F27:AJ27,"■")+COUNTIFS(F26:AJ26,"翌",F27:AJ27,"振")</f>
        <v>2</v>
      </c>
      <c r="AW28" s="62">
        <f ca="1">IF(OR(AO28&gt;0,AU28=0),0,IF(AV28/AU28&gt;0.285,0,1))</f>
        <v>0</v>
      </c>
      <c r="AX28" s="71" t="str">
        <f ca="1">IF(AO28&gt;0,"-",IF(AW28&gt;0,"NG","OK"))</f>
        <v>OK</v>
      </c>
      <c r="AY28" s="63" t="str">
        <f ca="1">IF(SUM(AW28:AW32)&gt;0,"NG","OK")</f>
        <v>OK</v>
      </c>
      <c r="BA28" s="104" t="s">
        <v>85</v>
      </c>
      <c r="BB28" s="105" t="s">
        <v>26</v>
      </c>
      <c r="BC28" s="106" t="s">
        <v>86</v>
      </c>
      <c r="BD28" s="107"/>
      <c r="BE28" s="110" t="s">
        <v>85</v>
      </c>
      <c r="BF28" s="95" t="s">
        <v>26</v>
      </c>
      <c r="BG28" s="96" t="s">
        <v>25</v>
      </c>
      <c r="BH28" s="97" t="s">
        <v>86</v>
      </c>
      <c r="BI28" s="98"/>
      <c r="BJ28" s="95" t="s">
        <v>23</v>
      </c>
    </row>
    <row r="29" spans="1:62" ht="26.45" customHeight="1">
      <c r="A29" s="103"/>
      <c r="B29" s="103"/>
      <c r="C29" s="103"/>
      <c r="D29" s="101" t="s">
        <v>2</v>
      </c>
      <c r="E29" s="101"/>
      <c r="F29" s="14">
        <f t="shared" ref="F29:AI29" si="25">IF(F28=0,"",WEEKDAY(F28,1))</f>
        <v>3</v>
      </c>
      <c r="G29" s="14">
        <f t="shared" si="25"/>
        <v>4</v>
      </c>
      <c r="H29" s="14">
        <f t="shared" si="25"/>
        <v>5</v>
      </c>
      <c r="I29" s="14">
        <f t="shared" si="25"/>
        <v>6</v>
      </c>
      <c r="J29" s="14">
        <f t="shared" si="25"/>
        <v>7</v>
      </c>
      <c r="K29" s="14">
        <f t="shared" si="25"/>
        <v>1</v>
      </c>
      <c r="L29" s="14">
        <f t="shared" si="25"/>
        <v>2</v>
      </c>
      <c r="M29" s="14">
        <f t="shared" si="25"/>
        <v>3</v>
      </c>
      <c r="N29" s="14">
        <f t="shared" si="25"/>
        <v>4</v>
      </c>
      <c r="O29" s="14">
        <f t="shared" si="25"/>
        <v>5</v>
      </c>
      <c r="P29" s="14">
        <f t="shared" si="25"/>
        <v>6</v>
      </c>
      <c r="Q29" s="14">
        <f t="shared" si="25"/>
        <v>7</v>
      </c>
      <c r="R29" s="14">
        <f t="shared" si="25"/>
        <v>1</v>
      </c>
      <c r="S29" s="14">
        <f t="shared" si="25"/>
        <v>2</v>
      </c>
      <c r="T29" s="14">
        <f t="shared" si="25"/>
        <v>3</v>
      </c>
      <c r="U29" s="14">
        <f t="shared" si="25"/>
        <v>4</v>
      </c>
      <c r="V29" s="14">
        <f t="shared" si="25"/>
        <v>5</v>
      </c>
      <c r="W29" s="14">
        <f t="shared" si="25"/>
        <v>6</v>
      </c>
      <c r="X29" s="14">
        <f t="shared" si="25"/>
        <v>7</v>
      </c>
      <c r="Y29" s="14">
        <f t="shared" si="25"/>
        <v>1</v>
      </c>
      <c r="Z29" s="14" t="str">
        <f t="shared" si="25"/>
        <v/>
      </c>
      <c r="AA29" s="14" t="str">
        <f t="shared" si="25"/>
        <v/>
      </c>
      <c r="AB29" s="14" t="str">
        <f t="shared" si="25"/>
        <v/>
      </c>
      <c r="AC29" s="14" t="str">
        <f t="shared" si="25"/>
        <v/>
      </c>
      <c r="AD29" s="14" t="str">
        <f t="shared" si="25"/>
        <v/>
      </c>
      <c r="AE29" s="14" t="str">
        <f t="shared" si="25"/>
        <v/>
      </c>
      <c r="AF29" s="14" t="str">
        <f t="shared" si="25"/>
        <v/>
      </c>
      <c r="AG29" s="14" t="str">
        <f t="shared" si="25"/>
        <v/>
      </c>
      <c r="AH29" s="14" t="str">
        <f t="shared" si="25"/>
        <v/>
      </c>
      <c r="AI29" s="14" t="str">
        <f t="shared" si="25"/>
        <v/>
      </c>
      <c r="AJ29" s="14" t="str">
        <f>IF(AJ28=0,"",WEEKDAY(AJ28,1))</f>
        <v/>
      </c>
      <c r="AK29" s="65" t="s">
        <v>93</v>
      </c>
      <c r="AL29" s="66">
        <f>IF(AN29=0,0,AN28+1)</f>
        <v>46272</v>
      </c>
      <c r="AM29" s="67"/>
      <c r="AN29" s="68">
        <f>(AN28+7)*IF(MONTH(AN28+7)=A30,1,0)</f>
        <v>46278</v>
      </c>
      <c r="AO29" s="69">
        <f ca="1">IF(AU29&lt;7,1,IF(AP29=7,0,1))</f>
        <v>1</v>
      </c>
      <c r="AP29" s="70">
        <f ca="1">COUNTIFS(OFFSET(F30,0,DAY(AL29)-1,1,DAY(AN29)-DAY(AL29)+1),"■")+COUNTIFS(OFFSET(F30,0,DAY(AL29)-1,1,DAY(AN29)-DAY(AL29)+1),"〇")+COUNTIFS(OFFSET(F30,0,DAY(AL29)-1,1,DAY(AN29)-DAY(AL29)+1),"振")</f>
        <v>7</v>
      </c>
      <c r="AQ29" s="71">
        <f ca="1">COUNTIFS(OFFSET(F30,0,DAY(AL29)-1,1,DAY(AN29)-DAY(AL29)+1),"■")+COUNTIFS(OFFSET(F30,0,DAY(AL29)-1,1,DAY(AN29)-DAY(AL29)+1),"振")+COUNTIFS(F26:AJ26,"翌",F25:AJ25,"■")+COUNTIFS(F26:AJ26,"翌",F25:AJ25,"振")</f>
        <v>2</v>
      </c>
      <c r="AR29" s="71">
        <f t="shared" ref="AR29:AR32" ca="1" si="26">IF(AO29&gt;0,0,IF(AQ29/AP29&gt;0.285,0,1))</f>
        <v>0</v>
      </c>
      <c r="AS29" s="71">
        <f t="shared" ref="AS29:AS30" si="27">IF(AJ29&gt;0,0,IF(AR29&gt;0,"NG","OK"))</f>
        <v>0</v>
      </c>
      <c r="AT29" s="72"/>
      <c r="AU29" s="73">
        <f ca="1">COUNTIFS(OFFSET(F32,0,DAY(AL29)-1,1,DAY(AN29)-DAY(AL29)+1),"■")+COUNTIFS(OFFSET(F32,0,DAY(AL29)-1,1,DAY(AN29)-DAY(AL29)+1),"〇")+COUNTIFS(OFFSET(F32,0,DAY(AL29)-1,1,DAY(AN29)-DAY(AL29)+1),"振")</f>
        <v>3</v>
      </c>
      <c r="AV29" s="71">
        <f ca="1">COUNTIFS(OFFSET(F32,0,DAY(AL29)-1,1,DAY(AN29)-DAY(AL29)+1),"■")+COUNTIFS(OFFSET(F32,0,DAY(AL29)-1,1,DAY(AN29)-DAY(AL29)+1),"振")+COUNTIFS(F26:AJ26,"翌",F27:AJ27,"■")</f>
        <v>0</v>
      </c>
      <c r="AW29" s="71">
        <f t="shared" ref="AW29:AW32" ca="1" si="28">IF(OR(AO29&gt;0,AU29=0),0,IF(AV29/AU29&gt;0.285,0,1))</f>
        <v>0</v>
      </c>
      <c r="AX29" s="71" t="str">
        <f ca="1">IF(AO29&gt;0,"-",IF(AW29&gt;0,"NG","OK"))</f>
        <v>-</v>
      </c>
      <c r="AY29" s="72"/>
      <c r="BA29" s="105"/>
      <c r="BB29" s="105"/>
      <c r="BC29" s="108"/>
      <c r="BD29" s="109"/>
      <c r="BE29" s="111"/>
      <c r="BF29" s="95"/>
      <c r="BG29" s="96"/>
      <c r="BH29" s="99"/>
      <c r="BI29" s="100"/>
      <c r="BJ29" s="95"/>
    </row>
    <row r="30" spans="1:62" ht="26.45" customHeight="1">
      <c r="A30" s="102">
        <f>IF(A25=12,1,A25+1)</f>
        <v>9</v>
      </c>
      <c r="B30" s="102"/>
      <c r="C30" s="102"/>
      <c r="D30" s="101" t="s">
        <v>17</v>
      </c>
      <c r="E30" s="101"/>
      <c r="F30" s="19" t="str">
        <f t="shared" ref="F30:AJ30" si="29">IF(F29="","",IF(WEEKDAY(F29,2)&gt;5,"■","〇"))</f>
        <v>〇</v>
      </c>
      <c r="G30" s="19" t="str">
        <f t="shared" si="29"/>
        <v>〇</v>
      </c>
      <c r="H30" s="19" t="str">
        <f t="shared" si="29"/>
        <v>〇</v>
      </c>
      <c r="I30" s="19" t="str">
        <f t="shared" si="29"/>
        <v>〇</v>
      </c>
      <c r="J30" s="19" t="str">
        <f t="shared" si="29"/>
        <v>■</v>
      </c>
      <c r="K30" s="19" t="str">
        <f t="shared" si="29"/>
        <v>■</v>
      </c>
      <c r="L30" s="19" t="str">
        <f t="shared" si="29"/>
        <v>〇</v>
      </c>
      <c r="M30" s="19" t="str">
        <f t="shared" si="29"/>
        <v>〇</v>
      </c>
      <c r="N30" s="19" t="str">
        <f t="shared" si="29"/>
        <v>〇</v>
      </c>
      <c r="O30" s="19" t="str">
        <f t="shared" si="29"/>
        <v>〇</v>
      </c>
      <c r="P30" s="19" t="str">
        <f t="shared" si="29"/>
        <v>〇</v>
      </c>
      <c r="Q30" s="19" t="str">
        <f t="shared" si="29"/>
        <v>■</v>
      </c>
      <c r="R30" s="19" t="str">
        <f t="shared" si="29"/>
        <v>■</v>
      </c>
      <c r="S30" s="19" t="str">
        <f t="shared" si="29"/>
        <v>〇</v>
      </c>
      <c r="T30" s="19" t="str">
        <f t="shared" si="29"/>
        <v>〇</v>
      </c>
      <c r="U30" s="19" t="str">
        <f t="shared" si="29"/>
        <v>〇</v>
      </c>
      <c r="V30" s="19" t="str">
        <f t="shared" si="29"/>
        <v>〇</v>
      </c>
      <c r="W30" s="19" t="str">
        <f t="shared" si="29"/>
        <v>〇</v>
      </c>
      <c r="X30" s="19" t="str">
        <f t="shared" si="29"/>
        <v>■</v>
      </c>
      <c r="Y30" s="19" t="str">
        <f t="shared" si="29"/>
        <v>■</v>
      </c>
      <c r="Z30" s="19" t="str">
        <f t="shared" si="29"/>
        <v/>
      </c>
      <c r="AA30" s="19" t="str">
        <f t="shared" si="29"/>
        <v/>
      </c>
      <c r="AB30" s="19" t="str">
        <f t="shared" si="29"/>
        <v/>
      </c>
      <c r="AC30" s="19" t="str">
        <f t="shared" si="29"/>
        <v/>
      </c>
      <c r="AD30" s="19" t="str">
        <f t="shared" si="29"/>
        <v/>
      </c>
      <c r="AE30" s="19" t="str">
        <f t="shared" si="29"/>
        <v/>
      </c>
      <c r="AF30" s="19" t="str">
        <f t="shared" si="29"/>
        <v/>
      </c>
      <c r="AG30" s="19" t="str">
        <f t="shared" si="29"/>
        <v/>
      </c>
      <c r="AH30" s="19" t="str">
        <f t="shared" si="29"/>
        <v/>
      </c>
      <c r="AI30" s="19" t="str">
        <f t="shared" si="29"/>
        <v/>
      </c>
      <c r="AJ30" s="19" t="str">
        <f t="shared" si="29"/>
        <v/>
      </c>
      <c r="AK30" s="65" t="s">
        <v>94</v>
      </c>
      <c r="AL30" s="66">
        <f t="shared" ref="AL30:AL32" si="30">IF(AN30=0,0,AN29+1)</f>
        <v>46279</v>
      </c>
      <c r="AM30" s="67"/>
      <c r="AN30" s="68">
        <f>(AN29+7)*IF(MONTH(AN29+7)=A30,1,0)</f>
        <v>46285</v>
      </c>
      <c r="AO30" s="69">
        <f ca="1">IF(AU30&lt;7,1,IF(AP30=7,0,1))</f>
        <v>0</v>
      </c>
      <c r="AP30" s="70">
        <f ca="1">COUNTIFS(OFFSET(F30,0,DAY(AL30)-1,1,DAY(AN30)-DAY(AL30)+1),"■")+COUNTIFS(OFFSET(F30,0,DAY(AL30)-1,1,DAY(AN30)-DAY(AL30)+1),"〇")+COUNTIFS(OFFSET(F30,0,DAY(AL30)-1,1,DAY(AN30)-DAY(AL30)+1),"振")</f>
        <v>7</v>
      </c>
      <c r="AQ30" s="71">
        <f ca="1">COUNTIFS(OFFSET(F30,0,DAY(AL30)-1,1,DAY(AN30)-DAY(AL30)+1),"■")+COUNTIFS(OFFSET(F30,0,DAY(AL30)-1,1,DAY(AN30)-DAY(AL30)+1),"振")+COUNTIFS(F26:AJ26,"翌",F25:AJ25,"■")+COUNTIFS(F26:AJ26,"翌",F25:AJ25,"振")</f>
        <v>2</v>
      </c>
      <c r="AR30" s="71">
        <f t="shared" ca="1" si="26"/>
        <v>0</v>
      </c>
      <c r="AS30" s="71">
        <f t="shared" si="27"/>
        <v>0</v>
      </c>
      <c r="AT30" s="72"/>
      <c r="AU30" s="74">
        <f ca="1">COUNTIFS(OFFSET(F32,0,DAY(AL30)-1,1,DAY(AN30)-DAY(AL30)+1),"■")+COUNTIFS(OFFSET(F32,0,DAY(AL30)-1,1,DAY(AN30)-DAY(AL30)+1),"〇")+COUNTIFS(OFFSET(F32,0,DAY(AL30)-1,1,DAY(AN30)-DAY(AL30)+1),"振")+COUNTIFS(F28:AJ28,"翌")</f>
        <v>7</v>
      </c>
      <c r="AV30" s="71">
        <f ca="1">COUNTIFS(OFFSET(F32,0,DAY(AL30)-1,1,DAY(AN30)-DAY(AL30)+1),"■")+COUNTIFS(OFFSET(F32,0,DAY(AL30)-1,1,DAY(AN30)-DAY(AL30)+1),"振")+COUNTIFS(F26:AJ26,"翌",F27:AJ27,"■")</f>
        <v>2</v>
      </c>
      <c r="AW30" s="71">
        <f t="shared" ca="1" si="28"/>
        <v>0</v>
      </c>
      <c r="AX30" s="71" t="str">
        <f ca="1">IF(AO30&gt;0,"-",IF(AW30&gt;0,"NG","OK"))</f>
        <v>OK</v>
      </c>
      <c r="AY30" s="72"/>
      <c r="BA30" s="28">
        <f>COUNTIFS(F31:AJ31,"",F29:AJ29,1)+COUNTIFS(F31:AJ31,"",F29:AJ29,7)+COUNTIFS(F26:AJ26,"翌",F24:AJ24,1)+COUNTIFS(F26:AJ26,"翌",F24:AJ24,7)</f>
        <v>6</v>
      </c>
      <c r="BB30" s="28">
        <f>COUNTIF(D30:AH30,"■")-COUNTIFS(F31:AJ31,"－",F30:AJ30,"■")</f>
        <v>6</v>
      </c>
      <c r="BC30" s="28">
        <f ca="1">IF(BD30="NG",1,0)</f>
        <v>0</v>
      </c>
      <c r="BD30" s="46" t="str">
        <f ca="1">AT28</f>
        <v>OK</v>
      </c>
      <c r="BE30" s="30">
        <f>COUNTIFS(H25:AJ25,"■",H24:AJ24,1)+COUNTIFS(H25:AJ25,"〇",H24:AJ24,1)+COUNTIFS(H25:AJ25,"■",H24:AJ24,7)+COUNTIFS(H25:AJ25,"〇",H24:AJ24,7)</f>
        <v>8</v>
      </c>
      <c r="BF30" s="30">
        <f>COUNTIF(F30:AJ30,"■")</f>
        <v>6</v>
      </c>
      <c r="BG30" s="45">
        <f>IF(BJ30=0,"-",BF30/BJ30)</f>
        <v>0.3</v>
      </c>
      <c r="BH30" s="30">
        <f>IF(BI30="NG",1,0)</f>
        <v>0</v>
      </c>
      <c r="BI30" s="30" t="str">
        <f>IF(BG30&gt;=0.285,"OK",IF(BF30&gt;=BE30,"OK","NG"))</f>
        <v>OK</v>
      </c>
      <c r="BJ30" s="30">
        <f>COUNTIF(F30:AJ30,"〇")+COUNTIF(F30:AJ30,"■")</f>
        <v>20</v>
      </c>
    </row>
    <row r="31" spans="1:62" ht="26.45" customHeight="1">
      <c r="A31" s="102"/>
      <c r="B31" s="102"/>
      <c r="C31" s="102"/>
      <c r="D31" s="101" t="s">
        <v>83</v>
      </c>
      <c r="E31" s="101"/>
      <c r="F31" s="19" t="str">
        <f>IF(F30="×","×","")</f>
        <v/>
      </c>
      <c r="G31" s="19" t="str">
        <f t="shared" ref="G31:AJ31" si="31">IF(G30="×","×","")</f>
        <v/>
      </c>
      <c r="H31" s="19" t="str">
        <f t="shared" si="31"/>
        <v/>
      </c>
      <c r="I31" s="19" t="str">
        <f t="shared" si="31"/>
        <v/>
      </c>
      <c r="J31" s="19" t="str">
        <f t="shared" si="31"/>
        <v/>
      </c>
      <c r="K31" s="19" t="str">
        <f t="shared" si="31"/>
        <v/>
      </c>
      <c r="L31" s="19" t="str">
        <f t="shared" si="31"/>
        <v/>
      </c>
      <c r="M31" s="19" t="str">
        <f t="shared" si="31"/>
        <v/>
      </c>
      <c r="N31" s="19" t="str">
        <f t="shared" si="31"/>
        <v/>
      </c>
      <c r="O31" s="19"/>
      <c r="P31" s="19"/>
      <c r="Q31" s="19"/>
      <c r="R31" s="19"/>
      <c r="S31" s="19" t="str">
        <f t="shared" si="31"/>
        <v/>
      </c>
      <c r="T31" s="19" t="str">
        <f t="shared" si="31"/>
        <v/>
      </c>
      <c r="U31" s="19" t="str">
        <f t="shared" si="31"/>
        <v/>
      </c>
      <c r="V31" s="19" t="str">
        <f t="shared" si="31"/>
        <v/>
      </c>
      <c r="W31" s="19" t="str">
        <f t="shared" si="31"/>
        <v/>
      </c>
      <c r="X31" s="19" t="str">
        <f t="shared" si="31"/>
        <v/>
      </c>
      <c r="Y31" s="19" t="str">
        <f t="shared" si="31"/>
        <v/>
      </c>
      <c r="Z31" s="19" t="str">
        <f t="shared" si="31"/>
        <v/>
      </c>
      <c r="AA31" s="19" t="str">
        <f t="shared" si="31"/>
        <v/>
      </c>
      <c r="AB31" s="19" t="str">
        <f t="shared" si="31"/>
        <v/>
      </c>
      <c r="AC31" s="19" t="str">
        <f t="shared" si="31"/>
        <v/>
      </c>
      <c r="AD31" s="19" t="str">
        <f t="shared" si="31"/>
        <v/>
      </c>
      <c r="AE31" s="19" t="str">
        <f t="shared" si="31"/>
        <v/>
      </c>
      <c r="AF31" s="19" t="str">
        <f t="shared" si="31"/>
        <v/>
      </c>
      <c r="AG31" s="19" t="str">
        <f t="shared" si="31"/>
        <v/>
      </c>
      <c r="AH31" s="19" t="str">
        <f t="shared" si="31"/>
        <v/>
      </c>
      <c r="AI31" s="19" t="str">
        <f t="shared" si="31"/>
        <v/>
      </c>
      <c r="AJ31" s="19" t="str">
        <f t="shared" si="31"/>
        <v/>
      </c>
      <c r="AK31" s="65" t="s">
        <v>95</v>
      </c>
      <c r="AL31" s="66">
        <f t="shared" si="30"/>
        <v>46286</v>
      </c>
      <c r="AM31" s="67"/>
      <c r="AN31" s="68">
        <f>(AN30+7)*IF(MONTH(AN30+7)=A30,1,0)</f>
        <v>46292</v>
      </c>
      <c r="AO31" s="69">
        <f ca="1">IF(AU31&lt;7,1,IF(AP31=7,0,1))</f>
        <v>1</v>
      </c>
      <c r="AP31" s="70">
        <f ca="1">COUNTIFS(OFFSET(F30,0,DAY(AL31)-1,1,DAY(AN31)-DAY(AL31)+1),"■")+COUNTIFS(OFFSET(F30,0,DAY(AL31)-1,1,DAY(AN31)-DAY(AL31)+1),"〇")+COUNTIFS(OFFSET(F30,0,DAY(AL31)-1,1,DAY(AN31)-DAY(AL31)+1),"振")</f>
        <v>0</v>
      </c>
      <c r="AQ31" s="71">
        <f ca="1">COUNTIFS(OFFSET(F30,0,DAY(AL31)-1,1,DAY(AN31)-DAY(AL31)+1),"■")+COUNTIFS(OFFSET(F30,0,DAY(AL31)-1,1,DAY(AN31)-DAY(AL31)+1),"振")+COUNTIFS(F26:AJ26,"翌",F25:AJ25,"■")+COUNTIFS(F26:AJ26,"翌",F25:AJ25,"振")</f>
        <v>0</v>
      </c>
      <c r="AR31" s="71">
        <f t="shared" ca="1" si="26"/>
        <v>0</v>
      </c>
      <c r="AS31" s="71" t="str">
        <f>IF(AJ31&gt;0,"-",IF(AR31&gt;0,"NG","OK"))</f>
        <v>-</v>
      </c>
      <c r="AT31" s="72"/>
      <c r="AU31" s="75">
        <f ca="1">COUNTIFS(OFFSET(F32,0,DAY(AL31)-1,1,DAY(AN31)-DAY(AL31)+1),"■")+COUNTIFS(OFFSET(F32,0,DAY(AL31)-1,1,DAY(AN31)-DAY(AL31)+1),"〇")+COUNTIFS(OFFSET(F32,0,DAY(AL31)-1,1,DAY(AN31)-DAY(AL31)+1),"振")+COUNTIFS(F29:AJ29,"翌")</f>
        <v>0</v>
      </c>
      <c r="AV31" s="71">
        <f ca="1">COUNTIFS(OFFSET(F32,0,DAY(AL31)-1,1,DAY(AN31)-DAY(AL31)+1),"■")+COUNTIFS(OFFSET(F32,0,DAY(AL31)-1,1,DAY(AN31)-DAY(AL31)+1),"振")+COUNTIFS(F26:AJ26,"翌",F27:AJ27,"■")+COUNTIFS(F26:AJ26,"翌",F27:AJ27,"振")</f>
        <v>0</v>
      </c>
      <c r="AW31" s="71">
        <f t="shared" ca="1" si="28"/>
        <v>0</v>
      </c>
      <c r="AX31" s="71" t="str">
        <f ca="1">IF(AO31&gt;0,"-",IF(AW31&gt;0,"NG","OK"))</f>
        <v>-</v>
      </c>
      <c r="AY31" s="72"/>
      <c r="BA31" s="29"/>
      <c r="BB31" s="29"/>
      <c r="BC31" s="29"/>
      <c r="BD31" s="29"/>
      <c r="BE31" s="31"/>
      <c r="BF31" s="31"/>
      <c r="BG31" s="44"/>
      <c r="BH31" s="31"/>
      <c r="BI31" s="31"/>
      <c r="BJ31" s="31"/>
    </row>
    <row r="32" spans="1:62" ht="26.45" customHeight="1">
      <c r="A32" s="102"/>
      <c r="B32" s="102"/>
      <c r="C32" s="102"/>
      <c r="D32" s="101" t="s">
        <v>18</v>
      </c>
      <c r="E32" s="101"/>
      <c r="F32" s="19" t="s">
        <v>60</v>
      </c>
      <c r="G32" s="19" t="s">
        <v>60</v>
      </c>
      <c r="H32" s="19" t="s">
        <v>60</v>
      </c>
      <c r="I32" s="19" t="s">
        <v>60</v>
      </c>
      <c r="J32" s="19" t="s">
        <v>58</v>
      </c>
      <c r="K32" s="19" t="s">
        <v>58</v>
      </c>
      <c r="L32" s="19" t="s">
        <v>60</v>
      </c>
      <c r="M32" s="19" t="s">
        <v>60</v>
      </c>
      <c r="N32" s="19" t="s">
        <v>60</v>
      </c>
      <c r="O32" s="19" t="s">
        <v>59</v>
      </c>
      <c r="P32" s="19" t="s">
        <v>59</v>
      </c>
      <c r="Q32" s="19" t="s">
        <v>59</v>
      </c>
      <c r="R32" s="19" t="s">
        <v>59</v>
      </c>
      <c r="S32" s="19" t="s">
        <v>60</v>
      </c>
      <c r="T32" s="19" t="s">
        <v>60</v>
      </c>
      <c r="U32" s="19" t="s">
        <v>60</v>
      </c>
      <c r="V32" s="19" t="s">
        <v>60</v>
      </c>
      <c r="W32" s="19" t="s">
        <v>60</v>
      </c>
      <c r="X32" s="19" t="s">
        <v>58</v>
      </c>
      <c r="Y32" s="19" t="s">
        <v>58</v>
      </c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76" t="s">
        <v>96</v>
      </c>
      <c r="AL32" s="77">
        <f t="shared" si="30"/>
        <v>0</v>
      </c>
      <c r="AM32" s="78"/>
      <c r="AN32" s="79">
        <f>(AN31+7)*IF(MONTH(AN31+7)=A30,1,0)</f>
        <v>0</v>
      </c>
      <c r="AO32" s="80">
        <f ca="1">IF(AU32&lt;7,1,IF(AP32=7,0,1))</f>
        <v>1</v>
      </c>
      <c r="AP32" s="81">
        <f ca="1">COUNTIFS(OFFSET(F30,0,DAY(AL32)-1,1,DAY(AN32)-DAY(AL32)+1),"■")+COUNTIFS(OFFSET(F30,0,DAY(AL32)-1,1,DAY(AN32)-DAY(AL32)+1),"〇")+COUNTIFS(OFFSET(F30,0,DAY(AL32)-1,1,DAY(AN32)-DAY(AL32)+1),"振")</f>
        <v>0</v>
      </c>
      <c r="AQ32" s="82">
        <f ca="1">COUNTIFS(OFFSET(F30,0,DAY(AL32)-1,1,DAY(AN32)-DAY(AL32)+1),"■")+COUNTIFS(OFFSET(F30,0,DAY(AL32)-1,1,DAY(AN32)-DAY(AL32)+1),"振")+COUNTIFS(F26:AJ26,"翌",F25:AJ25,"■")+COUNTIFS(F26:AJ26,"翌",F25:AJ25,"振")</f>
        <v>0</v>
      </c>
      <c r="AR32" s="82">
        <f t="shared" ca="1" si="26"/>
        <v>0</v>
      </c>
      <c r="AS32" s="82" t="str">
        <f ca="1">IF(AJ32&gt;0,"-",IF(AR32&gt;0,"NG","OK"))</f>
        <v>OK</v>
      </c>
      <c r="AT32" s="83"/>
      <c r="AU32" s="84">
        <f ca="1">COUNTIFS(OFFSET(F32,0,DAY(AL32)-1,1,DAY(AN32)-DAY(AL32)+1),"■")+COUNTIFS(OFFSET(F32,0,DAY(AL32)-1,1,DAY(AN32)-DAY(AL32)+1),"〇")+COUNTIFS(OFFSET(F32,0,DAY(AL32)-1,1,DAY(AN32)-DAY(AL32)+1),"振")+COUNTIFS(F30:AJ30,"翌")</f>
        <v>0</v>
      </c>
      <c r="AV32" s="82">
        <f ca="1">COUNTIFS(OFFSET(F32,0,DAY(AL32)-1,1,DAY(AN32)-DAY(AL32)+1),"■")+COUNTIFS(OFFSET(F32,0,DAY(AL32)-1,1,DAY(AN32)-DAY(AL32)+1),"振")+COUNTIFS(F26:AJ26,"翌",F27:AJ27,"■")+COUNTIFS(F26:AJ26,"翌",F27:AJ27,"振")</f>
        <v>0</v>
      </c>
      <c r="AW32" s="82">
        <f t="shared" ca="1" si="28"/>
        <v>0</v>
      </c>
      <c r="AX32" s="82" t="str">
        <f ca="1">IF(AO32&gt;0,"-",IF(AW32&gt;0,"NG","OK"))</f>
        <v>-</v>
      </c>
      <c r="AY32" s="83"/>
      <c r="BA32" s="29"/>
      <c r="BB32" s="28">
        <f>COUNTIFS(F31:AJ31,"",F32:AJ32,"■")+COUNTIFS(F31:AJ31,"",F32:AJ32,"振")+COUNTIFS(F26:AJ26,"翌",F27:AJ27,"■")+COUNTIFS(F26:AJ26,"翌",F27:AJ27,"振")</f>
        <v>4</v>
      </c>
      <c r="BC32" s="28">
        <f ca="1">IF(BD32="NG",1,0)</f>
        <v>0</v>
      </c>
      <c r="BD32" s="46" t="str">
        <f ca="1">AY28</f>
        <v>OK</v>
      </c>
      <c r="BE32" s="30">
        <f>COUNTIFS(F30:AJ30,"■",F29:AJ29,1)+COUNTIFS(F30:AJ30,"〇",F29:AJ29,1)+COUNTIFS(F30:AJ30,"■",F29:AJ29,7)+COUNTIFS(F30:AJ30,"〇",F29:AJ29,7)-COUNTIFS(F32:AJ32,"×",F29:AJ29,1)-COUNTIFS(F32:AJ32,"×",F29:AJ29,7)</f>
        <v>4</v>
      </c>
      <c r="BF32" s="30">
        <f>COUNTIF(F32:AJ32,"■")+COUNTIF(F32:AJ32,"振")</f>
        <v>4</v>
      </c>
      <c r="BG32" s="45">
        <f>IF(BJ32=0,"-",BF32/BJ32)</f>
        <v>0.25</v>
      </c>
      <c r="BH32" s="30">
        <f>IF(BI32="NG",1,0)</f>
        <v>0</v>
      </c>
      <c r="BI32" s="30" t="str">
        <f>IF(BG32&gt;=0.285,"OK",IF(BF32&gt;=BE32,"OK","NG"))</f>
        <v>OK</v>
      </c>
      <c r="BJ32" s="30">
        <f>COUNTIF(F32:AJ32,"〇")+COUNTIF(F32:AJ32,"■")+COUNTIF(F32:AJ32,"振")</f>
        <v>16</v>
      </c>
    </row>
    <row r="33" spans="1:62" ht="26.45" customHeight="1">
      <c r="A33" s="103">
        <f>IF(A30=12,A28+1,A28)</f>
        <v>2026</v>
      </c>
      <c r="B33" s="103"/>
      <c r="C33" s="103"/>
      <c r="D33" s="101" t="s">
        <v>8</v>
      </c>
      <c r="E33" s="101"/>
      <c r="F33" s="13">
        <f>IF(DATE($A33,$A35,F$12)&lt;$D$5,0,IF(DATE($A33,$A35,F$12)&gt;$L$5,0,DATE($A33,$A35,F$12)))</f>
        <v>0</v>
      </c>
      <c r="G33" s="13">
        <f t="shared" ref="G33:AF33" si="32">IF(DATE($A33,$A35,G$12)&lt;$D$5,0,IF(DATE($A33,$A35,G$12)&gt;$L$5,0,DATE($A33,$A35,G$12)))</f>
        <v>0</v>
      </c>
      <c r="H33" s="13">
        <f t="shared" si="32"/>
        <v>0</v>
      </c>
      <c r="I33" s="13">
        <f t="shared" si="32"/>
        <v>0</v>
      </c>
      <c r="J33" s="13">
        <f t="shared" si="32"/>
        <v>0</v>
      </c>
      <c r="K33" s="13">
        <f t="shared" si="32"/>
        <v>0</v>
      </c>
      <c r="L33" s="13">
        <f t="shared" si="32"/>
        <v>0</v>
      </c>
      <c r="M33" s="13">
        <f t="shared" si="32"/>
        <v>0</v>
      </c>
      <c r="N33" s="13">
        <f t="shared" si="32"/>
        <v>0</v>
      </c>
      <c r="O33" s="13">
        <f t="shared" si="32"/>
        <v>0</v>
      </c>
      <c r="P33" s="13">
        <f t="shared" si="32"/>
        <v>0</v>
      </c>
      <c r="Q33" s="13">
        <f t="shared" si="32"/>
        <v>0</v>
      </c>
      <c r="R33" s="13">
        <f t="shared" si="32"/>
        <v>0</v>
      </c>
      <c r="S33" s="13">
        <f t="shared" si="32"/>
        <v>0</v>
      </c>
      <c r="T33" s="13">
        <f t="shared" si="32"/>
        <v>0</v>
      </c>
      <c r="U33" s="13">
        <f t="shared" si="32"/>
        <v>0</v>
      </c>
      <c r="V33" s="13">
        <f t="shared" si="32"/>
        <v>0</v>
      </c>
      <c r="W33" s="13">
        <f t="shared" si="32"/>
        <v>0</v>
      </c>
      <c r="X33" s="13">
        <f t="shared" si="32"/>
        <v>0</v>
      </c>
      <c r="Y33" s="13">
        <f t="shared" si="32"/>
        <v>0</v>
      </c>
      <c r="Z33" s="13">
        <f t="shared" si="32"/>
        <v>0</v>
      </c>
      <c r="AA33" s="13">
        <f t="shared" si="32"/>
        <v>0</v>
      </c>
      <c r="AB33" s="13">
        <f t="shared" si="32"/>
        <v>0</v>
      </c>
      <c r="AC33" s="13">
        <f t="shared" si="32"/>
        <v>0</v>
      </c>
      <c r="AD33" s="13">
        <f t="shared" si="32"/>
        <v>0</v>
      </c>
      <c r="AE33" s="13">
        <f t="shared" si="32"/>
        <v>0</v>
      </c>
      <c r="AF33" s="13">
        <f t="shared" si="32"/>
        <v>0</v>
      </c>
      <c r="AG33" s="13">
        <f>IF(DATE($A33,$A35,AG$12)&lt;$D$5,0,IF(DATE($A33,$A35,AG$12)&gt;$L$5,0,DATE($A33,$A35,AG$12)))</f>
        <v>0</v>
      </c>
      <c r="AH33" s="13">
        <f>DATE($A33,$A35,AH$12)*IF(MONTH(AG33)=MONTH(DATE($A33,$A35,AH$12)),1,0)*IF(DATE($A33,$A35,AH$12)&lt;$D$5,0,IF(DATE($A33,$A35,AH$12)&gt;$L$5,0,1))</f>
        <v>0</v>
      </c>
      <c r="AI33" s="13">
        <f>DATE($A33,$A35,AI$12)*IF(MONTH(AH33)=MONTH(DATE($A33,$A35,AI$12)),1,0)*IF(DATE($A33,$A35,AI$12)&lt;$D$5,0,IF(DATE($A33,$A35,AI$12)&gt;$L$5,0,1))</f>
        <v>0</v>
      </c>
      <c r="AJ33" s="13">
        <f>DATE($A33,$A35,AJ$12)*IF(MONTH(AI33)=MONTH(DATE($A33,$A35,AJ$12)),1,0)*IF(DATE($A33,$A35,AJ$12)&lt;$D$5,0,IF(DATE($A33,$A35,AJ$12)&gt;$L$5,0,1))</f>
        <v>0</v>
      </c>
      <c r="AK33" s="56" t="s">
        <v>92</v>
      </c>
      <c r="AL33" s="57">
        <f>_xlfn.MINIFS(F33:AJ33,F33:AJ33,"&gt;0")</f>
        <v>0</v>
      </c>
      <c r="AM33" s="58" t="s">
        <v>97</v>
      </c>
      <c r="AN33" s="59">
        <f>CEILING(DATE(A33, A35, 1+6+ROUNDDOWN(DAY(AL33)/7,0)*7), 7) - 6</f>
        <v>46299</v>
      </c>
      <c r="AO33" s="154">
        <f ca="1">IF(AU33&lt;7,1,IF(AP33=7,0,1))</f>
        <v>1</v>
      </c>
      <c r="AP33" s="61">
        <f ca="1">COUNTIFS(OFFSET(F35,0,DAY(AL33)-1,1,DAY(AN33)-DAY(AL33)+1),"■")+COUNTIFS(OFFSET(F35,0,DAY(AL33)-1,1,DAY(AN33)-DAY(AL33)+1),"〇")+COUNTIFS(OFFSET(F35,0,DAY(AL33)-1,1,DAY(AN33)-DAY(AL33)+1),"振")+COUNTIFS(F31:AJ31,"翌")</f>
        <v>0</v>
      </c>
      <c r="AQ33" s="62">
        <f ca="1">COUNTIFS(OFFSET(F35,0,DAY(AL33)-1,1,DAY(AN33)-DAY(AL33)+1),"■")+COUNTIFS(OFFSET(F35,0,DAY(AL33)-1,1,DAY(AN33)-DAY(AL33)+1),"振")+COUNTIFS(F31:AJ31,"翌",F30:AJ30,"■")+COUNTIFS(F31:AJ31,"翌",F30:AJ30,"振")</f>
        <v>0</v>
      </c>
      <c r="AR33" s="62">
        <f ca="1">IF(AO33&gt;0,0,IF(AQ33/AP33&gt;0.285,0,1))</f>
        <v>0</v>
      </c>
      <c r="AS33" s="62" t="str">
        <f ca="1">IF(AJ33&gt;0,"-",IF(AR33&gt;0,"NG","OK"))</f>
        <v>OK</v>
      </c>
      <c r="AT33" s="63" t="str">
        <f ca="1">IF(SUM(AR33:AR37)&gt;0,"NG","OK")</f>
        <v>OK</v>
      </c>
      <c r="AU33" s="64">
        <f ca="1">COUNTIFS(OFFSET(F37,0,DAY(AL33)-1,1,DAY(AN33)-DAY(AL33)+1),"■")+COUNTIFS(OFFSET(F37,0,DAY(AL33)-1,1,DAY(AN33)-DAY(AL33)+1),"〇")+COUNTIFS(OFFSET(F37,0,DAY(AL33)-1,1,DAY(AN33)-DAY(AL33)+1),"振")+COUNTIFS(F31:AJ31,"翌")</f>
        <v>0</v>
      </c>
      <c r="AV33" s="62">
        <f ca="1">COUNTIFS(OFFSET(F37,0,DAY(AL33)-1,1,DAY(AN33)-DAY(AL33)+1),"■")+COUNTIFS(OFFSET(F37,0,DAY(AL33)-1,1,DAY(AN33)-DAY(AL33)+1),"振")+COUNTIFS(F31:AJ31,"翌",F32:AJ32,"■")+COUNTIFS(F31:AJ31,"翌",F32:AJ32,"振")</f>
        <v>0</v>
      </c>
      <c r="AW33" s="62">
        <f ca="1">IF(OR(AO33&gt;0,AU33=0),0,IF(AV33/AU33&gt;0.285,0,1))</f>
        <v>0</v>
      </c>
      <c r="AX33" s="71" t="str">
        <f ca="1">IF(AO33&gt;0,"-",IF(AW33&gt;0,"NG","OK"))</f>
        <v>-</v>
      </c>
      <c r="AY33" s="63" t="str">
        <f ca="1">IF(SUM(AW33:AW37)&gt;0,"NG","OK")</f>
        <v>OK</v>
      </c>
      <c r="BA33" s="104" t="s">
        <v>85</v>
      </c>
      <c r="BB33" s="105" t="s">
        <v>26</v>
      </c>
      <c r="BC33" s="106" t="s">
        <v>86</v>
      </c>
      <c r="BD33" s="107"/>
      <c r="BE33" s="110" t="s">
        <v>85</v>
      </c>
      <c r="BF33" s="95" t="s">
        <v>26</v>
      </c>
      <c r="BG33" s="96" t="s">
        <v>25</v>
      </c>
      <c r="BH33" s="97" t="s">
        <v>86</v>
      </c>
      <c r="BI33" s="98"/>
      <c r="BJ33" s="95" t="s">
        <v>23</v>
      </c>
    </row>
    <row r="34" spans="1:62" ht="26.45" customHeight="1">
      <c r="A34" s="103"/>
      <c r="B34" s="103"/>
      <c r="C34" s="103"/>
      <c r="D34" s="101" t="s">
        <v>2</v>
      </c>
      <c r="E34" s="101"/>
      <c r="F34" s="14" t="str">
        <f t="shared" ref="F34:AI34" si="33">IF(F33=0,"",WEEKDAY(F33,1))</f>
        <v/>
      </c>
      <c r="G34" s="14" t="str">
        <f t="shared" si="33"/>
        <v/>
      </c>
      <c r="H34" s="14" t="str">
        <f t="shared" si="33"/>
        <v/>
      </c>
      <c r="I34" s="14" t="str">
        <f t="shared" si="33"/>
        <v/>
      </c>
      <c r="J34" s="14" t="str">
        <f t="shared" si="33"/>
        <v/>
      </c>
      <c r="K34" s="14" t="str">
        <f t="shared" si="33"/>
        <v/>
      </c>
      <c r="L34" s="14" t="str">
        <f t="shared" si="33"/>
        <v/>
      </c>
      <c r="M34" s="14" t="str">
        <f t="shared" si="33"/>
        <v/>
      </c>
      <c r="N34" s="14" t="str">
        <f t="shared" si="33"/>
        <v/>
      </c>
      <c r="O34" s="14" t="str">
        <f t="shared" si="33"/>
        <v/>
      </c>
      <c r="P34" s="14" t="str">
        <f t="shared" si="33"/>
        <v/>
      </c>
      <c r="Q34" s="14" t="str">
        <f t="shared" si="33"/>
        <v/>
      </c>
      <c r="R34" s="14" t="str">
        <f t="shared" si="33"/>
        <v/>
      </c>
      <c r="S34" s="14" t="str">
        <f t="shared" si="33"/>
        <v/>
      </c>
      <c r="T34" s="14" t="str">
        <f t="shared" si="33"/>
        <v/>
      </c>
      <c r="U34" s="14" t="str">
        <f t="shared" si="33"/>
        <v/>
      </c>
      <c r="V34" s="14" t="str">
        <f t="shared" si="33"/>
        <v/>
      </c>
      <c r="W34" s="14" t="str">
        <f t="shared" si="33"/>
        <v/>
      </c>
      <c r="X34" s="14" t="str">
        <f t="shared" si="33"/>
        <v/>
      </c>
      <c r="Y34" s="14" t="str">
        <f t="shared" si="33"/>
        <v/>
      </c>
      <c r="Z34" s="14" t="str">
        <f t="shared" si="33"/>
        <v/>
      </c>
      <c r="AA34" s="14" t="str">
        <f t="shared" si="33"/>
        <v/>
      </c>
      <c r="AB34" s="14" t="str">
        <f t="shared" si="33"/>
        <v/>
      </c>
      <c r="AC34" s="14" t="str">
        <f t="shared" si="33"/>
        <v/>
      </c>
      <c r="AD34" s="14" t="str">
        <f t="shared" si="33"/>
        <v/>
      </c>
      <c r="AE34" s="14" t="str">
        <f t="shared" si="33"/>
        <v/>
      </c>
      <c r="AF34" s="14" t="str">
        <f t="shared" si="33"/>
        <v/>
      </c>
      <c r="AG34" s="14" t="str">
        <f t="shared" si="33"/>
        <v/>
      </c>
      <c r="AH34" s="14" t="str">
        <f t="shared" si="33"/>
        <v/>
      </c>
      <c r="AI34" s="14" t="str">
        <f t="shared" si="33"/>
        <v/>
      </c>
      <c r="AJ34" s="14" t="str">
        <f>IF(AJ33=0,"",WEEKDAY(AJ33,1))</f>
        <v/>
      </c>
      <c r="AK34" s="65" t="s">
        <v>93</v>
      </c>
      <c r="AL34" s="66">
        <f>IF(AN34=0,0,AN33+1)</f>
        <v>46300</v>
      </c>
      <c r="AM34" s="67"/>
      <c r="AN34" s="68">
        <f>(AN33+7)*IF(MONTH(AN33+7)=A35,1,0)</f>
        <v>46306</v>
      </c>
      <c r="AO34" s="69">
        <f ca="1">IF(AU34&lt;7,1,IF(AP34=7,0,1))</f>
        <v>1</v>
      </c>
      <c r="AP34" s="70">
        <f ca="1">COUNTIFS(OFFSET(F35,0,DAY(AL34)-1,1,DAY(AN34)-DAY(AL34)+1),"■")+COUNTIFS(OFFSET(F35,0,DAY(AL34)-1,1,DAY(AN34)-DAY(AL34)+1),"〇")+COUNTIFS(OFFSET(F35,0,DAY(AL34)-1,1,DAY(AN34)-DAY(AL34)+1),"振")</f>
        <v>0</v>
      </c>
      <c r="AQ34" s="71">
        <f ca="1">COUNTIFS(OFFSET(F35,0,DAY(AL34)-1,1,DAY(AN34)-DAY(AL34)+1),"■")+COUNTIFS(OFFSET(F35,0,DAY(AL34)-1,1,DAY(AN34)-DAY(AL34)+1),"振")+COUNTIFS(F31:AJ31,"翌",F30:AJ30,"■")+COUNTIFS(F31:AJ31,"翌",F30:AJ30,"振")</f>
        <v>0</v>
      </c>
      <c r="AR34" s="71">
        <f t="shared" ref="AR34:AR37" ca="1" si="34">IF(AO34&gt;0,0,IF(AQ34/AP34&gt;0.285,0,1))</f>
        <v>0</v>
      </c>
      <c r="AS34" s="71">
        <f t="shared" ref="AS34:AS35" si="35">IF(AJ34&gt;0,0,IF(AR34&gt;0,"NG","OK"))</f>
        <v>0</v>
      </c>
      <c r="AT34" s="72"/>
      <c r="AU34" s="73">
        <f ca="1">COUNTIFS(OFFSET(F37,0,DAY(AL34)-1,1,DAY(AN34)-DAY(AL34)+1),"■")+COUNTIFS(OFFSET(F37,0,DAY(AL34)-1,1,DAY(AN34)-DAY(AL34)+1),"〇")+COUNTIFS(OFFSET(F37,0,DAY(AL34)-1,1,DAY(AN34)-DAY(AL34)+1),"振")</f>
        <v>0</v>
      </c>
      <c r="AV34" s="71">
        <f ca="1">COUNTIFS(OFFSET(F37,0,DAY(AL34)-1,1,DAY(AN34)-DAY(AL34)+1),"■")+COUNTIFS(OFFSET(F37,0,DAY(AL34)-1,1,DAY(AN34)-DAY(AL34)+1),"振")+COUNTIFS(F31:AJ31,"翌",F32:AJ32,"■")</f>
        <v>0</v>
      </c>
      <c r="AW34" s="71">
        <f t="shared" ref="AW34:AW37" ca="1" si="36">IF(OR(AO34&gt;0,AU34=0),0,IF(AV34/AU34&gt;0.285,0,1))</f>
        <v>0</v>
      </c>
      <c r="AX34" s="71" t="str">
        <f ca="1">IF(AO34&gt;0,"-",IF(AW34&gt;0,"NG","OK"))</f>
        <v>-</v>
      </c>
      <c r="AY34" s="72"/>
      <c r="BA34" s="105"/>
      <c r="BB34" s="105"/>
      <c r="BC34" s="108"/>
      <c r="BD34" s="109"/>
      <c r="BE34" s="111"/>
      <c r="BF34" s="95"/>
      <c r="BG34" s="96"/>
      <c r="BH34" s="99"/>
      <c r="BI34" s="100"/>
      <c r="BJ34" s="95"/>
    </row>
    <row r="35" spans="1:62" ht="26.45" customHeight="1">
      <c r="A35" s="102">
        <f>IF(A30=12,1,A30+1)</f>
        <v>10</v>
      </c>
      <c r="B35" s="102"/>
      <c r="C35" s="102"/>
      <c r="D35" s="101" t="s">
        <v>17</v>
      </c>
      <c r="E35" s="101"/>
      <c r="F35" s="19" t="str">
        <f t="shared" ref="F35:AJ35" si="37">IF(F34="","",IF(WEEKDAY(F34,2)&gt;5,"■","〇"))</f>
        <v/>
      </c>
      <c r="G35" s="19" t="str">
        <f t="shared" si="37"/>
        <v/>
      </c>
      <c r="H35" s="19" t="str">
        <f t="shared" si="37"/>
        <v/>
      </c>
      <c r="I35" s="19" t="str">
        <f t="shared" si="37"/>
        <v/>
      </c>
      <c r="J35" s="19" t="str">
        <f t="shared" si="37"/>
        <v/>
      </c>
      <c r="K35" s="19" t="str">
        <f t="shared" si="37"/>
        <v/>
      </c>
      <c r="L35" s="19" t="str">
        <f t="shared" si="37"/>
        <v/>
      </c>
      <c r="M35" s="19" t="str">
        <f t="shared" si="37"/>
        <v/>
      </c>
      <c r="N35" s="19" t="str">
        <f t="shared" si="37"/>
        <v/>
      </c>
      <c r="O35" s="19" t="str">
        <f t="shared" si="37"/>
        <v/>
      </c>
      <c r="P35" s="19" t="str">
        <f t="shared" si="37"/>
        <v/>
      </c>
      <c r="Q35" s="19" t="str">
        <f t="shared" si="37"/>
        <v/>
      </c>
      <c r="R35" s="19" t="str">
        <f t="shared" si="37"/>
        <v/>
      </c>
      <c r="S35" s="19" t="str">
        <f t="shared" si="37"/>
        <v/>
      </c>
      <c r="T35" s="19" t="str">
        <f t="shared" si="37"/>
        <v/>
      </c>
      <c r="U35" s="19" t="str">
        <f t="shared" si="37"/>
        <v/>
      </c>
      <c r="V35" s="19" t="str">
        <f t="shared" si="37"/>
        <v/>
      </c>
      <c r="W35" s="19" t="str">
        <f t="shared" si="37"/>
        <v/>
      </c>
      <c r="X35" s="19" t="str">
        <f t="shared" si="37"/>
        <v/>
      </c>
      <c r="Y35" s="19" t="str">
        <f t="shared" si="37"/>
        <v/>
      </c>
      <c r="Z35" s="19" t="str">
        <f t="shared" si="37"/>
        <v/>
      </c>
      <c r="AA35" s="19" t="str">
        <f t="shared" si="37"/>
        <v/>
      </c>
      <c r="AB35" s="19" t="str">
        <f t="shared" si="37"/>
        <v/>
      </c>
      <c r="AC35" s="19" t="str">
        <f t="shared" si="37"/>
        <v/>
      </c>
      <c r="AD35" s="19" t="str">
        <f t="shared" si="37"/>
        <v/>
      </c>
      <c r="AE35" s="19" t="str">
        <f t="shared" si="37"/>
        <v/>
      </c>
      <c r="AF35" s="19" t="str">
        <f t="shared" si="37"/>
        <v/>
      </c>
      <c r="AG35" s="19" t="str">
        <f t="shared" si="37"/>
        <v/>
      </c>
      <c r="AH35" s="19" t="str">
        <f t="shared" si="37"/>
        <v/>
      </c>
      <c r="AI35" s="19" t="str">
        <f t="shared" si="37"/>
        <v/>
      </c>
      <c r="AJ35" s="19" t="str">
        <f t="shared" si="37"/>
        <v/>
      </c>
      <c r="AK35" s="65" t="s">
        <v>94</v>
      </c>
      <c r="AL35" s="66">
        <f t="shared" ref="AL35:AL37" si="38">IF(AN35=0,0,AN34+1)</f>
        <v>46307</v>
      </c>
      <c r="AM35" s="67"/>
      <c r="AN35" s="68">
        <f>(AN34+7)*IF(MONTH(AN34+7)=A35,1,0)</f>
        <v>46313</v>
      </c>
      <c r="AO35" s="69">
        <f ca="1">IF(AU35&lt;7,1,IF(AP35=7,0,1))</f>
        <v>1</v>
      </c>
      <c r="AP35" s="70">
        <f ca="1">COUNTIFS(OFFSET(F35,0,DAY(AL35)-1,1,DAY(AN35)-DAY(AL35)+1),"■")+COUNTIFS(OFFSET(F35,0,DAY(AL35)-1,1,DAY(AN35)-DAY(AL35)+1),"〇")+COUNTIFS(OFFSET(F35,0,DAY(AL35)-1,1,DAY(AN35)-DAY(AL35)+1),"振")</f>
        <v>0</v>
      </c>
      <c r="AQ35" s="71">
        <f ca="1">COUNTIFS(OFFSET(F35,0,DAY(AL35)-1,1,DAY(AN35)-DAY(AL35)+1),"■")+COUNTIFS(OFFSET(F35,0,DAY(AL35)-1,1,DAY(AN35)-DAY(AL35)+1),"振")+COUNTIFS(F31:AJ31,"翌",F30:AJ30,"■")+COUNTIFS(F31:AJ31,"翌",F30:AJ30,"振")</f>
        <v>0</v>
      </c>
      <c r="AR35" s="71">
        <f t="shared" ca="1" si="34"/>
        <v>0</v>
      </c>
      <c r="AS35" s="71">
        <f t="shared" si="35"/>
        <v>0</v>
      </c>
      <c r="AT35" s="72"/>
      <c r="AU35" s="74">
        <f ca="1">COUNTIFS(OFFSET(F37,0,DAY(AL35)-1,1,DAY(AN35)-DAY(AL35)+1),"■")+COUNTIFS(OFFSET(F37,0,DAY(AL35)-1,1,DAY(AN35)-DAY(AL35)+1),"〇")+COUNTIFS(OFFSET(F37,0,DAY(AL35)-1,1,DAY(AN35)-DAY(AL35)+1),"振")+COUNTIFS(F33:AJ33,"翌")</f>
        <v>0</v>
      </c>
      <c r="AV35" s="71">
        <f ca="1">COUNTIFS(OFFSET(F37,0,DAY(AL35)-1,1,DAY(AN35)-DAY(AL35)+1),"■")+COUNTIFS(OFFSET(F37,0,DAY(AL35)-1,1,DAY(AN35)-DAY(AL35)+1),"振")+COUNTIFS(F31:AJ31,"翌",F32:AJ32,"■")</f>
        <v>0</v>
      </c>
      <c r="AW35" s="71">
        <f t="shared" ca="1" si="36"/>
        <v>0</v>
      </c>
      <c r="AX35" s="71" t="str">
        <f ca="1">IF(AO35&gt;0,"-",IF(AW35&gt;0,"NG","OK"))</f>
        <v>-</v>
      </c>
      <c r="AY35" s="72"/>
      <c r="BA35" s="28">
        <f>COUNTIFS(F36:AJ36,"",F34:AJ34,1)+COUNTIFS(F36:AJ36,"",F34:AJ34,7)+COUNTIFS(F31:AJ31,"翌",F29:AJ29,1)+COUNTIFS(F31:AJ31,"翌",F29:AJ29,7)</f>
        <v>0</v>
      </c>
      <c r="BB35" s="28">
        <f>COUNTIF(D35:AH35,"■")-COUNTIFS(F36:AJ36,"－",F35:AJ35,"■")</f>
        <v>0</v>
      </c>
      <c r="BC35" s="28">
        <f ca="1">IF(BD35="NG",1,0)</f>
        <v>0</v>
      </c>
      <c r="BD35" s="46" t="str">
        <f ca="1">AT33</f>
        <v>OK</v>
      </c>
      <c r="BE35" s="30">
        <f>COUNTIFS(H30:AJ30,"■",H29:AJ29,1)+COUNTIFS(H30:AJ30,"〇",H29:AJ29,1)+COUNTIFS(H30:AJ30,"■",H29:AJ29,7)+COUNTIFS(H30:AJ30,"〇",H29:AJ29,7)</f>
        <v>6</v>
      </c>
      <c r="BF35" s="30">
        <f>COUNTIF(F35:AJ35,"■")</f>
        <v>0</v>
      </c>
      <c r="BG35" s="45" t="str">
        <f>IF(BJ35=0,"-",BF35/BJ35)</f>
        <v>-</v>
      </c>
      <c r="BH35" s="30">
        <f>IF(BI35="NG",1,0)</f>
        <v>0</v>
      </c>
      <c r="BI35" s="30" t="str">
        <f>IF(BG35&gt;=0.285,"OK",IF(BF35&gt;=BE35,"OK","NG"))</f>
        <v>OK</v>
      </c>
      <c r="BJ35" s="30">
        <f>COUNTIF(F35:AJ35,"〇")+COUNTIF(F35:AJ35,"■")</f>
        <v>0</v>
      </c>
    </row>
    <row r="36" spans="1:62" ht="26.45" customHeight="1">
      <c r="A36" s="102"/>
      <c r="B36" s="102"/>
      <c r="C36" s="102"/>
      <c r="D36" s="101" t="s">
        <v>83</v>
      </c>
      <c r="E36" s="101"/>
      <c r="F36" s="19" t="str">
        <f>IF(F35="×","×","")</f>
        <v/>
      </c>
      <c r="G36" s="19" t="str">
        <f t="shared" ref="G36:AJ36" si="39">IF(G35="×","×","")</f>
        <v/>
      </c>
      <c r="H36" s="19" t="str">
        <f t="shared" si="39"/>
        <v/>
      </c>
      <c r="I36" s="19" t="str">
        <f t="shared" si="39"/>
        <v/>
      </c>
      <c r="J36" s="19" t="str">
        <f t="shared" si="39"/>
        <v/>
      </c>
      <c r="K36" s="19" t="str">
        <f t="shared" si="39"/>
        <v/>
      </c>
      <c r="L36" s="19" t="str">
        <f t="shared" si="39"/>
        <v/>
      </c>
      <c r="M36" s="19" t="str">
        <f t="shared" si="39"/>
        <v/>
      </c>
      <c r="N36" s="19" t="str">
        <f t="shared" si="39"/>
        <v/>
      </c>
      <c r="O36" s="19" t="str">
        <f t="shared" si="39"/>
        <v/>
      </c>
      <c r="P36" s="19" t="str">
        <f t="shared" si="39"/>
        <v/>
      </c>
      <c r="Q36" s="19" t="str">
        <f t="shared" si="39"/>
        <v/>
      </c>
      <c r="R36" s="19" t="str">
        <f t="shared" si="39"/>
        <v/>
      </c>
      <c r="S36" s="19" t="str">
        <f t="shared" si="39"/>
        <v/>
      </c>
      <c r="T36" s="19" t="str">
        <f t="shared" si="39"/>
        <v/>
      </c>
      <c r="U36" s="19" t="str">
        <f t="shared" si="39"/>
        <v/>
      </c>
      <c r="V36" s="19" t="str">
        <f t="shared" si="39"/>
        <v/>
      </c>
      <c r="W36" s="19" t="str">
        <f t="shared" si="39"/>
        <v/>
      </c>
      <c r="X36" s="19" t="str">
        <f t="shared" si="39"/>
        <v/>
      </c>
      <c r="Y36" s="19" t="str">
        <f t="shared" si="39"/>
        <v/>
      </c>
      <c r="Z36" s="19" t="str">
        <f t="shared" si="39"/>
        <v/>
      </c>
      <c r="AA36" s="19" t="str">
        <f t="shared" si="39"/>
        <v/>
      </c>
      <c r="AB36" s="19" t="str">
        <f t="shared" si="39"/>
        <v/>
      </c>
      <c r="AC36" s="19" t="str">
        <f t="shared" si="39"/>
        <v/>
      </c>
      <c r="AD36" s="19" t="str">
        <f t="shared" si="39"/>
        <v/>
      </c>
      <c r="AE36" s="19" t="str">
        <f t="shared" si="39"/>
        <v/>
      </c>
      <c r="AF36" s="19" t="str">
        <f t="shared" si="39"/>
        <v/>
      </c>
      <c r="AG36" s="19" t="str">
        <f t="shared" si="39"/>
        <v/>
      </c>
      <c r="AH36" s="19" t="str">
        <f t="shared" si="39"/>
        <v/>
      </c>
      <c r="AI36" s="19" t="str">
        <f t="shared" si="39"/>
        <v/>
      </c>
      <c r="AJ36" s="19" t="str">
        <f t="shared" si="39"/>
        <v/>
      </c>
      <c r="AK36" s="65" t="s">
        <v>95</v>
      </c>
      <c r="AL36" s="66">
        <f t="shared" si="38"/>
        <v>46314</v>
      </c>
      <c r="AM36" s="67"/>
      <c r="AN36" s="68">
        <f>(AN35+7)*IF(MONTH(AN35+7)=A35,1,0)</f>
        <v>46320</v>
      </c>
      <c r="AO36" s="69">
        <f ca="1">IF(AU36&lt;7,1,IF(AP36=7,0,1))</f>
        <v>1</v>
      </c>
      <c r="AP36" s="70">
        <f ca="1">COUNTIFS(OFFSET(F35,0,DAY(AL36)-1,1,DAY(AN36)-DAY(AL36)+1),"■")+COUNTIFS(OFFSET(F35,0,DAY(AL36)-1,1,DAY(AN36)-DAY(AL36)+1),"〇")+COUNTIFS(OFFSET(F35,0,DAY(AL36)-1,1,DAY(AN36)-DAY(AL36)+1),"振")</f>
        <v>0</v>
      </c>
      <c r="AQ36" s="71">
        <f ca="1">COUNTIFS(OFFSET(F35,0,DAY(AL36)-1,1,DAY(AN36)-DAY(AL36)+1),"■")+COUNTIFS(OFFSET(F35,0,DAY(AL36)-1,1,DAY(AN36)-DAY(AL36)+1),"振")+COUNTIFS(F31:AJ31,"翌",F30:AJ30,"■")+COUNTIFS(F31:AJ31,"翌",F30:AJ30,"振")</f>
        <v>0</v>
      </c>
      <c r="AR36" s="71">
        <f t="shared" ca="1" si="34"/>
        <v>0</v>
      </c>
      <c r="AS36" s="71" t="str">
        <f>IF(AJ36&gt;0,"-",IF(AR36&gt;0,"NG","OK"))</f>
        <v>-</v>
      </c>
      <c r="AT36" s="72"/>
      <c r="AU36" s="75">
        <f ca="1">COUNTIFS(OFFSET(F37,0,DAY(AL36)-1,1,DAY(AN36)-DAY(AL36)+1),"■")+COUNTIFS(OFFSET(F37,0,DAY(AL36)-1,1,DAY(AN36)-DAY(AL36)+1),"〇")+COUNTIFS(OFFSET(F37,0,DAY(AL36)-1,1,DAY(AN36)-DAY(AL36)+1),"振")+COUNTIFS(F34:AJ34,"翌")</f>
        <v>0</v>
      </c>
      <c r="AV36" s="71">
        <f ca="1">COUNTIFS(OFFSET(F37,0,DAY(AL36)-1,1,DAY(AN36)-DAY(AL36)+1),"■")+COUNTIFS(OFFSET(F37,0,DAY(AL36)-1,1,DAY(AN36)-DAY(AL36)+1),"振")+COUNTIFS(F31:AJ31,"翌",F32:AJ32,"■")+COUNTIFS(F31:AJ31,"翌",F32:AJ32,"振")</f>
        <v>0</v>
      </c>
      <c r="AW36" s="71">
        <f t="shared" ca="1" si="36"/>
        <v>0</v>
      </c>
      <c r="AX36" s="71" t="str">
        <f ca="1">IF(AO36&gt;0,"-",IF(AW36&gt;0,"NG","OK"))</f>
        <v>-</v>
      </c>
      <c r="AY36" s="72"/>
      <c r="BA36" s="29"/>
      <c r="BB36" s="29"/>
      <c r="BC36" s="29"/>
      <c r="BD36" s="29"/>
      <c r="BE36" s="31"/>
      <c r="BF36" s="31"/>
      <c r="BG36" s="44"/>
      <c r="BH36" s="31"/>
      <c r="BI36" s="31"/>
      <c r="BJ36" s="31"/>
    </row>
    <row r="37" spans="1:62" ht="26.45" customHeight="1">
      <c r="A37" s="102"/>
      <c r="B37" s="102"/>
      <c r="C37" s="102"/>
      <c r="D37" s="101" t="s">
        <v>18</v>
      </c>
      <c r="E37" s="101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76" t="s">
        <v>96</v>
      </c>
      <c r="AL37" s="77">
        <f t="shared" si="38"/>
        <v>0</v>
      </c>
      <c r="AM37" s="78"/>
      <c r="AN37" s="79">
        <f>(AN36+7)*IF(MONTH(AN36+7)=A35,1,0)</f>
        <v>0</v>
      </c>
      <c r="AO37" s="80">
        <f ca="1">IF(AU37&lt;7,1,IF(AP37=7,0,1))</f>
        <v>1</v>
      </c>
      <c r="AP37" s="81">
        <f ca="1">COUNTIFS(OFFSET(F35,0,DAY(AL37)-1,1,DAY(AN37)-DAY(AL37)+1),"■")+COUNTIFS(OFFSET(F35,0,DAY(AL37)-1,1,DAY(AN37)-DAY(AL37)+1),"〇")+COUNTIFS(OFFSET(F35,0,DAY(AL37)-1,1,DAY(AN37)-DAY(AL37)+1),"振")</f>
        <v>0</v>
      </c>
      <c r="AQ37" s="82">
        <f ca="1">COUNTIFS(OFFSET(F35,0,DAY(AL37)-1,1,DAY(AN37)-DAY(AL37)+1),"■")+COUNTIFS(OFFSET(F35,0,DAY(AL37)-1,1,DAY(AN37)-DAY(AL37)+1),"振")+COUNTIFS(F31:AJ31,"翌",F30:AJ30,"■")+COUNTIFS(F31:AJ31,"翌",F30:AJ30,"振")</f>
        <v>0</v>
      </c>
      <c r="AR37" s="82">
        <f t="shared" ca="1" si="34"/>
        <v>0</v>
      </c>
      <c r="AS37" s="82" t="str">
        <f ca="1">IF(AJ37&gt;0,"-",IF(AR37&gt;0,"NG","OK"))</f>
        <v>OK</v>
      </c>
      <c r="AT37" s="83"/>
      <c r="AU37" s="84">
        <f ca="1">COUNTIFS(OFFSET(F37,0,DAY(AL37)-1,1,DAY(AN37)-DAY(AL37)+1),"■")+COUNTIFS(OFFSET(F37,0,DAY(AL37)-1,1,DAY(AN37)-DAY(AL37)+1),"〇")+COUNTIFS(OFFSET(F37,0,DAY(AL37)-1,1,DAY(AN37)-DAY(AL37)+1),"振")+COUNTIFS(F35:AJ35,"翌")</f>
        <v>0</v>
      </c>
      <c r="AV37" s="82">
        <f ca="1">COUNTIFS(OFFSET(F37,0,DAY(AL37)-1,1,DAY(AN37)-DAY(AL37)+1),"■")+COUNTIFS(OFFSET(F37,0,DAY(AL37)-1,1,DAY(AN37)-DAY(AL37)+1),"振")+COUNTIFS(F31:AJ31,"翌",F32:AJ32,"■")+COUNTIFS(F31:AJ31,"翌",F32:AJ32,"振")</f>
        <v>0</v>
      </c>
      <c r="AW37" s="82">
        <f t="shared" ca="1" si="36"/>
        <v>0</v>
      </c>
      <c r="AX37" s="82" t="str">
        <f ca="1">IF(AO37&gt;0,"-",IF(AW37&gt;0,"NG","OK"))</f>
        <v>-</v>
      </c>
      <c r="AY37" s="83"/>
      <c r="BA37" s="29"/>
      <c r="BB37" s="28">
        <f>COUNTIFS(F36:AJ36,"",F37:AJ37,"■")+COUNTIFS(F36:AJ36,"",F37:AJ37,"振")+COUNTIFS(F31:AJ31,"翌",F32:AJ32,"■")+COUNTIFS(F31:AJ31,"翌",F32:AJ32,"振")</f>
        <v>0</v>
      </c>
      <c r="BC37" s="28">
        <f ca="1">IF(BD37="NG",1,0)</f>
        <v>0</v>
      </c>
      <c r="BD37" s="46" t="str">
        <f ca="1">AY33</f>
        <v>OK</v>
      </c>
      <c r="BE37" s="30">
        <f>COUNTIFS(F35:AJ35,"■",F34:AJ34,1)+COUNTIFS(F35:AJ35,"〇",F34:AJ34,1)+COUNTIFS(F35:AJ35,"■",F34:AJ34,7)+COUNTIFS(F35:AJ35,"〇",F34:AJ34,7)-COUNTIFS(F37:AJ37,"×",F34:AJ34,1)-COUNTIFS(F37:AJ37,"×",F34:AJ34,7)</f>
        <v>0</v>
      </c>
      <c r="BF37" s="30">
        <f>COUNTIF(F37:AJ37,"■")+COUNTIF(F37:AJ37,"振")</f>
        <v>0</v>
      </c>
      <c r="BG37" s="45" t="str">
        <f>IF(BJ37=0,"-",BF37/BJ37)</f>
        <v>-</v>
      </c>
      <c r="BH37" s="30">
        <f>IF(BI37="NG",1,0)</f>
        <v>0</v>
      </c>
      <c r="BI37" s="30" t="str">
        <f>IF(BG37&gt;=0.285,"OK",IF(BF37&gt;=BE35,"OK","NG"))</f>
        <v>OK</v>
      </c>
      <c r="BJ37" s="30">
        <f>COUNTIF(F37:AJ37,"〇")+COUNTIF(F37:AJ37,"■")+COUNTIF(F37:AJ37,"振")</f>
        <v>0</v>
      </c>
    </row>
    <row r="38" spans="1:62" ht="19.899999999999999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12"/>
      <c r="BB38" s="12"/>
      <c r="BE38" s="12"/>
      <c r="BF38" s="12"/>
      <c r="BG38" s="12"/>
      <c r="BJ38" s="12"/>
    </row>
    <row r="39" spans="1:62" ht="19.899999999999999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12"/>
      <c r="BB39" s="12"/>
      <c r="BE39" s="12"/>
      <c r="BF39" s="12"/>
      <c r="BG39" s="12"/>
      <c r="BJ39" s="12"/>
    </row>
    <row r="40" spans="1:62" ht="19.899999999999999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12"/>
      <c r="BB40" s="12"/>
      <c r="BE40" s="12"/>
      <c r="BF40" s="12"/>
      <c r="BG40" s="12"/>
      <c r="BJ40" s="12"/>
    </row>
    <row r="41" spans="1:62" ht="19.899999999999999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12"/>
      <c r="BB41" s="12"/>
      <c r="BE41" s="12"/>
      <c r="BF41" s="12"/>
      <c r="BG41" s="12"/>
      <c r="BJ41" s="12"/>
    </row>
    <row r="42" spans="1:62" ht="19.899999999999999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12"/>
      <c r="BB42" s="12"/>
      <c r="BE42" s="12"/>
      <c r="BF42" s="12"/>
      <c r="BG42" s="12"/>
      <c r="BJ42" s="12"/>
    </row>
    <row r="43" spans="1:62" ht="19.899999999999999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12"/>
      <c r="BB43" s="12"/>
      <c r="BE43" s="12"/>
      <c r="BF43" s="12"/>
      <c r="BG43" s="12"/>
      <c r="BJ43" s="12"/>
    </row>
    <row r="44" spans="1:62" ht="19.899999999999999" customHeight="1"/>
    <row r="45" spans="1:62" ht="19.899999999999999" customHeight="1"/>
    <row r="46" spans="1:62" ht="19.899999999999999" customHeight="1"/>
    <row r="47" spans="1:62" ht="19.899999999999999" customHeight="1"/>
    <row r="48" spans="1:62" ht="19.899999999999999" customHeight="1"/>
    <row r="49" ht="19.899999999999999" customHeight="1"/>
    <row r="50" ht="19.899999999999999" customHeight="1"/>
    <row r="51" ht="19.899999999999999" customHeight="1"/>
    <row r="52" ht="19.899999999999999" customHeight="1"/>
    <row r="53" ht="19.899999999999999" customHeight="1"/>
    <row r="54" ht="19.899999999999999" customHeight="1"/>
    <row r="55" ht="19.899999999999999" customHeight="1"/>
    <row r="56" ht="19.899999999999999" customHeight="1"/>
    <row r="57" ht="19.899999999999999" customHeight="1"/>
    <row r="58" ht="19.899999999999999" customHeight="1"/>
    <row r="59" ht="19.899999999999999" customHeight="1"/>
    <row r="60" ht="19.899999999999999" customHeight="1"/>
    <row r="61" ht="19.899999999999999" customHeight="1"/>
    <row r="62" ht="19.899999999999999" customHeight="1"/>
    <row r="63" ht="19.899999999999999" customHeight="1"/>
    <row r="64" ht="19.899999999999999" customHeight="1"/>
    <row r="65" ht="19.899999999999999" customHeight="1"/>
    <row r="66" ht="19.899999999999999" customHeight="1"/>
    <row r="67" ht="19.899999999999999" customHeight="1"/>
    <row r="68" ht="19.899999999999999" customHeight="1"/>
    <row r="69" ht="19.899999999999999" customHeight="1"/>
    <row r="70" ht="19.899999999999999" customHeight="1"/>
    <row r="71" ht="19.899999999999999" customHeight="1"/>
    <row r="72" ht="19.899999999999999" customHeight="1"/>
    <row r="73" ht="19.899999999999999" customHeight="1"/>
    <row r="74" ht="19.899999999999999" customHeight="1"/>
    <row r="75" ht="19.899999999999999" customHeight="1"/>
    <row r="76" ht="19.899999999999999" customHeight="1"/>
    <row r="77" ht="19.899999999999999" customHeight="1"/>
    <row r="78" ht="19.899999999999999" customHeight="1"/>
    <row r="79" ht="19.899999999999999" customHeight="1"/>
    <row r="80" ht="19.899999999999999" customHeight="1"/>
    <row r="81" ht="19.899999999999999" customHeight="1"/>
    <row r="82" ht="19.899999999999999" customHeight="1"/>
    <row r="83" ht="19.899999999999999" customHeight="1"/>
    <row r="84" ht="19.899999999999999" customHeight="1"/>
    <row r="85" ht="19.899999999999999" customHeight="1"/>
    <row r="86" ht="19.899999999999999" customHeight="1"/>
    <row r="87" ht="19.899999999999999" customHeight="1"/>
    <row r="88" ht="19.899999999999999" customHeight="1"/>
    <row r="89" ht="19.899999999999999" customHeight="1"/>
    <row r="90" ht="19.899999999999999" customHeight="1"/>
    <row r="91" ht="19.899999999999999" customHeight="1"/>
    <row r="92" ht="19.899999999999999" customHeight="1"/>
    <row r="93" ht="19.899999999999999" customHeight="1"/>
    <row r="94" ht="19.899999999999999" customHeight="1"/>
    <row r="95" ht="19.899999999999999" customHeight="1"/>
    <row r="96" ht="19.899999999999999" customHeight="1"/>
    <row r="97" ht="19.899999999999999" customHeight="1"/>
    <row r="98" ht="19.899999999999999" customHeight="1"/>
    <row r="99" ht="19.899999999999999" customHeight="1"/>
    <row r="100" ht="19.899999999999999" customHeight="1"/>
    <row r="101" ht="19.899999999999999" customHeight="1"/>
    <row r="102" ht="19.899999999999999" customHeight="1"/>
    <row r="103" ht="19.899999999999999" customHeight="1"/>
    <row r="104" ht="19.899999999999999" customHeight="1"/>
    <row r="105" ht="19.899999999999999" customHeight="1"/>
    <row r="106" ht="19.899999999999999" customHeight="1"/>
    <row r="107" ht="19.899999999999999" customHeight="1"/>
    <row r="108" ht="19.899999999999999" customHeight="1"/>
    <row r="109" ht="19.899999999999999" customHeight="1"/>
    <row r="110" ht="19.899999999999999" customHeight="1"/>
    <row r="111" ht="19.899999999999999" customHeight="1"/>
    <row r="112" ht="19.899999999999999" customHeight="1"/>
    <row r="113" ht="19.899999999999999" customHeight="1"/>
    <row r="114" ht="19.899999999999999" customHeight="1"/>
    <row r="115" ht="19.899999999999999" customHeight="1"/>
    <row r="116" ht="19.899999999999999" customHeight="1"/>
    <row r="117" ht="19.899999999999999" customHeight="1"/>
    <row r="118" ht="19.899999999999999" customHeight="1"/>
  </sheetData>
  <mergeCells count="114">
    <mergeCell ref="BA3:BF3"/>
    <mergeCell ref="BG3:BJ3"/>
    <mergeCell ref="A4:C4"/>
    <mergeCell ref="D4:R4"/>
    <mergeCell ref="U4:X4"/>
    <mergeCell ref="Z4:AA4"/>
    <mergeCell ref="AB4:AD4"/>
    <mergeCell ref="AE4:AG4"/>
    <mergeCell ref="AH4:AI4"/>
    <mergeCell ref="BA4:BF4"/>
    <mergeCell ref="A3:C3"/>
    <mergeCell ref="D3:R3"/>
    <mergeCell ref="T3:X3"/>
    <mergeCell ref="Z3:AA3"/>
    <mergeCell ref="AB3:AD3"/>
    <mergeCell ref="AE3:AG3"/>
    <mergeCell ref="BG4:BJ4"/>
    <mergeCell ref="A5:C5"/>
    <mergeCell ref="D5:J5"/>
    <mergeCell ref="L5:R5"/>
    <mergeCell ref="U5:X5"/>
    <mergeCell ref="Z5:AA5"/>
    <mergeCell ref="AB5:AD5"/>
    <mergeCell ref="AE5:AG5"/>
    <mergeCell ref="AH5:AI5"/>
    <mergeCell ref="BA5:BF5"/>
    <mergeCell ref="U8:X8"/>
    <mergeCell ref="AK11:AO11"/>
    <mergeCell ref="AP11:AT11"/>
    <mergeCell ref="AU11:AY11"/>
    <mergeCell ref="BA12:BD12"/>
    <mergeCell ref="BE12:BJ12"/>
    <mergeCell ref="BG5:BJ5"/>
    <mergeCell ref="A6:C7"/>
    <mergeCell ref="D6:R7"/>
    <mergeCell ref="U6:X6"/>
    <mergeCell ref="BA6:BF6"/>
    <mergeCell ref="BG6:BJ6"/>
    <mergeCell ref="U7:X7"/>
    <mergeCell ref="BF13:BF14"/>
    <mergeCell ref="BG13:BG14"/>
    <mergeCell ref="BH13:BI14"/>
    <mergeCell ref="BJ13:BJ14"/>
    <mergeCell ref="D14:E14"/>
    <mergeCell ref="A15:C17"/>
    <mergeCell ref="D15:E15"/>
    <mergeCell ref="D16:E16"/>
    <mergeCell ref="D17:E17"/>
    <mergeCell ref="A13:C14"/>
    <mergeCell ref="D13:E13"/>
    <mergeCell ref="BA13:BA14"/>
    <mergeCell ref="BB13:BB14"/>
    <mergeCell ref="BC13:BD14"/>
    <mergeCell ref="BE13:BE14"/>
    <mergeCell ref="BF18:BF19"/>
    <mergeCell ref="BG18:BG19"/>
    <mergeCell ref="BH18:BI19"/>
    <mergeCell ref="BJ18:BJ19"/>
    <mergeCell ref="D19:E19"/>
    <mergeCell ref="A20:C22"/>
    <mergeCell ref="D20:E20"/>
    <mergeCell ref="D21:E21"/>
    <mergeCell ref="D22:E22"/>
    <mergeCell ref="A18:C19"/>
    <mergeCell ref="D18:E18"/>
    <mergeCell ref="BA18:BA19"/>
    <mergeCell ref="BB18:BB19"/>
    <mergeCell ref="BC18:BD19"/>
    <mergeCell ref="BE18:BE19"/>
    <mergeCell ref="BF23:BF24"/>
    <mergeCell ref="BG23:BG24"/>
    <mergeCell ref="BH23:BI24"/>
    <mergeCell ref="BJ23:BJ24"/>
    <mergeCell ref="D24:E24"/>
    <mergeCell ref="A25:C27"/>
    <mergeCell ref="D25:E25"/>
    <mergeCell ref="D26:E26"/>
    <mergeCell ref="D27:E27"/>
    <mergeCell ref="A23:C24"/>
    <mergeCell ref="D23:E23"/>
    <mergeCell ref="BA23:BA24"/>
    <mergeCell ref="BB23:BB24"/>
    <mergeCell ref="BC23:BD24"/>
    <mergeCell ref="BE23:BE24"/>
    <mergeCell ref="BF28:BF29"/>
    <mergeCell ref="BG28:BG29"/>
    <mergeCell ref="BH28:BI29"/>
    <mergeCell ref="BJ28:BJ29"/>
    <mergeCell ref="D29:E29"/>
    <mergeCell ref="A30:C32"/>
    <mergeCell ref="D30:E30"/>
    <mergeCell ref="D31:E31"/>
    <mergeCell ref="D32:E32"/>
    <mergeCell ref="A28:C29"/>
    <mergeCell ref="D28:E28"/>
    <mergeCell ref="BA28:BA29"/>
    <mergeCell ref="BB28:BB29"/>
    <mergeCell ref="BC28:BD29"/>
    <mergeCell ref="BE28:BE29"/>
    <mergeCell ref="BF33:BF34"/>
    <mergeCell ref="BG33:BG34"/>
    <mergeCell ref="BH33:BI34"/>
    <mergeCell ref="BJ33:BJ34"/>
    <mergeCell ref="D34:E34"/>
    <mergeCell ref="A35:C37"/>
    <mergeCell ref="D35:E35"/>
    <mergeCell ref="D36:E36"/>
    <mergeCell ref="D37:E37"/>
    <mergeCell ref="A33:C34"/>
    <mergeCell ref="D33:E33"/>
    <mergeCell ref="BA33:BA34"/>
    <mergeCell ref="BB33:BB34"/>
    <mergeCell ref="BC33:BD34"/>
    <mergeCell ref="BE33:BE34"/>
  </mergeCells>
  <phoneticPr fontId="1"/>
  <conditionalFormatting sqref="F17:L17 N17:AJ17 F22:AJ22 F27:AJ27 F32:AJ32 F37:AJ37">
    <cfRule type="expression" dxfId="36" priority="19">
      <formula>WEEKDAY(F14,2)&gt;5</formula>
    </cfRule>
  </conditionalFormatting>
  <conditionalFormatting sqref="F15:AJ16 F20:AJ21 F25:AJ26 F30:AJ31 F35:AJ36">
    <cfRule type="expression" dxfId="34" priority="16">
      <formula>WEEKDAY(F14,2)&gt;5</formula>
    </cfRule>
  </conditionalFormatting>
  <conditionalFormatting sqref="M17">
    <cfRule type="expression" dxfId="32" priority="14">
      <formula>WEEKDAY(M15,2)&gt;5</formula>
    </cfRule>
  </conditionalFormatting>
  <conditionalFormatting sqref="AH13:AJ13">
    <cfRule type="expression" dxfId="31" priority="17">
      <formula>$AH13=0</formula>
    </cfRule>
  </conditionalFormatting>
  <conditionalFormatting sqref="AH18:AJ18">
    <cfRule type="expression" dxfId="30" priority="9">
      <formula>$AH18=0</formula>
    </cfRule>
  </conditionalFormatting>
  <conditionalFormatting sqref="AH23:AJ23">
    <cfRule type="expression" dxfId="29" priority="8">
      <formula>$AH23=0</formula>
    </cfRule>
  </conditionalFormatting>
  <conditionalFormatting sqref="AH28:AJ28">
    <cfRule type="expression" dxfId="28" priority="7">
      <formula>$AH28=0</formula>
    </cfRule>
  </conditionalFormatting>
  <conditionalFormatting sqref="AH33:AJ33">
    <cfRule type="expression" dxfId="27" priority="6">
      <formula>$AH33=0</formula>
    </cfRule>
  </conditionalFormatting>
  <conditionalFormatting sqref="BC15:BD15 BC17:BD17">
    <cfRule type="cellIs" dxfId="26" priority="10" operator="equal">
      <formula>"NG"</formula>
    </cfRule>
  </conditionalFormatting>
  <conditionalFormatting sqref="BC20:BD20">
    <cfRule type="cellIs" dxfId="25" priority="5" operator="equal">
      <formula>"NG"</formula>
    </cfRule>
  </conditionalFormatting>
  <conditionalFormatting sqref="BC22:BD22">
    <cfRule type="cellIs" dxfId="24" priority="4" operator="equal">
      <formula>"NG"</formula>
    </cfRule>
  </conditionalFormatting>
  <conditionalFormatting sqref="BC25:BD25 BC27:BD27">
    <cfRule type="cellIs" dxfId="23" priority="3" operator="equal">
      <formula>"NG"</formula>
    </cfRule>
  </conditionalFormatting>
  <conditionalFormatting sqref="BC30:BD30 BC32:BD32">
    <cfRule type="cellIs" dxfId="22" priority="2" operator="equal">
      <formula>"NG"</formula>
    </cfRule>
  </conditionalFormatting>
  <conditionalFormatting sqref="BC35:BD35 BC37:BD37">
    <cfRule type="cellIs" dxfId="21" priority="1" operator="equal">
      <formula>"NG"</formula>
    </cfRule>
  </conditionalFormatting>
  <conditionalFormatting sqref="BG3:BG6">
    <cfRule type="cellIs" dxfId="20" priority="12" operator="equal">
      <formula>"未達成"</formula>
    </cfRule>
  </conditionalFormatting>
  <conditionalFormatting sqref="BH15:BI15 BH17:BI17 BH20:BI20 BH25:BI25 BH30:BI30 BH35:BI35 BH37:BI37 BH22:BI22 BH27:BI27 BH32:BI32">
    <cfRule type="cellIs" dxfId="19" priority="11" operator="equal">
      <formula>"NG"</formula>
    </cfRule>
  </conditionalFormatting>
  <dataValidations count="2">
    <dataValidation type="list" allowBlank="1" showInputMessage="1" showErrorMessage="1" sqref="F21:AJ21 F26:AJ26 F31:AJ31 F36:AJ36 F16:AJ16" xr:uid="{29E3B1C5-C284-4564-BA4C-ED0839B789F6}">
      <formula1>"翌,×,ー, ,"</formula1>
    </dataValidation>
    <dataValidation type="list" allowBlank="1" showInputMessage="1" showErrorMessage="1" sqref="F32:AJ32 F27:AJ27 F17:AJ17 F22:AJ22 F37:AJ37 F25:AJ25 F15:AJ15 F20:AJ20 F30:AJ30 F35:AJ35" xr:uid="{B4D097D8-5C1E-48C2-A1AB-2B621B6F3911}">
      <formula1>"〇,■,×,振"</formula1>
    </dataValidation>
  </dataValidations>
  <printOptions horizontalCentered="1"/>
  <pageMargins left="0.59055118110236227" right="0.31496062992125984" top="0.39370078740157483" bottom="0.39370078740157483" header="0.31496062992125984" footer="0.31496062992125984"/>
  <pageSetup paperSize="9" scale="35" fitToHeight="0" orientation="portrait" r:id="rId1"/>
  <headerFooter>
    <oddHeader>&amp;R&amp;P/&amp;N</oddHead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8" id="{9EA56091-B83B-4D61-A694-CFC03AC82D48}">
            <xm:f>COUNTIF(祝日リスト!$B$3:$B$200,F13)=1</xm:f>
            <x14:dxf>
              <fill>
                <patternFill>
                  <bgColor rgb="FFFFCCFF"/>
                </patternFill>
              </fill>
            </x14:dxf>
          </x14:cfRule>
          <xm:sqref>F17:L17 N17:AJ17 F22:AJ22 F27:AJ27 F32:AJ32 F37:AJ37</xm:sqref>
        </x14:conditionalFormatting>
        <x14:conditionalFormatting xmlns:xm="http://schemas.microsoft.com/office/excel/2006/main">
          <x14:cfRule type="expression" priority="15" id="{EE35AE34-E053-444F-8298-BF343D573F06}">
            <xm:f>COUNTIF(祝日リスト!$B$3:$B$200,F13)=1</xm:f>
            <x14:dxf>
              <fill>
                <patternFill>
                  <bgColor rgb="FFFFCCFF"/>
                </patternFill>
              </fill>
            </x14:dxf>
          </x14:cfRule>
          <xm:sqref>F15:AJ16 F20:AJ21 F25:AJ26 F30:AJ31 F35:AJ36</xm:sqref>
        </x14:conditionalFormatting>
        <x14:conditionalFormatting xmlns:xm="http://schemas.microsoft.com/office/excel/2006/main">
          <x14:cfRule type="expression" priority="13" id="{921B9471-B3FB-4FD3-B6C3-8560AB5E4987}">
            <xm:f>COUNTIF(祝日リスト!$B$3:$B$200,M14)=1</xm:f>
            <x14:dxf>
              <fill>
                <patternFill>
                  <bgColor rgb="FFFFCCFF"/>
                </patternFill>
              </fill>
            </x14:dxf>
          </x14:cfRule>
          <xm:sqref>M17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200"/>
  <sheetViews>
    <sheetView topLeftCell="A16" workbookViewId="0">
      <selection activeCell="C42" sqref="C42"/>
    </sheetView>
  </sheetViews>
  <sheetFormatPr defaultRowHeight="18.75"/>
  <cols>
    <col min="2" max="2" width="14.375" style="24" customWidth="1"/>
    <col min="3" max="3" width="12.75" style="17" customWidth="1"/>
  </cols>
  <sheetData>
    <row r="1" spans="2:3" ht="93.6" customHeight="1">
      <c r="B1" s="153" t="s">
        <v>54</v>
      </c>
      <c r="C1" s="153"/>
    </row>
    <row r="2" spans="2:3">
      <c r="B2" s="21" t="s">
        <v>34</v>
      </c>
      <c r="C2" s="18" t="s">
        <v>35</v>
      </c>
    </row>
    <row r="3" spans="2:3">
      <c r="B3" s="22">
        <v>46023</v>
      </c>
      <c r="C3" s="16" t="s">
        <v>55</v>
      </c>
    </row>
    <row r="4" spans="2:3">
      <c r="B4" s="20">
        <v>46034</v>
      </c>
      <c r="C4" s="16" t="s">
        <v>56</v>
      </c>
    </row>
    <row r="5" spans="2:3">
      <c r="B5" s="20">
        <v>46064</v>
      </c>
      <c r="C5" s="16" t="s">
        <v>36</v>
      </c>
    </row>
    <row r="6" spans="2:3">
      <c r="B6" s="20">
        <v>46076</v>
      </c>
      <c r="C6" s="16" t="s">
        <v>38</v>
      </c>
    </row>
    <row r="7" spans="2:3">
      <c r="B7" s="20">
        <v>46101</v>
      </c>
      <c r="C7" s="16" t="s">
        <v>39</v>
      </c>
    </row>
    <row r="8" spans="2:3">
      <c r="B8" s="20">
        <v>46141</v>
      </c>
      <c r="C8" s="16" t="s">
        <v>40</v>
      </c>
    </row>
    <row r="9" spans="2:3">
      <c r="B9" s="20">
        <v>46145</v>
      </c>
      <c r="C9" s="16" t="s">
        <v>41</v>
      </c>
    </row>
    <row r="10" spans="2:3">
      <c r="B10" s="20">
        <v>46146</v>
      </c>
      <c r="C10" s="16" t="s">
        <v>42</v>
      </c>
    </row>
    <row r="11" spans="2:3">
      <c r="B11" s="20">
        <v>46147</v>
      </c>
      <c r="C11" s="16" t="s">
        <v>43</v>
      </c>
    </row>
    <row r="12" spans="2:3">
      <c r="B12" s="20">
        <v>46148</v>
      </c>
      <c r="C12" s="16" t="s">
        <v>37</v>
      </c>
    </row>
    <row r="13" spans="2:3">
      <c r="B13" s="20">
        <v>46223</v>
      </c>
      <c r="C13" s="16" t="s">
        <v>44</v>
      </c>
    </row>
    <row r="14" spans="2:3">
      <c r="B14" s="20">
        <v>46245</v>
      </c>
      <c r="C14" s="16" t="s">
        <v>45</v>
      </c>
    </row>
    <row r="15" spans="2:3">
      <c r="B15" s="20">
        <v>46286</v>
      </c>
      <c r="C15" s="16" t="s">
        <v>46</v>
      </c>
    </row>
    <row r="16" spans="2:3">
      <c r="B16" s="20">
        <v>46287</v>
      </c>
      <c r="C16" s="16" t="s">
        <v>57</v>
      </c>
    </row>
    <row r="17" spans="2:3">
      <c r="B17" s="20">
        <v>46288</v>
      </c>
      <c r="C17" s="16" t="s">
        <v>47</v>
      </c>
    </row>
    <row r="18" spans="2:3">
      <c r="B18" s="20">
        <v>46307</v>
      </c>
      <c r="C18" s="16" t="s">
        <v>48</v>
      </c>
    </row>
    <row r="19" spans="2:3">
      <c r="B19" s="20">
        <v>46329</v>
      </c>
      <c r="C19" s="16" t="s">
        <v>49</v>
      </c>
    </row>
    <row r="20" spans="2:3">
      <c r="B20" s="20">
        <v>46349</v>
      </c>
      <c r="C20" s="16" t="s">
        <v>50</v>
      </c>
    </row>
    <row r="21" spans="2:3">
      <c r="B21" s="22">
        <v>46388</v>
      </c>
      <c r="C21" s="16" t="s">
        <v>55</v>
      </c>
    </row>
    <row r="22" spans="2:3">
      <c r="B22" s="20">
        <v>46398</v>
      </c>
      <c r="C22" s="16" t="s">
        <v>56</v>
      </c>
    </row>
    <row r="23" spans="2:3">
      <c r="B23" s="20">
        <v>46429</v>
      </c>
      <c r="C23" s="16" t="s">
        <v>62</v>
      </c>
    </row>
    <row r="24" spans="2:3">
      <c r="B24" s="20">
        <v>46441</v>
      </c>
      <c r="C24" s="16" t="s">
        <v>38</v>
      </c>
    </row>
    <row r="25" spans="2:3">
      <c r="B25" s="20">
        <v>46468</v>
      </c>
      <c r="C25" s="16" t="s">
        <v>63</v>
      </c>
    </row>
    <row r="26" spans="2:3">
      <c r="B26" s="22">
        <v>46506</v>
      </c>
      <c r="C26" s="16" t="s">
        <v>68</v>
      </c>
    </row>
    <row r="27" spans="2:3">
      <c r="B27" s="22">
        <v>46510</v>
      </c>
      <c r="C27" s="16" t="s">
        <v>69</v>
      </c>
    </row>
    <row r="28" spans="2:3">
      <c r="B28" s="22">
        <v>46511</v>
      </c>
      <c r="C28" s="16" t="s">
        <v>70</v>
      </c>
    </row>
    <row r="29" spans="2:3">
      <c r="B29" s="22">
        <v>46512</v>
      </c>
      <c r="C29" s="16" t="s">
        <v>71</v>
      </c>
    </row>
    <row r="30" spans="2:3">
      <c r="B30" s="22">
        <v>46587</v>
      </c>
      <c r="C30" s="16" t="s">
        <v>72</v>
      </c>
    </row>
    <row r="31" spans="2:3">
      <c r="B31" s="22">
        <v>46610</v>
      </c>
      <c r="C31" s="16" t="s">
        <v>73</v>
      </c>
    </row>
    <row r="32" spans="2:3">
      <c r="B32" s="22">
        <v>46650</v>
      </c>
      <c r="C32" s="16" t="s">
        <v>74</v>
      </c>
    </row>
    <row r="33" spans="2:3">
      <c r="B33" s="22">
        <v>46653</v>
      </c>
      <c r="C33" s="16" t="s">
        <v>75</v>
      </c>
    </row>
    <row r="34" spans="2:3">
      <c r="B34" s="22">
        <v>46671</v>
      </c>
      <c r="C34" s="16" t="s">
        <v>76</v>
      </c>
    </row>
    <row r="35" spans="2:3">
      <c r="B35" s="22">
        <v>46694</v>
      </c>
      <c r="C35" s="16" t="s">
        <v>77</v>
      </c>
    </row>
    <row r="36" spans="2:3">
      <c r="B36" s="22">
        <v>46714</v>
      </c>
      <c r="C36" s="16" t="s">
        <v>78</v>
      </c>
    </row>
    <row r="37" spans="2:3">
      <c r="B37" s="22">
        <v>46753</v>
      </c>
      <c r="C37" s="16" t="s">
        <v>79</v>
      </c>
    </row>
    <row r="38" spans="2:3">
      <c r="B38" s="22">
        <v>46762</v>
      </c>
      <c r="C38" s="16" t="s">
        <v>56</v>
      </c>
    </row>
    <row r="39" spans="2:3" ht="37.5">
      <c r="B39" s="22">
        <v>46794</v>
      </c>
      <c r="C39" s="27" t="s">
        <v>80</v>
      </c>
    </row>
    <row r="40" spans="2:3">
      <c r="B40" s="22">
        <v>46806</v>
      </c>
      <c r="C40" s="16" t="s">
        <v>81</v>
      </c>
    </row>
    <row r="41" spans="2:3">
      <c r="B41" s="22">
        <v>46832</v>
      </c>
      <c r="C41" s="16" t="s">
        <v>82</v>
      </c>
    </row>
    <row r="65" spans="2:3">
      <c r="B65" s="23"/>
      <c r="C65" s="16"/>
    </row>
    <row r="66" spans="2:3">
      <c r="B66" s="23"/>
      <c r="C66" s="16"/>
    </row>
    <row r="67" spans="2:3">
      <c r="B67" s="23"/>
      <c r="C67" s="16"/>
    </row>
    <row r="68" spans="2:3">
      <c r="B68" s="23"/>
      <c r="C68" s="16"/>
    </row>
    <row r="69" spans="2:3">
      <c r="B69" s="23"/>
      <c r="C69" s="16"/>
    </row>
    <row r="70" spans="2:3">
      <c r="B70" s="23"/>
      <c r="C70" s="16"/>
    </row>
    <row r="71" spans="2:3">
      <c r="B71" s="23"/>
      <c r="C71" s="16"/>
    </row>
    <row r="72" spans="2:3">
      <c r="B72" s="23"/>
      <c r="C72" s="16"/>
    </row>
    <row r="73" spans="2:3">
      <c r="B73" s="23"/>
      <c r="C73" s="16"/>
    </row>
    <row r="74" spans="2:3">
      <c r="B74" s="23"/>
      <c r="C74" s="16"/>
    </row>
    <row r="75" spans="2:3">
      <c r="B75" s="23"/>
      <c r="C75" s="16"/>
    </row>
    <row r="76" spans="2:3">
      <c r="B76" s="23"/>
      <c r="C76" s="16"/>
    </row>
    <row r="77" spans="2:3">
      <c r="B77" s="23"/>
      <c r="C77" s="16"/>
    </row>
    <row r="78" spans="2:3">
      <c r="B78" s="23"/>
      <c r="C78" s="16"/>
    </row>
    <row r="79" spans="2:3">
      <c r="B79" s="23"/>
      <c r="C79" s="16"/>
    </row>
    <row r="80" spans="2:3">
      <c r="B80" s="23"/>
      <c r="C80" s="16"/>
    </row>
    <row r="81" spans="2:3">
      <c r="B81" s="23"/>
      <c r="C81" s="16"/>
    </row>
    <row r="82" spans="2:3">
      <c r="B82" s="23"/>
      <c r="C82" s="16"/>
    </row>
    <row r="83" spans="2:3">
      <c r="B83" s="23"/>
      <c r="C83" s="16"/>
    </row>
    <row r="84" spans="2:3">
      <c r="B84" s="23"/>
      <c r="C84" s="16"/>
    </row>
    <row r="85" spans="2:3">
      <c r="B85" s="23"/>
      <c r="C85" s="16"/>
    </row>
    <row r="86" spans="2:3">
      <c r="B86" s="23"/>
      <c r="C86" s="16"/>
    </row>
    <row r="87" spans="2:3">
      <c r="B87" s="23"/>
      <c r="C87" s="16"/>
    </row>
    <row r="88" spans="2:3">
      <c r="B88" s="23"/>
      <c r="C88" s="16"/>
    </row>
    <row r="89" spans="2:3">
      <c r="B89" s="23"/>
      <c r="C89" s="16"/>
    </row>
    <row r="90" spans="2:3">
      <c r="B90" s="23"/>
      <c r="C90" s="16"/>
    </row>
    <row r="91" spans="2:3">
      <c r="B91" s="23"/>
      <c r="C91" s="16"/>
    </row>
    <row r="92" spans="2:3">
      <c r="B92" s="23"/>
      <c r="C92" s="16"/>
    </row>
    <row r="93" spans="2:3">
      <c r="B93" s="23"/>
      <c r="C93" s="16"/>
    </row>
    <row r="94" spans="2:3">
      <c r="B94" s="23"/>
      <c r="C94" s="16"/>
    </row>
    <row r="95" spans="2:3">
      <c r="B95" s="23"/>
      <c r="C95" s="16"/>
    </row>
    <row r="96" spans="2:3">
      <c r="B96" s="23"/>
      <c r="C96" s="16"/>
    </row>
    <row r="97" spans="2:3">
      <c r="B97" s="23"/>
      <c r="C97" s="16"/>
    </row>
    <row r="98" spans="2:3">
      <c r="B98" s="23"/>
      <c r="C98" s="16"/>
    </row>
    <row r="99" spans="2:3">
      <c r="B99" s="23"/>
      <c r="C99" s="16"/>
    </row>
    <row r="100" spans="2:3">
      <c r="B100" s="23"/>
      <c r="C100" s="16"/>
    </row>
    <row r="101" spans="2:3">
      <c r="B101" s="23"/>
      <c r="C101" s="16"/>
    </row>
    <row r="102" spans="2:3">
      <c r="B102" s="23"/>
      <c r="C102" s="16"/>
    </row>
    <row r="103" spans="2:3">
      <c r="B103" s="23"/>
      <c r="C103" s="16"/>
    </row>
    <row r="104" spans="2:3">
      <c r="B104" s="23"/>
      <c r="C104" s="16"/>
    </row>
    <row r="105" spans="2:3">
      <c r="B105" s="23"/>
      <c r="C105" s="16"/>
    </row>
    <row r="106" spans="2:3">
      <c r="B106" s="23"/>
      <c r="C106" s="16"/>
    </row>
    <row r="107" spans="2:3">
      <c r="B107" s="23"/>
      <c r="C107" s="16"/>
    </row>
    <row r="108" spans="2:3">
      <c r="B108" s="23"/>
      <c r="C108" s="16"/>
    </row>
    <row r="109" spans="2:3">
      <c r="B109" s="23"/>
      <c r="C109" s="16"/>
    </row>
    <row r="110" spans="2:3">
      <c r="B110" s="23"/>
      <c r="C110" s="16"/>
    </row>
    <row r="111" spans="2:3">
      <c r="B111" s="23"/>
      <c r="C111" s="16"/>
    </row>
    <row r="112" spans="2:3">
      <c r="B112" s="23"/>
      <c r="C112" s="16"/>
    </row>
    <row r="113" spans="2:3">
      <c r="B113" s="23"/>
      <c r="C113" s="16"/>
    </row>
    <row r="114" spans="2:3">
      <c r="B114" s="23"/>
      <c r="C114" s="16"/>
    </row>
    <row r="115" spans="2:3">
      <c r="B115" s="23"/>
      <c r="C115" s="16"/>
    </row>
    <row r="116" spans="2:3">
      <c r="B116" s="23"/>
      <c r="C116" s="16"/>
    </row>
    <row r="117" spans="2:3">
      <c r="B117" s="23"/>
      <c r="C117" s="16"/>
    </row>
    <row r="118" spans="2:3">
      <c r="B118" s="23"/>
      <c r="C118" s="16"/>
    </row>
    <row r="119" spans="2:3">
      <c r="B119" s="23"/>
      <c r="C119" s="16"/>
    </row>
    <row r="120" spans="2:3">
      <c r="B120" s="23"/>
      <c r="C120" s="16"/>
    </row>
    <row r="121" spans="2:3">
      <c r="B121" s="23"/>
      <c r="C121" s="16"/>
    </row>
    <row r="122" spans="2:3">
      <c r="B122" s="23"/>
      <c r="C122" s="16"/>
    </row>
    <row r="123" spans="2:3">
      <c r="B123" s="23"/>
      <c r="C123" s="16"/>
    </row>
    <row r="124" spans="2:3">
      <c r="B124" s="23"/>
      <c r="C124" s="16"/>
    </row>
    <row r="125" spans="2:3">
      <c r="B125" s="23"/>
      <c r="C125" s="16"/>
    </row>
    <row r="126" spans="2:3">
      <c r="B126" s="23"/>
      <c r="C126" s="16"/>
    </row>
    <row r="127" spans="2:3">
      <c r="B127" s="23"/>
      <c r="C127" s="16"/>
    </row>
    <row r="128" spans="2:3">
      <c r="B128" s="23"/>
      <c r="C128" s="16"/>
    </row>
    <row r="129" spans="2:3">
      <c r="B129" s="23"/>
      <c r="C129" s="16"/>
    </row>
    <row r="130" spans="2:3">
      <c r="B130" s="23"/>
      <c r="C130" s="16"/>
    </row>
    <row r="131" spans="2:3">
      <c r="B131" s="23"/>
      <c r="C131" s="16"/>
    </row>
    <row r="132" spans="2:3">
      <c r="B132" s="23"/>
      <c r="C132" s="16"/>
    </row>
    <row r="133" spans="2:3">
      <c r="B133" s="23"/>
      <c r="C133" s="16"/>
    </row>
    <row r="134" spans="2:3">
      <c r="B134" s="23"/>
      <c r="C134" s="16"/>
    </row>
    <row r="135" spans="2:3">
      <c r="B135" s="23"/>
      <c r="C135" s="16"/>
    </row>
    <row r="136" spans="2:3">
      <c r="B136" s="23"/>
      <c r="C136" s="16"/>
    </row>
    <row r="137" spans="2:3">
      <c r="B137" s="23"/>
      <c r="C137" s="16"/>
    </row>
    <row r="138" spans="2:3">
      <c r="B138" s="23"/>
      <c r="C138" s="16"/>
    </row>
    <row r="139" spans="2:3">
      <c r="B139" s="23"/>
      <c r="C139" s="16"/>
    </row>
    <row r="140" spans="2:3">
      <c r="B140" s="23"/>
      <c r="C140" s="16"/>
    </row>
    <row r="141" spans="2:3">
      <c r="B141" s="23"/>
      <c r="C141" s="16"/>
    </row>
    <row r="142" spans="2:3">
      <c r="B142" s="23"/>
      <c r="C142" s="16"/>
    </row>
    <row r="143" spans="2:3">
      <c r="B143" s="23"/>
      <c r="C143" s="16"/>
    </row>
    <row r="144" spans="2:3">
      <c r="B144" s="23"/>
      <c r="C144" s="16"/>
    </row>
    <row r="145" spans="2:3">
      <c r="B145" s="23"/>
      <c r="C145" s="16"/>
    </row>
    <row r="146" spans="2:3">
      <c r="B146" s="23"/>
      <c r="C146" s="16"/>
    </row>
    <row r="147" spans="2:3">
      <c r="B147" s="23"/>
      <c r="C147" s="16"/>
    </row>
    <row r="148" spans="2:3">
      <c r="B148" s="23"/>
      <c r="C148" s="16"/>
    </row>
    <row r="149" spans="2:3">
      <c r="B149" s="23"/>
      <c r="C149" s="16"/>
    </row>
    <row r="150" spans="2:3">
      <c r="B150" s="23"/>
      <c r="C150" s="16"/>
    </row>
    <row r="151" spans="2:3">
      <c r="B151" s="23"/>
      <c r="C151" s="16"/>
    </row>
    <row r="152" spans="2:3">
      <c r="B152" s="23"/>
      <c r="C152" s="16"/>
    </row>
    <row r="153" spans="2:3">
      <c r="B153" s="23"/>
      <c r="C153" s="16"/>
    </row>
    <row r="154" spans="2:3">
      <c r="B154" s="23"/>
      <c r="C154" s="16"/>
    </row>
    <row r="155" spans="2:3">
      <c r="B155" s="23"/>
      <c r="C155" s="16"/>
    </row>
    <row r="156" spans="2:3">
      <c r="B156" s="23"/>
      <c r="C156" s="16"/>
    </row>
    <row r="157" spans="2:3">
      <c r="B157" s="23"/>
      <c r="C157" s="16"/>
    </row>
    <row r="158" spans="2:3">
      <c r="B158" s="23"/>
      <c r="C158" s="16"/>
    </row>
    <row r="159" spans="2:3">
      <c r="B159" s="23"/>
      <c r="C159" s="16"/>
    </row>
    <row r="160" spans="2:3">
      <c r="B160" s="23"/>
      <c r="C160" s="16"/>
    </row>
    <row r="161" spans="2:3">
      <c r="B161" s="23"/>
      <c r="C161" s="16"/>
    </row>
    <row r="162" spans="2:3">
      <c r="B162" s="23"/>
      <c r="C162" s="16"/>
    </row>
    <row r="163" spans="2:3">
      <c r="B163" s="23"/>
      <c r="C163" s="16"/>
    </row>
    <row r="164" spans="2:3">
      <c r="B164" s="23"/>
      <c r="C164" s="16"/>
    </row>
    <row r="165" spans="2:3">
      <c r="B165" s="23"/>
      <c r="C165" s="16"/>
    </row>
    <row r="166" spans="2:3">
      <c r="B166" s="23"/>
      <c r="C166" s="16"/>
    </row>
    <row r="167" spans="2:3">
      <c r="B167" s="23"/>
      <c r="C167" s="16"/>
    </row>
    <row r="168" spans="2:3">
      <c r="B168" s="23"/>
      <c r="C168" s="16"/>
    </row>
    <row r="169" spans="2:3">
      <c r="B169" s="23"/>
      <c r="C169" s="16"/>
    </row>
    <row r="170" spans="2:3">
      <c r="B170" s="23"/>
      <c r="C170" s="16"/>
    </row>
    <row r="171" spans="2:3">
      <c r="B171" s="23"/>
      <c r="C171" s="16"/>
    </row>
    <row r="172" spans="2:3">
      <c r="B172" s="23"/>
      <c r="C172" s="16"/>
    </row>
    <row r="173" spans="2:3">
      <c r="B173" s="23"/>
      <c r="C173" s="16"/>
    </row>
    <row r="174" spans="2:3">
      <c r="B174" s="23"/>
      <c r="C174" s="16"/>
    </row>
    <row r="175" spans="2:3">
      <c r="B175" s="23"/>
      <c r="C175" s="16"/>
    </row>
    <row r="176" spans="2:3">
      <c r="B176" s="23"/>
      <c r="C176" s="16"/>
    </row>
    <row r="177" spans="2:3">
      <c r="B177" s="23"/>
      <c r="C177" s="16"/>
    </row>
    <row r="178" spans="2:3">
      <c r="B178" s="23"/>
      <c r="C178" s="16"/>
    </row>
    <row r="179" spans="2:3">
      <c r="B179" s="23"/>
      <c r="C179" s="16"/>
    </row>
    <row r="180" spans="2:3">
      <c r="B180" s="23"/>
      <c r="C180" s="16"/>
    </row>
    <row r="181" spans="2:3">
      <c r="B181" s="23"/>
      <c r="C181" s="16"/>
    </row>
    <row r="182" spans="2:3">
      <c r="B182" s="23"/>
      <c r="C182" s="16"/>
    </row>
    <row r="183" spans="2:3">
      <c r="B183" s="23"/>
      <c r="C183" s="16"/>
    </row>
    <row r="184" spans="2:3">
      <c r="B184" s="23"/>
      <c r="C184" s="16"/>
    </row>
    <row r="185" spans="2:3">
      <c r="B185" s="23"/>
      <c r="C185" s="16"/>
    </row>
    <row r="186" spans="2:3">
      <c r="B186" s="23"/>
      <c r="C186" s="16"/>
    </row>
    <row r="187" spans="2:3">
      <c r="B187" s="23"/>
      <c r="C187" s="16"/>
    </row>
    <row r="188" spans="2:3">
      <c r="B188" s="23"/>
      <c r="C188" s="16"/>
    </row>
    <row r="189" spans="2:3">
      <c r="B189" s="23"/>
      <c r="C189" s="16"/>
    </row>
    <row r="190" spans="2:3">
      <c r="B190" s="23"/>
      <c r="C190" s="16"/>
    </row>
    <row r="191" spans="2:3">
      <c r="B191" s="23"/>
      <c r="C191" s="16"/>
    </row>
    <row r="192" spans="2:3">
      <c r="B192" s="23"/>
      <c r="C192" s="16"/>
    </row>
    <row r="193" spans="2:3">
      <c r="B193" s="23"/>
      <c r="C193" s="16"/>
    </row>
    <row r="194" spans="2:3">
      <c r="B194" s="23"/>
      <c r="C194" s="16"/>
    </row>
    <row r="195" spans="2:3">
      <c r="B195" s="23"/>
      <c r="C195" s="16"/>
    </row>
    <row r="196" spans="2:3">
      <c r="B196" s="23"/>
      <c r="C196" s="16"/>
    </row>
    <row r="197" spans="2:3">
      <c r="B197" s="23"/>
      <c r="C197" s="16"/>
    </row>
    <row r="198" spans="2:3">
      <c r="B198" s="23"/>
      <c r="C198" s="16"/>
    </row>
    <row r="199" spans="2:3">
      <c r="B199" s="23"/>
      <c r="C199" s="16"/>
    </row>
    <row r="200" spans="2:3">
      <c r="B200" s="23"/>
      <c r="C200" s="16"/>
    </row>
  </sheetData>
  <mergeCells count="1">
    <mergeCell ref="B1:C1"/>
  </mergeCells>
  <phoneticPr fontId="1"/>
  <pageMargins left="0.7" right="0.7" top="0.75" bottom="0.75" header="0.3" footer="0.3"/>
  <pageSetup paperSize="9" orientation="portrait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定義</vt:lpstr>
      <vt:lpstr>様式１ (営繕)</vt:lpstr>
      <vt:lpstr>様式１ (土木)</vt:lpstr>
      <vt:lpstr>様式１ (土木) (記載例)</vt:lpstr>
      <vt:lpstr>祝日リスト</vt:lpstr>
      <vt:lpstr>'様式１ (営繕)'!Print_Area</vt:lpstr>
      <vt:lpstr>'様式１ (土木)'!Print_Area</vt:lpstr>
      <vt:lpstr>'様式１ (土木) (記載例)'!Print_Area</vt:lpstr>
      <vt:lpstr>'様式１ (営繕)'!Print_Titles</vt:lpstr>
      <vt:lpstr>'様式１ (土木)'!Print_Titles</vt:lpstr>
      <vt:lpstr>'様式１ (土木) (記載例)'!Print_Titles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2026-04-01T01:04:54Z</dcterms:modified>
</cp:coreProperties>
</file>