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農水_中央卸売市場\中央卸売市場\食肉市場専用\28_統計・データ\01_食肉市場年報\Ｒ６年度年報\01_Ｒ６年度年報（作業用）\"/>
    </mc:Choice>
  </mc:AlternateContent>
  <bookViews>
    <workbookView xWindow="-120" yWindow="-120" windowWidth="19440" windowHeight="14880" tabRatio="901"/>
  </bookViews>
  <sheets>
    <sheet name="表紙" sheetId="2" r:id="rId1"/>
    <sheet name="第1表_入荷頭数(月別・畜種別)" sheetId="190" r:id="rId2"/>
    <sheet name="第2表_入荷頭数(年度別・畜種別)" sheetId="192" r:id="rId3"/>
    <sheet name="第3表_と畜頭数(成牛・県別)" sheetId="95" r:id="rId4"/>
    <sheet name="第4表_と畜頭数(豚・県別)" sheetId="40" r:id="rId5"/>
    <sheet name="第5表_取扱高(月別・畜種別)_1" sheetId="27" r:id="rId6"/>
    <sheet name="第5表_取扱高(月別・畜種別)_2" sheetId="28" r:id="rId7"/>
    <sheet name="第5表_取扱高(月別・畜種別)_3" sheetId="29" r:id="rId8"/>
    <sheet name="第6表_総取扱高(年度別)" sheetId="96" r:id="rId9"/>
    <sheet name="第7表_卸売価格(規格別・性別)_1和種" sheetId="126" r:id="rId10"/>
    <sheet name="第7表_卸売価格(規格別・性別)_2交雑種" sheetId="128" r:id="rId11"/>
    <sheet name="第7表_卸売価格(規格別・性別)_3乳牛" sheetId="130" r:id="rId12"/>
    <sheet name="卸売価格（外国種1）" sheetId="132" state="hidden" r:id="rId13"/>
    <sheet name="第7表_卸売価格(規格別・性別)_4成牛" sheetId="134" r:id="rId14"/>
    <sheet name="第7表_卸売価格(規格別・性別)_5豚" sheetId="4" r:id="rId15"/>
    <sheet name="第8表_年度別 卸売価格(成牛・規格別)_1和種" sheetId="159" r:id="rId16"/>
    <sheet name="第8表_年度別 卸売価格(成牛・規格別)_2交雑種" sheetId="167" r:id="rId17"/>
    <sheet name="第8表_年度別 卸売価格(成牛・規格別)_3乳牛" sheetId="187" r:id="rId18"/>
    <sheet name="年度 価格（外国 2）" sheetId="176" state="hidden" r:id="rId19"/>
    <sheet name="第8表_年度別 卸売価格(成牛・規格別)_4成牛" sheetId="178" r:id="rId20"/>
    <sheet name="第9表_月別 卸売価格(成牛・規格別)_1和種" sheetId="299" r:id="rId21"/>
    <sheet name="第9表_月別 卸売価格(成牛・規格別)_2交雑種" sheetId="300" r:id="rId22"/>
    <sheet name="第9表_月別 卸売価格(成牛・規格別)_3乳牛" sheetId="301" r:id="rId23"/>
    <sheet name="卸価格・月別（外国 計 3）" sheetId="302" state="hidden" r:id="rId24"/>
    <sheet name="第9表_月別 卸売価格(成牛・規格別)_4成牛" sheetId="303" r:id="rId25"/>
    <sheet name="第10表_卸売価格(豚・年度・月・規格別)" sheetId="269" r:id="rId26"/>
    <sheet name="白紙" sheetId="1" state="hidden" r:id="rId27"/>
    <sheet name="表紙（参考資料）" sheetId="195" state="hidden" r:id="rId28"/>
    <sheet name="参考資料③" sheetId="305" state="hidden" r:id="rId29"/>
    <sheet name="参考資料④" sheetId="9" state="hidden" r:id="rId30"/>
    <sheet name="場内配置図" sheetId="306" state="hidden" r:id="rId31"/>
    <sheet name="付近見取図" sheetId="307" state="hidden" r:id="rId32"/>
    <sheet name="施設図" sheetId="92" state="hidden" r:id="rId33"/>
    <sheet name="Sheet1" sheetId="308" state="hidden" r:id="rId34"/>
  </sheets>
  <definedNames>
    <definedName name="_xlnm.Print_Area" localSheetId="23">'卸価格・月別（外国 計 3）'!$A$1:$AG$62</definedName>
    <definedName name="_xlnm.Print_Area" localSheetId="12">'卸売価格（外国種1）'!$A$2:$X$61</definedName>
    <definedName name="_xlnm.Print_Area" localSheetId="28">参考資料③!$A$1:$I$43</definedName>
    <definedName name="_xlnm.Print_Area" localSheetId="29">参考資料④!$A$1:$J$46</definedName>
    <definedName name="_xlnm.Print_Area" localSheetId="30">場内配置図!$A$1:$BY$84</definedName>
    <definedName name="_xlnm.Print_Area" localSheetId="25">'第10表_卸売価格(豚・年度・月・規格別)'!$A$1:$Z$80</definedName>
    <definedName name="_xlnm.Print_Area" localSheetId="2">'第2表_入荷頭数(年度別・畜種別)'!$A$2:$AD$27</definedName>
    <definedName name="_xlnm.Print_Area" localSheetId="3">'第3表_と畜頭数(成牛・県別)'!$A$1:$L$58</definedName>
    <definedName name="_xlnm.Print_Area" localSheetId="4">'第4表_と畜頭数(豚・県別)'!$A$1:$L$59</definedName>
    <definedName name="_xlnm.Print_Area" localSheetId="5">'第5表_取扱高(月別・畜種別)_1'!$A$1:$U$29</definedName>
    <definedName name="_xlnm.Print_Area" localSheetId="6">'第5表_取扱高(月別・畜種別)_2'!$A$1:$T$29</definedName>
    <definedName name="_xlnm.Print_Area" localSheetId="7">'第5表_取扱高(月別・畜種別)_3'!$A$1:$T$29</definedName>
    <definedName name="_xlnm.Print_Area" localSheetId="8">'第6表_総取扱高(年度別)'!$A$1:$Q$67</definedName>
    <definedName name="_xlnm.Print_Area" localSheetId="9">'第7表_卸売価格(規格別・性別)_1和種'!$A$1:$X$61</definedName>
    <definedName name="_xlnm.Print_Area" localSheetId="10">'第7表_卸売価格(規格別・性別)_2交雑種'!$A$1:$X$61</definedName>
    <definedName name="_xlnm.Print_Area" localSheetId="11">'第7表_卸売価格(規格別・性別)_3乳牛'!$A$1:$X$61</definedName>
    <definedName name="_xlnm.Print_Area" localSheetId="13">'第7表_卸売価格(規格別・性別)_4成牛'!$A$1:$X$61</definedName>
    <definedName name="_xlnm.Print_Area" localSheetId="14">'第7表_卸売価格(規格別・性別)_5豚'!$A$1:$N$33</definedName>
    <definedName name="_xlnm.Print_Area" localSheetId="15">'第8表_年度別 卸売価格(成牛・規格別)_1和種'!$A$1:$Z$62</definedName>
    <definedName name="_xlnm.Print_Area" localSheetId="16">'第8表_年度別 卸売価格(成牛・規格別)_2交雑種'!$A$1:$Z$64</definedName>
    <definedName name="_xlnm.Print_Area" localSheetId="17">'第8表_年度別 卸売価格(成牛・規格別)_3乳牛'!$A$1:$Z$62</definedName>
    <definedName name="_xlnm.Print_Area" localSheetId="19">'第8表_年度別 卸売価格(成牛・規格別)_4成牛'!$A$1:$Z$62</definedName>
    <definedName name="_xlnm.Print_Area" localSheetId="20">'第9表_月別 卸売価格(成牛・規格別)_1和種'!$A$1:$AF$62</definedName>
    <definedName name="_xlnm.Print_Area" localSheetId="21">'第9表_月別 卸売価格(成牛・規格別)_2交雑種'!$A$1:$AF$62</definedName>
    <definedName name="_xlnm.Print_Area" localSheetId="22">'第9表_月別 卸売価格(成牛・規格別)_3乳牛'!$A$1:$AF$62</definedName>
    <definedName name="_xlnm.Print_Area" localSheetId="24">'第9表_月別 卸売価格(成牛・規格別)_4成牛'!$A$1:$AF$62</definedName>
    <definedName name="_xlnm.Print_Area" localSheetId="18">'年度 価格（外国 2）'!$A$1:$AA$62</definedName>
    <definedName name="_xlnm.Print_Area" localSheetId="0">表紙!$A$1:$G$60</definedName>
  </definedNames>
  <calcPr calcId="162913" calcMode="manual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69" l="1"/>
  <c r="E14" i="269"/>
  <c r="E15" i="269"/>
  <c r="E16" i="269"/>
  <c r="E17" i="269"/>
  <c r="E18" i="269"/>
  <c r="E22" i="269"/>
  <c r="E26" i="269"/>
  <c r="E27" i="269"/>
  <c r="E28" i="269"/>
  <c r="E29" i="269"/>
  <c r="E30" i="269"/>
  <c r="E34" i="269"/>
  <c r="E38" i="269"/>
  <c r="E39" i="269"/>
  <c r="E40" i="269"/>
  <c r="E41" i="269"/>
  <c r="E42" i="269"/>
  <c r="E46" i="269"/>
  <c r="E50" i="269"/>
  <c r="E51" i="269"/>
  <c r="E52" i="269"/>
  <c r="E53" i="269"/>
  <c r="E54" i="269"/>
  <c r="E58" i="269"/>
  <c r="F10" i="269"/>
  <c r="F14" i="269"/>
  <c r="F15" i="269"/>
  <c r="F16" i="269"/>
  <c r="F17" i="269"/>
  <c r="F18" i="269" s="1"/>
  <c r="F22" i="269"/>
  <c r="F26" i="269"/>
  <c r="F27" i="269"/>
  <c r="F28" i="269"/>
  <c r="F29" i="269"/>
  <c r="F30" i="269"/>
  <c r="F34" i="269"/>
  <c r="F38" i="269"/>
  <c r="F39" i="269"/>
  <c r="F40" i="269"/>
  <c r="F41" i="269"/>
  <c r="F42" i="269"/>
  <c r="F46" i="269"/>
  <c r="F50" i="269"/>
  <c r="F51" i="269"/>
  <c r="F52" i="269"/>
  <c r="F53" i="269"/>
  <c r="F54" i="269"/>
  <c r="F58" i="269"/>
  <c r="G10" i="269"/>
  <c r="G14" i="269"/>
  <c r="G15" i="269"/>
  <c r="G16" i="269"/>
  <c r="G17" i="269"/>
  <c r="G18" i="269" s="1"/>
  <c r="G22" i="269"/>
  <c r="G26" i="269"/>
  <c r="G27" i="269"/>
  <c r="G28" i="269"/>
  <c r="G29" i="269"/>
  <c r="G30" i="269"/>
  <c r="G34" i="269"/>
  <c r="G38" i="269"/>
  <c r="G39" i="269"/>
  <c r="G40" i="269"/>
  <c r="G41" i="269"/>
  <c r="G42" i="269"/>
  <c r="G46" i="269"/>
  <c r="G50" i="269"/>
  <c r="G51" i="269"/>
  <c r="G52" i="269"/>
  <c r="G53" i="269"/>
  <c r="G54" i="269"/>
  <c r="G58" i="269"/>
  <c r="H10" i="269"/>
  <c r="H14" i="269"/>
  <c r="H15" i="269"/>
  <c r="H16" i="269"/>
  <c r="H17" i="269"/>
  <c r="H18" i="269" s="1"/>
  <c r="H22" i="269"/>
  <c r="H26" i="269"/>
  <c r="H27" i="269"/>
  <c r="H28" i="269"/>
  <c r="H29" i="269"/>
  <c r="H30" i="269" s="1"/>
  <c r="H34" i="269"/>
  <c r="H38" i="269"/>
  <c r="H39" i="269"/>
  <c r="H40" i="269"/>
  <c r="H41" i="269"/>
  <c r="H42" i="269" s="1"/>
  <c r="H46" i="269"/>
  <c r="H50" i="269"/>
  <c r="H51" i="269"/>
  <c r="H52" i="269"/>
  <c r="H53" i="269"/>
  <c r="H54" i="269" s="1"/>
  <c r="H58" i="269"/>
  <c r="I10" i="269"/>
  <c r="I14" i="269"/>
  <c r="I15" i="269"/>
  <c r="I16" i="269"/>
  <c r="I17" i="269"/>
  <c r="I18" i="269"/>
  <c r="I22" i="269"/>
  <c r="I26" i="269"/>
  <c r="I27" i="269"/>
  <c r="I28" i="269"/>
  <c r="I29" i="269"/>
  <c r="I30" i="269"/>
  <c r="I34" i="269"/>
  <c r="I38" i="269"/>
  <c r="I39" i="269"/>
  <c r="I40" i="269"/>
  <c r="I41" i="269"/>
  <c r="I42" i="269"/>
  <c r="I46" i="269"/>
  <c r="I50" i="269"/>
  <c r="I51" i="269"/>
  <c r="I52" i="269"/>
  <c r="I53" i="269"/>
  <c r="I54" i="269"/>
  <c r="I58" i="269"/>
  <c r="J10" i="269"/>
  <c r="J14" i="269"/>
  <c r="J15" i="269"/>
  <c r="J16" i="269"/>
  <c r="J17" i="269"/>
  <c r="J18" i="269" s="1"/>
  <c r="J22" i="269"/>
  <c r="J26" i="269"/>
  <c r="J27" i="269"/>
  <c r="J28" i="269"/>
  <c r="J29" i="269"/>
  <c r="J30" i="269" s="1"/>
  <c r="J34" i="269"/>
  <c r="J38" i="269"/>
  <c r="J39" i="269"/>
  <c r="J40" i="269"/>
  <c r="J41" i="269"/>
  <c r="J42" i="269" s="1"/>
  <c r="J46" i="269"/>
  <c r="J50" i="269"/>
  <c r="J51" i="269"/>
  <c r="J52" i="269"/>
  <c r="J53" i="269"/>
  <c r="J54" i="269" s="1"/>
  <c r="J58" i="269"/>
  <c r="K10" i="269"/>
  <c r="K14" i="269"/>
  <c r="K15" i="269"/>
  <c r="K16" i="269"/>
  <c r="K17" i="269"/>
  <c r="K18" i="269"/>
  <c r="K22" i="269"/>
  <c r="K26" i="269"/>
  <c r="K27" i="269"/>
  <c r="K28" i="269"/>
  <c r="K29" i="269"/>
  <c r="K30" i="269"/>
  <c r="K34" i="269"/>
  <c r="K38" i="269"/>
  <c r="K39" i="269"/>
  <c r="K40" i="269"/>
  <c r="K41" i="269"/>
  <c r="K42" i="269"/>
  <c r="K46" i="269"/>
  <c r="K50" i="269"/>
  <c r="K51" i="269"/>
  <c r="K52" i="269"/>
  <c r="K53" i="269"/>
  <c r="K54" i="269"/>
  <c r="K58" i="269"/>
  <c r="L10" i="269"/>
  <c r="L14" i="269"/>
  <c r="L15" i="269"/>
  <c r="L16" i="269"/>
  <c r="L17" i="269"/>
  <c r="L18" i="269" s="1"/>
  <c r="L22" i="269"/>
  <c r="L26" i="269"/>
  <c r="L27" i="269"/>
  <c r="L28" i="269"/>
  <c r="L29" i="269"/>
  <c r="L30" i="269" s="1"/>
  <c r="L34" i="269"/>
  <c r="L38" i="269"/>
  <c r="L39" i="269"/>
  <c r="L40" i="269"/>
  <c r="L41" i="269"/>
  <c r="L42" i="269" s="1"/>
  <c r="L46" i="269"/>
  <c r="L50" i="269"/>
  <c r="L51" i="269"/>
  <c r="L52" i="269"/>
  <c r="L53" i="269"/>
  <c r="L54" i="269" s="1"/>
  <c r="L58" i="269"/>
  <c r="O10" i="269"/>
  <c r="P10" i="269"/>
  <c r="Q10" i="269"/>
  <c r="R10" i="269"/>
  <c r="S10" i="269"/>
  <c r="T10" i="269"/>
  <c r="U10" i="269"/>
  <c r="V10" i="269"/>
  <c r="W10" i="269"/>
  <c r="X10" i="269"/>
  <c r="Y10" i="269"/>
  <c r="Z10" i="269"/>
  <c r="O14" i="269"/>
  <c r="P14" i="269"/>
  <c r="Q14" i="269"/>
  <c r="R14" i="269"/>
  <c r="S14" i="269"/>
  <c r="T14" i="269"/>
  <c r="U14" i="269"/>
  <c r="V14" i="269"/>
  <c r="W14" i="269"/>
  <c r="X14" i="269"/>
  <c r="Y14" i="269"/>
  <c r="Z14" i="269"/>
  <c r="O15" i="269"/>
  <c r="P15" i="269"/>
  <c r="Q15" i="269"/>
  <c r="R15" i="269"/>
  <c r="S15" i="269"/>
  <c r="T15" i="269"/>
  <c r="U15" i="269"/>
  <c r="V15" i="269"/>
  <c r="W15" i="269"/>
  <c r="X15" i="269"/>
  <c r="Y15" i="269"/>
  <c r="Z15" i="269"/>
  <c r="O16" i="269"/>
  <c r="P16" i="269"/>
  <c r="Q16" i="269"/>
  <c r="R16" i="269"/>
  <c r="S16" i="269"/>
  <c r="T16" i="269"/>
  <c r="U16" i="269"/>
  <c r="V16" i="269"/>
  <c r="W16" i="269"/>
  <c r="X16" i="269"/>
  <c r="Y16" i="269"/>
  <c r="Z16" i="269"/>
  <c r="O17" i="269"/>
  <c r="P17" i="269"/>
  <c r="Q17" i="269"/>
  <c r="R17" i="269"/>
  <c r="S17" i="269"/>
  <c r="T17" i="269"/>
  <c r="U17" i="269"/>
  <c r="V17" i="269"/>
  <c r="W17" i="269"/>
  <c r="X17" i="269"/>
  <c r="Y17" i="269"/>
  <c r="Z17" i="269"/>
  <c r="O18" i="269"/>
  <c r="P18" i="269"/>
  <c r="Q18" i="269"/>
  <c r="R18" i="269"/>
  <c r="S18" i="269"/>
  <c r="T18" i="269"/>
  <c r="U18" i="269"/>
  <c r="V18" i="269"/>
  <c r="W18" i="269"/>
  <c r="X18" i="269"/>
  <c r="Y18" i="269"/>
  <c r="Z18" i="269"/>
  <c r="O22" i="269"/>
  <c r="P22" i="269"/>
  <c r="Q22" i="269"/>
  <c r="R22" i="269"/>
  <c r="S22" i="269"/>
  <c r="T22" i="269"/>
  <c r="U22" i="269"/>
  <c r="V22" i="269"/>
  <c r="W22" i="269"/>
  <c r="X22" i="269"/>
  <c r="Y22" i="269"/>
  <c r="Z22" i="269"/>
  <c r="O26" i="269"/>
  <c r="P26" i="269"/>
  <c r="Q26" i="269"/>
  <c r="R26" i="269"/>
  <c r="S26" i="269"/>
  <c r="T26" i="269"/>
  <c r="U26" i="269"/>
  <c r="V26" i="269"/>
  <c r="W26" i="269"/>
  <c r="X26" i="269"/>
  <c r="Y26" i="269"/>
  <c r="Z26" i="269"/>
  <c r="O27" i="269"/>
  <c r="P27" i="269"/>
  <c r="Q27" i="269"/>
  <c r="R27" i="269"/>
  <c r="S27" i="269"/>
  <c r="T27" i="269"/>
  <c r="U27" i="269"/>
  <c r="V27" i="269"/>
  <c r="W27" i="269"/>
  <c r="X27" i="269"/>
  <c r="Y27" i="269"/>
  <c r="Z27" i="269"/>
  <c r="O28" i="269"/>
  <c r="P28" i="269"/>
  <c r="Q28" i="269"/>
  <c r="R28" i="269"/>
  <c r="S28" i="269"/>
  <c r="T28" i="269"/>
  <c r="U28" i="269"/>
  <c r="V28" i="269"/>
  <c r="W28" i="269"/>
  <c r="X28" i="269"/>
  <c r="Y28" i="269"/>
  <c r="Z28" i="269"/>
  <c r="O29" i="269"/>
  <c r="P29" i="269"/>
  <c r="Q29" i="269"/>
  <c r="R29" i="269"/>
  <c r="S29" i="269"/>
  <c r="T29" i="269"/>
  <c r="U29" i="269"/>
  <c r="V29" i="269"/>
  <c r="W29" i="269"/>
  <c r="X29" i="269"/>
  <c r="Y29" i="269"/>
  <c r="Z29" i="269"/>
  <c r="O30" i="269"/>
  <c r="P30" i="269"/>
  <c r="Q30" i="269"/>
  <c r="R30" i="269"/>
  <c r="S30" i="269"/>
  <c r="T30" i="269"/>
  <c r="U30" i="269"/>
  <c r="V30" i="269"/>
  <c r="W30" i="269"/>
  <c r="X30" i="269"/>
  <c r="Y30" i="269"/>
  <c r="Z30" i="269"/>
  <c r="O34" i="269"/>
  <c r="P34" i="269"/>
  <c r="Q34" i="269"/>
  <c r="R34" i="269"/>
  <c r="S34" i="269"/>
  <c r="T34" i="269"/>
  <c r="U34" i="269"/>
  <c r="V34" i="269"/>
  <c r="W34" i="269"/>
  <c r="X34" i="269"/>
  <c r="Y34" i="269"/>
  <c r="Z34" i="269"/>
  <c r="O38" i="269"/>
  <c r="P38" i="269"/>
  <c r="Q38" i="269"/>
  <c r="R38" i="269"/>
  <c r="S38" i="269"/>
  <c r="T38" i="269"/>
  <c r="U38" i="269"/>
  <c r="V38" i="269"/>
  <c r="W38" i="269"/>
  <c r="X38" i="269"/>
  <c r="Y38" i="269"/>
  <c r="Z38" i="269"/>
  <c r="O39" i="269"/>
  <c r="P39" i="269"/>
  <c r="Q39" i="269"/>
  <c r="R39" i="269"/>
  <c r="S39" i="269"/>
  <c r="T39" i="269"/>
  <c r="U39" i="269"/>
  <c r="V39" i="269"/>
  <c r="W39" i="269"/>
  <c r="X39" i="269"/>
  <c r="Y39" i="269"/>
  <c r="Z39" i="269"/>
  <c r="O40" i="269"/>
  <c r="P40" i="269"/>
  <c r="Q40" i="269"/>
  <c r="R40" i="269"/>
  <c r="S40" i="269"/>
  <c r="T40" i="269"/>
  <c r="U40" i="269"/>
  <c r="V40" i="269"/>
  <c r="W40" i="269"/>
  <c r="X40" i="269"/>
  <c r="Y40" i="269"/>
  <c r="Z40" i="269"/>
  <c r="O41" i="269"/>
  <c r="P41" i="269"/>
  <c r="Q41" i="269"/>
  <c r="R41" i="269"/>
  <c r="S41" i="269"/>
  <c r="T41" i="269"/>
  <c r="U41" i="269"/>
  <c r="V41" i="269"/>
  <c r="W41" i="269"/>
  <c r="X41" i="269"/>
  <c r="Y41" i="269"/>
  <c r="Z41" i="269"/>
  <c r="O42" i="269"/>
  <c r="P42" i="269"/>
  <c r="Q42" i="269"/>
  <c r="R42" i="269"/>
  <c r="S42" i="269"/>
  <c r="T42" i="269"/>
  <c r="U42" i="269"/>
  <c r="V42" i="269"/>
  <c r="W42" i="269"/>
  <c r="X42" i="269"/>
  <c r="Y42" i="269"/>
  <c r="Z42" i="269"/>
  <c r="O46" i="269"/>
  <c r="P46" i="269"/>
  <c r="Q46" i="269"/>
  <c r="R46" i="269"/>
  <c r="S46" i="269"/>
  <c r="T46" i="269"/>
  <c r="U46" i="269"/>
  <c r="V46" i="269"/>
  <c r="W46" i="269"/>
  <c r="X46" i="269"/>
  <c r="Y46" i="269"/>
  <c r="Z46" i="269"/>
  <c r="O50" i="269"/>
  <c r="P50" i="269"/>
  <c r="Q50" i="269"/>
  <c r="R50" i="269"/>
  <c r="S50" i="269"/>
  <c r="T50" i="269"/>
  <c r="U50" i="269"/>
  <c r="V50" i="269"/>
  <c r="W50" i="269"/>
  <c r="X50" i="269"/>
  <c r="Y50" i="269"/>
  <c r="Z50" i="269"/>
  <c r="O51" i="269"/>
  <c r="P51" i="269"/>
  <c r="Q51" i="269"/>
  <c r="R51" i="269"/>
  <c r="S51" i="269"/>
  <c r="T51" i="269"/>
  <c r="U51" i="269"/>
  <c r="V51" i="269"/>
  <c r="W51" i="269"/>
  <c r="X51" i="269"/>
  <c r="Y51" i="269"/>
  <c r="Z51" i="269"/>
  <c r="O52" i="269"/>
  <c r="P52" i="269"/>
  <c r="Q52" i="269"/>
  <c r="R52" i="269"/>
  <c r="S52" i="269"/>
  <c r="T52" i="269"/>
  <c r="U52" i="269"/>
  <c r="V52" i="269"/>
  <c r="W52" i="269"/>
  <c r="X52" i="269"/>
  <c r="Y52" i="269"/>
  <c r="Z52" i="269"/>
  <c r="O53" i="269"/>
  <c r="P53" i="269"/>
  <c r="Q53" i="269"/>
  <c r="R53" i="269"/>
  <c r="S53" i="269"/>
  <c r="T53" i="269"/>
  <c r="U53" i="269"/>
  <c r="V53" i="269"/>
  <c r="W53" i="269"/>
  <c r="X53" i="269"/>
  <c r="Y53" i="269"/>
  <c r="Z53" i="269"/>
  <c r="O54" i="269"/>
  <c r="P54" i="269"/>
  <c r="Q54" i="269"/>
  <c r="R54" i="269"/>
  <c r="S54" i="269"/>
  <c r="T54" i="269"/>
  <c r="U54" i="269"/>
  <c r="V54" i="269"/>
  <c r="W54" i="269"/>
  <c r="X54" i="269"/>
  <c r="Y54" i="269"/>
  <c r="Z54" i="269"/>
  <c r="O58" i="269"/>
  <c r="P58" i="269"/>
  <c r="Q58" i="269"/>
  <c r="R58" i="269"/>
  <c r="S58" i="269"/>
  <c r="T58" i="269"/>
  <c r="U58" i="269"/>
  <c r="V58" i="269"/>
  <c r="W58" i="269"/>
  <c r="X58" i="269"/>
  <c r="Y58" i="269"/>
  <c r="Z58" i="269"/>
  <c r="AF24" i="301"/>
  <c r="AF20" i="301"/>
  <c r="AF16" i="301"/>
  <c r="AF12" i="301"/>
  <c r="P51" i="301"/>
  <c r="P47" i="301"/>
  <c r="P43" i="301"/>
  <c r="P39" i="301"/>
  <c r="P24" i="301"/>
  <c r="P20" i="301"/>
  <c r="P16" i="301"/>
  <c r="P12" i="301"/>
  <c r="AE24" i="301"/>
  <c r="AE20" i="301"/>
  <c r="AE16" i="301"/>
  <c r="AE12" i="301"/>
  <c r="O51" i="301"/>
  <c r="O47" i="301"/>
  <c r="O43" i="301"/>
  <c r="O39" i="301"/>
  <c r="O24" i="301"/>
  <c r="O20" i="301"/>
  <c r="O16" i="301"/>
  <c r="O12" i="301"/>
  <c r="AD24" i="301"/>
  <c r="AD20" i="301"/>
  <c r="AD16" i="301"/>
  <c r="AD12" i="301"/>
  <c r="N51" i="301"/>
  <c r="N47" i="301"/>
  <c r="N43" i="301"/>
  <c r="N39" i="301"/>
  <c r="N24" i="301"/>
  <c r="N20" i="301"/>
  <c r="N16" i="301"/>
  <c r="N12" i="301"/>
  <c r="AC24" i="301"/>
  <c r="AC20" i="301"/>
  <c r="AC16" i="301"/>
  <c r="AC12" i="301"/>
  <c r="M51" i="301"/>
  <c r="M47" i="301"/>
  <c r="M43" i="301"/>
  <c r="M39" i="301"/>
  <c r="M24" i="301"/>
  <c r="M20" i="301"/>
  <c r="M16" i="301"/>
  <c r="M12" i="301"/>
  <c r="AB24" i="301"/>
  <c r="AB20" i="301"/>
  <c r="AB16" i="301"/>
  <c r="AB12" i="301"/>
  <c r="L51" i="301"/>
  <c r="L47" i="301"/>
  <c r="L43" i="301"/>
  <c r="L39" i="301"/>
  <c r="L24" i="301"/>
  <c r="L20" i="301"/>
  <c r="L16" i="301"/>
  <c r="L12" i="301"/>
  <c r="AA24" i="301"/>
  <c r="AA20" i="301"/>
  <c r="AA16" i="301"/>
  <c r="AA12" i="301"/>
  <c r="K51" i="301"/>
  <c r="K47" i="301"/>
  <c r="K43" i="301"/>
  <c r="K39" i="301"/>
  <c r="K24" i="301"/>
  <c r="K20" i="301"/>
  <c r="K16" i="301"/>
  <c r="K12" i="301"/>
  <c r="Z24" i="301"/>
  <c r="Z20" i="301"/>
  <c r="Z16" i="301"/>
  <c r="Z12" i="301"/>
  <c r="J51" i="301"/>
  <c r="J47" i="301"/>
  <c r="J43" i="301"/>
  <c r="J39" i="301"/>
  <c r="J24" i="301"/>
  <c r="J20" i="301"/>
  <c r="J16" i="301"/>
  <c r="J12" i="301"/>
  <c r="Y24" i="301"/>
  <c r="Y20" i="301"/>
  <c r="Y16" i="301"/>
  <c r="Y12" i="301"/>
  <c r="I51" i="301"/>
  <c r="I47" i="301"/>
  <c r="I43" i="301"/>
  <c r="I39" i="301"/>
  <c r="I24" i="301"/>
  <c r="I20" i="301"/>
  <c r="I16" i="301"/>
  <c r="I12" i="301"/>
  <c r="X24" i="301"/>
  <c r="X20" i="301"/>
  <c r="X16" i="301"/>
  <c r="X12" i="301"/>
  <c r="H51" i="301"/>
  <c r="H47" i="301"/>
  <c r="H43" i="301"/>
  <c r="H39" i="301"/>
  <c r="H24" i="301"/>
  <c r="H20" i="301"/>
  <c r="H16" i="301"/>
  <c r="H12" i="301"/>
  <c r="W24" i="301"/>
  <c r="W20" i="301"/>
  <c r="W16" i="301"/>
  <c r="W12" i="301"/>
  <c r="G51" i="301"/>
  <c r="G47" i="301"/>
  <c r="G43" i="301"/>
  <c r="G39" i="301"/>
  <c r="G24" i="301"/>
  <c r="G20" i="301"/>
  <c r="G16" i="301"/>
  <c r="G12" i="301"/>
  <c r="V24" i="301"/>
  <c r="V20" i="301"/>
  <c r="V16" i="301"/>
  <c r="V12" i="301"/>
  <c r="F51" i="301"/>
  <c r="F47" i="301"/>
  <c r="F43" i="301"/>
  <c r="F39" i="301"/>
  <c r="F24" i="301"/>
  <c r="F20" i="301"/>
  <c r="F16" i="301"/>
  <c r="F12" i="301"/>
  <c r="U24" i="301"/>
  <c r="U20" i="301"/>
  <c r="U16" i="301"/>
  <c r="U12" i="301"/>
  <c r="E51" i="301"/>
  <c r="E47" i="301"/>
  <c r="E43" i="301"/>
  <c r="E39" i="301"/>
  <c r="E24" i="301"/>
  <c r="E20" i="301"/>
  <c r="E16" i="301"/>
  <c r="E12" i="301"/>
  <c r="AF24" i="300"/>
  <c r="AF20" i="300"/>
  <c r="AF16" i="300"/>
  <c r="AF12" i="300"/>
  <c r="P51" i="300"/>
  <c r="P47" i="300"/>
  <c r="P43" i="300"/>
  <c r="P39" i="300"/>
  <c r="P24" i="300"/>
  <c r="P20" i="300"/>
  <c r="P16" i="300"/>
  <c r="P12" i="300"/>
  <c r="AE24" i="300"/>
  <c r="AE20" i="300"/>
  <c r="AE16" i="300"/>
  <c r="AE12" i="300"/>
  <c r="O51" i="300"/>
  <c r="O47" i="300"/>
  <c r="O43" i="300"/>
  <c r="O39" i="300"/>
  <c r="O24" i="300"/>
  <c r="O20" i="300"/>
  <c r="O16" i="300"/>
  <c r="O12" i="300"/>
  <c r="AD24" i="300"/>
  <c r="AD20" i="300"/>
  <c r="AD16" i="300"/>
  <c r="AD12" i="300"/>
  <c r="N51" i="300"/>
  <c r="N47" i="300"/>
  <c r="N43" i="300"/>
  <c r="N39" i="300"/>
  <c r="N24" i="300"/>
  <c r="N20" i="300"/>
  <c r="N16" i="300"/>
  <c r="N12" i="300"/>
  <c r="AC24" i="300"/>
  <c r="AC20" i="300"/>
  <c r="AC16" i="300"/>
  <c r="AC12" i="300"/>
  <c r="M51" i="300"/>
  <c r="M47" i="300"/>
  <c r="M43" i="300"/>
  <c r="M39" i="300"/>
  <c r="M24" i="300"/>
  <c r="M20" i="300"/>
  <c r="M16" i="300"/>
  <c r="M12" i="300"/>
  <c r="AB24" i="300"/>
  <c r="AB20" i="300"/>
  <c r="AB16" i="300"/>
  <c r="AB12" i="300"/>
  <c r="L51" i="300"/>
  <c r="L47" i="300"/>
  <c r="L43" i="300"/>
  <c r="L39" i="300"/>
  <c r="L24" i="300"/>
  <c r="L20" i="300"/>
  <c r="L16" i="300"/>
  <c r="L12" i="300"/>
  <c r="AA24" i="300"/>
  <c r="AA20" i="300"/>
  <c r="AA16" i="300"/>
  <c r="AA12" i="300"/>
  <c r="K51" i="300"/>
  <c r="K47" i="300"/>
  <c r="K43" i="300"/>
  <c r="K39" i="300"/>
  <c r="K24" i="300"/>
  <c r="K20" i="300"/>
  <c r="K16" i="300"/>
  <c r="K12" i="300"/>
  <c r="Z24" i="300"/>
  <c r="Z20" i="300"/>
  <c r="Z16" i="300"/>
  <c r="Z12" i="300"/>
  <c r="J51" i="300"/>
  <c r="J47" i="300"/>
  <c r="J43" i="300"/>
  <c r="J39" i="300"/>
  <c r="J24" i="300"/>
  <c r="J20" i="300"/>
  <c r="J16" i="300"/>
  <c r="J12" i="300"/>
  <c r="Y24" i="300"/>
  <c r="Y20" i="300"/>
  <c r="Y16" i="300"/>
  <c r="Y12" i="300"/>
  <c r="I51" i="300"/>
  <c r="I47" i="300"/>
  <c r="I43" i="300"/>
  <c r="I39" i="300"/>
  <c r="I24" i="300"/>
  <c r="I20" i="300"/>
  <c r="I16" i="300"/>
  <c r="I12" i="300"/>
  <c r="X24" i="300"/>
  <c r="X20" i="300"/>
  <c r="X16" i="300"/>
  <c r="X12" i="300"/>
  <c r="H51" i="300"/>
  <c r="H47" i="300"/>
  <c r="H43" i="300"/>
  <c r="H39" i="300"/>
  <c r="H24" i="300"/>
  <c r="H20" i="300"/>
  <c r="H16" i="300"/>
  <c r="H12" i="300"/>
  <c r="W24" i="300"/>
  <c r="W20" i="300"/>
  <c r="W16" i="300"/>
  <c r="W12" i="300"/>
  <c r="G51" i="300"/>
  <c r="G47" i="300"/>
  <c r="G43" i="300"/>
  <c r="G39" i="300"/>
  <c r="G24" i="300"/>
  <c r="G20" i="300"/>
  <c r="G16" i="300"/>
  <c r="G12" i="300"/>
  <c r="V24" i="300"/>
  <c r="V20" i="300"/>
  <c r="V16" i="300"/>
  <c r="V12" i="300"/>
  <c r="F51" i="300"/>
  <c r="F47" i="300"/>
  <c r="F43" i="300"/>
  <c r="F39" i="300"/>
  <c r="F24" i="300"/>
  <c r="F20" i="300"/>
  <c r="F16" i="300"/>
  <c r="F12" i="300"/>
  <c r="U24" i="300"/>
  <c r="U20" i="300"/>
  <c r="U16" i="300"/>
  <c r="U12" i="300"/>
  <c r="E51" i="300"/>
  <c r="E47" i="300"/>
  <c r="E43" i="300"/>
  <c r="E39" i="300"/>
  <c r="E24" i="300"/>
  <c r="E20" i="300"/>
  <c r="E16" i="300"/>
  <c r="E12" i="300"/>
  <c r="AF24" i="299"/>
  <c r="AF20" i="299"/>
  <c r="AF16" i="299"/>
  <c r="AF12" i="299"/>
  <c r="P51" i="299"/>
  <c r="P47" i="299"/>
  <c r="P43" i="299"/>
  <c r="P39" i="299"/>
  <c r="P24" i="299"/>
  <c r="P20" i="299"/>
  <c r="P16" i="299"/>
  <c r="P12" i="299"/>
  <c r="AE24" i="299"/>
  <c r="AE20" i="299"/>
  <c r="AE16" i="299"/>
  <c r="AE12" i="299"/>
  <c r="O51" i="299"/>
  <c r="O47" i="299"/>
  <c r="O43" i="299"/>
  <c r="O39" i="299"/>
  <c r="O24" i="299"/>
  <c r="O20" i="299"/>
  <c r="O16" i="299"/>
  <c r="O12" i="299"/>
  <c r="AD24" i="299"/>
  <c r="AD20" i="299"/>
  <c r="AD16" i="299"/>
  <c r="AD12" i="299"/>
  <c r="N51" i="299"/>
  <c r="N47" i="299"/>
  <c r="N43" i="299"/>
  <c r="N39" i="299"/>
  <c r="N24" i="299"/>
  <c r="N20" i="299"/>
  <c r="N16" i="299"/>
  <c r="N12" i="299"/>
  <c r="AC24" i="299"/>
  <c r="AC20" i="299"/>
  <c r="AC16" i="299"/>
  <c r="AC12" i="299"/>
  <c r="M51" i="299"/>
  <c r="M47" i="299"/>
  <c r="M43" i="299"/>
  <c r="M39" i="299"/>
  <c r="M24" i="299"/>
  <c r="M20" i="299"/>
  <c r="M16" i="299"/>
  <c r="M12" i="299"/>
  <c r="AB24" i="299"/>
  <c r="AB20" i="299"/>
  <c r="AB16" i="299"/>
  <c r="AB12" i="299"/>
  <c r="L51" i="299"/>
  <c r="L47" i="299"/>
  <c r="L43" i="299"/>
  <c r="L39" i="299"/>
  <c r="L24" i="299"/>
  <c r="L20" i="299"/>
  <c r="L16" i="299"/>
  <c r="L12" i="299"/>
  <c r="AA24" i="299"/>
  <c r="AA20" i="299"/>
  <c r="AA16" i="299"/>
  <c r="AA12" i="299"/>
  <c r="K51" i="299"/>
  <c r="K47" i="299"/>
  <c r="K43" i="299"/>
  <c r="K39" i="299"/>
  <c r="K24" i="299"/>
  <c r="K20" i="299"/>
  <c r="K16" i="299"/>
  <c r="K12" i="299"/>
  <c r="Z24" i="299"/>
  <c r="Z20" i="299"/>
  <c r="Z16" i="299"/>
  <c r="Z12" i="299"/>
  <c r="J51" i="299"/>
  <c r="J47" i="299"/>
  <c r="J43" i="299"/>
  <c r="J39" i="299"/>
  <c r="J24" i="299"/>
  <c r="J20" i="299"/>
  <c r="J16" i="299"/>
  <c r="J12" i="299"/>
  <c r="Y24" i="299"/>
  <c r="Y20" i="299"/>
  <c r="Y16" i="299"/>
  <c r="Y12" i="299"/>
  <c r="I51" i="299"/>
  <c r="I47" i="299"/>
  <c r="I43" i="299"/>
  <c r="I39" i="299"/>
  <c r="I24" i="299"/>
  <c r="I20" i="299"/>
  <c r="I16" i="299"/>
  <c r="I12" i="299"/>
  <c r="X24" i="299"/>
  <c r="X20" i="299"/>
  <c r="X16" i="299"/>
  <c r="X12" i="299"/>
  <c r="H51" i="299"/>
  <c r="H47" i="299"/>
  <c r="H43" i="299"/>
  <c r="H39" i="299"/>
  <c r="H24" i="299"/>
  <c r="H20" i="299"/>
  <c r="H16" i="299"/>
  <c r="H12" i="299"/>
  <c r="W24" i="299"/>
  <c r="W20" i="299"/>
  <c r="W16" i="299"/>
  <c r="W12" i="299"/>
  <c r="G51" i="299"/>
  <c r="G47" i="299"/>
  <c r="G43" i="299"/>
  <c r="G39" i="299"/>
  <c r="G24" i="299"/>
  <c r="G20" i="299"/>
  <c r="G16" i="299"/>
  <c r="G12" i="299"/>
  <c r="V24" i="299"/>
  <c r="V20" i="299"/>
  <c r="V16" i="299"/>
  <c r="V12" i="299"/>
  <c r="F51" i="299"/>
  <c r="F47" i="299"/>
  <c r="F43" i="299"/>
  <c r="F39" i="299"/>
  <c r="F24" i="299"/>
  <c r="F20" i="299"/>
  <c r="F16" i="299"/>
  <c r="F12" i="299"/>
  <c r="U24" i="299"/>
  <c r="U20" i="299"/>
  <c r="U16" i="299"/>
  <c r="U12" i="299"/>
  <c r="E51" i="299"/>
  <c r="E47" i="299"/>
  <c r="E43" i="299"/>
  <c r="E39" i="299"/>
  <c r="E24" i="299"/>
  <c r="E20" i="299"/>
  <c r="E16" i="299"/>
  <c r="E12" i="299"/>
  <c r="R12" i="187"/>
  <c r="R16" i="187"/>
  <c r="R20" i="187"/>
  <c r="R24" i="187"/>
  <c r="E39" i="187"/>
  <c r="E43" i="187"/>
  <c r="E47" i="187"/>
  <c r="E51" i="187"/>
  <c r="E12" i="187"/>
  <c r="E16" i="187"/>
  <c r="E20" i="187"/>
  <c r="E24" i="187"/>
  <c r="S12" i="187"/>
  <c r="S16" i="187"/>
  <c r="S20" i="187"/>
  <c r="S24" i="187"/>
  <c r="F39" i="187"/>
  <c r="F43" i="187"/>
  <c r="F47" i="187"/>
  <c r="F51" i="187"/>
  <c r="F12" i="187"/>
  <c r="F16" i="187"/>
  <c r="F20" i="187"/>
  <c r="F24" i="187"/>
  <c r="T12" i="187"/>
  <c r="T16" i="187"/>
  <c r="T20" i="187"/>
  <c r="T24" i="187"/>
  <c r="G39" i="187"/>
  <c r="G43" i="187"/>
  <c r="G47" i="187"/>
  <c r="G51" i="187"/>
  <c r="G12" i="187"/>
  <c r="G16" i="187"/>
  <c r="G20" i="187"/>
  <c r="G24" i="187"/>
  <c r="U12" i="187"/>
  <c r="U16" i="187"/>
  <c r="U20" i="187"/>
  <c r="U24" i="187"/>
  <c r="H39" i="187"/>
  <c r="H43" i="187"/>
  <c r="H47" i="187"/>
  <c r="H51" i="187"/>
  <c r="H12" i="187"/>
  <c r="H16" i="187"/>
  <c r="H20" i="187"/>
  <c r="H24" i="187"/>
  <c r="V12" i="187"/>
  <c r="V16" i="187"/>
  <c r="V20" i="187"/>
  <c r="V24" i="187"/>
  <c r="I39" i="187"/>
  <c r="I43" i="187"/>
  <c r="I47" i="187"/>
  <c r="I51" i="187"/>
  <c r="I12" i="187"/>
  <c r="I16" i="187"/>
  <c r="I20" i="187"/>
  <c r="I24" i="187"/>
  <c r="W12" i="187"/>
  <c r="W16" i="187"/>
  <c r="W20" i="187"/>
  <c r="W24" i="187"/>
  <c r="J39" i="187"/>
  <c r="J43" i="187"/>
  <c r="J47" i="187"/>
  <c r="J51" i="187"/>
  <c r="J12" i="187"/>
  <c r="J16" i="187"/>
  <c r="J20" i="187"/>
  <c r="J24" i="187"/>
  <c r="X12" i="187"/>
  <c r="X16" i="187"/>
  <c r="X20" i="187"/>
  <c r="X24" i="187"/>
  <c r="K39" i="187"/>
  <c r="K43" i="187"/>
  <c r="K47" i="187"/>
  <c r="K51" i="187"/>
  <c r="K12" i="187"/>
  <c r="K16" i="187"/>
  <c r="K20" i="187"/>
  <c r="K24" i="187"/>
  <c r="Y12" i="187"/>
  <c r="Y16" i="187"/>
  <c r="Y20" i="187"/>
  <c r="Y24" i="187"/>
  <c r="L39" i="187"/>
  <c r="L43" i="187"/>
  <c r="L47" i="187"/>
  <c r="L51" i="187"/>
  <c r="L12" i="187"/>
  <c r="L16" i="187"/>
  <c r="L20" i="187"/>
  <c r="L24" i="187"/>
  <c r="Z12" i="187"/>
  <c r="Z16" i="187"/>
  <c r="Z20" i="187"/>
  <c r="Z24" i="187"/>
  <c r="M39" i="187"/>
  <c r="M43" i="187"/>
  <c r="M47" i="187"/>
  <c r="M51" i="187"/>
  <c r="M12" i="187"/>
  <c r="M16" i="187"/>
  <c r="M20" i="187"/>
  <c r="M24" i="187"/>
  <c r="R12" i="167"/>
  <c r="R16" i="167"/>
  <c r="R20" i="167"/>
  <c r="R24" i="167"/>
  <c r="E39" i="167"/>
  <c r="E43" i="167"/>
  <c r="E47" i="167"/>
  <c r="E51" i="167"/>
  <c r="E12" i="167"/>
  <c r="E16" i="167"/>
  <c r="E20" i="167"/>
  <c r="E24" i="167"/>
  <c r="S12" i="167"/>
  <c r="S16" i="167"/>
  <c r="S20" i="167"/>
  <c r="S24" i="167"/>
  <c r="F39" i="167"/>
  <c r="F43" i="167"/>
  <c r="F47" i="167"/>
  <c r="F51" i="167"/>
  <c r="F12" i="167"/>
  <c r="F16" i="167"/>
  <c r="F20" i="167"/>
  <c r="F24" i="167"/>
  <c r="T12" i="167"/>
  <c r="T16" i="167"/>
  <c r="T20" i="167"/>
  <c r="T24" i="167"/>
  <c r="G39" i="167"/>
  <c r="G43" i="167"/>
  <c r="G47" i="167"/>
  <c r="G51" i="167"/>
  <c r="G12" i="167"/>
  <c r="G16" i="167"/>
  <c r="G20" i="167"/>
  <c r="G24" i="167"/>
  <c r="U12" i="167"/>
  <c r="U16" i="167"/>
  <c r="U20" i="167"/>
  <c r="U24" i="167"/>
  <c r="H39" i="167"/>
  <c r="H43" i="167"/>
  <c r="H47" i="167"/>
  <c r="H51" i="167"/>
  <c r="H12" i="167"/>
  <c r="H16" i="167"/>
  <c r="H20" i="167"/>
  <c r="H24" i="167"/>
  <c r="V12" i="167"/>
  <c r="V16" i="167"/>
  <c r="V20" i="167"/>
  <c r="V24" i="167"/>
  <c r="I39" i="167"/>
  <c r="I43" i="167"/>
  <c r="I47" i="167"/>
  <c r="I51" i="167"/>
  <c r="I12" i="167"/>
  <c r="I16" i="167"/>
  <c r="I20" i="167"/>
  <c r="I24" i="167"/>
  <c r="W12" i="167"/>
  <c r="W16" i="167"/>
  <c r="W20" i="167"/>
  <c r="W24" i="167"/>
  <c r="J39" i="167"/>
  <c r="J43" i="167"/>
  <c r="J47" i="167"/>
  <c r="J51" i="167"/>
  <c r="J12" i="167"/>
  <c r="J16" i="167"/>
  <c r="J20" i="167"/>
  <c r="J24" i="167"/>
  <c r="X12" i="167"/>
  <c r="X16" i="167"/>
  <c r="X20" i="167"/>
  <c r="X24" i="167"/>
  <c r="K39" i="167"/>
  <c r="K43" i="167"/>
  <c r="K47" i="167"/>
  <c r="K51" i="167"/>
  <c r="K12" i="167"/>
  <c r="K16" i="167"/>
  <c r="K20" i="167"/>
  <c r="K24" i="167"/>
  <c r="Y12" i="167"/>
  <c r="Y16" i="167"/>
  <c r="Y20" i="167"/>
  <c r="Y24" i="167"/>
  <c r="L39" i="167"/>
  <c r="L43" i="167"/>
  <c r="L47" i="167"/>
  <c r="L51" i="167"/>
  <c r="L12" i="167"/>
  <c r="L16" i="167"/>
  <c r="L20" i="167"/>
  <c r="L24" i="167"/>
  <c r="Z12" i="167"/>
  <c r="Z16" i="167"/>
  <c r="Z20" i="167"/>
  <c r="Z24" i="167"/>
  <c r="M39" i="167"/>
  <c r="M43" i="167"/>
  <c r="M47" i="167"/>
  <c r="M51" i="167"/>
  <c r="M12" i="167"/>
  <c r="M16" i="167"/>
  <c r="M20" i="167"/>
  <c r="M24" i="167"/>
  <c r="R12" i="159"/>
  <c r="R16" i="159"/>
  <c r="R20" i="159"/>
  <c r="R24" i="159"/>
  <c r="E39" i="159"/>
  <c r="E43" i="159"/>
  <c r="E47" i="159"/>
  <c r="E51" i="159"/>
  <c r="E12" i="159"/>
  <c r="E16" i="159"/>
  <c r="E20" i="159"/>
  <c r="E24" i="159"/>
  <c r="S12" i="159"/>
  <c r="S16" i="159"/>
  <c r="S20" i="159"/>
  <c r="S24" i="159"/>
  <c r="F39" i="159"/>
  <c r="F43" i="159"/>
  <c r="F47" i="159"/>
  <c r="F51" i="159"/>
  <c r="F12" i="159"/>
  <c r="F16" i="159"/>
  <c r="F20" i="159"/>
  <c r="F24" i="159"/>
  <c r="T12" i="159"/>
  <c r="T16" i="159"/>
  <c r="T20" i="159"/>
  <c r="T24" i="159"/>
  <c r="G39" i="159"/>
  <c r="G43" i="159"/>
  <c r="G47" i="159"/>
  <c r="G51" i="159"/>
  <c r="G12" i="159"/>
  <c r="G16" i="159"/>
  <c r="G20" i="159"/>
  <c r="G24" i="159"/>
  <c r="U12" i="159"/>
  <c r="U16" i="159"/>
  <c r="U20" i="159"/>
  <c r="U24" i="159"/>
  <c r="H39" i="159"/>
  <c r="H43" i="159"/>
  <c r="H47" i="159"/>
  <c r="H51" i="159"/>
  <c r="H12" i="159"/>
  <c r="H16" i="159"/>
  <c r="H20" i="159"/>
  <c r="H24" i="159"/>
  <c r="V12" i="159"/>
  <c r="V16" i="159"/>
  <c r="V20" i="159"/>
  <c r="V24" i="159"/>
  <c r="I39" i="159"/>
  <c r="I43" i="159"/>
  <c r="I47" i="159"/>
  <c r="I51" i="159"/>
  <c r="I12" i="159"/>
  <c r="I16" i="159"/>
  <c r="I20" i="159"/>
  <c r="I24" i="159"/>
  <c r="W12" i="159"/>
  <c r="W16" i="159"/>
  <c r="W20" i="159"/>
  <c r="W24" i="159"/>
  <c r="J39" i="159"/>
  <c r="J43" i="159"/>
  <c r="J47" i="159"/>
  <c r="J51" i="159"/>
  <c r="J12" i="159"/>
  <c r="J16" i="159"/>
  <c r="J20" i="159"/>
  <c r="J24" i="159"/>
  <c r="X12" i="159"/>
  <c r="X16" i="159"/>
  <c r="X20" i="159"/>
  <c r="X24" i="159"/>
  <c r="K39" i="159"/>
  <c r="K43" i="159"/>
  <c r="K47" i="159"/>
  <c r="K51" i="159"/>
  <c r="K12" i="159"/>
  <c r="K16" i="159"/>
  <c r="K20" i="159"/>
  <c r="K24" i="159"/>
  <c r="Y12" i="159"/>
  <c r="Y16" i="159"/>
  <c r="Y20" i="159"/>
  <c r="Y24" i="159"/>
  <c r="L39" i="159"/>
  <c r="L43" i="159"/>
  <c r="L47" i="159"/>
  <c r="L51" i="159"/>
  <c r="L12" i="159"/>
  <c r="L16" i="159"/>
  <c r="L20" i="159"/>
  <c r="L24" i="159"/>
  <c r="Z12" i="159"/>
  <c r="Z16" i="159"/>
  <c r="Z20" i="159"/>
  <c r="Z24" i="159"/>
  <c r="M39" i="159"/>
  <c r="M43" i="159"/>
  <c r="M47" i="159"/>
  <c r="M51" i="159"/>
  <c r="M12" i="159"/>
  <c r="M16" i="159"/>
  <c r="M20" i="159"/>
  <c r="M24" i="159"/>
  <c r="F19" i="96"/>
  <c r="F20" i="96"/>
  <c r="F21" i="96"/>
  <c r="F36" i="96"/>
  <c r="F37" i="96"/>
  <c r="F38" i="96"/>
  <c r="F39" i="96"/>
  <c r="F40" i="96"/>
  <c r="F41" i="96"/>
  <c r="F42" i="96"/>
  <c r="F43" i="96"/>
  <c r="F44" i="96"/>
  <c r="F45" i="96"/>
  <c r="F51" i="96"/>
  <c r="F52" i="96"/>
  <c r="F57" i="96"/>
  <c r="F58" i="96"/>
  <c r="G19" i="96"/>
  <c r="G20" i="96"/>
  <c r="G21" i="96"/>
  <c r="G36" i="96"/>
  <c r="G37" i="96"/>
  <c r="G38" i="96"/>
  <c r="G39" i="96"/>
  <c r="G40" i="96"/>
  <c r="G41" i="96"/>
  <c r="G42" i="96"/>
  <c r="G43" i="96"/>
  <c r="G44" i="96"/>
  <c r="G45" i="96"/>
  <c r="G51" i="96"/>
  <c r="G52" i="96"/>
  <c r="G57" i="96"/>
  <c r="G58" i="96"/>
  <c r="H19" i="96"/>
  <c r="H20" i="96"/>
  <c r="H21" i="96"/>
  <c r="H36" i="96"/>
  <c r="H37" i="96"/>
  <c r="H38" i="96"/>
  <c r="H39" i="96"/>
  <c r="H40" i="96"/>
  <c r="H41" i="96"/>
  <c r="H42" i="96"/>
  <c r="H43" i="96"/>
  <c r="H44" i="96"/>
  <c r="H45" i="96"/>
  <c r="H51" i="96"/>
  <c r="H52" i="96"/>
  <c r="H57" i="96"/>
  <c r="H58" i="96"/>
  <c r="I19" i="96"/>
  <c r="I20" i="96"/>
  <c r="I21" i="96"/>
  <c r="I36" i="96"/>
  <c r="I37" i="96"/>
  <c r="I38" i="96"/>
  <c r="I39" i="96"/>
  <c r="I40" i="96"/>
  <c r="I41" i="96"/>
  <c r="I42" i="96"/>
  <c r="I43" i="96"/>
  <c r="I44" i="96"/>
  <c r="I45" i="96"/>
  <c r="I51" i="96"/>
  <c r="I52" i="96"/>
  <c r="I57" i="96"/>
  <c r="I58" i="96"/>
  <c r="K19" i="96"/>
  <c r="K20" i="96"/>
  <c r="K21" i="96"/>
  <c r="K36" i="96"/>
  <c r="K37" i="96"/>
  <c r="K38" i="96"/>
  <c r="K39" i="96"/>
  <c r="K40" i="96"/>
  <c r="K41" i="96"/>
  <c r="K42" i="96"/>
  <c r="K43" i="96"/>
  <c r="K44" i="96"/>
  <c r="K45" i="96"/>
  <c r="K51" i="96"/>
  <c r="K52" i="96"/>
  <c r="K57" i="96"/>
  <c r="K58" i="96"/>
  <c r="L19" i="96"/>
  <c r="L20" i="96"/>
  <c r="L21" i="96"/>
  <c r="L36" i="96"/>
  <c r="L37" i="96"/>
  <c r="L38" i="96"/>
  <c r="L39" i="96"/>
  <c r="L40" i="96"/>
  <c r="L41" i="96"/>
  <c r="L42" i="96"/>
  <c r="L43" i="96"/>
  <c r="L44" i="96"/>
  <c r="L45" i="96"/>
  <c r="L51" i="96"/>
  <c r="L52" i="96"/>
  <c r="L57" i="96"/>
  <c r="L58" i="96"/>
  <c r="M19" i="96"/>
  <c r="M20" i="96"/>
  <c r="M21" i="96"/>
  <c r="M36" i="96"/>
  <c r="M37" i="96"/>
  <c r="M38" i="96"/>
  <c r="M39" i="96"/>
  <c r="M40" i="96"/>
  <c r="M41" i="96"/>
  <c r="M42" i="96"/>
  <c r="M43" i="96"/>
  <c r="M44" i="96"/>
  <c r="M45" i="96"/>
  <c r="M51" i="96"/>
  <c r="M52" i="96"/>
  <c r="M57" i="96"/>
  <c r="M58" i="96"/>
  <c r="N19" i="96"/>
  <c r="N20" i="96"/>
  <c r="N21" i="96"/>
  <c r="N36" i="96"/>
  <c r="N37" i="96"/>
  <c r="N38" i="96"/>
  <c r="N39" i="96"/>
  <c r="N40" i="96"/>
  <c r="N41" i="96"/>
  <c r="N42" i="96"/>
  <c r="N43" i="96"/>
  <c r="N44" i="96"/>
  <c r="N45" i="96"/>
  <c r="N51" i="96"/>
  <c r="N52" i="96"/>
  <c r="N57" i="96"/>
  <c r="N58" i="96"/>
  <c r="O19" i="96"/>
  <c r="O20" i="96"/>
  <c r="O21" i="96"/>
  <c r="O36" i="96"/>
  <c r="O37" i="96"/>
  <c r="O38" i="96"/>
  <c r="O39" i="96"/>
  <c r="O40" i="96"/>
  <c r="O41" i="96"/>
  <c r="O42" i="96"/>
  <c r="O43" i="96"/>
  <c r="O44" i="96"/>
  <c r="O45" i="96"/>
  <c r="O51" i="96"/>
  <c r="O52" i="96"/>
  <c r="O57" i="96"/>
  <c r="O58" i="96"/>
  <c r="P19" i="96"/>
  <c r="P20" i="96"/>
  <c r="P21" i="96"/>
  <c r="P36" i="96"/>
  <c r="P37" i="96"/>
  <c r="P38" i="96"/>
  <c r="P39" i="96"/>
  <c r="P40" i="96"/>
  <c r="P41" i="96"/>
  <c r="P42" i="96"/>
  <c r="P43" i="96"/>
  <c r="P44" i="96"/>
  <c r="P45" i="96"/>
  <c r="P51" i="96"/>
  <c r="P52" i="96"/>
  <c r="P57" i="96"/>
  <c r="P58" i="96"/>
  <c r="G25" i="29"/>
  <c r="H25" i="29"/>
  <c r="P25" i="27"/>
  <c r="Q25" i="27"/>
  <c r="R25" i="27"/>
  <c r="G23" i="29"/>
  <c r="H23" i="29"/>
  <c r="P23" i="27"/>
  <c r="Q23" i="27"/>
  <c r="R23" i="27"/>
  <c r="G22" i="29"/>
  <c r="H22" i="29"/>
  <c r="P22" i="27"/>
  <c r="Q22" i="27"/>
  <c r="R22" i="27"/>
  <c r="G21" i="29"/>
  <c r="H21" i="29"/>
  <c r="P21" i="27"/>
  <c r="Q21" i="27"/>
  <c r="R21" i="27"/>
  <c r="G19" i="29"/>
  <c r="H19" i="29"/>
  <c r="P19" i="27"/>
  <c r="Q19" i="27"/>
  <c r="R19" i="27"/>
  <c r="G18" i="29"/>
  <c r="H18" i="29"/>
  <c r="P18" i="27"/>
  <c r="Q18" i="27"/>
  <c r="R18" i="27"/>
  <c r="G17" i="29"/>
  <c r="H17" i="29"/>
  <c r="P17" i="27"/>
  <c r="Q17" i="27"/>
  <c r="R17" i="27"/>
  <c r="G16" i="29"/>
  <c r="H16" i="29"/>
  <c r="P16" i="27"/>
  <c r="Q16" i="27"/>
  <c r="R16" i="27"/>
  <c r="G15" i="29"/>
  <c r="H15" i="29"/>
  <c r="P15" i="27"/>
  <c r="Q15" i="27"/>
  <c r="R15" i="27"/>
  <c r="G14" i="29"/>
  <c r="H14" i="29"/>
  <c r="P14" i="27"/>
  <c r="Q14" i="27"/>
  <c r="R14" i="27"/>
  <c r="G13" i="29"/>
  <c r="H13" i="29"/>
  <c r="P13" i="27"/>
  <c r="Q13" i="27"/>
  <c r="R13" i="27"/>
  <c r="G12" i="29"/>
  <c r="H12" i="29"/>
  <c r="P12" i="27"/>
  <c r="Q12" i="27"/>
  <c r="R12" i="27"/>
  <c r="G11" i="29"/>
  <c r="H11" i="29"/>
  <c r="P11" i="27"/>
  <c r="Q11" i="27"/>
  <c r="R11" i="27"/>
  <c r="G10" i="29"/>
  <c r="H10" i="29"/>
  <c r="P10" i="27"/>
  <c r="Q10" i="27"/>
  <c r="R10" i="27"/>
  <c r="G9" i="29"/>
  <c r="H9" i="29"/>
  <c r="P9" i="27"/>
  <c r="Q9" i="27"/>
  <c r="R9" i="27"/>
  <c r="G8" i="29"/>
  <c r="H8" i="29"/>
  <c r="P8" i="27"/>
  <c r="Q8" i="27"/>
  <c r="R8" i="27"/>
  <c r="F10" i="192"/>
  <c r="I10" i="192"/>
  <c r="L10" i="192"/>
  <c r="O10" i="192"/>
  <c r="P10" i="192"/>
  <c r="Q10" i="192"/>
  <c r="R10" i="192" s="1"/>
  <c r="U10" i="192"/>
  <c r="X10" i="192"/>
  <c r="AA10" i="192"/>
  <c r="AD10" i="192"/>
  <c r="F11" i="192"/>
  <c r="I11" i="192"/>
  <c r="L11" i="192"/>
  <c r="O11" i="192"/>
  <c r="P11" i="192"/>
  <c r="Q11" i="192"/>
  <c r="R11" i="192"/>
  <c r="U11" i="192"/>
  <c r="X11" i="192"/>
  <c r="AA11" i="192"/>
  <c r="AD11" i="192"/>
  <c r="F12" i="192"/>
  <c r="I12" i="192"/>
  <c r="L12" i="192"/>
  <c r="O12" i="192"/>
  <c r="P12" i="192"/>
  <c r="Q12" i="192"/>
  <c r="R12" i="192" s="1"/>
  <c r="U12" i="192"/>
  <c r="X12" i="192"/>
  <c r="AA12" i="192"/>
  <c r="AD12" i="192"/>
  <c r="F13" i="192"/>
  <c r="I13" i="192"/>
  <c r="L13" i="192"/>
  <c r="O13" i="192"/>
  <c r="P13" i="192"/>
  <c r="Q13" i="192"/>
  <c r="R13" i="192"/>
  <c r="U13" i="192"/>
  <c r="X13" i="192"/>
  <c r="AA13" i="192"/>
  <c r="AD13" i="192"/>
  <c r="F14" i="192"/>
  <c r="I14" i="192"/>
  <c r="L14" i="192"/>
  <c r="O14" i="192"/>
  <c r="P14" i="192"/>
  <c r="Q14" i="192"/>
  <c r="R14" i="192" s="1"/>
  <c r="U14" i="192"/>
  <c r="X14" i="192"/>
  <c r="AA14" i="192"/>
  <c r="AD14" i="192"/>
  <c r="F15" i="192"/>
  <c r="I15" i="192"/>
  <c r="L15" i="192"/>
  <c r="O15" i="192"/>
  <c r="P15" i="192"/>
  <c r="Q15" i="192"/>
  <c r="R15" i="192"/>
  <c r="U15" i="192"/>
  <c r="X15" i="192"/>
  <c r="AA15" i="192"/>
  <c r="AD15" i="192"/>
  <c r="F16" i="192"/>
  <c r="I16" i="192"/>
  <c r="L16" i="192"/>
  <c r="O16" i="192"/>
  <c r="P16" i="192"/>
  <c r="Q16" i="192"/>
  <c r="R16" i="192" s="1"/>
  <c r="U16" i="192"/>
  <c r="X16" i="192"/>
  <c r="AA16" i="192"/>
  <c r="AD16" i="192"/>
  <c r="F17" i="192"/>
  <c r="I17" i="192"/>
  <c r="L17" i="192"/>
  <c r="O17" i="192"/>
  <c r="P17" i="192"/>
  <c r="Q17" i="192"/>
  <c r="R17" i="192"/>
  <c r="U17" i="192"/>
  <c r="X17" i="192"/>
  <c r="AA17" i="192"/>
  <c r="AD17" i="192"/>
  <c r="F18" i="192"/>
  <c r="I18" i="192"/>
  <c r="L18" i="192"/>
  <c r="O18" i="192"/>
  <c r="P18" i="192"/>
  <c r="Q18" i="192"/>
  <c r="R18" i="192" s="1"/>
  <c r="U18" i="192"/>
  <c r="X18" i="192"/>
  <c r="AA18" i="192"/>
  <c r="AD18" i="192"/>
  <c r="F19" i="192"/>
  <c r="I19" i="192"/>
  <c r="L19" i="192"/>
  <c r="O19" i="192"/>
  <c r="P19" i="192"/>
  <c r="Q19" i="192"/>
  <c r="R19" i="192"/>
  <c r="U19" i="192"/>
  <c r="X19" i="192"/>
  <c r="AA19" i="192"/>
  <c r="AD19" i="192"/>
  <c r="F20" i="192"/>
  <c r="I20" i="192"/>
  <c r="L20" i="192"/>
  <c r="O20" i="192"/>
  <c r="P20" i="192"/>
  <c r="Q20" i="192"/>
  <c r="R20" i="192" s="1"/>
  <c r="U20" i="192"/>
  <c r="X20" i="192"/>
  <c r="AA20" i="192"/>
  <c r="AD20" i="192"/>
  <c r="F21" i="192"/>
  <c r="I21" i="192"/>
  <c r="L21" i="192"/>
  <c r="O21" i="192"/>
  <c r="P21" i="192"/>
  <c r="Q21" i="192"/>
  <c r="R21" i="192"/>
  <c r="U21" i="192"/>
  <c r="X21" i="192"/>
  <c r="AA21" i="192"/>
  <c r="AD21" i="192"/>
  <c r="F22" i="192"/>
  <c r="I22" i="192"/>
  <c r="L22" i="192"/>
  <c r="O22" i="192"/>
  <c r="P22" i="192"/>
  <c r="Q22" i="192"/>
  <c r="R22" i="192" s="1"/>
  <c r="U22" i="192"/>
  <c r="X22" i="192"/>
  <c r="AA22" i="192"/>
  <c r="AD22" i="192"/>
  <c r="F23" i="192"/>
  <c r="I23" i="192"/>
  <c r="L23" i="192"/>
  <c r="O23" i="192"/>
  <c r="P23" i="192"/>
  <c r="Q23" i="192"/>
  <c r="R23" i="192"/>
  <c r="U23" i="192"/>
  <c r="X23" i="192"/>
  <c r="AA23" i="192"/>
  <c r="AD23" i="192"/>
  <c r="F28" i="190"/>
  <c r="I28" i="190"/>
  <c r="L28" i="190"/>
  <c r="O28" i="190"/>
  <c r="Q28" i="190"/>
  <c r="R28" i="190"/>
  <c r="S28" i="190" s="1"/>
  <c r="V28" i="190"/>
  <c r="Y28" i="190"/>
  <c r="AB28" i="190"/>
  <c r="AE28" i="190"/>
  <c r="F26" i="190"/>
  <c r="I26" i="190"/>
  <c r="L26" i="190"/>
  <c r="O26" i="190"/>
  <c r="Q26" i="190"/>
  <c r="R26" i="190"/>
  <c r="S26" i="190" s="1"/>
  <c r="V26" i="190"/>
  <c r="Y26" i="190"/>
  <c r="AB26" i="190"/>
  <c r="AE26" i="190"/>
  <c r="F25" i="190"/>
  <c r="I25" i="190"/>
  <c r="L25" i="190"/>
  <c r="O25" i="190"/>
  <c r="Q25" i="190"/>
  <c r="R25" i="190"/>
  <c r="S25" i="190" s="1"/>
  <c r="V25" i="190"/>
  <c r="Y25" i="190"/>
  <c r="AB25" i="190"/>
  <c r="AE25" i="190"/>
  <c r="F24" i="190"/>
  <c r="I24" i="190"/>
  <c r="L24" i="190"/>
  <c r="O24" i="190"/>
  <c r="Q24" i="190"/>
  <c r="R24" i="190"/>
  <c r="S24" i="190"/>
  <c r="V24" i="190"/>
  <c r="Y24" i="190"/>
  <c r="AB24" i="190"/>
  <c r="AE24" i="190"/>
  <c r="F22" i="190"/>
  <c r="I22" i="190"/>
  <c r="L22" i="190"/>
  <c r="O22" i="190"/>
  <c r="Q22" i="190"/>
  <c r="R22" i="190"/>
  <c r="S22" i="190" s="1"/>
  <c r="V22" i="190"/>
  <c r="Y22" i="190"/>
  <c r="AB22" i="190"/>
  <c r="AE22" i="190"/>
  <c r="F21" i="190"/>
  <c r="I21" i="190"/>
  <c r="L21" i="190"/>
  <c r="O21" i="190"/>
  <c r="Q21" i="190"/>
  <c r="R21" i="190"/>
  <c r="S21" i="190"/>
  <c r="V21" i="190"/>
  <c r="Y21" i="190"/>
  <c r="AB21" i="190"/>
  <c r="AE21" i="190"/>
  <c r="F20" i="190"/>
  <c r="I20" i="190"/>
  <c r="L20" i="190"/>
  <c r="O20" i="190"/>
  <c r="Q20" i="190"/>
  <c r="R20" i="190"/>
  <c r="S20" i="190" s="1"/>
  <c r="V20" i="190"/>
  <c r="Y20" i="190"/>
  <c r="AB20" i="190"/>
  <c r="AE20" i="190"/>
  <c r="F19" i="190"/>
  <c r="I19" i="190"/>
  <c r="L19" i="190"/>
  <c r="O19" i="190"/>
  <c r="Q19" i="190"/>
  <c r="R19" i="190"/>
  <c r="S19" i="190"/>
  <c r="V19" i="190"/>
  <c r="Y19" i="190"/>
  <c r="AB19" i="190"/>
  <c r="AE19" i="190"/>
  <c r="F18" i="190"/>
  <c r="I18" i="190"/>
  <c r="L18" i="190"/>
  <c r="O18" i="190"/>
  <c r="Q18" i="190"/>
  <c r="R18" i="190"/>
  <c r="S18" i="190" s="1"/>
  <c r="V18" i="190"/>
  <c r="Y18" i="190"/>
  <c r="AB18" i="190"/>
  <c r="AE18" i="190"/>
  <c r="F17" i="190"/>
  <c r="I17" i="190"/>
  <c r="L17" i="190"/>
  <c r="O17" i="190"/>
  <c r="Q17" i="190"/>
  <c r="R17" i="190"/>
  <c r="S17" i="190"/>
  <c r="V17" i="190"/>
  <c r="Y17" i="190"/>
  <c r="AB17" i="190"/>
  <c r="AE17" i="190"/>
  <c r="F16" i="190"/>
  <c r="I16" i="190"/>
  <c r="L16" i="190"/>
  <c r="O16" i="190"/>
  <c r="Q16" i="190"/>
  <c r="R16" i="190"/>
  <c r="S16" i="190" s="1"/>
  <c r="V16" i="190"/>
  <c r="Y16" i="190"/>
  <c r="AB16" i="190"/>
  <c r="AE16" i="190"/>
  <c r="F15" i="190"/>
  <c r="I15" i="190"/>
  <c r="L15" i="190"/>
  <c r="O15" i="190"/>
  <c r="Q15" i="190"/>
  <c r="R15" i="190"/>
  <c r="S15" i="190"/>
  <c r="V15" i="190"/>
  <c r="Y15" i="190"/>
  <c r="AB15" i="190"/>
  <c r="AE15" i="190"/>
  <c r="F14" i="190"/>
  <c r="I14" i="190"/>
  <c r="L14" i="190"/>
  <c r="O14" i="190"/>
  <c r="Q14" i="190"/>
  <c r="R14" i="190"/>
  <c r="S14" i="190"/>
  <c r="V14" i="190"/>
  <c r="Y14" i="190"/>
  <c r="AB14" i="190"/>
  <c r="AE14" i="190"/>
  <c r="F13" i="190"/>
  <c r="I13" i="190"/>
  <c r="L13" i="190"/>
  <c r="O13" i="190"/>
  <c r="Q13" i="190"/>
  <c r="R13" i="190"/>
  <c r="S13" i="190"/>
  <c r="V13" i="190"/>
  <c r="Y13" i="190"/>
  <c r="AB13" i="190"/>
  <c r="AE13" i="190"/>
  <c r="F12" i="190"/>
  <c r="I12" i="190"/>
  <c r="L12" i="190"/>
  <c r="O12" i="190"/>
  <c r="Q12" i="190"/>
  <c r="R12" i="190"/>
  <c r="S12" i="190"/>
  <c r="V12" i="190"/>
  <c r="Y12" i="190"/>
  <c r="AB12" i="190"/>
  <c r="AE12" i="190"/>
  <c r="F11" i="190"/>
  <c r="I11" i="190"/>
  <c r="L11" i="190"/>
  <c r="O11" i="190"/>
  <c r="Q11" i="190"/>
  <c r="R11" i="190"/>
  <c r="S11" i="190" s="1"/>
  <c r="V11" i="190"/>
  <c r="Y11" i="190"/>
  <c r="AB11" i="190"/>
  <c r="AE11" i="190"/>
  <c r="F55" i="299"/>
  <c r="F28" i="299"/>
  <c r="V28" i="299"/>
  <c r="F55" i="300"/>
  <c r="V28" i="300"/>
  <c r="F28" i="300"/>
  <c r="V28" i="301"/>
  <c r="F28" i="301"/>
  <c r="F55" i="301"/>
  <c r="L55" i="40" l="1"/>
  <c r="K55" i="40"/>
  <c r="J55" i="40"/>
  <c r="I55" i="40"/>
  <c r="H55" i="40"/>
  <c r="G55" i="40"/>
  <c r="F55" i="40"/>
  <c r="E55" i="40"/>
  <c r="D55" i="40"/>
  <c r="L52" i="40"/>
  <c r="K52" i="40"/>
  <c r="J52" i="40"/>
  <c r="I52" i="40"/>
  <c r="H52" i="40"/>
  <c r="G52" i="40"/>
  <c r="F52" i="40"/>
  <c r="E52" i="40"/>
  <c r="D52" i="40"/>
  <c r="L49" i="40"/>
  <c r="K49" i="40"/>
  <c r="J49" i="40"/>
  <c r="I49" i="40"/>
  <c r="H49" i="40"/>
  <c r="G49" i="40"/>
  <c r="F49" i="40"/>
  <c r="E49" i="40"/>
  <c r="D49" i="40"/>
  <c r="L46" i="40"/>
  <c r="K46" i="40"/>
  <c r="J46" i="40"/>
  <c r="I46" i="40"/>
  <c r="H46" i="40"/>
  <c r="G46" i="40"/>
  <c r="F46" i="40"/>
  <c r="E46" i="40"/>
  <c r="D46" i="40"/>
  <c r="L43" i="40"/>
  <c r="K43" i="40"/>
  <c r="J43" i="40"/>
  <c r="I43" i="40"/>
  <c r="H43" i="40"/>
  <c r="G43" i="40"/>
  <c r="F43" i="40"/>
  <c r="E43" i="40"/>
  <c r="D43" i="40"/>
  <c r="L40" i="40"/>
  <c r="K40" i="40"/>
  <c r="J40" i="40"/>
  <c r="I40" i="40"/>
  <c r="H40" i="40"/>
  <c r="G40" i="40"/>
  <c r="F40" i="40"/>
  <c r="E40" i="40"/>
  <c r="D40" i="40"/>
  <c r="L37" i="40"/>
  <c r="K37" i="40"/>
  <c r="J37" i="40"/>
  <c r="I37" i="40"/>
  <c r="H37" i="40"/>
  <c r="G37" i="40"/>
  <c r="F37" i="40"/>
  <c r="E37" i="40"/>
  <c r="D37" i="40"/>
  <c r="L34" i="40"/>
  <c r="K34" i="40"/>
  <c r="J34" i="40"/>
  <c r="I34" i="40"/>
  <c r="H34" i="40"/>
  <c r="G34" i="40"/>
  <c r="F34" i="40"/>
  <c r="E34" i="40"/>
  <c r="D34" i="40"/>
  <c r="L31" i="40"/>
  <c r="K31" i="40"/>
  <c r="J31" i="40"/>
  <c r="I31" i="40"/>
  <c r="H31" i="40"/>
  <c r="G31" i="40"/>
  <c r="F31" i="40"/>
  <c r="E31" i="40"/>
  <c r="D31" i="40"/>
  <c r="L28" i="40"/>
  <c r="K28" i="40"/>
  <c r="J28" i="40"/>
  <c r="I28" i="40"/>
  <c r="H28" i="40"/>
  <c r="G28" i="40"/>
  <c r="F28" i="40"/>
  <c r="E28" i="40"/>
  <c r="D28" i="40"/>
  <c r="L25" i="40"/>
  <c r="K25" i="40"/>
  <c r="J25" i="40"/>
  <c r="I25" i="40"/>
  <c r="H25" i="40"/>
  <c r="G25" i="40"/>
  <c r="F25" i="40"/>
  <c r="E25" i="40"/>
  <c r="D25" i="40"/>
  <c r="L22" i="40"/>
  <c r="K22" i="40"/>
  <c r="J22" i="40"/>
  <c r="I22" i="40"/>
  <c r="H22" i="40"/>
  <c r="G22" i="40"/>
  <c r="F22" i="40"/>
  <c r="E22" i="40"/>
  <c r="D22" i="40"/>
  <c r="L19" i="40"/>
  <c r="K19" i="40"/>
  <c r="J19" i="40"/>
  <c r="I19" i="40"/>
  <c r="H19" i="40"/>
  <c r="G19" i="40"/>
  <c r="F19" i="40"/>
  <c r="E19" i="40"/>
  <c r="D19" i="40"/>
  <c r="L16" i="40"/>
  <c r="K16" i="40"/>
  <c r="J16" i="40"/>
  <c r="I16" i="40"/>
  <c r="H16" i="40"/>
  <c r="G16" i="40"/>
  <c r="F16" i="40"/>
  <c r="E16" i="40"/>
  <c r="D16" i="40"/>
  <c r="L13" i="40"/>
  <c r="K13" i="40"/>
  <c r="J13" i="40"/>
  <c r="I13" i="40"/>
  <c r="H13" i="40"/>
  <c r="G13" i="40"/>
  <c r="F13" i="40"/>
  <c r="E13" i="40"/>
  <c r="D13" i="40"/>
  <c r="C12" i="40"/>
  <c r="L11" i="40"/>
  <c r="K11" i="40"/>
  <c r="J11" i="40"/>
  <c r="I11" i="40"/>
  <c r="H11" i="40"/>
  <c r="G11" i="40"/>
  <c r="F11" i="40"/>
  <c r="E11" i="40"/>
  <c r="D11" i="40"/>
  <c r="C36" i="40"/>
  <c r="L35" i="40"/>
  <c r="K35" i="40"/>
  <c r="J35" i="40"/>
  <c r="I35" i="40"/>
  <c r="H35" i="40"/>
  <c r="G35" i="40"/>
  <c r="F35" i="40"/>
  <c r="E35" i="40"/>
  <c r="D35" i="40"/>
  <c r="C33" i="40"/>
  <c r="C37" i="40" s="1"/>
  <c r="L32" i="40"/>
  <c r="K32" i="40"/>
  <c r="J32" i="40"/>
  <c r="I32" i="40"/>
  <c r="H32" i="40"/>
  <c r="G32" i="40"/>
  <c r="F32" i="40"/>
  <c r="E32" i="40"/>
  <c r="D32" i="40"/>
  <c r="C30" i="40"/>
  <c r="C34" i="40" s="1"/>
  <c r="L29" i="40"/>
  <c r="K29" i="40"/>
  <c r="J29" i="40"/>
  <c r="I29" i="40"/>
  <c r="H29" i="40"/>
  <c r="G29" i="40"/>
  <c r="F29" i="40"/>
  <c r="E29" i="40"/>
  <c r="D29" i="40"/>
  <c r="C27" i="40"/>
  <c r="C31" i="40" s="1"/>
  <c r="L26" i="40"/>
  <c r="K26" i="40"/>
  <c r="J26" i="40"/>
  <c r="I26" i="40"/>
  <c r="H26" i="40"/>
  <c r="G26" i="40"/>
  <c r="F26" i="40"/>
  <c r="E26" i="40"/>
  <c r="D26" i="40"/>
  <c r="C21" i="40"/>
  <c r="L20" i="40"/>
  <c r="K20" i="40"/>
  <c r="J20" i="40"/>
  <c r="I20" i="40"/>
  <c r="H20" i="40"/>
  <c r="G20" i="40"/>
  <c r="F20" i="40"/>
  <c r="E20" i="40"/>
  <c r="D20" i="40"/>
  <c r="C24" i="40"/>
  <c r="C28" i="40" s="1"/>
  <c r="L23" i="40"/>
  <c r="K23" i="40"/>
  <c r="J23" i="40"/>
  <c r="I23" i="40"/>
  <c r="H23" i="40"/>
  <c r="G23" i="40"/>
  <c r="F23" i="40"/>
  <c r="E23" i="40"/>
  <c r="D23" i="40"/>
  <c r="C39" i="40"/>
  <c r="L38" i="40"/>
  <c r="K38" i="40"/>
  <c r="J38" i="40"/>
  <c r="I38" i="40"/>
  <c r="H38" i="40"/>
  <c r="G38" i="40"/>
  <c r="F38" i="40"/>
  <c r="E38" i="40"/>
  <c r="D38" i="40"/>
  <c r="C42" i="40"/>
  <c r="L41" i="40"/>
  <c r="K41" i="40"/>
  <c r="J41" i="40"/>
  <c r="I41" i="40"/>
  <c r="H41" i="40"/>
  <c r="G41" i="40"/>
  <c r="F41" i="40"/>
  <c r="E41" i="40"/>
  <c r="D41" i="40"/>
  <c r="C45" i="40"/>
  <c r="L44" i="40"/>
  <c r="K44" i="40"/>
  <c r="J44" i="40"/>
  <c r="I44" i="40"/>
  <c r="H44" i="40"/>
  <c r="G44" i="40"/>
  <c r="F44" i="40"/>
  <c r="E44" i="40"/>
  <c r="D44" i="40"/>
  <c r="C48" i="40"/>
  <c r="L47" i="40"/>
  <c r="K47" i="40"/>
  <c r="J47" i="40"/>
  <c r="I47" i="40"/>
  <c r="H47" i="40"/>
  <c r="G47" i="40"/>
  <c r="F47" i="40"/>
  <c r="E47" i="40"/>
  <c r="D47" i="40"/>
  <c r="C51" i="40"/>
  <c r="L50" i="40"/>
  <c r="K50" i="40"/>
  <c r="J50" i="40"/>
  <c r="I50" i="40"/>
  <c r="H50" i="40"/>
  <c r="G50" i="40"/>
  <c r="F50" i="40"/>
  <c r="E50" i="40"/>
  <c r="D50" i="40"/>
  <c r="C18" i="40"/>
  <c r="C22" i="40" s="1"/>
  <c r="L17" i="40"/>
  <c r="K17" i="40"/>
  <c r="J17" i="40"/>
  <c r="I17" i="40"/>
  <c r="H17" i="40"/>
  <c r="G17" i="40"/>
  <c r="F17" i="40"/>
  <c r="E17" i="40"/>
  <c r="D17" i="40"/>
  <c r="C15" i="40"/>
  <c r="C19" i="40" s="1"/>
  <c r="L14" i="40"/>
  <c r="K14" i="40"/>
  <c r="J14" i="40"/>
  <c r="I14" i="40"/>
  <c r="H14" i="40"/>
  <c r="G14" i="40"/>
  <c r="F14" i="40"/>
  <c r="E14" i="40"/>
  <c r="D14" i="40"/>
  <c r="C52" i="40" l="1"/>
  <c r="C49" i="40"/>
  <c r="C46" i="40"/>
  <c r="C43" i="40"/>
  <c r="C25" i="40"/>
  <c r="C40" i="40"/>
  <c r="C16" i="40"/>
  <c r="L55" i="95"/>
  <c r="K55" i="95"/>
  <c r="J55" i="95"/>
  <c r="I55" i="95"/>
  <c r="H55" i="95"/>
  <c r="G55" i="95"/>
  <c r="F55" i="95"/>
  <c r="E55" i="95"/>
  <c r="D55" i="95"/>
  <c r="L52" i="95"/>
  <c r="K52" i="95"/>
  <c r="J52" i="95"/>
  <c r="I52" i="95"/>
  <c r="H52" i="95"/>
  <c r="G52" i="95"/>
  <c r="F52" i="95"/>
  <c r="E52" i="95"/>
  <c r="D52" i="95"/>
  <c r="L49" i="95"/>
  <c r="K49" i="95"/>
  <c r="J49" i="95"/>
  <c r="I49" i="95"/>
  <c r="H49" i="95"/>
  <c r="G49" i="95"/>
  <c r="F49" i="95"/>
  <c r="E49" i="95"/>
  <c r="D49" i="95"/>
  <c r="L46" i="95"/>
  <c r="K46" i="95"/>
  <c r="J46" i="95"/>
  <c r="I46" i="95"/>
  <c r="H46" i="95"/>
  <c r="G46" i="95"/>
  <c r="F46" i="95"/>
  <c r="E46" i="95"/>
  <c r="D46" i="95"/>
  <c r="L43" i="95"/>
  <c r="K43" i="95"/>
  <c r="J43" i="95"/>
  <c r="I43" i="95"/>
  <c r="H43" i="95"/>
  <c r="G43" i="95"/>
  <c r="F43" i="95"/>
  <c r="E43" i="95"/>
  <c r="D43" i="95"/>
  <c r="L40" i="95"/>
  <c r="K40" i="95"/>
  <c r="J40" i="95"/>
  <c r="I40" i="95"/>
  <c r="H40" i="95"/>
  <c r="G40" i="95"/>
  <c r="F40" i="95"/>
  <c r="E40" i="95"/>
  <c r="D40" i="95"/>
  <c r="L37" i="95"/>
  <c r="K37" i="95"/>
  <c r="J37" i="95"/>
  <c r="I37" i="95"/>
  <c r="H37" i="95"/>
  <c r="G37" i="95"/>
  <c r="F37" i="95"/>
  <c r="E37" i="95"/>
  <c r="D37" i="95"/>
  <c r="L34" i="95"/>
  <c r="K34" i="95"/>
  <c r="J34" i="95"/>
  <c r="I34" i="95"/>
  <c r="H34" i="95"/>
  <c r="G34" i="95"/>
  <c r="F34" i="95"/>
  <c r="E34" i="95"/>
  <c r="D34" i="95"/>
  <c r="L31" i="95"/>
  <c r="K31" i="95"/>
  <c r="J31" i="95"/>
  <c r="I31" i="95"/>
  <c r="H31" i="95"/>
  <c r="G31" i="95"/>
  <c r="F31" i="95"/>
  <c r="E31" i="95"/>
  <c r="D31" i="95"/>
  <c r="L28" i="95"/>
  <c r="K28" i="95"/>
  <c r="J28" i="95"/>
  <c r="I28" i="95"/>
  <c r="H28" i="95"/>
  <c r="G28" i="95"/>
  <c r="F28" i="95"/>
  <c r="E28" i="95"/>
  <c r="D28" i="95"/>
  <c r="L25" i="95"/>
  <c r="K25" i="95"/>
  <c r="J25" i="95"/>
  <c r="I25" i="95"/>
  <c r="H25" i="95"/>
  <c r="G25" i="95"/>
  <c r="F25" i="95"/>
  <c r="E25" i="95"/>
  <c r="D25" i="95"/>
  <c r="L22" i="95"/>
  <c r="K22" i="95"/>
  <c r="J22" i="95"/>
  <c r="I22" i="95"/>
  <c r="H22" i="95"/>
  <c r="G22" i="95"/>
  <c r="F22" i="95"/>
  <c r="E22" i="95"/>
  <c r="D22" i="95"/>
  <c r="L19" i="95"/>
  <c r="K19" i="95"/>
  <c r="J19" i="95"/>
  <c r="I19" i="95"/>
  <c r="H19" i="95"/>
  <c r="G19" i="95"/>
  <c r="F19" i="95"/>
  <c r="E19" i="95"/>
  <c r="D19" i="95"/>
  <c r="L16" i="95"/>
  <c r="K16" i="95"/>
  <c r="J16" i="95"/>
  <c r="I16" i="95"/>
  <c r="H16" i="95"/>
  <c r="G16" i="95"/>
  <c r="F16" i="95"/>
  <c r="E16" i="95"/>
  <c r="D16" i="95"/>
  <c r="C18" i="95"/>
  <c r="L17" i="95"/>
  <c r="K17" i="95"/>
  <c r="J17" i="95"/>
  <c r="I17" i="95"/>
  <c r="H17" i="95"/>
  <c r="G17" i="95"/>
  <c r="F17" i="95"/>
  <c r="E17" i="95"/>
  <c r="D17" i="95"/>
  <c r="C15" i="95"/>
  <c r="C19" i="95" s="1"/>
  <c r="L14" i="95"/>
  <c r="K14" i="95"/>
  <c r="J14" i="95"/>
  <c r="I14" i="95"/>
  <c r="H14" i="95"/>
  <c r="G14" i="95"/>
  <c r="F14" i="95"/>
  <c r="E14" i="95"/>
  <c r="D14" i="95"/>
  <c r="C21" i="95"/>
  <c r="L20" i="95"/>
  <c r="K20" i="95"/>
  <c r="J20" i="95"/>
  <c r="I20" i="95"/>
  <c r="H20" i="95"/>
  <c r="G20" i="95"/>
  <c r="F20" i="95"/>
  <c r="E20" i="95"/>
  <c r="D20" i="95"/>
  <c r="C24" i="95"/>
  <c r="L23" i="95"/>
  <c r="K23" i="95"/>
  <c r="J23" i="95"/>
  <c r="I23" i="95"/>
  <c r="H23" i="95"/>
  <c r="G23" i="95"/>
  <c r="F23" i="95"/>
  <c r="E23" i="95"/>
  <c r="D23" i="95"/>
  <c r="C27" i="95"/>
  <c r="L26" i="95"/>
  <c r="K26" i="95"/>
  <c r="J26" i="95"/>
  <c r="I26" i="95"/>
  <c r="H26" i="95"/>
  <c r="G26" i="95"/>
  <c r="F26" i="95"/>
  <c r="E26" i="95"/>
  <c r="D26" i="95"/>
  <c r="C30" i="95"/>
  <c r="C34" i="95" s="1"/>
  <c r="L29" i="95"/>
  <c r="K29" i="95"/>
  <c r="J29" i="95"/>
  <c r="I29" i="95"/>
  <c r="H29" i="95"/>
  <c r="G29" i="95"/>
  <c r="F29" i="95"/>
  <c r="E29" i="95"/>
  <c r="D29" i="95"/>
  <c r="C33" i="95"/>
  <c r="L32" i="95"/>
  <c r="K32" i="95"/>
  <c r="J32" i="95"/>
  <c r="I32" i="95"/>
  <c r="H32" i="95"/>
  <c r="G32" i="95"/>
  <c r="F32" i="95"/>
  <c r="E32" i="95"/>
  <c r="D32" i="95"/>
  <c r="C36" i="95"/>
  <c r="L35" i="95"/>
  <c r="K35" i="95"/>
  <c r="J35" i="95"/>
  <c r="I35" i="95"/>
  <c r="H35" i="95"/>
  <c r="G35" i="95"/>
  <c r="F35" i="95"/>
  <c r="E35" i="95"/>
  <c r="D35" i="95"/>
  <c r="C39" i="95"/>
  <c r="L38" i="95"/>
  <c r="K38" i="95"/>
  <c r="J38" i="95"/>
  <c r="I38" i="95"/>
  <c r="H38" i="95"/>
  <c r="G38" i="95"/>
  <c r="F38" i="95"/>
  <c r="E38" i="95"/>
  <c r="D38" i="95"/>
  <c r="L13" i="95"/>
  <c r="K13" i="95"/>
  <c r="J13" i="95"/>
  <c r="I13" i="95"/>
  <c r="H13" i="95"/>
  <c r="G13" i="95"/>
  <c r="F13" i="95"/>
  <c r="E13" i="95"/>
  <c r="D13" i="95"/>
  <c r="C51" i="95"/>
  <c r="L50" i="95"/>
  <c r="K50" i="95"/>
  <c r="J50" i="95"/>
  <c r="I50" i="95"/>
  <c r="H50" i="95"/>
  <c r="G50" i="95"/>
  <c r="F50" i="95"/>
  <c r="E50" i="95"/>
  <c r="D50" i="95"/>
  <c r="C48" i="95"/>
  <c r="C52" i="95" s="1"/>
  <c r="L47" i="95"/>
  <c r="K47" i="95"/>
  <c r="J47" i="95"/>
  <c r="I47" i="95"/>
  <c r="H47" i="95"/>
  <c r="G47" i="95"/>
  <c r="F47" i="95"/>
  <c r="E47" i="95"/>
  <c r="D47" i="95"/>
  <c r="C45" i="95"/>
  <c r="C49" i="95" s="1"/>
  <c r="L44" i="95"/>
  <c r="K44" i="95"/>
  <c r="J44" i="95"/>
  <c r="I44" i="95"/>
  <c r="H44" i="95"/>
  <c r="G44" i="95"/>
  <c r="F44" i="95"/>
  <c r="E44" i="95"/>
  <c r="D44" i="95"/>
  <c r="C42" i="95"/>
  <c r="C46" i="95" s="1"/>
  <c r="L41" i="95"/>
  <c r="K41" i="95"/>
  <c r="J41" i="95"/>
  <c r="I41" i="95"/>
  <c r="H41" i="95"/>
  <c r="G41" i="95"/>
  <c r="F41" i="95"/>
  <c r="E41" i="95"/>
  <c r="D41" i="95"/>
  <c r="C12" i="95"/>
  <c r="C16" i="95" s="1"/>
  <c r="L11" i="95"/>
  <c r="K11" i="95"/>
  <c r="J11" i="95"/>
  <c r="I11" i="95"/>
  <c r="H11" i="95"/>
  <c r="G11" i="95"/>
  <c r="F11" i="95"/>
  <c r="E11" i="95"/>
  <c r="D11" i="95"/>
  <c r="C43" i="95" l="1"/>
  <c r="C40" i="95"/>
  <c r="C37" i="95"/>
  <c r="C31" i="95"/>
  <c r="C28" i="95"/>
  <c r="C25" i="95"/>
  <c r="C22" i="95"/>
  <c r="AG22" i="192"/>
  <c r="AF22" i="192"/>
  <c r="AG21" i="192"/>
  <c r="AF21" i="192"/>
  <c r="AG12" i="192"/>
  <c r="AF12" i="192"/>
  <c r="AG11" i="192"/>
  <c r="AF11" i="192"/>
  <c r="AF10" i="192"/>
  <c r="AG10" i="192"/>
  <c r="AG15" i="192"/>
  <c r="AF15" i="192"/>
  <c r="AF14" i="192"/>
  <c r="AG14" i="192"/>
  <c r="AG13" i="192"/>
  <c r="AF13" i="192"/>
  <c r="AG18" i="192"/>
  <c r="AF18" i="192"/>
  <c r="AG17" i="192"/>
  <c r="AF17" i="192"/>
  <c r="AG16" i="192"/>
  <c r="AF16" i="192"/>
  <c r="AG19" i="192"/>
  <c r="AF19" i="192"/>
  <c r="AG20" i="192"/>
  <c r="AF20" i="192"/>
  <c r="J53" i="40" l="1"/>
  <c r="I53" i="40"/>
  <c r="H53" i="40"/>
  <c r="G53" i="40"/>
  <c r="F53" i="40"/>
  <c r="E53" i="40"/>
  <c r="D53" i="40"/>
  <c r="L53" i="40"/>
  <c r="K53" i="40"/>
  <c r="L65" i="269" l="1"/>
  <c r="K65" i="269"/>
  <c r="J65" i="269"/>
  <c r="I65" i="269"/>
  <c r="H65" i="269"/>
  <c r="G65" i="269"/>
  <c r="F65" i="269"/>
  <c r="E65" i="269"/>
  <c r="L64" i="269"/>
  <c r="L66" i="269" s="1"/>
  <c r="K64" i="269"/>
  <c r="K66" i="269" s="1"/>
  <c r="J64" i="269"/>
  <c r="J66" i="269" s="1"/>
  <c r="I64" i="269"/>
  <c r="I66" i="269" s="1"/>
  <c r="H64" i="269"/>
  <c r="H66" i="269" s="1"/>
  <c r="G64" i="269"/>
  <c r="G66" i="269" s="1"/>
  <c r="F64" i="269"/>
  <c r="F66" i="269" s="1"/>
  <c r="E64" i="269"/>
  <c r="E66" i="269" s="1"/>
  <c r="L63" i="269"/>
  <c r="K63" i="269"/>
  <c r="J63" i="269"/>
  <c r="I63" i="269"/>
  <c r="H63" i="269"/>
  <c r="G63" i="269"/>
  <c r="F63" i="269"/>
  <c r="E63" i="269"/>
  <c r="Z65" i="269" l="1"/>
  <c r="Y65" i="269"/>
  <c r="X65" i="269"/>
  <c r="W65" i="269"/>
  <c r="V65" i="269"/>
  <c r="U65" i="269"/>
  <c r="T65" i="269"/>
  <c r="S65" i="269"/>
  <c r="R65" i="269"/>
  <c r="Q65" i="269"/>
  <c r="P65" i="269"/>
  <c r="O65" i="269"/>
  <c r="Z64" i="269"/>
  <c r="Z66" i="269" s="1"/>
  <c r="Y64" i="269"/>
  <c r="Y66" i="269" s="1"/>
  <c r="X64" i="269"/>
  <c r="X66" i="269" s="1"/>
  <c r="W64" i="269"/>
  <c r="W66" i="269" s="1"/>
  <c r="V64" i="269"/>
  <c r="V66" i="269" s="1"/>
  <c r="U64" i="269"/>
  <c r="U66" i="269" s="1"/>
  <c r="T64" i="269"/>
  <c r="T66" i="269" s="1"/>
  <c r="S64" i="269"/>
  <c r="S66" i="269" s="1"/>
  <c r="R64" i="269"/>
  <c r="R66" i="269" s="1"/>
  <c r="Q64" i="269"/>
  <c r="Q66" i="269" s="1"/>
  <c r="P64" i="269"/>
  <c r="P66" i="269" s="1"/>
  <c r="O64" i="269"/>
  <c r="O66" i="269" s="1"/>
  <c r="Z63" i="269"/>
  <c r="Y63" i="269"/>
  <c r="X63" i="269"/>
  <c r="W63" i="269"/>
  <c r="V63" i="269"/>
  <c r="U63" i="269"/>
  <c r="T63" i="269"/>
  <c r="S63" i="269"/>
  <c r="R63" i="269"/>
  <c r="Q63" i="269"/>
  <c r="P63" i="269"/>
  <c r="O63" i="269"/>
  <c r="Z62" i="269"/>
  <c r="Y62" i="269"/>
  <c r="X62" i="269"/>
  <c r="W62" i="269"/>
  <c r="V62" i="269"/>
  <c r="U62" i="269"/>
  <c r="T62" i="269"/>
  <c r="S62" i="269"/>
  <c r="R62" i="269"/>
  <c r="Q62" i="269"/>
  <c r="P62" i="269"/>
  <c r="O62" i="269"/>
  <c r="L62" i="269"/>
  <c r="K62" i="269"/>
  <c r="J62" i="269"/>
  <c r="I62" i="269"/>
  <c r="H62" i="269"/>
  <c r="G62" i="269"/>
  <c r="F62" i="269"/>
  <c r="E62" i="269"/>
  <c r="L77" i="269"/>
  <c r="K77" i="269"/>
  <c r="J77" i="269"/>
  <c r="I77" i="269"/>
  <c r="H77" i="269"/>
  <c r="G77" i="269"/>
  <c r="G76" i="269"/>
  <c r="L75" i="269"/>
  <c r="K75" i="269"/>
  <c r="J75" i="269"/>
  <c r="I75" i="269"/>
  <c r="H75" i="269"/>
  <c r="G75" i="269"/>
  <c r="F75" i="269"/>
  <c r="E77" i="269"/>
  <c r="E75" i="269"/>
  <c r="L73" i="269"/>
  <c r="K73" i="269"/>
  <c r="J73" i="269"/>
  <c r="I73" i="269"/>
  <c r="H73" i="269"/>
  <c r="G73" i="269"/>
  <c r="L72" i="269"/>
  <c r="K72" i="269"/>
  <c r="J72" i="269"/>
  <c r="I72" i="269"/>
  <c r="H72" i="269"/>
  <c r="G72" i="269"/>
  <c r="L71" i="269"/>
  <c r="K71" i="269"/>
  <c r="J71" i="269"/>
  <c r="I71" i="269"/>
  <c r="H71" i="269"/>
  <c r="G71" i="269"/>
  <c r="L69" i="269"/>
  <c r="K69" i="269"/>
  <c r="J69" i="269"/>
  <c r="I69" i="269"/>
  <c r="H69" i="269"/>
  <c r="G69" i="269"/>
  <c r="L68" i="269"/>
  <c r="K68" i="269"/>
  <c r="J68" i="269"/>
  <c r="J70" i="269" s="1"/>
  <c r="I68" i="269"/>
  <c r="H68" i="269"/>
  <c r="G68" i="269"/>
  <c r="L67" i="269"/>
  <c r="K67" i="269"/>
  <c r="J67" i="269"/>
  <c r="I67" i="269"/>
  <c r="H67" i="269"/>
  <c r="G67" i="269"/>
  <c r="F73" i="269"/>
  <c r="F72" i="269"/>
  <c r="F74" i="269" s="1"/>
  <c r="F71" i="269"/>
  <c r="F69" i="269"/>
  <c r="F68" i="269"/>
  <c r="F67" i="269"/>
  <c r="E67" i="269"/>
  <c r="E73" i="269"/>
  <c r="E72" i="269"/>
  <c r="E71" i="269"/>
  <c r="E69" i="269"/>
  <c r="E68" i="269"/>
  <c r="M8" i="269"/>
  <c r="I76" i="269" l="1"/>
  <c r="J76" i="269"/>
  <c r="J78" i="269" s="1"/>
  <c r="G78" i="269"/>
  <c r="G70" i="269"/>
  <c r="J74" i="269"/>
  <c r="G74" i="269"/>
  <c r="F76" i="269"/>
  <c r="E76" i="269"/>
  <c r="E78" i="269" s="1"/>
  <c r="E74" i="269"/>
  <c r="K70" i="269"/>
  <c r="F77" i="269"/>
  <c r="E70" i="269"/>
  <c r="H76" i="269"/>
  <c r="H78" i="269" s="1"/>
  <c r="I78" i="269"/>
  <c r="K76" i="269"/>
  <c r="K78" i="269" s="1"/>
  <c r="L76" i="269"/>
  <c r="L78" i="269" s="1"/>
  <c r="L74" i="269"/>
  <c r="K74" i="269"/>
  <c r="I74" i="269"/>
  <c r="H74" i="269"/>
  <c r="L70" i="269"/>
  <c r="I70" i="269"/>
  <c r="H70" i="269"/>
  <c r="F70" i="269"/>
  <c r="AF31" i="301"/>
  <c r="AE31" i="301"/>
  <c r="AD31" i="301"/>
  <c r="AC31" i="301"/>
  <c r="AB31" i="301"/>
  <c r="AA31" i="301"/>
  <c r="Z31" i="301"/>
  <c r="Y31" i="301"/>
  <c r="X31" i="301"/>
  <c r="W31" i="301"/>
  <c r="V31" i="301"/>
  <c r="U31" i="301"/>
  <c r="AF30" i="301"/>
  <c r="AF32" i="301" s="1"/>
  <c r="AE30" i="301"/>
  <c r="AE32" i="301" s="1"/>
  <c r="AD30" i="301"/>
  <c r="AD32" i="301" s="1"/>
  <c r="AC30" i="301"/>
  <c r="AC32" i="301" s="1"/>
  <c r="AB30" i="301"/>
  <c r="AB32" i="301" s="1"/>
  <c r="AA30" i="301"/>
  <c r="AA32" i="301" s="1"/>
  <c r="Z30" i="301"/>
  <c r="Z32" i="301" s="1"/>
  <c r="Y30" i="301"/>
  <c r="Y32" i="301" s="1"/>
  <c r="X30" i="301"/>
  <c r="X32" i="301" s="1"/>
  <c r="W30" i="301"/>
  <c r="W32" i="301" s="1"/>
  <c r="V30" i="301"/>
  <c r="V32" i="301" s="1"/>
  <c r="U30" i="301"/>
  <c r="U32" i="301" s="1"/>
  <c r="AF29" i="301"/>
  <c r="AE29" i="301"/>
  <c r="AD29" i="301"/>
  <c r="AC29" i="301"/>
  <c r="AB29" i="301"/>
  <c r="AA29" i="301"/>
  <c r="Z29" i="301"/>
  <c r="Y29" i="301"/>
  <c r="X29" i="301"/>
  <c r="W29" i="301"/>
  <c r="V29" i="301"/>
  <c r="U29" i="301"/>
  <c r="AF28" i="301"/>
  <c r="AE28" i="301"/>
  <c r="AD28" i="301"/>
  <c r="AC28" i="301"/>
  <c r="AB28" i="301"/>
  <c r="AA28" i="301"/>
  <c r="Z28" i="301"/>
  <c r="Y28" i="301"/>
  <c r="X28" i="301"/>
  <c r="W28" i="301"/>
  <c r="U28" i="301"/>
  <c r="P58" i="301"/>
  <c r="O58" i="301"/>
  <c r="N58" i="301"/>
  <c r="M58" i="301"/>
  <c r="L58" i="301"/>
  <c r="K58" i="301"/>
  <c r="J58" i="301"/>
  <c r="I58" i="301"/>
  <c r="H58" i="301"/>
  <c r="G58" i="301"/>
  <c r="F58" i="301"/>
  <c r="E58" i="301"/>
  <c r="P57" i="301"/>
  <c r="P59" i="301" s="1"/>
  <c r="O57" i="301"/>
  <c r="O59" i="301" s="1"/>
  <c r="N57" i="301"/>
  <c r="N59" i="301" s="1"/>
  <c r="M57" i="301"/>
  <c r="M59" i="301" s="1"/>
  <c r="L57" i="301"/>
  <c r="L59" i="301" s="1"/>
  <c r="K57" i="301"/>
  <c r="K59" i="301" s="1"/>
  <c r="J57" i="301"/>
  <c r="J59" i="301" s="1"/>
  <c r="I57" i="301"/>
  <c r="I59" i="301" s="1"/>
  <c r="H57" i="301"/>
  <c r="H59" i="301" s="1"/>
  <c r="G57" i="301"/>
  <c r="G59" i="301" s="1"/>
  <c r="F57" i="301"/>
  <c r="F59" i="301" s="1"/>
  <c r="E57" i="301"/>
  <c r="E59" i="301" s="1"/>
  <c r="P56" i="301"/>
  <c r="O56" i="301"/>
  <c r="N56" i="301"/>
  <c r="M56" i="301"/>
  <c r="L56" i="301"/>
  <c r="K56" i="301"/>
  <c r="J56" i="301"/>
  <c r="I56" i="301"/>
  <c r="H56" i="301"/>
  <c r="G56" i="301"/>
  <c r="F56" i="301"/>
  <c r="E56" i="301"/>
  <c r="P55" i="301"/>
  <c r="O55" i="301"/>
  <c r="N55" i="301"/>
  <c r="M55" i="301"/>
  <c r="L55" i="301"/>
  <c r="K55" i="301"/>
  <c r="J55" i="301"/>
  <c r="I55" i="301"/>
  <c r="H55" i="301"/>
  <c r="G55" i="301"/>
  <c r="E55" i="301"/>
  <c r="P31" i="301"/>
  <c r="O31" i="301"/>
  <c r="N31" i="301"/>
  <c r="M31" i="301"/>
  <c r="L31" i="301"/>
  <c r="K31" i="301"/>
  <c r="J31" i="301"/>
  <c r="I31" i="301"/>
  <c r="H31" i="301"/>
  <c r="G31" i="301"/>
  <c r="F31" i="301"/>
  <c r="E31" i="301"/>
  <c r="P30" i="301"/>
  <c r="P32" i="301" s="1"/>
  <c r="O30" i="301"/>
  <c r="O32" i="301" s="1"/>
  <c r="N30" i="301"/>
  <c r="N32" i="301" s="1"/>
  <c r="M30" i="301"/>
  <c r="M32" i="301" s="1"/>
  <c r="L30" i="301"/>
  <c r="L32" i="301" s="1"/>
  <c r="K30" i="301"/>
  <c r="K32" i="301" s="1"/>
  <c r="J30" i="301"/>
  <c r="J32" i="301" s="1"/>
  <c r="I30" i="301"/>
  <c r="I32" i="301" s="1"/>
  <c r="H30" i="301"/>
  <c r="H32" i="301" s="1"/>
  <c r="G30" i="301"/>
  <c r="G32" i="301" s="1"/>
  <c r="F30" i="301"/>
  <c r="F32" i="301" s="1"/>
  <c r="E30" i="301"/>
  <c r="E32" i="301" s="1"/>
  <c r="P29" i="301"/>
  <c r="O29" i="301"/>
  <c r="N29" i="301"/>
  <c r="M29" i="301"/>
  <c r="L29" i="301"/>
  <c r="K29" i="301"/>
  <c r="J29" i="301"/>
  <c r="I29" i="301"/>
  <c r="H29" i="301"/>
  <c r="G29" i="301"/>
  <c r="F29" i="301"/>
  <c r="E29" i="301"/>
  <c r="P28" i="301"/>
  <c r="O28" i="301"/>
  <c r="N28" i="301"/>
  <c r="M28" i="301"/>
  <c r="L28" i="301"/>
  <c r="K28" i="301"/>
  <c r="J28" i="301"/>
  <c r="I28" i="301"/>
  <c r="H28" i="301"/>
  <c r="G28" i="301"/>
  <c r="E28" i="301"/>
  <c r="E28" i="299"/>
  <c r="G28" i="299"/>
  <c r="H28" i="299"/>
  <c r="I28" i="299"/>
  <c r="J28" i="299"/>
  <c r="K28" i="299"/>
  <c r="L28" i="299"/>
  <c r="M28" i="299"/>
  <c r="N28" i="299"/>
  <c r="O28" i="299"/>
  <c r="P28" i="299"/>
  <c r="E29" i="299"/>
  <c r="F29" i="299"/>
  <c r="G29" i="299"/>
  <c r="H29" i="299"/>
  <c r="I29" i="299"/>
  <c r="J29" i="299"/>
  <c r="K29" i="299"/>
  <c r="L29" i="299"/>
  <c r="M29" i="299"/>
  <c r="N29" i="299"/>
  <c r="O29" i="299"/>
  <c r="P29" i="299"/>
  <c r="E30" i="299"/>
  <c r="F30" i="299"/>
  <c r="G30" i="299"/>
  <c r="H30" i="299"/>
  <c r="I30" i="299"/>
  <c r="J30" i="299"/>
  <c r="K30" i="299"/>
  <c r="L30" i="299"/>
  <c r="M30" i="299"/>
  <c r="N30" i="299"/>
  <c r="O30" i="299"/>
  <c r="P30" i="299"/>
  <c r="E31" i="299"/>
  <c r="F31" i="299"/>
  <c r="G31" i="299"/>
  <c r="H31" i="299"/>
  <c r="I31" i="299"/>
  <c r="J31" i="299"/>
  <c r="K31" i="299"/>
  <c r="L31" i="299"/>
  <c r="M31" i="299"/>
  <c r="N31" i="299"/>
  <c r="O31" i="299"/>
  <c r="P31" i="299"/>
  <c r="K32" i="299"/>
  <c r="L32" i="299"/>
  <c r="AF31" i="300"/>
  <c r="AE31" i="300"/>
  <c r="AD31" i="300"/>
  <c r="AC31" i="300"/>
  <c r="AB31" i="300"/>
  <c r="AA31" i="300"/>
  <c r="Z31" i="300"/>
  <c r="Y31" i="300"/>
  <c r="X31" i="300"/>
  <c r="W31" i="300"/>
  <c r="V31" i="300"/>
  <c r="U31" i="300"/>
  <c r="AF30" i="300"/>
  <c r="AF32" i="300" s="1"/>
  <c r="AE30" i="300"/>
  <c r="AE32" i="300" s="1"/>
  <c r="AD30" i="300"/>
  <c r="AD32" i="300" s="1"/>
  <c r="AC30" i="300"/>
  <c r="AC32" i="300" s="1"/>
  <c r="AB30" i="300"/>
  <c r="AB32" i="300" s="1"/>
  <c r="AA30" i="300"/>
  <c r="AA32" i="300" s="1"/>
  <c r="Z30" i="300"/>
  <c r="Z32" i="300" s="1"/>
  <c r="Y30" i="300"/>
  <c r="Y32" i="300" s="1"/>
  <c r="X30" i="300"/>
  <c r="X32" i="300" s="1"/>
  <c r="W30" i="300"/>
  <c r="W32" i="300" s="1"/>
  <c r="V30" i="300"/>
  <c r="V32" i="300" s="1"/>
  <c r="U30" i="300"/>
  <c r="U32" i="300" s="1"/>
  <c r="AF29" i="300"/>
  <c r="AE29" i="300"/>
  <c r="AD29" i="300"/>
  <c r="AC29" i="300"/>
  <c r="AB29" i="300"/>
  <c r="AA29" i="300"/>
  <c r="Z29" i="300"/>
  <c r="Y29" i="300"/>
  <c r="X29" i="300"/>
  <c r="W29" i="300"/>
  <c r="V29" i="300"/>
  <c r="U29" i="300"/>
  <c r="AF28" i="300"/>
  <c r="AE28" i="300"/>
  <c r="AD28" i="300"/>
  <c r="AC28" i="300"/>
  <c r="AB28" i="300"/>
  <c r="AA28" i="300"/>
  <c r="Z28" i="300"/>
  <c r="Y28" i="300"/>
  <c r="X28" i="300"/>
  <c r="W28" i="300"/>
  <c r="U28" i="300"/>
  <c r="P58" i="300"/>
  <c r="O58" i="300"/>
  <c r="N58" i="300"/>
  <c r="M58" i="300"/>
  <c r="L58" i="300"/>
  <c r="K58" i="300"/>
  <c r="J58" i="300"/>
  <c r="I58" i="300"/>
  <c r="H58" i="300"/>
  <c r="G58" i="300"/>
  <c r="F58" i="300"/>
  <c r="E58" i="300"/>
  <c r="P57" i="300"/>
  <c r="P59" i="300" s="1"/>
  <c r="O57" i="300"/>
  <c r="O59" i="300" s="1"/>
  <c r="N57" i="300"/>
  <c r="N59" i="300" s="1"/>
  <c r="M57" i="300"/>
  <c r="M59" i="300" s="1"/>
  <c r="L57" i="300"/>
  <c r="L59" i="300" s="1"/>
  <c r="K57" i="300"/>
  <c r="K59" i="300" s="1"/>
  <c r="J57" i="300"/>
  <c r="J59" i="300" s="1"/>
  <c r="I57" i="300"/>
  <c r="I59" i="300" s="1"/>
  <c r="H57" i="300"/>
  <c r="H59" i="300" s="1"/>
  <c r="G57" i="300"/>
  <c r="G59" i="300" s="1"/>
  <c r="F57" i="300"/>
  <c r="F59" i="300" s="1"/>
  <c r="E57" i="300"/>
  <c r="E59" i="300" s="1"/>
  <c r="P56" i="300"/>
  <c r="O56" i="300"/>
  <c r="N56" i="300"/>
  <c r="M56" i="300"/>
  <c r="L56" i="300"/>
  <c r="K56" i="300"/>
  <c r="J56" i="300"/>
  <c r="I56" i="300"/>
  <c r="H56" i="300"/>
  <c r="G56" i="300"/>
  <c r="F56" i="300"/>
  <c r="E56" i="300"/>
  <c r="P55" i="300"/>
  <c r="O55" i="300"/>
  <c r="N55" i="300"/>
  <c r="M55" i="300"/>
  <c r="L55" i="300"/>
  <c r="K55" i="300"/>
  <c r="J55" i="300"/>
  <c r="I55" i="300"/>
  <c r="H55" i="300"/>
  <c r="G55" i="300"/>
  <c r="E55" i="300"/>
  <c r="P31" i="300"/>
  <c r="O31" i="300"/>
  <c r="N31" i="300"/>
  <c r="M31" i="300"/>
  <c r="L31" i="300"/>
  <c r="K31" i="300"/>
  <c r="J31" i="300"/>
  <c r="I31" i="300"/>
  <c r="H31" i="300"/>
  <c r="G31" i="300"/>
  <c r="F31" i="300"/>
  <c r="E31" i="300"/>
  <c r="P30" i="300"/>
  <c r="P32" i="300" s="1"/>
  <c r="O30" i="300"/>
  <c r="O32" i="300" s="1"/>
  <c r="N30" i="300"/>
  <c r="N32" i="300" s="1"/>
  <c r="M30" i="300"/>
  <c r="M32" i="300" s="1"/>
  <c r="L30" i="300"/>
  <c r="L32" i="300" s="1"/>
  <c r="K30" i="300"/>
  <c r="K32" i="300" s="1"/>
  <c r="J30" i="300"/>
  <c r="J32" i="300" s="1"/>
  <c r="I30" i="300"/>
  <c r="I32" i="300" s="1"/>
  <c r="H30" i="300"/>
  <c r="H32" i="300" s="1"/>
  <c r="G30" i="300"/>
  <c r="G32" i="300" s="1"/>
  <c r="F30" i="300"/>
  <c r="F32" i="300" s="1"/>
  <c r="E30" i="300"/>
  <c r="E32" i="300" s="1"/>
  <c r="P29" i="300"/>
  <c r="O29" i="300"/>
  <c r="N29" i="300"/>
  <c r="M29" i="300"/>
  <c r="L29" i="300"/>
  <c r="K29" i="300"/>
  <c r="J29" i="300"/>
  <c r="I29" i="300"/>
  <c r="H29" i="300"/>
  <c r="G29" i="300"/>
  <c r="F29" i="300"/>
  <c r="E29" i="300"/>
  <c r="P28" i="300"/>
  <c r="O28" i="300"/>
  <c r="N28" i="300"/>
  <c r="M28" i="300"/>
  <c r="L28" i="300"/>
  <c r="K28" i="300"/>
  <c r="J28" i="300"/>
  <c r="I28" i="300"/>
  <c r="H28" i="300"/>
  <c r="G28" i="300"/>
  <c r="E28" i="300"/>
  <c r="AF31" i="299"/>
  <c r="AE31" i="299"/>
  <c r="AD31" i="299"/>
  <c r="AC31" i="299"/>
  <c r="AB31" i="299"/>
  <c r="AA31" i="299"/>
  <c r="Z31" i="299"/>
  <c r="Y31" i="299"/>
  <c r="X31" i="299"/>
  <c r="W31" i="299"/>
  <c r="V31" i="299"/>
  <c r="U31" i="299"/>
  <c r="AF30" i="299"/>
  <c r="AF32" i="299" s="1"/>
  <c r="AE30" i="299"/>
  <c r="AE32" i="299" s="1"/>
  <c r="AD30" i="299"/>
  <c r="AD32" i="299" s="1"/>
  <c r="AC30" i="299"/>
  <c r="AC32" i="299" s="1"/>
  <c r="AB30" i="299"/>
  <c r="AB32" i="299" s="1"/>
  <c r="AA30" i="299"/>
  <c r="AA32" i="299" s="1"/>
  <c r="Z30" i="299"/>
  <c r="Z32" i="299" s="1"/>
  <c r="Y30" i="299"/>
  <c r="Y32" i="299" s="1"/>
  <c r="X30" i="299"/>
  <c r="X32" i="299" s="1"/>
  <c r="W30" i="299"/>
  <c r="W32" i="299" s="1"/>
  <c r="V30" i="299"/>
  <c r="V32" i="299" s="1"/>
  <c r="U30" i="299"/>
  <c r="U32" i="299" s="1"/>
  <c r="AF29" i="299"/>
  <c r="AE29" i="299"/>
  <c r="AD29" i="299"/>
  <c r="AC29" i="299"/>
  <c r="AB29" i="299"/>
  <c r="AA29" i="299"/>
  <c r="Z29" i="299"/>
  <c r="Y29" i="299"/>
  <c r="X29" i="299"/>
  <c r="W29" i="299"/>
  <c r="V29" i="299"/>
  <c r="U29" i="299"/>
  <c r="AF28" i="299"/>
  <c r="AE28" i="299"/>
  <c r="AD28" i="299"/>
  <c r="AC28" i="299"/>
  <c r="AB28" i="299"/>
  <c r="AA28" i="299"/>
  <c r="Z28" i="299"/>
  <c r="Y28" i="299"/>
  <c r="X28" i="299"/>
  <c r="W28" i="299"/>
  <c r="U28" i="299"/>
  <c r="P58" i="299"/>
  <c r="O58" i="299"/>
  <c r="N58" i="299"/>
  <c r="M58" i="299"/>
  <c r="L58" i="299"/>
  <c r="K58" i="299"/>
  <c r="J58" i="299"/>
  <c r="I58" i="299"/>
  <c r="H58" i="299"/>
  <c r="G58" i="299"/>
  <c r="F58" i="299"/>
  <c r="E58" i="299"/>
  <c r="P57" i="299"/>
  <c r="P59" i="299" s="1"/>
  <c r="O57" i="299"/>
  <c r="O59" i="299" s="1"/>
  <c r="N57" i="299"/>
  <c r="N59" i="299" s="1"/>
  <c r="M57" i="299"/>
  <c r="M59" i="299" s="1"/>
  <c r="L57" i="299"/>
  <c r="L59" i="299" s="1"/>
  <c r="K57" i="299"/>
  <c r="K59" i="299" s="1"/>
  <c r="J57" i="299"/>
  <c r="J59" i="299" s="1"/>
  <c r="I57" i="299"/>
  <c r="I59" i="299" s="1"/>
  <c r="H57" i="299"/>
  <c r="H59" i="299" s="1"/>
  <c r="G57" i="299"/>
  <c r="G59" i="299" s="1"/>
  <c r="F57" i="299"/>
  <c r="F59" i="299" s="1"/>
  <c r="E57" i="299"/>
  <c r="E59" i="299" s="1"/>
  <c r="P56" i="299"/>
  <c r="O56" i="299"/>
  <c r="N56" i="299"/>
  <c r="M56" i="299"/>
  <c r="L56" i="299"/>
  <c r="K56" i="299"/>
  <c r="J56" i="299"/>
  <c r="I56" i="299"/>
  <c r="H56" i="299"/>
  <c r="G56" i="299"/>
  <c r="F56" i="299"/>
  <c r="E56" i="299"/>
  <c r="P55" i="299"/>
  <c r="O55" i="299"/>
  <c r="N55" i="299"/>
  <c r="M55" i="299"/>
  <c r="L55" i="299"/>
  <c r="K55" i="299"/>
  <c r="J55" i="299"/>
  <c r="I55" i="299"/>
  <c r="H55" i="299"/>
  <c r="G55" i="299"/>
  <c r="E55" i="299"/>
  <c r="P32" i="299" l="1"/>
  <c r="N32" i="299"/>
  <c r="J32" i="299"/>
  <c r="H32" i="299"/>
  <c r="F32" i="299"/>
  <c r="O32" i="299"/>
  <c r="M32" i="299"/>
  <c r="I32" i="299"/>
  <c r="G32" i="299"/>
  <c r="E32" i="299"/>
  <c r="F78" i="269"/>
  <c r="Z35" i="178"/>
  <c r="Y35" i="178"/>
  <c r="X35" i="178"/>
  <c r="W35" i="178"/>
  <c r="V35" i="178"/>
  <c r="U35" i="178"/>
  <c r="T35" i="178"/>
  <c r="S35" i="178"/>
  <c r="R35" i="178"/>
  <c r="Z34" i="178"/>
  <c r="Y34" i="178"/>
  <c r="X34" i="178"/>
  <c r="W34" i="178"/>
  <c r="V34" i="178"/>
  <c r="U34" i="178"/>
  <c r="T34" i="178"/>
  <c r="S34" i="178"/>
  <c r="R34" i="178"/>
  <c r="Z8" i="178"/>
  <c r="Y8" i="178"/>
  <c r="X8" i="178"/>
  <c r="W8" i="178"/>
  <c r="V8" i="178"/>
  <c r="U8" i="178"/>
  <c r="T8" i="178"/>
  <c r="S8" i="178"/>
  <c r="R8" i="178"/>
  <c r="Z7" i="178"/>
  <c r="Y7" i="178"/>
  <c r="X7" i="178"/>
  <c r="W7" i="178"/>
  <c r="V7" i="178"/>
  <c r="U7" i="178"/>
  <c r="T7" i="178"/>
  <c r="S7" i="178"/>
  <c r="R7" i="178"/>
  <c r="M35" i="178"/>
  <c r="L35" i="178"/>
  <c r="K35" i="178"/>
  <c r="J35" i="178"/>
  <c r="I35" i="178"/>
  <c r="H35" i="178"/>
  <c r="G35" i="178"/>
  <c r="F35" i="178"/>
  <c r="E35" i="178"/>
  <c r="M34" i="178"/>
  <c r="L34" i="178"/>
  <c r="K34" i="178"/>
  <c r="J34" i="178"/>
  <c r="I34" i="178"/>
  <c r="H34" i="178"/>
  <c r="G34" i="178"/>
  <c r="F34" i="178"/>
  <c r="E34" i="178"/>
  <c r="M8" i="178"/>
  <c r="M7" i="178"/>
  <c r="L8" i="178"/>
  <c r="L7" i="178"/>
  <c r="K8" i="178"/>
  <c r="K7" i="178"/>
  <c r="J8" i="178"/>
  <c r="J7" i="178"/>
  <c r="I8" i="178"/>
  <c r="I7" i="178"/>
  <c r="H8" i="178"/>
  <c r="H7" i="178"/>
  <c r="G8" i="178"/>
  <c r="G7" i="178"/>
  <c r="F8" i="178"/>
  <c r="F7" i="178"/>
  <c r="E8" i="178"/>
  <c r="E7" i="178"/>
  <c r="Z31" i="187" l="1"/>
  <c r="Y31" i="187"/>
  <c r="X31" i="187"/>
  <c r="W31" i="187"/>
  <c r="V31" i="187"/>
  <c r="U31" i="187"/>
  <c r="T31" i="187"/>
  <c r="S31" i="187"/>
  <c r="R31" i="187"/>
  <c r="Z30" i="187"/>
  <c r="Z32" i="187" s="1"/>
  <c r="Y30" i="187"/>
  <c r="X30" i="187"/>
  <c r="X32" i="187" s="1"/>
  <c r="W30" i="187"/>
  <c r="V30" i="187"/>
  <c r="V32" i="187" s="1"/>
  <c r="U30" i="187"/>
  <c r="T30" i="187"/>
  <c r="T32" i="187" s="1"/>
  <c r="S30" i="187"/>
  <c r="R30" i="187"/>
  <c r="R32" i="187" s="1"/>
  <c r="Z29" i="187"/>
  <c r="Y29" i="187"/>
  <c r="X29" i="187"/>
  <c r="W29" i="187"/>
  <c r="V29" i="187"/>
  <c r="U29" i="187"/>
  <c r="T29" i="187"/>
  <c r="S29" i="187"/>
  <c r="R29" i="187"/>
  <c r="Z28" i="187"/>
  <c r="Y28" i="187"/>
  <c r="X28" i="187"/>
  <c r="W28" i="187"/>
  <c r="V28" i="187"/>
  <c r="U28" i="187"/>
  <c r="T28" i="187"/>
  <c r="S28" i="187"/>
  <c r="R28" i="187"/>
  <c r="M58" i="187"/>
  <c r="L58" i="187"/>
  <c r="K58" i="187"/>
  <c r="J58" i="187"/>
  <c r="I58" i="187"/>
  <c r="H58" i="187"/>
  <c r="G58" i="187"/>
  <c r="F58" i="187"/>
  <c r="E58" i="187"/>
  <c r="M57" i="187"/>
  <c r="M59" i="187" s="1"/>
  <c r="L57" i="187"/>
  <c r="K57" i="187"/>
  <c r="K59" i="187" s="1"/>
  <c r="J57" i="187"/>
  <c r="J59" i="187" s="1"/>
  <c r="I57" i="187"/>
  <c r="I59" i="187" s="1"/>
  <c r="H57" i="187"/>
  <c r="H59" i="187" s="1"/>
  <c r="G57" i="187"/>
  <c r="G59" i="187" s="1"/>
  <c r="F57" i="187"/>
  <c r="F59" i="187" s="1"/>
  <c r="E57" i="187"/>
  <c r="E59" i="187" s="1"/>
  <c r="M56" i="187"/>
  <c r="L56" i="187"/>
  <c r="K56" i="187"/>
  <c r="J56" i="187"/>
  <c r="I56" i="187"/>
  <c r="H56" i="187"/>
  <c r="G56" i="187"/>
  <c r="F56" i="187"/>
  <c r="E56" i="187"/>
  <c r="M55" i="187"/>
  <c r="L55" i="187"/>
  <c r="K55" i="187"/>
  <c r="J55" i="187"/>
  <c r="I55" i="187"/>
  <c r="H55" i="187"/>
  <c r="G55" i="187"/>
  <c r="F55" i="187"/>
  <c r="E55" i="187"/>
  <c r="M31" i="187"/>
  <c r="L31" i="187"/>
  <c r="K31" i="187"/>
  <c r="J31" i="187"/>
  <c r="I31" i="187"/>
  <c r="H31" i="187"/>
  <c r="G31" i="187"/>
  <c r="F31" i="187"/>
  <c r="E31" i="187"/>
  <c r="M30" i="187"/>
  <c r="M32" i="187" s="1"/>
  <c r="L30" i="187"/>
  <c r="L32" i="187" s="1"/>
  <c r="K30" i="187"/>
  <c r="J30" i="187"/>
  <c r="J32" i="187" s="1"/>
  <c r="I30" i="187"/>
  <c r="I32" i="187" s="1"/>
  <c r="H30" i="187"/>
  <c r="H32" i="187" s="1"/>
  <c r="G30" i="187"/>
  <c r="G32" i="187" s="1"/>
  <c r="F30" i="187"/>
  <c r="F32" i="187" s="1"/>
  <c r="E30" i="187"/>
  <c r="E32" i="187" s="1"/>
  <c r="M29" i="187"/>
  <c r="L29" i="187"/>
  <c r="K29" i="187"/>
  <c r="J29" i="187"/>
  <c r="I29" i="187"/>
  <c r="H29" i="187"/>
  <c r="G29" i="187"/>
  <c r="F29" i="187"/>
  <c r="E29" i="187"/>
  <c r="M28" i="187"/>
  <c r="L28" i="187"/>
  <c r="K28" i="187"/>
  <c r="J28" i="187"/>
  <c r="I28" i="187"/>
  <c r="H28" i="187"/>
  <c r="G28" i="187"/>
  <c r="F28" i="187"/>
  <c r="E28" i="187"/>
  <c r="W28" i="167"/>
  <c r="V28" i="167"/>
  <c r="U28" i="167"/>
  <c r="T28" i="167"/>
  <c r="S28" i="167"/>
  <c r="R28" i="167"/>
  <c r="J56" i="167"/>
  <c r="J58" i="167"/>
  <c r="I58" i="167"/>
  <c r="H58" i="167"/>
  <c r="G58" i="167"/>
  <c r="F58" i="167"/>
  <c r="E58" i="167"/>
  <c r="J57" i="167"/>
  <c r="J59" i="167" s="1"/>
  <c r="I57" i="167"/>
  <c r="I59" i="167" s="1"/>
  <c r="H57" i="167"/>
  <c r="H59" i="167" s="1"/>
  <c r="G57" i="167"/>
  <c r="G59" i="167" s="1"/>
  <c r="F57" i="167"/>
  <c r="F59" i="167" s="1"/>
  <c r="E57" i="167"/>
  <c r="E59" i="167" s="1"/>
  <c r="I56" i="167"/>
  <c r="H56" i="167"/>
  <c r="G56" i="167"/>
  <c r="F56" i="167"/>
  <c r="E56" i="167"/>
  <c r="J55" i="167"/>
  <c r="I55" i="167"/>
  <c r="H55" i="167"/>
  <c r="G55" i="167"/>
  <c r="F55" i="167"/>
  <c r="E55" i="167"/>
  <c r="E31" i="167"/>
  <c r="M31" i="167"/>
  <c r="L31" i="167"/>
  <c r="K31" i="167"/>
  <c r="J31" i="167"/>
  <c r="I31" i="167"/>
  <c r="H31" i="167"/>
  <c r="G31" i="167"/>
  <c r="F31" i="167"/>
  <c r="M30" i="167"/>
  <c r="M32" i="167" s="1"/>
  <c r="L30" i="167"/>
  <c r="L32" i="167" s="1"/>
  <c r="K30" i="167"/>
  <c r="K32" i="167" s="1"/>
  <c r="J30" i="167"/>
  <c r="J32" i="167" s="1"/>
  <c r="I30" i="167"/>
  <c r="I32" i="167" s="1"/>
  <c r="H30" i="167"/>
  <c r="H32" i="167" s="1"/>
  <c r="G30" i="167"/>
  <c r="G32" i="167" s="1"/>
  <c r="F30" i="167"/>
  <c r="F32" i="167" s="1"/>
  <c r="E30" i="167"/>
  <c r="M29" i="167"/>
  <c r="L29" i="167"/>
  <c r="K29" i="167"/>
  <c r="J29" i="167"/>
  <c r="I29" i="167"/>
  <c r="H29" i="167"/>
  <c r="G29" i="167"/>
  <c r="F29" i="167"/>
  <c r="E29" i="167"/>
  <c r="M28" i="167"/>
  <c r="L28" i="167"/>
  <c r="K28" i="167"/>
  <c r="J28" i="167"/>
  <c r="I28" i="167"/>
  <c r="H28" i="167"/>
  <c r="G28" i="167"/>
  <c r="F28" i="167"/>
  <c r="E28" i="167"/>
  <c r="W28" i="159"/>
  <c r="V28" i="159"/>
  <c r="U28" i="159"/>
  <c r="T28" i="159"/>
  <c r="S28" i="159"/>
  <c r="R28" i="159"/>
  <c r="J55" i="159"/>
  <c r="I55" i="159"/>
  <c r="H55" i="159"/>
  <c r="G55" i="159"/>
  <c r="F55" i="159"/>
  <c r="E55" i="159"/>
  <c r="R36" i="159"/>
  <c r="E32" i="167" l="1"/>
  <c r="K32" i="187"/>
  <c r="L59" i="187"/>
  <c r="S32" i="187"/>
  <c r="U32" i="187"/>
  <c r="W32" i="187"/>
  <c r="Y32" i="187"/>
  <c r="R52" i="130" l="1"/>
  <c r="Q52" i="130"/>
  <c r="X52" i="130" s="1"/>
  <c r="P52" i="130"/>
  <c r="T52" i="130" s="1"/>
  <c r="R51" i="130"/>
  <c r="Q51" i="130"/>
  <c r="X51" i="130" s="1"/>
  <c r="P51" i="130"/>
  <c r="S51" i="130" s="1"/>
  <c r="R50" i="130"/>
  <c r="Q50" i="130"/>
  <c r="X50" i="130" s="1"/>
  <c r="P50" i="130"/>
  <c r="T50" i="130" s="1"/>
  <c r="R49" i="130"/>
  <c r="Q49" i="130"/>
  <c r="X49" i="130" s="1"/>
  <c r="P49" i="130"/>
  <c r="T49" i="130" s="1"/>
  <c r="R48" i="130"/>
  <c r="Q48" i="130"/>
  <c r="X48" i="130" s="1"/>
  <c r="P48" i="130"/>
  <c r="T48" i="130" s="1"/>
  <c r="R46" i="130"/>
  <c r="Q46" i="130"/>
  <c r="X46" i="130" s="1"/>
  <c r="P46" i="130"/>
  <c r="T46" i="130" s="1"/>
  <c r="R45" i="130"/>
  <c r="Q45" i="130"/>
  <c r="P45" i="130"/>
  <c r="T45" i="130" s="1"/>
  <c r="R44" i="130"/>
  <c r="Q44" i="130"/>
  <c r="X44" i="130" s="1"/>
  <c r="P44" i="130"/>
  <c r="T44" i="130" s="1"/>
  <c r="R43" i="130"/>
  <c r="Q43" i="130"/>
  <c r="X43" i="130" s="1"/>
  <c r="P43" i="130"/>
  <c r="S43" i="130" s="1"/>
  <c r="R42" i="130"/>
  <c r="Q42" i="130"/>
  <c r="X42" i="130" s="1"/>
  <c r="P42" i="130"/>
  <c r="T42" i="130" s="1"/>
  <c r="R40" i="130"/>
  <c r="Q40" i="130"/>
  <c r="X40" i="130" s="1"/>
  <c r="P40" i="130"/>
  <c r="S40" i="130" s="1"/>
  <c r="R39" i="130"/>
  <c r="Q39" i="130"/>
  <c r="X39" i="130" s="1"/>
  <c r="P39" i="130"/>
  <c r="T39" i="130" s="1"/>
  <c r="R38" i="130"/>
  <c r="Q38" i="130"/>
  <c r="P38" i="130"/>
  <c r="T38" i="130" s="1"/>
  <c r="R37" i="130"/>
  <c r="Q37" i="130"/>
  <c r="P37" i="130"/>
  <c r="T37" i="130" s="1"/>
  <c r="R36" i="130"/>
  <c r="Q36" i="130"/>
  <c r="P36" i="130"/>
  <c r="R52" i="128"/>
  <c r="Q52" i="128"/>
  <c r="P52" i="128"/>
  <c r="T52" i="128" s="1"/>
  <c r="R51" i="128"/>
  <c r="Q51" i="128"/>
  <c r="X51" i="128" s="1"/>
  <c r="P51" i="128"/>
  <c r="T51" i="128" s="1"/>
  <c r="R50" i="128"/>
  <c r="Q50" i="128"/>
  <c r="P50" i="128"/>
  <c r="T50" i="128" s="1"/>
  <c r="R49" i="128"/>
  <c r="Q49" i="128"/>
  <c r="X49" i="128" s="1"/>
  <c r="P49" i="128"/>
  <c r="T49" i="128" s="1"/>
  <c r="R48" i="128"/>
  <c r="Q48" i="128"/>
  <c r="X48" i="128" s="1"/>
  <c r="P48" i="128"/>
  <c r="R46" i="128"/>
  <c r="Q46" i="128"/>
  <c r="P46" i="128"/>
  <c r="S46" i="128" s="1"/>
  <c r="R45" i="128"/>
  <c r="Q45" i="128"/>
  <c r="X45" i="128" s="1"/>
  <c r="P45" i="128"/>
  <c r="T45" i="128" s="1"/>
  <c r="R44" i="128"/>
  <c r="Q44" i="128"/>
  <c r="P44" i="128"/>
  <c r="S44" i="128" s="1"/>
  <c r="R43" i="128"/>
  <c r="Q43" i="128"/>
  <c r="P43" i="128"/>
  <c r="S43" i="128" s="1"/>
  <c r="R42" i="128"/>
  <c r="Q42" i="128"/>
  <c r="X42" i="128" s="1"/>
  <c r="P42" i="128"/>
  <c r="T42" i="128" s="1"/>
  <c r="R40" i="128"/>
  <c r="Q40" i="128"/>
  <c r="X40" i="128" s="1"/>
  <c r="P40" i="128"/>
  <c r="S40" i="128" s="1"/>
  <c r="R39" i="128"/>
  <c r="Q39" i="128"/>
  <c r="X39" i="128" s="1"/>
  <c r="P39" i="128"/>
  <c r="T39" i="128" s="1"/>
  <c r="R38" i="128"/>
  <c r="Q38" i="128"/>
  <c r="P38" i="128"/>
  <c r="S38" i="128" s="1"/>
  <c r="R37" i="128"/>
  <c r="Q37" i="128"/>
  <c r="P37" i="128"/>
  <c r="R36" i="128"/>
  <c r="Q36" i="128"/>
  <c r="P36" i="128"/>
  <c r="S36" i="128" s="1"/>
  <c r="R52" i="126"/>
  <c r="Q52" i="126"/>
  <c r="R51" i="126"/>
  <c r="Q51" i="126"/>
  <c r="R50" i="126"/>
  <c r="Q50" i="126"/>
  <c r="R49" i="126"/>
  <c r="Q49" i="126"/>
  <c r="R48" i="126"/>
  <c r="Q48" i="126"/>
  <c r="R46" i="126"/>
  <c r="Q46" i="126"/>
  <c r="R45" i="126"/>
  <c r="Q45" i="126"/>
  <c r="R44" i="126"/>
  <c r="Q44" i="126"/>
  <c r="R43" i="126"/>
  <c r="Q43" i="126"/>
  <c r="R42" i="126"/>
  <c r="Q42" i="126"/>
  <c r="R40" i="126"/>
  <c r="Q40" i="126"/>
  <c r="R39" i="126"/>
  <c r="Q39" i="126"/>
  <c r="R38" i="126"/>
  <c r="Q38" i="126"/>
  <c r="R37" i="126"/>
  <c r="Q37" i="126"/>
  <c r="R36" i="126"/>
  <c r="Q36" i="126"/>
  <c r="S37" i="128" l="1"/>
  <c r="X38" i="128"/>
  <c r="X43" i="128"/>
  <c r="T43" i="128"/>
  <c r="X44" i="128"/>
  <c r="X46" i="128"/>
  <c r="X52" i="128"/>
  <c r="Q54" i="126"/>
  <c r="Q55" i="128"/>
  <c r="S52" i="128"/>
  <c r="Q54" i="128"/>
  <c r="X37" i="128"/>
  <c r="Q58" i="128"/>
  <c r="Q56" i="130"/>
  <c r="P54" i="128"/>
  <c r="T37" i="128"/>
  <c r="Q56" i="126"/>
  <c r="Q55" i="126"/>
  <c r="T44" i="128"/>
  <c r="T46" i="128"/>
  <c r="P41" i="128"/>
  <c r="Q54" i="130"/>
  <c r="X54" i="130" s="1"/>
  <c r="P57" i="128"/>
  <c r="T36" i="128"/>
  <c r="P58" i="128"/>
  <c r="S45" i="130"/>
  <c r="X36" i="128"/>
  <c r="S45" i="128"/>
  <c r="S51" i="128"/>
  <c r="T38" i="128"/>
  <c r="Q58" i="126"/>
  <c r="P53" i="128"/>
  <c r="Q56" i="128"/>
  <c r="T40" i="130"/>
  <c r="S37" i="130"/>
  <c r="S39" i="130"/>
  <c r="S46" i="130"/>
  <c r="P54" i="130"/>
  <c r="S54" i="130" s="1"/>
  <c r="Q57" i="130"/>
  <c r="P55" i="130"/>
  <c r="T55" i="130" s="1"/>
  <c r="S38" i="130"/>
  <c r="Q55" i="130"/>
  <c r="X55" i="130" s="1"/>
  <c r="P53" i="130"/>
  <c r="X38" i="130"/>
  <c r="S55" i="130"/>
  <c r="P58" i="130"/>
  <c r="S36" i="130"/>
  <c r="S44" i="130"/>
  <c r="S52" i="130"/>
  <c r="Q58" i="130"/>
  <c r="P56" i="130"/>
  <c r="X37" i="130"/>
  <c r="S42" i="130"/>
  <c r="T43" i="130"/>
  <c r="X45" i="130"/>
  <c r="P47" i="130"/>
  <c r="S50" i="130"/>
  <c r="T51" i="130"/>
  <c r="P41" i="130"/>
  <c r="P57" i="130"/>
  <c r="T36" i="130"/>
  <c r="X36" i="130"/>
  <c r="S49" i="130"/>
  <c r="S48" i="130"/>
  <c r="S42" i="128"/>
  <c r="S39" i="128"/>
  <c r="T40" i="128"/>
  <c r="T48" i="128"/>
  <c r="X50" i="128"/>
  <c r="P56" i="128"/>
  <c r="S50" i="128"/>
  <c r="P55" i="128"/>
  <c r="P47" i="128"/>
  <c r="Q57" i="128"/>
  <c r="S49" i="128"/>
  <c r="S48" i="128"/>
  <c r="Q57" i="126"/>
  <c r="X25" i="130"/>
  <c r="X24" i="130"/>
  <c r="X23" i="130"/>
  <c r="X22" i="130"/>
  <c r="X21" i="130"/>
  <c r="X19" i="130"/>
  <c r="X18" i="130"/>
  <c r="X17" i="130"/>
  <c r="X16" i="130"/>
  <c r="X15" i="130"/>
  <c r="X13" i="130"/>
  <c r="X12" i="130"/>
  <c r="X11" i="130"/>
  <c r="X10" i="130"/>
  <c r="X9" i="130"/>
  <c r="L52" i="130"/>
  <c r="L51" i="130"/>
  <c r="L50" i="130"/>
  <c r="L49" i="130"/>
  <c r="L48" i="130"/>
  <c r="L46" i="130"/>
  <c r="L45" i="130"/>
  <c r="L44" i="130"/>
  <c r="L43" i="130"/>
  <c r="L42" i="130"/>
  <c r="L40" i="130"/>
  <c r="L39" i="130"/>
  <c r="L38" i="130"/>
  <c r="L37" i="130"/>
  <c r="L36" i="130"/>
  <c r="L25" i="130"/>
  <c r="L24" i="130"/>
  <c r="L23" i="130"/>
  <c r="L22" i="130"/>
  <c r="L21" i="130"/>
  <c r="L19" i="130"/>
  <c r="L18" i="130"/>
  <c r="L17" i="130"/>
  <c r="L16" i="130"/>
  <c r="L15" i="130"/>
  <c r="L13" i="130"/>
  <c r="L12" i="130"/>
  <c r="L11" i="130"/>
  <c r="L10" i="130"/>
  <c r="L9" i="130"/>
  <c r="F16" i="134"/>
  <c r="E17" i="134"/>
  <c r="X25" i="128"/>
  <c r="X24" i="128"/>
  <c r="X23" i="128"/>
  <c r="X22" i="128"/>
  <c r="X21" i="128"/>
  <c r="X19" i="128"/>
  <c r="X18" i="128"/>
  <c r="X17" i="128"/>
  <c r="X16" i="128"/>
  <c r="X15" i="128"/>
  <c r="X13" i="128"/>
  <c r="X12" i="128"/>
  <c r="X11" i="128"/>
  <c r="X10" i="128"/>
  <c r="X9" i="128"/>
  <c r="L52" i="128"/>
  <c r="L51" i="128"/>
  <c r="L50" i="128"/>
  <c r="L49" i="128"/>
  <c r="L48" i="128"/>
  <c r="L46" i="128"/>
  <c r="L45" i="128"/>
  <c r="L44" i="128"/>
  <c r="L43" i="128"/>
  <c r="L42" i="128"/>
  <c r="L40" i="128"/>
  <c r="L39" i="128"/>
  <c r="L38" i="128"/>
  <c r="L37" i="128"/>
  <c r="L36" i="128"/>
  <c r="L25" i="128"/>
  <c r="L24" i="128"/>
  <c r="L23" i="128"/>
  <c r="L22" i="128"/>
  <c r="L21" i="128"/>
  <c r="L19" i="128"/>
  <c r="L18" i="128"/>
  <c r="L17" i="128"/>
  <c r="L16" i="128"/>
  <c r="L15" i="128"/>
  <c r="L13" i="128"/>
  <c r="L12" i="128"/>
  <c r="L11" i="128"/>
  <c r="L10" i="128"/>
  <c r="L9" i="128"/>
  <c r="S54" i="128" l="1"/>
  <c r="S57" i="128"/>
  <c r="S58" i="128"/>
  <c r="Q59" i="126"/>
  <c r="Q59" i="128"/>
  <c r="T54" i="130"/>
  <c r="P59" i="130"/>
  <c r="U57" i="130" s="1"/>
  <c r="U49" i="130"/>
  <c r="U47" i="130"/>
  <c r="S57" i="130"/>
  <c r="T41" i="130"/>
  <c r="S41" i="130"/>
  <c r="S56" i="130"/>
  <c r="Q59" i="130"/>
  <c r="S58" i="130"/>
  <c r="S55" i="128"/>
  <c r="S56" i="128"/>
  <c r="P59" i="128"/>
  <c r="L52" i="126"/>
  <c r="L51" i="126"/>
  <c r="L50" i="126"/>
  <c r="L49" i="126"/>
  <c r="L48" i="126"/>
  <c r="L46" i="126"/>
  <c r="L45" i="126"/>
  <c r="L44" i="126"/>
  <c r="L43" i="126"/>
  <c r="L42" i="126"/>
  <c r="L40" i="126"/>
  <c r="L39" i="126"/>
  <c r="L38" i="126"/>
  <c r="L37" i="126"/>
  <c r="L36" i="126"/>
  <c r="X52" i="126"/>
  <c r="X51" i="126"/>
  <c r="X50" i="126"/>
  <c r="X49" i="126"/>
  <c r="X48" i="126"/>
  <c r="X46" i="126"/>
  <c r="X45" i="126"/>
  <c r="X44" i="126"/>
  <c r="X43" i="126"/>
  <c r="X42" i="126"/>
  <c r="X40" i="126"/>
  <c r="X39" i="126"/>
  <c r="X38" i="126"/>
  <c r="X37" i="126"/>
  <c r="X36" i="126"/>
  <c r="X25" i="126"/>
  <c r="X24" i="126"/>
  <c r="X23" i="126"/>
  <c r="X22" i="126"/>
  <c r="X21" i="126"/>
  <c r="X19" i="126"/>
  <c r="X18" i="126"/>
  <c r="X17" i="126"/>
  <c r="X16" i="126"/>
  <c r="X15" i="126"/>
  <c r="X13" i="126"/>
  <c r="X12" i="126"/>
  <c r="X11" i="126"/>
  <c r="X10" i="126"/>
  <c r="X9" i="126"/>
  <c r="L25" i="126"/>
  <c r="L24" i="126"/>
  <c r="L23" i="126"/>
  <c r="L22" i="126"/>
  <c r="L21" i="126"/>
  <c r="L19" i="126"/>
  <c r="L18" i="126"/>
  <c r="L17" i="126"/>
  <c r="L16" i="126"/>
  <c r="L15" i="126"/>
  <c r="L13" i="126"/>
  <c r="L12" i="126"/>
  <c r="L11" i="126"/>
  <c r="L10" i="126"/>
  <c r="L9" i="126"/>
  <c r="U59" i="130" l="1"/>
  <c r="U41" i="130"/>
  <c r="U56" i="130"/>
  <c r="U38" i="130"/>
  <c r="U40" i="130"/>
  <c r="U48" i="130"/>
  <c r="U46" i="130"/>
  <c r="U55" i="130"/>
  <c r="U54" i="130"/>
  <c r="S59" i="130"/>
  <c r="U37" i="130"/>
  <c r="U45" i="130"/>
  <c r="U36" i="130"/>
  <c r="U53" i="130"/>
  <c r="U42" i="130"/>
  <c r="U44" i="130"/>
  <c r="U43" i="130"/>
  <c r="U50" i="130"/>
  <c r="U52" i="130"/>
  <c r="U51" i="130"/>
  <c r="U58" i="130"/>
  <c r="U39" i="130"/>
  <c r="U58" i="128"/>
  <c r="U50" i="128"/>
  <c r="U42" i="128"/>
  <c r="U51" i="128"/>
  <c r="U59" i="128"/>
  <c r="U43" i="128"/>
  <c r="U37" i="128"/>
  <c r="U46" i="128"/>
  <c r="U38" i="128"/>
  <c r="U52" i="128"/>
  <c r="U47" i="128"/>
  <c r="U39" i="128"/>
  <c r="U56" i="128"/>
  <c r="U48" i="128"/>
  <c r="U40" i="128"/>
  <c r="U57" i="128"/>
  <c r="U49" i="128"/>
  <c r="U41" i="128"/>
  <c r="U44" i="128"/>
  <c r="U36" i="128"/>
  <c r="S59" i="128"/>
  <c r="U53" i="128"/>
  <c r="U45" i="128"/>
  <c r="U54" i="128"/>
  <c r="U55" i="128"/>
  <c r="P52" i="126"/>
  <c r="P51" i="126"/>
  <c r="P50" i="126"/>
  <c r="P49" i="126"/>
  <c r="P48" i="126"/>
  <c r="P46" i="126"/>
  <c r="P45" i="126"/>
  <c r="P44" i="126"/>
  <c r="P43" i="126"/>
  <c r="P42" i="126"/>
  <c r="P40" i="126"/>
  <c r="P39" i="126"/>
  <c r="P38" i="126"/>
  <c r="P37" i="126"/>
  <c r="P36" i="126"/>
  <c r="P27" i="126"/>
  <c r="P57" i="126" l="1"/>
  <c r="P54" i="126"/>
  <c r="P58" i="126"/>
  <c r="P41" i="126"/>
  <c r="P53" i="126"/>
  <c r="P47" i="126"/>
  <c r="P55" i="126"/>
  <c r="P56" i="126"/>
  <c r="G52" i="126"/>
  <c r="P59" i="126" l="1"/>
  <c r="Q58" i="96"/>
  <c r="S58" i="96" s="1"/>
  <c r="Q43" i="96"/>
  <c r="S43" i="96" s="1"/>
  <c r="Q42" i="96"/>
  <c r="S42" i="96" s="1"/>
  <c r="Q37" i="96"/>
  <c r="S37" i="96" s="1"/>
  <c r="Q36" i="96"/>
  <c r="S36" i="96" s="1"/>
  <c r="P63" i="96"/>
  <c r="O63" i="96"/>
  <c r="N63" i="96"/>
  <c r="M63" i="96"/>
  <c r="N62" i="96"/>
  <c r="L62" i="96"/>
  <c r="K62" i="96"/>
  <c r="P61" i="96"/>
  <c r="O61" i="96"/>
  <c r="N61" i="96"/>
  <c r="M61" i="96"/>
  <c r="L61" i="96"/>
  <c r="K61" i="96"/>
  <c r="I63" i="96"/>
  <c r="H63" i="96"/>
  <c r="I61" i="96"/>
  <c r="H61" i="96"/>
  <c r="G61" i="96"/>
  <c r="Q57" i="96"/>
  <c r="S57" i="96" s="1"/>
  <c r="F61" i="96"/>
  <c r="Q53" i="96"/>
  <c r="S53" i="96" s="1"/>
  <c r="Q60" i="96"/>
  <c r="S60" i="96" s="1"/>
  <c r="Q59" i="96"/>
  <c r="S59" i="96" s="1"/>
  <c r="Q56" i="96"/>
  <c r="S56" i="96" s="1"/>
  <c r="Q55" i="96"/>
  <c r="S55" i="96" s="1"/>
  <c r="Q54" i="96"/>
  <c r="S54" i="96" s="1"/>
  <c r="Q51" i="96"/>
  <c r="S51" i="96" s="1"/>
  <c r="Q50" i="96"/>
  <c r="S50" i="96" s="1"/>
  <c r="Q49" i="96"/>
  <c r="S49" i="96" s="1"/>
  <c r="Q48" i="96"/>
  <c r="S48" i="96" s="1"/>
  <c r="Q47" i="96"/>
  <c r="S47" i="96" s="1"/>
  <c r="Q46" i="96"/>
  <c r="S46" i="96" s="1"/>
  <c r="Q35" i="96"/>
  <c r="S35" i="96" s="1"/>
  <c r="Q34" i="96"/>
  <c r="S34" i="96" s="1"/>
  <c r="Q33" i="96"/>
  <c r="S33" i="96" s="1"/>
  <c r="Q32" i="96"/>
  <c r="S32" i="96" s="1"/>
  <c r="Q31" i="96"/>
  <c r="S31" i="96" s="1"/>
  <c r="Q30" i="96"/>
  <c r="S30" i="96" s="1"/>
  <c r="Q29" i="96"/>
  <c r="S29" i="96" s="1"/>
  <c r="Q28" i="96"/>
  <c r="S28" i="96" s="1"/>
  <c r="Q27" i="96"/>
  <c r="S27" i="96" s="1"/>
  <c r="Q26" i="96"/>
  <c r="S26" i="96" s="1"/>
  <c r="Q25" i="96"/>
  <c r="S25" i="96" s="1"/>
  <c r="Q24" i="96"/>
  <c r="S24" i="96" s="1"/>
  <c r="Q23" i="96"/>
  <c r="S23" i="96" s="1"/>
  <c r="Q22" i="96"/>
  <c r="S22" i="96" s="1"/>
  <c r="Q18" i="96"/>
  <c r="S18" i="96" s="1"/>
  <c r="Q17" i="96"/>
  <c r="S17" i="96" s="1"/>
  <c r="Q16" i="96"/>
  <c r="S16" i="96" s="1"/>
  <c r="Q15" i="96"/>
  <c r="S15" i="96" s="1"/>
  <c r="Q14" i="96"/>
  <c r="S14" i="96" s="1"/>
  <c r="Q13" i="96"/>
  <c r="S13" i="96" s="1"/>
  <c r="Q12" i="96"/>
  <c r="S12" i="96" s="1"/>
  <c r="Q11" i="96"/>
  <c r="S11" i="96" s="1"/>
  <c r="Q10" i="96"/>
  <c r="Q9" i="96"/>
  <c r="S9" i="96" s="1"/>
  <c r="Q8" i="96"/>
  <c r="S8" i="96" s="1"/>
  <c r="Q7" i="96"/>
  <c r="S7" i="96" s="1"/>
  <c r="Q6" i="96"/>
  <c r="S6" i="96" s="1"/>
  <c r="S10" i="96"/>
  <c r="G62" i="96" l="1"/>
  <c r="H62" i="96"/>
  <c r="I62" i="96"/>
  <c r="O62" i="96"/>
  <c r="G63" i="96"/>
  <c r="K63" i="96"/>
  <c r="L63" i="96"/>
  <c r="P62" i="96"/>
  <c r="M62" i="96"/>
  <c r="F63" i="96"/>
  <c r="F62" i="96"/>
  <c r="Q52" i="96"/>
  <c r="S52" i="96" s="1"/>
  <c r="D53" i="95" l="1"/>
  <c r="G9" i="126" l="1"/>
  <c r="H9" i="126"/>
  <c r="M7" i="269"/>
  <c r="M56" i="159"/>
  <c r="F10" i="4"/>
  <c r="M12" i="269"/>
  <c r="D9" i="134"/>
  <c r="Q29" i="128"/>
  <c r="Q28" i="128"/>
  <c r="E28" i="126"/>
  <c r="Q20" i="96"/>
  <c r="S20" i="96" s="1"/>
  <c r="Q21" i="96"/>
  <c r="S21" i="96" s="1"/>
  <c r="Q19" i="96"/>
  <c r="S19" i="96" s="1"/>
  <c r="R6" i="96"/>
  <c r="M11" i="269"/>
  <c r="M15" i="269" s="1"/>
  <c r="Y27" i="178"/>
  <c r="X27" i="178"/>
  <c r="W27" i="178"/>
  <c r="V27" i="178"/>
  <c r="U27" i="178"/>
  <c r="T27" i="178"/>
  <c r="S27" i="178"/>
  <c r="R27" i="178"/>
  <c r="Y26" i="178"/>
  <c r="X26" i="178"/>
  <c r="W26" i="178"/>
  <c r="W28" i="178" s="1"/>
  <c r="V26" i="178"/>
  <c r="V28" i="178" s="1"/>
  <c r="U26" i="178"/>
  <c r="U28" i="178" s="1"/>
  <c r="T26" i="178"/>
  <c r="T28" i="178" s="1"/>
  <c r="S26" i="178"/>
  <c r="S28" i="178" s="1"/>
  <c r="R26" i="178"/>
  <c r="Y25" i="178"/>
  <c r="X25" i="178"/>
  <c r="W25" i="178"/>
  <c r="V25" i="178"/>
  <c r="U25" i="178"/>
  <c r="T25" i="178"/>
  <c r="S25" i="178"/>
  <c r="R25" i="178"/>
  <c r="Y23" i="178"/>
  <c r="X23" i="178"/>
  <c r="W23" i="178"/>
  <c r="V23" i="178"/>
  <c r="U23" i="178"/>
  <c r="T23" i="178"/>
  <c r="S23" i="178"/>
  <c r="R23" i="178"/>
  <c r="Y22" i="178"/>
  <c r="Y24" i="178" s="1"/>
  <c r="X22" i="178"/>
  <c r="W22" i="178"/>
  <c r="V22" i="178"/>
  <c r="V24" i="178" s="1"/>
  <c r="U22" i="178"/>
  <c r="U24" i="178" s="1"/>
  <c r="T22" i="178"/>
  <c r="S22" i="178"/>
  <c r="S24" i="178" s="1"/>
  <c r="R22" i="178"/>
  <c r="Y21" i="178"/>
  <c r="X21" i="178"/>
  <c r="W21" i="178"/>
  <c r="V21" i="178"/>
  <c r="U21" i="178"/>
  <c r="T21" i="178"/>
  <c r="S21" i="178"/>
  <c r="R21" i="178"/>
  <c r="Y19" i="178"/>
  <c r="X19" i="178"/>
  <c r="W19" i="178"/>
  <c r="V19" i="178"/>
  <c r="U19" i="178"/>
  <c r="T19" i="178"/>
  <c r="S19" i="178"/>
  <c r="R19" i="178"/>
  <c r="Y18" i="178"/>
  <c r="X18" i="178"/>
  <c r="W18" i="178"/>
  <c r="W20" i="178" s="1"/>
  <c r="V18" i="178"/>
  <c r="U18" i="178"/>
  <c r="T18" i="178"/>
  <c r="T20" i="178" s="1"/>
  <c r="S18" i="178"/>
  <c r="S20" i="178" s="1"/>
  <c r="R18" i="178"/>
  <c r="Y17" i="178"/>
  <c r="X17" i="178"/>
  <c r="W17" i="178"/>
  <c r="V17" i="178"/>
  <c r="U17" i="178"/>
  <c r="T17" i="178"/>
  <c r="S17" i="178"/>
  <c r="R17" i="178"/>
  <c r="Y15" i="178"/>
  <c r="X15" i="178"/>
  <c r="W15" i="178"/>
  <c r="V15" i="178"/>
  <c r="U15" i="178"/>
  <c r="T15" i="178"/>
  <c r="S15" i="178"/>
  <c r="R15" i="178"/>
  <c r="Y14" i="178"/>
  <c r="X14" i="178"/>
  <c r="W14" i="178"/>
  <c r="W16" i="178" s="1"/>
  <c r="V14" i="178"/>
  <c r="U14" i="178"/>
  <c r="T14" i="178"/>
  <c r="S14" i="178"/>
  <c r="S16" i="178" s="1"/>
  <c r="R14" i="178"/>
  <c r="R16" i="178" s="1"/>
  <c r="Y13" i="178"/>
  <c r="X13" i="178"/>
  <c r="W13" i="178"/>
  <c r="V13" i="178"/>
  <c r="U13" i="178"/>
  <c r="T13" i="178"/>
  <c r="S13" i="178"/>
  <c r="R13" i="178"/>
  <c r="Y11" i="178"/>
  <c r="X11" i="178"/>
  <c r="W11" i="178"/>
  <c r="V11" i="178"/>
  <c r="U11" i="178"/>
  <c r="T11" i="178"/>
  <c r="S11" i="178"/>
  <c r="R11" i="178"/>
  <c r="Y10" i="178"/>
  <c r="Y12" i="178" s="1"/>
  <c r="X10" i="178"/>
  <c r="X12" i="178" s="1"/>
  <c r="W10" i="178"/>
  <c r="V10" i="178"/>
  <c r="V12" i="178" s="1"/>
  <c r="U10" i="178"/>
  <c r="U12" i="178" s="1"/>
  <c r="T10" i="178"/>
  <c r="T12" i="178" s="1"/>
  <c r="S10" i="178"/>
  <c r="S12" i="178" s="1"/>
  <c r="R10" i="178"/>
  <c r="R12" i="178" s="1"/>
  <c r="Y9" i="178"/>
  <c r="X9" i="178"/>
  <c r="W9" i="178"/>
  <c r="V9" i="178"/>
  <c r="U9" i="178"/>
  <c r="T9" i="178"/>
  <c r="S9" i="178"/>
  <c r="R9" i="178"/>
  <c r="L54" i="178"/>
  <c r="K54" i="178"/>
  <c r="J54" i="178"/>
  <c r="I54" i="178"/>
  <c r="H54" i="178"/>
  <c r="G54" i="178"/>
  <c r="F54" i="178"/>
  <c r="E54" i="178"/>
  <c r="L53" i="178"/>
  <c r="L55" i="178" s="1"/>
  <c r="K53" i="178"/>
  <c r="K55" i="178" s="1"/>
  <c r="J53" i="178"/>
  <c r="I53" i="178"/>
  <c r="H53" i="178"/>
  <c r="G53" i="178"/>
  <c r="F53" i="178"/>
  <c r="E53" i="178"/>
  <c r="L52" i="178"/>
  <c r="K52" i="178"/>
  <c r="J52" i="178"/>
  <c r="I52" i="178"/>
  <c r="H52" i="178"/>
  <c r="G52" i="178"/>
  <c r="F52" i="178"/>
  <c r="E52" i="178"/>
  <c r="L50" i="178"/>
  <c r="K50" i="178"/>
  <c r="J50" i="178"/>
  <c r="I50" i="178"/>
  <c r="H50" i="178"/>
  <c r="G50" i="178"/>
  <c r="F50" i="178"/>
  <c r="E50" i="178"/>
  <c r="L49" i="178"/>
  <c r="K49" i="178"/>
  <c r="K51" i="178" s="1"/>
  <c r="J49" i="178"/>
  <c r="I49" i="178"/>
  <c r="H49" i="178"/>
  <c r="H51" i="178" s="1"/>
  <c r="G49" i="178"/>
  <c r="G51" i="178" s="1"/>
  <c r="F49" i="178"/>
  <c r="F51" i="178" s="1"/>
  <c r="E49" i="178"/>
  <c r="L48" i="178"/>
  <c r="K48" i="178"/>
  <c r="J48" i="178"/>
  <c r="I48" i="178"/>
  <c r="H48" i="178"/>
  <c r="G48" i="178"/>
  <c r="F48" i="178"/>
  <c r="E48" i="178"/>
  <c r="L46" i="178"/>
  <c r="K46" i="178"/>
  <c r="J46" i="178"/>
  <c r="I46" i="178"/>
  <c r="H46" i="178"/>
  <c r="G46" i="178"/>
  <c r="F46" i="178"/>
  <c r="E46" i="178"/>
  <c r="L45" i="178"/>
  <c r="K45" i="178"/>
  <c r="K47" i="178" s="1"/>
  <c r="J45" i="178"/>
  <c r="I45" i="178"/>
  <c r="H45" i="178"/>
  <c r="H47" i="178" s="1"/>
  <c r="G45" i="178"/>
  <c r="F45" i="178"/>
  <c r="E45" i="178"/>
  <c r="E47" i="178" s="1"/>
  <c r="L44" i="178"/>
  <c r="K44" i="178"/>
  <c r="J44" i="178"/>
  <c r="I44" i="178"/>
  <c r="H44" i="178"/>
  <c r="G44" i="178"/>
  <c r="F44" i="178"/>
  <c r="E44" i="178"/>
  <c r="L42" i="178"/>
  <c r="K42" i="178"/>
  <c r="J42" i="178"/>
  <c r="I42" i="178"/>
  <c r="H42" i="178"/>
  <c r="G42" i="178"/>
  <c r="F42" i="178"/>
  <c r="E42" i="178"/>
  <c r="L41" i="178"/>
  <c r="K41" i="178"/>
  <c r="J41" i="178"/>
  <c r="I41" i="178"/>
  <c r="I43" i="178" s="1"/>
  <c r="H41" i="178"/>
  <c r="H43" i="178" s="1"/>
  <c r="G41" i="178"/>
  <c r="F41" i="178"/>
  <c r="F43" i="178" s="1"/>
  <c r="E41" i="178"/>
  <c r="E43" i="178" s="1"/>
  <c r="L40" i="178"/>
  <c r="K40" i="178"/>
  <c r="J40" i="178"/>
  <c r="I40" i="178"/>
  <c r="H40" i="178"/>
  <c r="G40" i="178"/>
  <c r="F40" i="178"/>
  <c r="E40" i="178"/>
  <c r="L38" i="178"/>
  <c r="K38" i="178"/>
  <c r="J38" i="178"/>
  <c r="I38" i="178"/>
  <c r="H38" i="178"/>
  <c r="G38" i="178"/>
  <c r="F38" i="178"/>
  <c r="E38" i="178"/>
  <c r="L37" i="178"/>
  <c r="L39" i="178" s="1"/>
  <c r="K37" i="178"/>
  <c r="K39" i="178" s="1"/>
  <c r="J37" i="178"/>
  <c r="I37" i="178"/>
  <c r="I39" i="178" s="1"/>
  <c r="H37" i="178"/>
  <c r="G37" i="178"/>
  <c r="G39" i="178" s="1"/>
  <c r="F37" i="178"/>
  <c r="F39" i="178" s="1"/>
  <c r="E37" i="178"/>
  <c r="E39" i="178" s="1"/>
  <c r="L36" i="178"/>
  <c r="K36" i="178"/>
  <c r="J36" i="178"/>
  <c r="I36" i="178"/>
  <c r="H36" i="178"/>
  <c r="G36" i="178"/>
  <c r="F36" i="178"/>
  <c r="E36" i="178"/>
  <c r="L27" i="178"/>
  <c r="K27" i="178"/>
  <c r="J27" i="178"/>
  <c r="I27" i="178"/>
  <c r="H27" i="178"/>
  <c r="G27" i="178"/>
  <c r="F27" i="178"/>
  <c r="E27" i="178"/>
  <c r="L26" i="178"/>
  <c r="L28" i="178" s="1"/>
  <c r="K26" i="178"/>
  <c r="K28" i="178" s="1"/>
  <c r="J26" i="178"/>
  <c r="J28" i="178" s="1"/>
  <c r="I26" i="178"/>
  <c r="I28" i="178" s="1"/>
  <c r="H26" i="178"/>
  <c r="H28" i="178" s="1"/>
  <c r="G26" i="178"/>
  <c r="G28" i="178" s="1"/>
  <c r="F26" i="178"/>
  <c r="F28" i="178" s="1"/>
  <c r="E26" i="178"/>
  <c r="E28" i="178" s="1"/>
  <c r="L25" i="178"/>
  <c r="K25" i="178"/>
  <c r="J25" i="178"/>
  <c r="I25" i="178"/>
  <c r="H25" i="178"/>
  <c r="G25" i="178"/>
  <c r="F25" i="178"/>
  <c r="E25" i="178"/>
  <c r="L23" i="178"/>
  <c r="K23" i="178"/>
  <c r="J23" i="178"/>
  <c r="I23" i="178"/>
  <c r="H23" i="178"/>
  <c r="G23" i="178"/>
  <c r="F23" i="178"/>
  <c r="E23" i="178"/>
  <c r="L22" i="178"/>
  <c r="L24" i="178" s="1"/>
  <c r="K22" i="178"/>
  <c r="K24" i="178" s="1"/>
  <c r="J22" i="178"/>
  <c r="J24" i="178" s="1"/>
  <c r="I22" i="178"/>
  <c r="I24" i="178" s="1"/>
  <c r="H22" i="178"/>
  <c r="G22" i="178"/>
  <c r="G24" i="178" s="1"/>
  <c r="F22" i="178"/>
  <c r="E22" i="178"/>
  <c r="L21" i="178"/>
  <c r="K21" i="178"/>
  <c r="J21" i="178"/>
  <c r="I21" i="178"/>
  <c r="H21" i="178"/>
  <c r="G21" i="178"/>
  <c r="F21" i="178"/>
  <c r="E21" i="178"/>
  <c r="L19" i="178"/>
  <c r="K19" i="178"/>
  <c r="J19" i="178"/>
  <c r="I19" i="178"/>
  <c r="H19" i="178"/>
  <c r="G19" i="178"/>
  <c r="F19" i="178"/>
  <c r="E19" i="178"/>
  <c r="L18" i="178"/>
  <c r="K18" i="178"/>
  <c r="K20" i="178" s="1"/>
  <c r="J18" i="178"/>
  <c r="I18" i="178"/>
  <c r="I20" i="178" s="1"/>
  <c r="H18" i="178"/>
  <c r="G18" i="178"/>
  <c r="F18" i="178"/>
  <c r="E18" i="178"/>
  <c r="E20" i="178" s="1"/>
  <c r="L17" i="178"/>
  <c r="K17" i="178"/>
  <c r="J17" i="178"/>
  <c r="I17" i="178"/>
  <c r="H17" i="178"/>
  <c r="G17" i="178"/>
  <c r="F17" i="178"/>
  <c r="E17" i="178"/>
  <c r="L15" i="178"/>
  <c r="K15" i="178"/>
  <c r="J15" i="178"/>
  <c r="I15" i="178"/>
  <c r="H15" i="178"/>
  <c r="G15" i="178"/>
  <c r="F15" i="178"/>
  <c r="E15" i="178"/>
  <c r="L14" i="178"/>
  <c r="L16" i="178" s="1"/>
  <c r="K14" i="178"/>
  <c r="J14" i="178"/>
  <c r="J16" i="178" s="1"/>
  <c r="I14" i="178"/>
  <c r="I16" i="178" s="1"/>
  <c r="H14" i="178"/>
  <c r="H16" i="178" s="1"/>
  <c r="G14" i="178"/>
  <c r="G16" i="178" s="1"/>
  <c r="F14" i="178"/>
  <c r="F16" i="178" s="1"/>
  <c r="E14" i="178"/>
  <c r="E16" i="178" s="1"/>
  <c r="L13" i="178"/>
  <c r="Y40" i="178" s="1"/>
  <c r="K13" i="178"/>
  <c r="J13" i="178"/>
  <c r="I13" i="178"/>
  <c r="H13" i="178"/>
  <c r="G13" i="178"/>
  <c r="F13" i="178"/>
  <c r="E13" i="178"/>
  <c r="L11" i="178"/>
  <c r="K11" i="178"/>
  <c r="J11" i="178"/>
  <c r="I11" i="178"/>
  <c r="V38" i="178" s="1"/>
  <c r="H11" i="178"/>
  <c r="G11" i="178"/>
  <c r="F11" i="178"/>
  <c r="E11" i="178"/>
  <c r="L10" i="178"/>
  <c r="K10" i="178"/>
  <c r="K12" i="178" s="1"/>
  <c r="J10" i="178"/>
  <c r="I10" i="178"/>
  <c r="I12" i="178" s="1"/>
  <c r="H10" i="178"/>
  <c r="G10" i="178"/>
  <c r="F10" i="178"/>
  <c r="F12" i="178" s="1"/>
  <c r="E10" i="178"/>
  <c r="R37" i="178" s="1"/>
  <c r="L9" i="178"/>
  <c r="K9" i="178"/>
  <c r="J9" i="178"/>
  <c r="I9" i="178"/>
  <c r="H9" i="178"/>
  <c r="G9" i="178"/>
  <c r="F9" i="178"/>
  <c r="E9" i="178"/>
  <c r="Y54" i="187"/>
  <c r="X54" i="187"/>
  <c r="W54" i="187"/>
  <c r="V54" i="187"/>
  <c r="U54" i="187"/>
  <c r="T54" i="187"/>
  <c r="S54" i="187"/>
  <c r="R54" i="187"/>
  <c r="Y53" i="187"/>
  <c r="Y55" i="187" s="1"/>
  <c r="X53" i="187"/>
  <c r="X55" i="187" s="1"/>
  <c r="W53" i="187"/>
  <c r="V53" i="187"/>
  <c r="V55" i="187" s="1"/>
  <c r="U53" i="187"/>
  <c r="U55" i="187" s="1"/>
  <c r="T53" i="187"/>
  <c r="T55" i="187" s="1"/>
  <c r="S53" i="187"/>
  <c r="R53" i="187"/>
  <c r="Y52" i="187"/>
  <c r="X52" i="187"/>
  <c r="W52" i="187"/>
  <c r="V52" i="187"/>
  <c r="U52" i="187"/>
  <c r="T52" i="187"/>
  <c r="S52" i="187"/>
  <c r="R52" i="187"/>
  <c r="Y50" i="187"/>
  <c r="X50" i="187"/>
  <c r="W50" i="187"/>
  <c r="V50" i="187"/>
  <c r="U50" i="187"/>
  <c r="T50" i="187"/>
  <c r="S50" i="187"/>
  <c r="R50" i="187"/>
  <c r="Y49" i="187"/>
  <c r="Y51" i="187" s="1"/>
  <c r="X49" i="187"/>
  <c r="X51" i="187" s="1"/>
  <c r="W49" i="187"/>
  <c r="W51" i="187" s="1"/>
  <c r="V49" i="187"/>
  <c r="U49" i="187"/>
  <c r="T49" i="187"/>
  <c r="T51" i="187" s="1"/>
  <c r="S49" i="187"/>
  <c r="R49" i="187"/>
  <c r="Y48" i="187"/>
  <c r="X48" i="187"/>
  <c r="W48" i="187"/>
  <c r="V48" i="187"/>
  <c r="U48" i="187"/>
  <c r="T48" i="187"/>
  <c r="S48" i="187"/>
  <c r="R48" i="187"/>
  <c r="Y46" i="187"/>
  <c r="X46" i="187"/>
  <c r="W46" i="187"/>
  <c r="V46" i="187"/>
  <c r="U46" i="187"/>
  <c r="T46" i="187"/>
  <c r="S46" i="187"/>
  <c r="R46" i="187"/>
  <c r="Y45" i="187"/>
  <c r="Y47" i="187" s="1"/>
  <c r="X45" i="187"/>
  <c r="X47" i="187" s="1"/>
  <c r="W45" i="187"/>
  <c r="W47" i="187" s="1"/>
  <c r="V45" i="187"/>
  <c r="U45" i="187"/>
  <c r="T45" i="187"/>
  <c r="T47" i="187" s="1"/>
  <c r="S45" i="187"/>
  <c r="S47" i="187" s="1"/>
  <c r="R45" i="187"/>
  <c r="Y44" i="187"/>
  <c r="X44" i="187"/>
  <c r="W44" i="187"/>
  <c r="V44" i="187"/>
  <c r="U44" i="187"/>
  <c r="T44" i="187"/>
  <c r="S44" i="187"/>
  <c r="R44" i="187"/>
  <c r="Y42" i="187"/>
  <c r="X42" i="187"/>
  <c r="W42" i="187"/>
  <c r="V42" i="187"/>
  <c r="U42" i="187"/>
  <c r="T42" i="187"/>
  <c r="S42" i="187"/>
  <c r="R42" i="187"/>
  <c r="Y41" i="187"/>
  <c r="Y43" i="187" s="1"/>
  <c r="X41" i="187"/>
  <c r="X43" i="187" s="1"/>
  <c r="W41" i="187"/>
  <c r="W43" i="187" s="1"/>
  <c r="V41" i="187"/>
  <c r="V43" i="187" s="1"/>
  <c r="U41" i="187"/>
  <c r="U43" i="187" s="1"/>
  <c r="T41" i="187"/>
  <c r="T43" i="187" s="1"/>
  <c r="S41" i="187"/>
  <c r="S43" i="187" s="1"/>
  <c r="R41" i="187"/>
  <c r="R43" i="187" s="1"/>
  <c r="Y40" i="187"/>
  <c r="X40" i="187"/>
  <c r="W40" i="187"/>
  <c r="V40" i="187"/>
  <c r="U40" i="187"/>
  <c r="T40" i="187"/>
  <c r="S40" i="187"/>
  <c r="R40" i="187"/>
  <c r="Y38" i="187"/>
  <c r="X38" i="187"/>
  <c r="W38" i="187"/>
  <c r="V38" i="187"/>
  <c r="U38" i="187"/>
  <c r="T38" i="187"/>
  <c r="S38" i="187"/>
  <c r="R38" i="187"/>
  <c r="Y37" i="187"/>
  <c r="Y39" i="187" s="1"/>
  <c r="X37" i="187"/>
  <c r="W37" i="187"/>
  <c r="W39" i="187" s="1"/>
  <c r="V37" i="187"/>
  <c r="V39" i="187" s="1"/>
  <c r="U37" i="187"/>
  <c r="U39" i="187" s="1"/>
  <c r="T37" i="187"/>
  <c r="T39" i="187" s="1"/>
  <c r="S37" i="187"/>
  <c r="S39" i="187" s="1"/>
  <c r="R37" i="187"/>
  <c r="R39" i="187" s="1"/>
  <c r="Y36" i="187"/>
  <c r="Y56" i="187" s="1"/>
  <c r="X36" i="187"/>
  <c r="W36" i="187"/>
  <c r="V36" i="187"/>
  <c r="U36" i="187"/>
  <c r="T36" i="187"/>
  <c r="S36" i="187"/>
  <c r="R36" i="187"/>
  <c r="Y54" i="167"/>
  <c r="X54" i="167"/>
  <c r="W54" i="167"/>
  <c r="V54" i="167"/>
  <c r="U54" i="167"/>
  <c r="T54" i="167"/>
  <c r="S54" i="167"/>
  <c r="R54" i="167"/>
  <c r="Y53" i="167"/>
  <c r="X53" i="167"/>
  <c r="W53" i="167"/>
  <c r="W55" i="167" s="1"/>
  <c r="V53" i="167"/>
  <c r="V55" i="167" s="1"/>
  <c r="U53" i="167"/>
  <c r="U55" i="167" s="1"/>
  <c r="T53" i="167"/>
  <c r="T55" i="167" s="1"/>
  <c r="S53" i="167"/>
  <c r="R53" i="167"/>
  <c r="Y52" i="167"/>
  <c r="X52" i="167"/>
  <c r="W52" i="167"/>
  <c r="V52" i="167"/>
  <c r="U52" i="167"/>
  <c r="T52" i="167"/>
  <c r="S52" i="167"/>
  <c r="R52" i="167"/>
  <c r="Y50" i="167"/>
  <c r="X50" i="167"/>
  <c r="W50" i="167"/>
  <c r="V50" i="167"/>
  <c r="U50" i="167"/>
  <c r="T50" i="167"/>
  <c r="S50" i="167"/>
  <c r="R50" i="167"/>
  <c r="Y49" i="167"/>
  <c r="Y51" i="167" s="1"/>
  <c r="X49" i="167"/>
  <c r="W49" i="167"/>
  <c r="V49" i="167"/>
  <c r="U49" i="167"/>
  <c r="T49" i="167"/>
  <c r="S49" i="167"/>
  <c r="R49" i="167"/>
  <c r="Y48" i="167"/>
  <c r="X48" i="167"/>
  <c r="W48" i="167"/>
  <c r="V48" i="167"/>
  <c r="U48" i="167"/>
  <c r="T48" i="167"/>
  <c r="S48" i="167"/>
  <c r="R48" i="167"/>
  <c r="Y46" i="167"/>
  <c r="X46" i="167"/>
  <c r="W46" i="167"/>
  <c r="V46" i="167"/>
  <c r="U46" i="167"/>
  <c r="T46" i="167"/>
  <c r="S46" i="167"/>
  <c r="R46" i="167"/>
  <c r="Y45" i="167"/>
  <c r="X45" i="167"/>
  <c r="W45" i="167"/>
  <c r="V45" i="167"/>
  <c r="V47" i="167" s="1"/>
  <c r="U45" i="167"/>
  <c r="T45" i="167"/>
  <c r="S45" i="167"/>
  <c r="R45" i="167"/>
  <c r="Y44" i="167"/>
  <c r="X44" i="167"/>
  <c r="W44" i="167"/>
  <c r="V44" i="167"/>
  <c r="U44" i="167"/>
  <c r="T44" i="167"/>
  <c r="S44" i="167"/>
  <c r="R44" i="167"/>
  <c r="Y42" i="167"/>
  <c r="X42" i="167"/>
  <c r="W42" i="167"/>
  <c r="V42" i="167"/>
  <c r="U42" i="167"/>
  <c r="T42" i="167"/>
  <c r="S42" i="167"/>
  <c r="R42" i="167"/>
  <c r="Y41" i="167"/>
  <c r="X41" i="167"/>
  <c r="X43" i="167" s="1"/>
  <c r="W41" i="167"/>
  <c r="W43" i="167" s="1"/>
  <c r="V41" i="167"/>
  <c r="V43" i="167" s="1"/>
  <c r="U41" i="167"/>
  <c r="U43" i="167" s="1"/>
  <c r="T41" i="167"/>
  <c r="S41" i="167"/>
  <c r="R41" i="167"/>
  <c r="Y40" i="167"/>
  <c r="X40" i="167"/>
  <c r="W40" i="167"/>
  <c r="V40" i="167"/>
  <c r="U40" i="167"/>
  <c r="T40" i="167"/>
  <c r="S40" i="167"/>
  <c r="R40" i="167"/>
  <c r="Y38" i="167"/>
  <c r="X38" i="167"/>
  <c r="W38" i="167"/>
  <c r="V38" i="167"/>
  <c r="U38" i="167"/>
  <c r="U58" i="167" s="1"/>
  <c r="T38" i="167"/>
  <c r="S38" i="167"/>
  <c r="R38" i="167"/>
  <c r="Y37" i="167"/>
  <c r="X37" i="167"/>
  <c r="W37" i="167"/>
  <c r="V37" i="167"/>
  <c r="U37" i="167"/>
  <c r="U39" i="167" s="1"/>
  <c r="T37" i="167"/>
  <c r="T39" i="167" s="1"/>
  <c r="S37" i="167"/>
  <c r="R37" i="167"/>
  <c r="R39" i="167" s="1"/>
  <c r="Y36" i="167"/>
  <c r="X36" i="167"/>
  <c r="W36" i="167"/>
  <c r="V36" i="167"/>
  <c r="U36" i="167"/>
  <c r="T36" i="167"/>
  <c r="S36" i="167"/>
  <c r="R36" i="167"/>
  <c r="Y31" i="167"/>
  <c r="X31" i="167"/>
  <c r="W31" i="167"/>
  <c r="V31" i="167"/>
  <c r="U31" i="167"/>
  <c r="T31" i="167"/>
  <c r="S31" i="167"/>
  <c r="R31" i="167"/>
  <c r="Y30" i="167"/>
  <c r="Y32" i="167" s="1"/>
  <c r="X30" i="167"/>
  <c r="W30" i="167"/>
  <c r="V30" i="167"/>
  <c r="U30" i="167"/>
  <c r="U32" i="167" s="1"/>
  <c r="T30" i="167"/>
  <c r="S30" i="167"/>
  <c r="R30" i="167"/>
  <c r="Y29" i="167"/>
  <c r="X29" i="167"/>
  <c r="W29" i="167"/>
  <c r="V29" i="167"/>
  <c r="U29" i="167"/>
  <c r="T29" i="167"/>
  <c r="S29" i="167"/>
  <c r="R29" i="167"/>
  <c r="Y28" i="167"/>
  <c r="X28" i="167"/>
  <c r="L58" i="167"/>
  <c r="K58" i="167"/>
  <c r="L57" i="167"/>
  <c r="K57" i="167"/>
  <c r="L56" i="167"/>
  <c r="K56" i="167"/>
  <c r="L55" i="167"/>
  <c r="K55" i="167"/>
  <c r="Y54" i="159"/>
  <c r="X54" i="159"/>
  <c r="W54" i="159"/>
  <c r="V54" i="159"/>
  <c r="U54" i="159"/>
  <c r="T54" i="159"/>
  <c r="S54" i="159"/>
  <c r="R54" i="159"/>
  <c r="Y53" i="159"/>
  <c r="Y55" i="159" s="1"/>
  <c r="X53" i="159"/>
  <c r="X55" i="159" s="1"/>
  <c r="W53" i="159"/>
  <c r="V53" i="159"/>
  <c r="U53" i="159"/>
  <c r="T53" i="159"/>
  <c r="S53" i="159"/>
  <c r="R53" i="159"/>
  <c r="Y52" i="159"/>
  <c r="X52" i="159"/>
  <c r="W52" i="159"/>
  <c r="V52" i="159"/>
  <c r="U52" i="159"/>
  <c r="T52" i="159"/>
  <c r="S52" i="159"/>
  <c r="R52" i="159"/>
  <c r="Y50" i="159"/>
  <c r="X50" i="159"/>
  <c r="W50" i="159"/>
  <c r="V50" i="159"/>
  <c r="U50" i="159"/>
  <c r="T50" i="159"/>
  <c r="S50" i="159"/>
  <c r="R50" i="159"/>
  <c r="Y49" i="159"/>
  <c r="Y51" i="159" s="1"/>
  <c r="X49" i="159"/>
  <c r="W49" i="159"/>
  <c r="W51" i="159" s="1"/>
  <c r="V49" i="159"/>
  <c r="V51" i="159" s="1"/>
  <c r="U49" i="159"/>
  <c r="U51" i="159" s="1"/>
  <c r="T49" i="159"/>
  <c r="S49" i="159"/>
  <c r="R49" i="159"/>
  <c r="Y48" i="159"/>
  <c r="X48" i="159"/>
  <c r="W48" i="159"/>
  <c r="V48" i="159"/>
  <c r="U48" i="159"/>
  <c r="T48" i="159"/>
  <c r="S48" i="159"/>
  <c r="R48" i="159"/>
  <c r="Y46" i="159"/>
  <c r="X46" i="159"/>
  <c r="W46" i="159"/>
  <c r="V46" i="159"/>
  <c r="U46" i="159"/>
  <c r="T46" i="159"/>
  <c r="S46" i="159"/>
  <c r="R46" i="159"/>
  <c r="Y45" i="159"/>
  <c r="Y47" i="159" s="1"/>
  <c r="X45" i="159"/>
  <c r="W45" i="159"/>
  <c r="V45" i="159"/>
  <c r="U45" i="159"/>
  <c r="T45" i="159"/>
  <c r="S45" i="159"/>
  <c r="R45" i="159"/>
  <c r="Y44" i="159"/>
  <c r="X44" i="159"/>
  <c r="W44" i="159"/>
  <c r="V44" i="159"/>
  <c r="U44" i="159"/>
  <c r="T44" i="159"/>
  <c r="S44" i="159"/>
  <c r="R44" i="159"/>
  <c r="Y42" i="159"/>
  <c r="X42" i="159"/>
  <c r="W42" i="159"/>
  <c r="V42" i="159"/>
  <c r="U42" i="159"/>
  <c r="T42" i="159"/>
  <c r="S42" i="159"/>
  <c r="R42" i="159"/>
  <c r="Y41" i="159"/>
  <c r="Y43" i="159" s="1"/>
  <c r="X41" i="159"/>
  <c r="X43" i="159" s="1"/>
  <c r="W41" i="159"/>
  <c r="W43" i="159" s="1"/>
  <c r="V41" i="159"/>
  <c r="U41" i="159"/>
  <c r="U43" i="159" s="1"/>
  <c r="T41" i="159"/>
  <c r="S41" i="159"/>
  <c r="R41" i="159"/>
  <c r="Y40" i="159"/>
  <c r="X40" i="159"/>
  <c r="W40" i="159"/>
  <c r="V40" i="159"/>
  <c r="U40" i="159"/>
  <c r="T40" i="159"/>
  <c r="S40" i="159"/>
  <c r="R40" i="159"/>
  <c r="Y38" i="159"/>
  <c r="X38" i="159"/>
  <c r="W38" i="159"/>
  <c r="V38" i="159"/>
  <c r="U38" i="159"/>
  <c r="T38" i="159"/>
  <c r="S38" i="159"/>
  <c r="R38" i="159"/>
  <c r="Y37" i="159"/>
  <c r="X37" i="159"/>
  <c r="X39" i="159" s="1"/>
  <c r="W37" i="159"/>
  <c r="V37" i="159"/>
  <c r="U37" i="159"/>
  <c r="T37" i="159"/>
  <c r="S37" i="159"/>
  <c r="S39" i="159" s="1"/>
  <c r="R37" i="159"/>
  <c r="Y36" i="159"/>
  <c r="X36" i="159"/>
  <c r="W36" i="159"/>
  <c r="V36" i="159"/>
  <c r="U36" i="159"/>
  <c r="T36" i="159"/>
  <c r="S36" i="159"/>
  <c r="Y31" i="159"/>
  <c r="Y31" i="178" s="1"/>
  <c r="X31" i="159"/>
  <c r="W31" i="159"/>
  <c r="V31" i="159"/>
  <c r="U31" i="159"/>
  <c r="T31" i="159"/>
  <c r="S31" i="159"/>
  <c r="R31" i="159"/>
  <c r="R31" i="178" s="1"/>
  <c r="Y30" i="159"/>
  <c r="Y30" i="178" s="1"/>
  <c r="X30" i="159"/>
  <c r="W30" i="159"/>
  <c r="V30" i="159"/>
  <c r="V30" i="178" s="1"/>
  <c r="U30" i="159"/>
  <c r="U30" i="178" s="1"/>
  <c r="T30" i="159"/>
  <c r="S30" i="159"/>
  <c r="R30" i="159"/>
  <c r="R32" i="159" s="1"/>
  <c r="Y29" i="159"/>
  <c r="X29" i="159"/>
  <c r="W29" i="159"/>
  <c r="V29" i="159"/>
  <c r="U29" i="159"/>
  <c r="T29" i="159"/>
  <c r="S29" i="159"/>
  <c r="R29" i="159"/>
  <c r="Y28" i="159"/>
  <c r="X28" i="159"/>
  <c r="L58" i="159"/>
  <c r="K58" i="159"/>
  <c r="J58" i="159"/>
  <c r="J58" i="178" s="1"/>
  <c r="I58" i="159"/>
  <c r="I58" i="178" s="1"/>
  <c r="H58" i="159"/>
  <c r="G58" i="159"/>
  <c r="G58" i="178" s="1"/>
  <c r="F58" i="159"/>
  <c r="F58" i="178" s="1"/>
  <c r="E58" i="159"/>
  <c r="E58" i="178" s="1"/>
  <c r="L57" i="159"/>
  <c r="K57" i="159"/>
  <c r="J57" i="159"/>
  <c r="J57" i="178" s="1"/>
  <c r="I57" i="159"/>
  <c r="I57" i="178" s="1"/>
  <c r="H57" i="159"/>
  <c r="H57" i="178" s="1"/>
  <c r="G57" i="159"/>
  <c r="G57" i="178" s="1"/>
  <c r="F57" i="159"/>
  <c r="F57" i="178" s="1"/>
  <c r="E57" i="159"/>
  <c r="E57" i="178" s="1"/>
  <c r="L56" i="159"/>
  <c r="K56" i="159"/>
  <c r="J56" i="159"/>
  <c r="J56" i="178" s="1"/>
  <c r="I56" i="159"/>
  <c r="I56" i="178" s="1"/>
  <c r="H56" i="159"/>
  <c r="H56" i="178" s="1"/>
  <c r="G56" i="159"/>
  <c r="G56" i="178" s="1"/>
  <c r="F56" i="159"/>
  <c r="F56" i="178" s="1"/>
  <c r="E56" i="159"/>
  <c r="E56" i="178" s="1"/>
  <c r="L55" i="159"/>
  <c r="K55" i="159"/>
  <c r="L31" i="159"/>
  <c r="L31" i="178" s="1"/>
  <c r="K31" i="159"/>
  <c r="K31" i="178" s="1"/>
  <c r="J31" i="159"/>
  <c r="J31" i="178" s="1"/>
  <c r="I31" i="159"/>
  <c r="I31" i="178" s="1"/>
  <c r="H31" i="159"/>
  <c r="H31" i="178" s="1"/>
  <c r="G31" i="159"/>
  <c r="G31" i="178" s="1"/>
  <c r="F31" i="159"/>
  <c r="F31" i="178" s="1"/>
  <c r="E31" i="159"/>
  <c r="L30" i="159"/>
  <c r="K30" i="159"/>
  <c r="J30" i="159"/>
  <c r="J30" i="178" s="1"/>
  <c r="I30" i="159"/>
  <c r="I30" i="178" s="1"/>
  <c r="H30" i="159"/>
  <c r="H30" i="178" s="1"/>
  <c r="G30" i="159"/>
  <c r="G30" i="178" s="1"/>
  <c r="F30" i="159"/>
  <c r="F30" i="178" s="1"/>
  <c r="E30" i="159"/>
  <c r="E30" i="178" s="1"/>
  <c r="L29" i="159"/>
  <c r="K29" i="159"/>
  <c r="J29" i="159"/>
  <c r="J29" i="178" s="1"/>
  <c r="I29" i="159"/>
  <c r="I29" i="178" s="1"/>
  <c r="H29" i="159"/>
  <c r="H29" i="178" s="1"/>
  <c r="G29" i="159"/>
  <c r="G29" i="178" s="1"/>
  <c r="F29" i="159"/>
  <c r="F29" i="178" s="1"/>
  <c r="E29" i="159"/>
  <c r="E29" i="178" s="1"/>
  <c r="L28" i="159"/>
  <c r="K28" i="159"/>
  <c r="J28" i="159"/>
  <c r="I28" i="159"/>
  <c r="H28" i="159"/>
  <c r="G28" i="159"/>
  <c r="F28" i="159"/>
  <c r="E28" i="159"/>
  <c r="Q41" i="96"/>
  <c r="S41" i="96" s="1"/>
  <c r="Q40" i="96"/>
  <c r="S40" i="96" s="1"/>
  <c r="R36" i="96"/>
  <c r="R58" i="96"/>
  <c r="R57" i="96"/>
  <c r="R40" i="96"/>
  <c r="R10" i="29"/>
  <c r="Q10" i="29"/>
  <c r="R9" i="29"/>
  <c r="Q9" i="29"/>
  <c r="R8" i="29"/>
  <c r="Q8" i="29"/>
  <c r="T10" i="28"/>
  <c r="S10" i="28"/>
  <c r="T9" i="28"/>
  <c r="S9" i="28"/>
  <c r="T8" i="28"/>
  <c r="S8" i="28"/>
  <c r="K10" i="28"/>
  <c r="J10" i="28"/>
  <c r="I10" i="28"/>
  <c r="K9" i="28"/>
  <c r="T9" i="29" s="1"/>
  <c r="J9" i="28"/>
  <c r="I9" i="28"/>
  <c r="K8" i="28"/>
  <c r="J8" i="28"/>
  <c r="I8" i="28"/>
  <c r="C9" i="40"/>
  <c r="C13" i="40" s="1"/>
  <c r="C54" i="95"/>
  <c r="C55" i="95" s="1"/>
  <c r="L53" i="95"/>
  <c r="K53" i="95"/>
  <c r="J53" i="95"/>
  <c r="I53" i="95"/>
  <c r="H53" i="95"/>
  <c r="G53" i="95"/>
  <c r="F53" i="95"/>
  <c r="E53" i="95"/>
  <c r="C9" i="95"/>
  <c r="J11" i="28"/>
  <c r="J12" i="28"/>
  <c r="J13" i="28"/>
  <c r="J14" i="28"/>
  <c r="J15" i="28"/>
  <c r="J16" i="28"/>
  <c r="J17" i="28"/>
  <c r="J18" i="28"/>
  <c r="J19" i="28"/>
  <c r="Q38" i="96"/>
  <c r="S38" i="96" s="1"/>
  <c r="Q39" i="96"/>
  <c r="S39" i="96" s="1"/>
  <c r="AG23" i="192"/>
  <c r="AF23" i="192"/>
  <c r="J12" i="4"/>
  <c r="M61" i="269"/>
  <c r="M60" i="269"/>
  <c r="M59" i="269"/>
  <c r="M57" i="269"/>
  <c r="M56" i="269"/>
  <c r="M55" i="269"/>
  <c r="M49" i="269"/>
  <c r="M48" i="269"/>
  <c r="M50" i="269" s="1"/>
  <c r="M47" i="269"/>
  <c r="M45" i="269"/>
  <c r="M44" i="269"/>
  <c r="M43" i="269"/>
  <c r="M37" i="269"/>
  <c r="M36" i="269"/>
  <c r="M38" i="269" s="1"/>
  <c r="M35" i="269"/>
  <c r="M33" i="269"/>
  <c r="M32" i="269"/>
  <c r="M31" i="269"/>
  <c r="M25" i="269"/>
  <c r="M24" i="269"/>
  <c r="M26" i="269" s="1"/>
  <c r="M23" i="269"/>
  <c r="M21" i="269"/>
  <c r="M20" i="269"/>
  <c r="M19" i="269"/>
  <c r="M13" i="269"/>
  <c r="M9" i="269"/>
  <c r="M10" i="269" s="1"/>
  <c r="Z27" i="178"/>
  <c r="Z26" i="178"/>
  <c r="Z25" i="178"/>
  <c r="Z23" i="178"/>
  <c r="Z22" i="178"/>
  <c r="Z21" i="178"/>
  <c r="Z19" i="178"/>
  <c r="Z18" i="178"/>
  <c r="Z20" i="178" s="1"/>
  <c r="Z17" i="178"/>
  <c r="Z15" i="178"/>
  <c r="Z14" i="178"/>
  <c r="Z13" i="178"/>
  <c r="Z11" i="178"/>
  <c r="Z10" i="178"/>
  <c r="Z12" i="178" s="1"/>
  <c r="Z9" i="178"/>
  <c r="M52" i="178"/>
  <c r="M53" i="178"/>
  <c r="M54" i="178"/>
  <c r="M48" i="178"/>
  <c r="M49" i="178"/>
  <c r="M50" i="178"/>
  <c r="M44" i="178"/>
  <c r="M45" i="178"/>
  <c r="M46" i="178"/>
  <c r="M47" i="178" s="1"/>
  <c r="M40" i="178"/>
  <c r="M41" i="178"/>
  <c r="M42" i="178"/>
  <c r="M36" i="178"/>
  <c r="M37" i="178"/>
  <c r="M38" i="178"/>
  <c r="M25" i="178"/>
  <c r="M26" i="178"/>
  <c r="M28" i="178" s="1"/>
  <c r="M27" i="178"/>
  <c r="M21" i="178"/>
  <c r="M22" i="178"/>
  <c r="M23" i="178"/>
  <c r="M19" i="178"/>
  <c r="M18" i="178"/>
  <c r="M20" i="178" s="1"/>
  <c r="M17" i="178"/>
  <c r="M13" i="178"/>
  <c r="M14" i="178"/>
  <c r="M15" i="178"/>
  <c r="M11" i="178"/>
  <c r="M9" i="178"/>
  <c r="M10" i="178"/>
  <c r="Z12" i="176"/>
  <c r="Z16" i="176"/>
  <c r="Z20" i="176"/>
  <c r="Z24" i="176"/>
  <c r="Z28" i="176"/>
  <c r="Z32" i="176"/>
  <c r="Z36" i="176"/>
  <c r="Z37" i="176"/>
  <c r="Z39" i="176" s="1"/>
  <c r="Z38" i="176"/>
  <c r="Z40" i="176"/>
  <c r="Z41" i="176"/>
  <c r="Z43" i="176" s="1"/>
  <c r="Z42" i="176"/>
  <c r="Z44" i="176"/>
  <c r="Z45" i="176"/>
  <c r="Z47" i="176" s="1"/>
  <c r="Z46" i="176"/>
  <c r="Z48" i="176"/>
  <c r="Z49" i="176"/>
  <c r="Z51" i="176" s="1"/>
  <c r="Z50" i="176"/>
  <c r="Z52" i="176"/>
  <c r="Z53" i="176"/>
  <c r="Z55" i="176" s="1"/>
  <c r="Z54" i="176"/>
  <c r="M12" i="176"/>
  <c r="M16" i="176"/>
  <c r="M20" i="176"/>
  <c r="M24" i="176"/>
  <c r="M28" i="176"/>
  <c r="M32" i="176"/>
  <c r="M39" i="176"/>
  <c r="M43" i="176"/>
  <c r="M47" i="176"/>
  <c r="M51" i="176"/>
  <c r="M55" i="176"/>
  <c r="M59" i="176"/>
  <c r="Z36" i="187"/>
  <c r="Z37" i="187"/>
  <c r="Z39" i="187" s="1"/>
  <c r="Z38" i="187"/>
  <c r="Z40" i="187"/>
  <c r="Z41" i="187"/>
  <c r="Z43" i="187" s="1"/>
  <c r="Z42" i="187"/>
  <c r="Z44" i="187"/>
  <c r="Z45" i="187"/>
  <c r="Z46" i="187"/>
  <c r="Z48" i="187"/>
  <c r="Z49" i="187"/>
  <c r="Z50" i="187"/>
  <c r="Z52" i="187"/>
  <c r="Z53" i="187"/>
  <c r="Z54" i="187"/>
  <c r="Z28" i="167"/>
  <c r="Z29" i="167"/>
  <c r="Z30" i="167"/>
  <c r="Z31" i="167"/>
  <c r="Z36" i="167"/>
  <c r="Z37" i="167"/>
  <c r="Z39" i="167" s="1"/>
  <c r="Z38" i="167"/>
  <c r="Z40" i="167"/>
  <c r="Z41" i="167"/>
  <c r="Z42" i="167"/>
  <c r="Z44" i="167"/>
  <c r="Z45" i="167"/>
  <c r="Z46" i="167"/>
  <c r="Z48" i="167"/>
  <c r="Z49" i="167"/>
  <c r="Z50" i="167"/>
  <c r="Z52" i="167"/>
  <c r="Z53" i="167"/>
  <c r="Z54" i="167"/>
  <c r="Z37" i="159"/>
  <c r="Z28" i="159"/>
  <c r="Z29" i="159"/>
  <c r="Z29" i="178" s="1"/>
  <c r="Z30" i="159"/>
  <c r="Z30" i="178" s="1"/>
  <c r="Z31" i="159"/>
  <c r="Z31" i="178" s="1"/>
  <c r="Z36" i="159"/>
  <c r="Z38" i="159"/>
  <c r="Z40" i="159"/>
  <c r="Z41" i="159"/>
  <c r="Z42" i="159"/>
  <c r="Z44" i="159"/>
  <c r="Z45" i="159"/>
  <c r="Z46" i="159"/>
  <c r="Z48" i="159"/>
  <c r="Z49" i="159"/>
  <c r="Z50" i="159"/>
  <c r="Z52" i="159"/>
  <c r="Z53" i="159"/>
  <c r="Z54" i="159"/>
  <c r="M28" i="159"/>
  <c r="M29" i="159"/>
  <c r="M29" i="178" s="1"/>
  <c r="M30" i="159"/>
  <c r="M31" i="159"/>
  <c r="M31" i="178" s="1"/>
  <c r="M55" i="159"/>
  <c r="M57" i="159"/>
  <c r="M58" i="159"/>
  <c r="M55" i="167"/>
  <c r="M56" i="167"/>
  <c r="M57" i="167"/>
  <c r="M58" i="167"/>
  <c r="E9" i="303"/>
  <c r="E10" i="303"/>
  <c r="E11" i="303"/>
  <c r="E13" i="303"/>
  <c r="C54" i="40"/>
  <c r="C55" i="40" s="1"/>
  <c r="C20" i="27"/>
  <c r="D23" i="190"/>
  <c r="T11" i="130"/>
  <c r="T12" i="130"/>
  <c r="T13" i="130"/>
  <c r="T15" i="130"/>
  <c r="T16" i="130"/>
  <c r="T17" i="130"/>
  <c r="T18" i="130"/>
  <c r="T19" i="130"/>
  <c r="T21" i="130"/>
  <c r="T22" i="130"/>
  <c r="T23" i="130"/>
  <c r="T24" i="130"/>
  <c r="T25" i="130"/>
  <c r="T10" i="130"/>
  <c r="T9" i="130"/>
  <c r="H38" i="130"/>
  <c r="H39" i="130"/>
  <c r="H40" i="130"/>
  <c r="H42" i="130"/>
  <c r="H43" i="130"/>
  <c r="H44" i="130"/>
  <c r="H45" i="130"/>
  <c r="H46" i="130"/>
  <c r="H48" i="130"/>
  <c r="H49" i="130"/>
  <c r="H50" i="130"/>
  <c r="H51" i="130"/>
  <c r="H52" i="130"/>
  <c r="H37" i="130"/>
  <c r="H36" i="130"/>
  <c r="H12" i="130"/>
  <c r="H13" i="130"/>
  <c r="H15" i="130"/>
  <c r="H16" i="130"/>
  <c r="H17" i="130"/>
  <c r="H18" i="130"/>
  <c r="H19" i="130"/>
  <c r="H21" i="130"/>
  <c r="H22" i="130"/>
  <c r="H23" i="130"/>
  <c r="H24" i="130"/>
  <c r="H25" i="130"/>
  <c r="H11" i="130"/>
  <c r="H10" i="130"/>
  <c r="H9" i="130"/>
  <c r="T10" i="128"/>
  <c r="T11" i="128"/>
  <c r="T12" i="128"/>
  <c r="T13" i="128"/>
  <c r="T15" i="128"/>
  <c r="T16" i="128"/>
  <c r="T17" i="128"/>
  <c r="T18" i="128"/>
  <c r="T19" i="128"/>
  <c r="T21" i="128"/>
  <c r="T22" i="128"/>
  <c r="T23" i="128"/>
  <c r="T24" i="128"/>
  <c r="T25" i="128"/>
  <c r="T9" i="128"/>
  <c r="H50" i="128"/>
  <c r="H51" i="128"/>
  <c r="H52" i="128"/>
  <c r="H49" i="128"/>
  <c r="H48" i="128"/>
  <c r="H44" i="128"/>
  <c r="H45" i="128"/>
  <c r="H46" i="128"/>
  <c r="H43" i="128"/>
  <c r="H42" i="128"/>
  <c r="H40" i="128"/>
  <c r="H38" i="128"/>
  <c r="H39" i="128"/>
  <c r="H37" i="128"/>
  <c r="H36" i="128"/>
  <c r="H11" i="128"/>
  <c r="H12" i="128"/>
  <c r="H13" i="128"/>
  <c r="H15" i="128"/>
  <c r="H16" i="128"/>
  <c r="H17" i="128"/>
  <c r="H18" i="128"/>
  <c r="H19" i="128"/>
  <c r="H21" i="128"/>
  <c r="H22" i="128"/>
  <c r="H23" i="128"/>
  <c r="H24" i="128"/>
  <c r="H25" i="128"/>
  <c r="H10" i="128"/>
  <c r="H9" i="128"/>
  <c r="T42" i="126"/>
  <c r="T43" i="126"/>
  <c r="T44" i="126"/>
  <c r="T45" i="126"/>
  <c r="T46" i="126"/>
  <c r="T48" i="126"/>
  <c r="T49" i="126"/>
  <c r="T50" i="126"/>
  <c r="T51" i="126"/>
  <c r="T52" i="126"/>
  <c r="T38" i="126"/>
  <c r="T39" i="126"/>
  <c r="T40" i="126"/>
  <c r="T37" i="126"/>
  <c r="T36" i="126"/>
  <c r="T24" i="126"/>
  <c r="T25" i="126"/>
  <c r="T23" i="126"/>
  <c r="T22" i="126"/>
  <c r="T21" i="126"/>
  <c r="T17" i="126"/>
  <c r="T18" i="126"/>
  <c r="T19" i="126"/>
  <c r="T16" i="126"/>
  <c r="T15" i="126"/>
  <c r="T13" i="126"/>
  <c r="T12" i="126"/>
  <c r="T11" i="126"/>
  <c r="T10" i="126"/>
  <c r="T9" i="126"/>
  <c r="H52" i="126"/>
  <c r="H51" i="126"/>
  <c r="H50" i="126"/>
  <c r="H49" i="126"/>
  <c r="H48" i="126"/>
  <c r="H44" i="126"/>
  <c r="H45" i="126"/>
  <c r="H46" i="126"/>
  <c r="H43" i="126"/>
  <c r="H42" i="126"/>
  <c r="H38" i="126"/>
  <c r="H39" i="126"/>
  <c r="H40" i="126"/>
  <c r="H37" i="126"/>
  <c r="H36" i="126"/>
  <c r="H23" i="126"/>
  <c r="H24" i="126"/>
  <c r="H25" i="126"/>
  <c r="H22" i="126"/>
  <c r="H21" i="126"/>
  <c r="H17" i="126"/>
  <c r="H18" i="126"/>
  <c r="H19" i="126"/>
  <c r="H16" i="126"/>
  <c r="H15" i="126"/>
  <c r="H11" i="126"/>
  <c r="H12" i="126"/>
  <c r="H13" i="126"/>
  <c r="H10" i="126"/>
  <c r="J8" i="4"/>
  <c r="I8" i="4"/>
  <c r="S17" i="130"/>
  <c r="G52" i="130"/>
  <c r="S10" i="128"/>
  <c r="G10" i="128"/>
  <c r="G11" i="128"/>
  <c r="G12" i="128"/>
  <c r="G9" i="128"/>
  <c r="S39" i="126"/>
  <c r="S15" i="126"/>
  <c r="S10" i="126"/>
  <c r="S36" i="126"/>
  <c r="S9" i="126"/>
  <c r="G36" i="126"/>
  <c r="R25" i="29"/>
  <c r="W45" i="299"/>
  <c r="G18" i="130"/>
  <c r="Q12" i="29"/>
  <c r="E16" i="4"/>
  <c r="S44" i="126"/>
  <c r="S45" i="126"/>
  <c r="S46" i="126"/>
  <c r="F14" i="126"/>
  <c r="R27" i="96"/>
  <c r="R37" i="96"/>
  <c r="Q25" i="29"/>
  <c r="R12" i="29"/>
  <c r="U20" i="27"/>
  <c r="U24" i="27" s="1"/>
  <c r="U26" i="27" s="1"/>
  <c r="I25" i="28"/>
  <c r="F20" i="27"/>
  <c r="F24" i="27" s="1"/>
  <c r="F26" i="27" s="1"/>
  <c r="I20" i="27"/>
  <c r="I24" i="27" s="1"/>
  <c r="I26" i="27" s="1"/>
  <c r="I14" i="28"/>
  <c r="E20" i="27"/>
  <c r="E24" i="27" s="1"/>
  <c r="E26" i="27" s="1"/>
  <c r="C23" i="190"/>
  <c r="C27" i="190" s="1"/>
  <c r="U54" i="299"/>
  <c r="U54" i="300"/>
  <c r="U54" i="301"/>
  <c r="D20" i="27"/>
  <c r="D24" i="27" s="1"/>
  <c r="D26" i="27" s="1"/>
  <c r="G20" i="27"/>
  <c r="G24" i="27" s="1"/>
  <c r="J20" i="27"/>
  <c r="J24" i="27" s="1"/>
  <c r="J26" i="27" s="1"/>
  <c r="J25" i="28"/>
  <c r="H20" i="27"/>
  <c r="H24" i="27" s="1"/>
  <c r="H26" i="27" s="1"/>
  <c r="P9" i="303"/>
  <c r="O67" i="269"/>
  <c r="P38" i="303"/>
  <c r="P42" i="303"/>
  <c r="P46" i="303"/>
  <c r="P50" i="303"/>
  <c r="P54" i="303"/>
  <c r="X37" i="300"/>
  <c r="Y52" i="176"/>
  <c r="Y38" i="176"/>
  <c r="Y37" i="176"/>
  <c r="Y36" i="176"/>
  <c r="L16" i="176"/>
  <c r="L12" i="176"/>
  <c r="L24" i="176"/>
  <c r="L20" i="176"/>
  <c r="M20" i="28"/>
  <c r="M24" i="28" s="1"/>
  <c r="M26" i="28" s="1"/>
  <c r="N8" i="4"/>
  <c r="D10" i="4"/>
  <c r="G9" i="130"/>
  <c r="D54" i="128"/>
  <c r="H54" i="128" s="1"/>
  <c r="F58" i="128"/>
  <c r="E58" i="128"/>
  <c r="L58" i="128" s="1"/>
  <c r="D58" i="128"/>
  <c r="G58" i="128" s="1"/>
  <c r="F57" i="128"/>
  <c r="E57" i="128"/>
  <c r="L57" i="128" s="1"/>
  <c r="D57" i="128"/>
  <c r="G57" i="128" s="1"/>
  <c r="F56" i="128"/>
  <c r="E56" i="128"/>
  <c r="L56" i="128" s="1"/>
  <c r="D56" i="128"/>
  <c r="G56" i="128" s="1"/>
  <c r="F55" i="128"/>
  <c r="E55" i="128"/>
  <c r="L55" i="128" s="1"/>
  <c r="D55" i="128"/>
  <c r="H55" i="128" s="1"/>
  <c r="F54" i="128"/>
  <c r="E54" i="128"/>
  <c r="L54" i="128" s="1"/>
  <c r="D27" i="128"/>
  <c r="D41" i="128"/>
  <c r="H41" i="128" s="1"/>
  <c r="D38" i="305"/>
  <c r="D39" i="305"/>
  <c r="S54" i="126"/>
  <c r="D54" i="126"/>
  <c r="H54" i="126" s="1"/>
  <c r="D27" i="126"/>
  <c r="G27" i="126" s="1"/>
  <c r="F31" i="126"/>
  <c r="E31" i="126"/>
  <c r="L31" i="126" s="1"/>
  <c r="D31" i="126"/>
  <c r="H31" i="126" s="1"/>
  <c r="F30" i="126"/>
  <c r="E30" i="126"/>
  <c r="D30" i="126"/>
  <c r="F29" i="126"/>
  <c r="E29" i="126"/>
  <c r="L29" i="126" s="1"/>
  <c r="D29" i="126"/>
  <c r="F28" i="126"/>
  <c r="D28" i="126"/>
  <c r="G28" i="126" s="1"/>
  <c r="F27" i="126"/>
  <c r="E27" i="126"/>
  <c r="E55" i="126"/>
  <c r="L55" i="126" s="1"/>
  <c r="F54" i="126"/>
  <c r="E54" i="126"/>
  <c r="L54" i="126" s="1"/>
  <c r="E20" i="126"/>
  <c r="F20" i="126"/>
  <c r="E14" i="126"/>
  <c r="E26" i="126"/>
  <c r="F26" i="126"/>
  <c r="D14" i="126"/>
  <c r="H14" i="126" s="1"/>
  <c r="G23" i="126"/>
  <c r="G24" i="126"/>
  <c r="G25" i="126"/>
  <c r="D26" i="126"/>
  <c r="H26" i="126" s="1"/>
  <c r="D20" i="126"/>
  <c r="G20" i="126" s="1"/>
  <c r="G19" i="126"/>
  <c r="G18" i="126"/>
  <c r="G17" i="126"/>
  <c r="G16" i="126"/>
  <c r="G15" i="126"/>
  <c r="G10" i="126"/>
  <c r="G11" i="126"/>
  <c r="G12" i="126"/>
  <c r="G13" i="126"/>
  <c r="G22" i="126"/>
  <c r="G21" i="126"/>
  <c r="R43" i="96"/>
  <c r="R21" i="29"/>
  <c r="Q21" i="29"/>
  <c r="O20" i="29"/>
  <c r="O24" i="29" s="1"/>
  <c r="O26" i="29" s="1"/>
  <c r="E20" i="29"/>
  <c r="E24" i="29" s="1"/>
  <c r="E26" i="29" s="1"/>
  <c r="Q11" i="29"/>
  <c r="S11" i="28"/>
  <c r="S12" i="28"/>
  <c r="Q13" i="29"/>
  <c r="S13" i="28"/>
  <c r="Q14" i="29"/>
  <c r="S14" i="28"/>
  <c r="Q15" i="29"/>
  <c r="S15" i="28"/>
  <c r="Q16" i="29"/>
  <c r="S16" i="28"/>
  <c r="Q17" i="29"/>
  <c r="S17" i="28"/>
  <c r="Q18" i="29"/>
  <c r="S18" i="28"/>
  <c r="Q19" i="29"/>
  <c r="S19" i="28"/>
  <c r="J21" i="28"/>
  <c r="S21" i="28"/>
  <c r="Q22" i="29"/>
  <c r="J22" i="28"/>
  <c r="S22" i="28"/>
  <c r="Q23" i="29"/>
  <c r="J23" i="28"/>
  <c r="S23" i="28"/>
  <c r="I20" i="29"/>
  <c r="I24" i="29"/>
  <c r="I26" i="29" s="1"/>
  <c r="T11" i="28"/>
  <c r="T12" i="28"/>
  <c r="T13" i="28"/>
  <c r="T14" i="28"/>
  <c r="T15" i="28"/>
  <c r="T16" i="28"/>
  <c r="T17" i="28"/>
  <c r="T18" i="28"/>
  <c r="T19" i="28"/>
  <c r="T21" i="28"/>
  <c r="T22" i="28"/>
  <c r="T23" i="28"/>
  <c r="T25" i="28"/>
  <c r="S25" i="28"/>
  <c r="E20" i="28"/>
  <c r="E24" i="28" s="1"/>
  <c r="E26" i="28" s="1"/>
  <c r="D20" i="28"/>
  <c r="D24" i="28" s="1"/>
  <c r="D26" i="28" s="1"/>
  <c r="C20" i="28"/>
  <c r="C24" i="28" s="1"/>
  <c r="C26" i="28" s="1"/>
  <c r="K25" i="28"/>
  <c r="O20" i="27"/>
  <c r="O24" i="27" s="1"/>
  <c r="O26" i="27" s="1"/>
  <c r="L20" i="27"/>
  <c r="L24" i="27" s="1"/>
  <c r="L26" i="27" s="1"/>
  <c r="N20" i="27"/>
  <c r="N24" i="27" s="1"/>
  <c r="N26" i="27" s="1"/>
  <c r="M20" i="27"/>
  <c r="M24" i="27" s="1"/>
  <c r="M26" i="27" s="1"/>
  <c r="K11" i="28"/>
  <c r="K13" i="28"/>
  <c r="K14" i="28"/>
  <c r="K15" i="28"/>
  <c r="K16" i="28"/>
  <c r="K17" i="28"/>
  <c r="K18" i="28"/>
  <c r="K19" i="28"/>
  <c r="K21" i="28"/>
  <c r="K22" i="28"/>
  <c r="K23" i="28"/>
  <c r="I11" i="28"/>
  <c r="I12" i="28"/>
  <c r="I13" i="28"/>
  <c r="I15" i="28"/>
  <c r="I16" i="28"/>
  <c r="I17" i="28"/>
  <c r="I18" i="28"/>
  <c r="I19" i="28"/>
  <c r="I21" i="28"/>
  <c r="I22" i="28"/>
  <c r="I23" i="28"/>
  <c r="G23" i="190"/>
  <c r="G27" i="190" s="1"/>
  <c r="J23" i="190"/>
  <c r="J27" i="190" s="1"/>
  <c r="T23" i="190"/>
  <c r="T27" i="190" s="1"/>
  <c r="W23" i="190"/>
  <c r="W27" i="190" s="1"/>
  <c r="W29" i="190" s="1"/>
  <c r="Z23" i="190"/>
  <c r="Z27" i="190" s="1"/>
  <c r="Z29" i="190" s="1"/>
  <c r="AA23" i="190"/>
  <c r="AB23" i="190" s="1"/>
  <c r="U23" i="190"/>
  <c r="K23" i="190"/>
  <c r="K27" i="190" s="1"/>
  <c r="H23" i="190"/>
  <c r="H27" i="190"/>
  <c r="E23" i="190"/>
  <c r="E27" i="190" s="1"/>
  <c r="G37" i="126"/>
  <c r="R46" i="96"/>
  <c r="S20" i="27"/>
  <c r="S24" i="27" s="1"/>
  <c r="S26" i="27" s="1"/>
  <c r="F23" i="4"/>
  <c r="D23" i="4"/>
  <c r="E23" i="4"/>
  <c r="D22" i="4"/>
  <c r="E22" i="4"/>
  <c r="F22" i="4"/>
  <c r="D24" i="4"/>
  <c r="O9" i="303"/>
  <c r="N9" i="303"/>
  <c r="O14" i="303"/>
  <c r="O15" i="303"/>
  <c r="O13" i="303"/>
  <c r="O11" i="303"/>
  <c r="O10" i="303"/>
  <c r="O12" i="303" s="1"/>
  <c r="O17" i="303"/>
  <c r="O18" i="303"/>
  <c r="O20" i="303" s="1"/>
  <c r="O19" i="303"/>
  <c r="O21" i="303"/>
  <c r="O22" i="303"/>
  <c r="O23" i="303"/>
  <c r="K27" i="303"/>
  <c r="O40" i="303"/>
  <c r="O41" i="303"/>
  <c r="O42" i="303"/>
  <c r="O44" i="303"/>
  <c r="O45" i="303"/>
  <c r="O46" i="303"/>
  <c r="O48" i="303"/>
  <c r="O49" i="303"/>
  <c r="O50" i="303"/>
  <c r="O52" i="303"/>
  <c r="O53" i="303"/>
  <c r="O55" i="303" s="1"/>
  <c r="O54" i="303"/>
  <c r="J52" i="303"/>
  <c r="J36" i="303"/>
  <c r="J40" i="303"/>
  <c r="J44" i="303"/>
  <c r="J48" i="303"/>
  <c r="J37" i="303"/>
  <c r="J39" i="303" s="1"/>
  <c r="J41" i="303"/>
  <c r="J45" i="303"/>
  <c r="J49" i="303"/>
  <c r="J53" i="303"/>
  <c r="H9" i="303"/>
  <c r="X36" i="301"/>
  <c r="H10" i="303"/>
  <c r="U37" i="299"/>
  <c r="AF37" i="299"/>
  <c r="AF41" i="299"/>
  <c r="AF45" i="299"/>
  <c r="AF49" i="299"/>
  <c r="AF53" i="299"/>
  <c r="AF38" i="299"/>
  <c r="AF42" i="299"/>
  <c r="AF46" i="299"/>
  <c r="AF50" i="299"/>
  <c r="AF54" i="299"/>
  <c r="AE37" i="299"/>
  <c r="AE41" i="299"/>
  <c r="AE45" i="299"/>
  <c r="AE47" i="299" s="1"/>
  <c r="AE49" i="299"/>
  <c r="AE53" i="299"/>
  <c r="AE38" i="299"/>
  <c r="AE42" i="299"/>
  <c r="AE46" i="299"/>
  <c r="AE50" i="299"/>
  <c r="AE54" i="299"/>
  <c r="AD37" i="299"/>
  <c r="AD39" i="299" s="1"/>
  <c r="AD41" i="299"/>
  <c r="AD45" i="299"/>
  <c r="AD47" i="299" s="1"/>
  <c r="AD49" i="299"/>
  <c r="AD53" i="299"/>
  <c r="AD55" i="299" s="1"/>
  <c r="AD38" i="299"/>
  <c r="AD42" i="299"/>
  <c r="AD46" i="299"/>
  <c r="AD50" i="299"/>
  <c r="AD54" i="299"/>
  <c r="AC37" i="299"/>
  <c r="AC41" i="299"/>
  <c r="AC45" i="299"/>
  <c r="AC49" i="299"/>
  <c r="AC53" i="299"/>
  <c r="AC38" i="299"/>
  <c r="AC42" i="299"/>
  <c r="AC46" i="299"/>
  <c r="AC50" i="299"/>
  <c r="AC54" i="299"/>
  <c r="AB37" i="299"/>
  <c r="AB39" i="299" s="1"/>
  <c r="AB41" i="299"/>
  <c r="AB45" i="299"/>
  <c r="AB49" i="299"/>
  <c r="AB53" i="299"/>
  <c r="AB38" i="299"/>
  <c r="AB42" i="299"/>
  <c r="AB46" i="299"/>
  <c r="AB50" i="299"/>
  <c r="AB54" i="299"/>
  <c r="AA37" i="299"/>
  <c r="AA41" i="299"/>
  <c r="AA45" i="299"/>
  <c r="AA49" i="299"/>
  <c r="AA53" i="299"/>
  <c r="AA38" i="299"/>
  <c r="AA42" i="299"/>
  <c r="AA46" i="299"/>
  <c r="AA50" i="299"/>
  <c r="AA54" i="299"/>
  <c r="Z37" i="299"/>
  <c r="Z41" i="299"/>
  <c r="Z45" i="299"/>
  <c r="Z49" i="299"/>
  <c r="Z53" i="299"/>
  <c r="Z55" i="299" s="1"/>
  <c r="Z38" i="299"/>
  <c r="Z42" i="299"/>
  <c r="Z46" i="299"/>
  <c r="Z50" i="299"/>
  <c r="Z54" i="299"/>
  <c r="Y37" i="299"/>
  <c r="Y39" i="299" s="1"/>
  <c r="Y41" i="299"/>
  <c r="Y45" i="299"/>
  <c r="Y47" i="299" s="1"/>
  <c r="Y49" i="299"/>
  <c r="Y53" i="299"/>
  <c r="Y38" i="299"/>
  <c r="Y42" i="299"/>
  <c r="Y46" i="299"/>
  <c r="Y50" i="299"/>
  <c r="Y54" i="299"/>
  <c r="X37" i="299"/>
  <c r="X41" i="299"/>
  <c r="X45" i="299"/>
  <c r="X49" i="299"/>
  <c r="X53" i="299"/>
  <c r="X38" i="299"/>
  <c r="X42" i="299"/>
  <c r="X46" i="299"/>
  <c r="X50" i="299"/>
  <c r="X54" i="299"/>
  <c r="W37" i="299"/>
  <c r="W41" i="299"/>
  <c r="W38" i="299"/>
  <c r="W42" i="299"/>
  <c r="V37" i="299"/>
  <c r="V39" i="299" s="1"/>
  <c r="V41" i="299"/>
  <c r="V45" i="299"/>
  <c r="V49" i="299"/>
  <c r="V53" i="299"/>
  <c r="V38" i="299"/>
  <c r="V42" i="299"/>
  <c r="V46" i="299"/>
  <c r="V50" i="299"/>
  <c r="V54" i="299"/>
  <c r="U41" i="299"/>
  <c r="U45" i="299"/>
  <c r="U49" i="299"/>
  <c r="U53" i="299"/>
  <c r="U55" i="299" s="1"/>
  <c r="U38" i="299"/>
  <c r="U42" i="299"/>
  <c r="U46" i="299"/>
  <c r="U50" i="299"/>
  <c r="AF36" i="299"/>
  <c r="AF40" i="299"/>
  <c r="AF44" i="299"/>
  <c r="AF48" i="299"/>
  <c r="AF52" i="299"/>
  <c r="AE36" i="299"/>
  <c r="AE40" i="299"/>
  <c r="AE44" i="299"/>
  <c r="AE48" i="299"/>
  <c r="AE52" i="299"/>
  <c r="AD36" i="299"/>
  <c r="AD40" i="299"/>
  <c r="AD44" i="299"/>
  <c r="AD48" i="299"/>
  <c r="AD52" i="299"/>
  <c r="AC36" i="299"/>
  <c r="AC40" i="299"/>
  <c r="AC44" i="299"/>
  <c r="AC48" i="299"/>
  <c r="AC52" i="299"/>
  <c r="AB36" i="299"/>
  <c r="AB40" i="299"/>
  <c r="AB44" i="299"/>
  <c r="AB48" i="299"/>
  <c r="AB52" i="299"/>
  <c r="AA36" i="299"/>
  <c r="AA40" i="299"/>
  <c r="AA44" i="299"/>
  <c r="AA48" i="299"/>
  <c r="AA52" i="299"/>
  <c r="Z36" i="299"/>
  <c r="Z40" i="299"/>
  <c r="Z44" i="299"/>
  <c r="Z48" i="299"/>
  <c r="Z52" i="299"/>
  <c r="Y36" i="299"/>
  <c r="Y40" i="299"/>
  <c r="Y44" i="299"/>
  <c r="Y48" i="299"/>
  <c r="Y52" i="299"/>
  <c r="X36" i="299"/>
  <c r="X40" i="299"/>
  <c r="X44" i="299"/>
  <c r="X48" i="299"/>
  <c r="X52" i="299"/>
  <c r="W36" i="299"/>
  <c r="W40" i="299"/>
  <c r="W44" i="299"/>
  <c r="V36" i="299"/>
  <c r="V40" i="299"/>
  <c r="V44" i="299"/>
  <c r="V48" i="299"/>
  <c r="V52" i="299"/>
  <c r="U36" i="299"/>
  <c r="U40" i="299"/>
  <c r="U44" i="299"/>
  <c r="U48" i="299"/>
  <c r="U52" i="299"/>
  <c r="X37" i="176"/>
  <c r="X39" i="176" s="1"/>
  <c r="X41" i="176"/>
  <c r="X43" i="176" s="1"/>
  <c r="X45" i="176"/>
  <c r="X47" i="176" s="1"/>
  <c r="X49" i="176"/>
  <c r="X51" i="176" s="1"/>
  <c r="X53" i="176"/>
  <c r="X55" i="176" s="1"/>
  <c r="X38" i="176"/>
  <c r="X42" i="176"/>
  <c r="X46" i="176"/>
  <c r="X50" i="176"/>
  <c r="X54" i="176"/>
  <c r="X36" i="176"/>
  <c r="X40" i="176"/>
  <c r="X44" i="176"/>
  <c r="X48" i="176"/>
  <c r="X52" i="176"/>
  <c r="X32" i="176"/>
  <c r="X28" i="176"/>
  <c r="X24" i="176"/>
  <c r="X20" i="176"/>
  <c r="X16" i="176"/>
  <c r="X12" i="176"/>
  <c r="S57" i="126"/>
  <c r="S58" i="126"/>
  <c r="S52" i="126"/>
  <c r="S51" i="126"/>
  <c r="S50" i="126"/>
  <c r="S49" i="126"/>
  <c r="S48" i="126"/>
  <c r="S43" i="126"/>
  <c r="S42" i="126"/>
  <c r="S40" i="126"/>
  <c r="S38" i="126"/>
  <c r="S37" i="126"/>
  <c r="R26" i="128"/>
  <c r="Q26" i="128"/>
  <c r="P26" i="128"/>
  <c r="T26" i="128" s="1"/>
  <c r="I7" i="9"/>
  <c r="I10" i="9"/>
  <c r="I13" i="9"/>
  <c r="I16" i="9"/>
  <c r="I19" i="9"/>
  <c r="I22" i="9"/>
  <c r="I25" i="9"/>
  <c r="I28" i="9"/>
  <c r="P67" i="269"/>
  <c r="Q67" i="269"/>
  <c r="R67" i="269"/>
  <c r="S67" i="269"/>
  <c r="T67" i="269"/>
  <c r="U67" i="269"/>
  <c r="V67" i="269"/>
  <c r="W67" i="269"/>
  <c r="X67" i="269"/>
  <c r="Y67" i="269"/>
  <c r="Z67" i="269"/>
  <c r="O68" i="269"/>
  <c r="P68" i="269"/>
  <c r="Q68" i="269"/>
  <c r="R68" i="269"/>
  <c r="S68" i="269"/>
  <c r="T68" i="269"/>
  <c r="U68" i="269"/>
  <c r="V68" i="269"/>
  <c r="W68" i="269"/>
  <c r="X68" i="269"/>
  <c r="Y68" i="269"/>
  <c r="Z68" i="269"/>
  <c r="O69" i="269"/>
  <c r="P69" i="269"/>
  <c r="Q69" i="269"/>
  <c r="R69" i="269"/>
  <c r="S69" i="269"/>
  <c r="T69" i="269"/>
  <c r="U69" i="269"/>
  <c r="V69" i="269"/>
  <c r="W69" i="269"/>
  <c r="X69" i="269"/>
  <c r="Y69" i="269"/>
  <c r="Z69" i="269"/>
  <c r="O71" i="269"/>
  <c r="P71" i="269"/>
  <c r="Q71" i="269"/>
  <c r="R71" i="269"/>
  <c r="S71" i="269"/>
  <c r="T71" i="269"/>
  <c r="U71" i="269"/>
  <c r="V71" i="269"/>
  <c r="W71" i="269"/>
  <c r="X71" i="269"/>
  <c r="Y71" i="269"/>
  <c r="Z71" i="269"/>
  <c r="O72" i="269"/>
  <c r="P72" i="269"/>
  <c r="Q72" i="269"/>
  <c r="R72" i="269"/>
  <c r="S72" i="269"/>
  <c r="T72" i="269"/>
  <c r="U72" i="269"/>
  <c r="V72" i="269"/>
  <c r="W72" i="269"/>
  <c r="X72" i="269"/>
  <c r="Y72" i="269"/>
  <c r="Z72" i="269"/>
  <c r="O73" i="269"/>
  <c r="P73" i="269"/>
  <c r="Q73" i="269"/>
  <c r="R73" i="269"/>
  <c r="S73" i="269"/>
  <c r="T73" i="269"/>
  <c r="U73" i="269"/>
  <c r="V73" i="269"/>
  <c r="W73" i="269"/>
  <c r="X73" i="269"/>
  <c r="Y73" i="269"/>
  <c r="Z73" i="269"/>
  <c r="F9" i="303"/>
  <c r="G9" i="303"/>
  <c r="I9" i="303"/>
  <c r="J9" i="303"/>
  <c r="K9" i="303"/>
  <c r="L9" i="303"/>
  <c r="M9" i="303"/>
  <c r="U9" i="303"/>
  <c r="V9" i="303"/>
  <c r="W9" i="303"/>
  <c r="X9" i="303"/>
  <c r="Y9" i="303"/>
  <c r="Z9" i="303"/>
  <c r="AA9" i="303"/>
  <c r="AB9" i="303"/>
  <c r="AC9" i="303"/>
  <c r="AD9" i="303"/>
  <c r="AE9" i="303"/>
  <c r="AF9" i="303"/>
  <c r="F10" i="303"/>
  <c r="G10" i="303"/>
  <c r="G12" i="303" s="1"/>
  <c r="I10" i="303"/>
  <c r="J10" i="303"/>
  <c r="K10" i="303"/>
  <c r="L10" i="303"/>
  <c r="M10" i="303"/>
  <c r="N10" i="303"/>
  <c r="P10" i="303"/>
  <c r="U10" i="303"/>
  <c r="U12" i="303" s="1"/>
  <c r="V10" i="303"/>
  <c r="W10" i="303"/>
  <c r="W12" i="303" s="1"/>
  <c r="X10" i="303"/>
  <c r="Y10" i="303"/>
  <c r="Y12" i="303" s="1"/>
  <c r="Z10" i="303"/>
  <c r="Z12" i="303" s="1"/>
  <c r="AA10" i="303"/>
  <c r="AA12" i="303" s="1"/>
  <c r="AB10" i="303"/>
  <c r="AB12" i="303" s="1"/>
  <c r="AC10" i="303"/>
  <c r="AC12" i="303" s="1"/>
  <c r="AD10" i="303"/>
  <c r="AD12" i="303" s="1"/>
  <c r="AE10" i="303"/>
  <c r="AF10" i="303"/>
  <c r="F11" i="303"/>
  <c r="G11" i="303"/>
  <c r="H11" i="303"/>
  <c r="I11" i="303"/>
  <c r="J11" i="303"/>
  <c r="K11" i="303"/>
  <c r="L11" i="303"/>
  <c r="M11" i="303"/>
  <c r="N11" i="303"/>
  <c r="P11" i="303"/>
  <c r="U11" i="303"/>
  <c r="V11" i="303"/>
  <c r="W11" i="303"/>
  <c r="X11" i="303"/>
  <c r="Y11" i="303"/>
  <c r="Z11" i="303"/>
  <c r="AA11" i="303"/>
  <c r="AB11" i="303"/>
  <c r="AC11" i="303"/>
  <c r="AD11" i="303"/>
  <c r="AE11" i="303"/>
  <c r="AF11" i="303"/>
  <c r="X12" i="303"/>
  <c r="AF12" i="303"/>
  <c r="F13" i="303"/>
  <c r="G13" i="303"/>
  <c r="H13" i="303"/>
  <c r="I13" i="303"/>
  <c r="J13" i="303"/>
  <c r="K13" i="303"/>
  <c r="L13" i="303"/>
  <c r="M13" i="303"/>
  <c r="N13" i="303"/>
  <c r="P13" i="303"/>
  <c r="U13" i="303"/>
  <c r="V13" i="303"/>
  <c r="W13" i="303"/>
  <c r="X13" i="303"/>
  <c r="Y13" i="303"/>
  <c r="Z13" i="303"/>
  <c r="AA13" i="303"/>
  <c r="AB13" i="303"/>
  <c r="AC13" i="303"/>
  <c r="AD13" i="303"/>
  <c r="AE13" i="303"/>
  <c r="AF13" i="303"/>
  <c r="E14" i="303"/>
  <c r="F14" i="303"/>
  <c r="G14" i="303"/>
  <c r="G16" i="303" s="1"/>
  <c r="H14" i="303"/>
  <c r="I14" i="303"/>
  <c r="I16" i="303" s="1"/>
  <c r="J14" i="303"/>
  <c r="K14" i="303"/>
  <c r="L14" i="303"/>
  <c r="M14" i="303"/>
  <c r="N14" i="303"/>
  <c r="P14" i="303"/>
  <c r="P16" i="303" s="1"/>
  <c r="U14" i="303"/>
  <c r="V14" i="303"/>
  <c r="W14" i="303"/>
  <c r="X14" i="303"/>
  <c r="Y14" i="303"/>
  <c r="Z14" i="303"/>
  <c r="AA14" i="303"/>
  <c r="AB14" i="303"/>
  <c r="AC14" i="303"/>
  <c r="AD14" i="303"/>
  <c r="AE14" i="303"/>
  <c r="AF14" i="303"/>
  <c r="E15" i="303"/>
  <c r="F15" i="303"/>
  <c r="G15" i="303"/>
  <c r="H15" i="303"/>
  <c r="I15" i="303"/>
  <c r="J15" i="303"/>
  <c r="K15" i="303"/>
  <c r="L15" i="303"/>
  <c r="M15" i="303"/>
  <c r="N15" i="303"/>
  <c r="P15" i="303"/>
  <c r="U15" i="303"/>
  <c r="V15" i="303"/>
  <c r="W15" i="303"/>
  <c r="X15" i="303"/>
  <c r="Y15" i="303"/>
  <c r="Z15" i="303"/>
  <c r="AA15" i="303"/>
  <c r="AB15" i="303"/>
  <c r="AC15" i="303"/>
  <c r="AD15" i="303"/>
  <c r="AD16" i="303"/>
  <c r="AE15" i="303"/>
  <c r="AF15" i="303"/>
  <c r="AF16" i="303" s="1"/>
  <c r="E17" i="303"/>
  <c r="F17" i="303"/>
  <c r="G17" i="303"/>
  <c r="H17" i="303"/>
  <c r="I17" i="303"/>
  <c r="J17" i="303"/>
  <c r="K17" i="303"/>
  <c r="L17" i="303"/>
  <c r="M17" i="303"/>
  <c r="N17" i="303"/>
  <c r="P17" i="303"/>
  <c r="U17" i="303"/>
  <c r="V17" i="303"/>
  <c r="W17" i="303"/>
  <c r="X17" i="303"/>
  <c r="Y17" i="303"/>
  <c r="Z17" i="303"/>
  <c r="AA17" i="303"/>
  <c r="AB17" i="303"/>
  <c r="AC17" i="303"/>
  <c r="AD17" i="303"/>
  <c r="AE17" i="303"/>
  <c r="AF17" i="303"/>
  <c r="E18" i="303"/>
  <c r="F18" i="303"/>
  <c r="H18" i="303"/>
  <c r="I18" i="303"/>
  <c r="J18" i="303"/>
  <c r="K18" i="303"/>
  <c r="L18" i="303"/>
  <c r="M18" i="303"/>
  <c r="N18" i="303"/>
  <c r="P18" i="303"/>
  <c r="U18" i="303"/>
  <c r="V18" i="303"/>
  <c r="W18" i="303"/>
  <c r="X18" i="303"/>
  <c r="Y18" i="303"/>
  <c r="Z18" i="303"/>
  <c r="AA18" i="303"/>
  <c r="AB18" i="303"/>
  <c r="AC18" i="303"/>
  <c r="AD18" i="303"/>
  <c r="AE18" i="303"/>
  <c r="AF18" i="303"/>
  <c r="E19" i="303"/>
  <c r="F19" i="303"/>
  <c r="H19" i="303"/>
  <c r="I19" i="303"/>
  <c r="J19" i="303"/>
  <c r="K19" i="303"/>
  <c r="L19" i="303"/>
  <c r="M19" i="303"/>
  <c r="N19" i="303"/>
  <c r="P19" i="303"/>
  <c r="U19" i="303"/>
  <c r="V19" i="303"/>
  <c r="W19" i="303"/>
  <c r="X19" i="303"/>
  <c r="Y19" i="303"/>
  <c r="Z19" i="303"/>
  <c r="AA19" i="303"/>
  <c r="AB19" i="303"/>
  <c r="AC19" i="303"/>
  <c r="AD19" i="303"/>
  <c r="AE19" i="303"/>
  <c r="AF19" i="303"/>
  <c r="E21" i="303"/>
  <c r="F21" i="303"/>
  <c r="H21" i="303"/>
  <c r="I21" i="303"/>
  <c r="J21" i="303"/>
  <c r="K21" i="303"/>
  <c r="L21" i="303"/>
  <c r="M21" i="303"/>
  <c r="N21" i="303"/>
  <c r="P21" i="303"/>
  <c r="U21" i="303"/>
  <c r="V21" i="303"/>
  <c r="W21" i="303"/>
  <c r="X21" i="303"/>
  <c r="Y21" i="303"/>
  <c r="Z21" i="303"/>
  <c r="AA21" i="303"/>
  <c r="AB21" i="303"/>
  <c r="AC21" i="303"/>
  <c r="AD21" i="303"/>
  <c r="AE21" i="303"/>
  <c r="AF21" i="303"/>
  <c r="E22" i="303"/>
  <c r="F22" i="303"/>
  <c r="H22" i="303"/>
  <c r="I22" i="303"/>
  <c r="J22" i="303"/>
  <c r="K22" i="303"/>
  <c r="L22" i="303"/>
  <c r="M22" i="303"/>
  <c r="N22" i="303"/>
  <c r="P22" i="303"/>
  <c r="U22" i="303"/>
  <c r="V22" i="303"/>
  <c r="W22" i="303"/>
  <c r="X22" i="303"/>
  <c r="Y22" i="303"/>
  <c r="Z22" i="303"/>
  <c r="AA22" i="303"/>
  <c r="AB22" i="303"/>
  <c r="AC22" i="303"/>
  <c r="AD22" i="303"/>
  <c r="AE22" i="303"/>
  <c r="AF22" i="303"/>
  <c r="E23" i="303"/>
  <c r="F23" i="303"/>
  <c r="H23" i="303"/>
  <c r="I23" i="303"/>
  <c r="J23" i="303"/>
  <c r="K23" i="303"/>
  <c r="L23" i="303"/>
  <c r="M23" i="303"/>
  <c r="N23" i="303"/>
  <c r="P23" i="303"/>
  <c r="U23" i="303"/>
  <c r="V23" i="303"/>
  <c r="W23" i="303"/>
  <c r="X23" i="303"/>
  <c r="Y23" i="303"/>
  <c r="Z23" i="303"/>
  <c r="AA23" i="303"/>
  <c r="AB23" i="303"/>
  <c r="AC23" i="303"/>
  <c r="AD23" i="303"/>
  <c r="AE23" i="303"/>
  <c r="AF23" i="303"/>
  <c r="E25" i="303"/>
  <c r="F25" i="303"/>
  <c r="H25" i="303"/>
  <c r="I25" i="303"/>
  <c r="J25" i="303"/>
  <c r="K25" i="303"/>
  <c r="L25" i="303"/>
  <c r="M25" i="303"/>
  <c r="N25" i="303"/>
  <c r="O25" i="303"/>
  <c r="P25" i="303"/>
  <c r="U25" i="303"/>
  <c r="V25" i="303"/>
  <c r="W25" i="303"/>
  <c r="X25" i="303"/>
  <c r="Y25" i="303"/>
  <c r="Z25" i="303"/>
  <c r="AA25" i="303"/>
  <c r="AB25" i="303"/>
  <c r="AC25" i="303"/>
  <c r="AD25" i="303"/>
  <c r="AE25" i="303"/>
  <c r="AF25" i="303"/>
  <c r="E26" i="303"/>
  <c r="E28" i="303" s="1"/>
  <c r="F26" i="303"/>
  <c r="F28" i="303" s="1"/>
  <c r="H26" i="303"/>
  <c r="H28" i="303" s="1"/>
  <c r="I26" i="303"/>
  <c r="I28" i="303" s="1"/>
  <c r="J26" i="303"/>
  <c r="K26" i="303"/>
  <c r="K28" i="303" s="1"/>
  <c r="L26" i="303"/>
  <c r="L28" i="303" s="1"/>
  <c r="M26" i="303"/>
  <c r="N26" i="303"/>
  <c r="N28" i="303" s="1"/>
  <c r="O26" i="303"/>
  <c r="O28" i="303" s="1"/>
  <c r="P26" i="303"/>
  <c r="U26" i="303"/>
  <c r="V26" i="303"/>
  <c r="W26" i="303"/>
  <c r="X26" i="303"/>
  <c r="Y26" i="303"/>
  <c r="Z26" i="303"/>
  <c r="AA26" i="303"/>
  <c r="AB26" i="303"/>
  <c r="AC26" i="303"/>
  <c r="AD26" i="303"/>
  <c r="AE26" i="303"/>
  <c r="AF26" i="303"/>
  <c r="E27" i="303"/>
  <c r="F27" i="303"/>
  <c r="H27" i="303"/>
  <c r="I27" i="303"/>
  <c r="J27" i="303"/>
  <c r="L27" i="303"/>
  <c r="M27" i="303"/>
  <c r="N27" i="303"/>
  <c r="O27" i="303"/>
  <c r="P27" i="303"/>
  <c r="U27" i="303"/>
  <c r="V27" i="303"/>
  <c r="W27" i="303"/>
  <c r="X27" i="303"/>
  <c r="Y27" i="303"/>
  <c r="Z27" i="303"/>
  <c r="AA27" i="303"/>
  <c r="AB27" i="303"/>
  <c r="AC27" i="303"/>
  <c r="AD27" i="303"/>
  <c r="AE27" i="303"/>
  <c r="AF27" i="303"/>
  <c r="E36" i="303"/>
  <c r="F36" i="303"/>
  <c r="G36" i="303"/>
  <c r="H36" i="303"/>
  <c r="I36" i="303"/>
  <c r="K36" i="303"/>
  <c r="L36" i="303"/>
  <c r="M36" i="303"/>
  <c r="N36" i="303"/>
  <c r="O36" i="303"/>
  <c r="P36" i="303"/>
  <c r="U36" i="300"/>
  <c r="U36" i="301"/>
  <c r="V36" i="300"/>
  <c r="W36" i="302"/>
  <c r="V36" i="301"/>
  <c r="W36" i="300"/>
  <c r="X36" i="302"/>
  <c r="W36" i="301"/>
  <c r="X36" i="300"/>
  <c r="Y36" i="302"/>
  <c r="Y36" i="300"/>
  <c r="Z36" i="302"/>
  <c r="Y36" i="301"/>
  <c r="Z36" i="300"/>
  <c r="AA36" i="302"/>
  <c r="Z36" i="301"/>
  <c r="AA36" i="300"/>
  <c r="AB36" i="302"/>
  <c r="AA36" i="301"/>
  <c r="AB36" i="300"/>
  <c r="AC36" i="302"/>
  <c r="AB36" i="301"/>
  <c r="AC36" i="300"/>
  <c r="AD36" i="302"/>
  <c r="AC36" i="301"/>
  <c r="AD36" i="300"/>
  <c r="AE36" i="302"/>
  <c r="AD36" i="301"/>
  <c r="AE36" i="300"/>
  <c r="AF36" i="302"/>
  <c r="AE36" i="301"/>
  <c r="AF36" i="300"/>
  <c r="AG36" i="302"/>
  <c r="AF36" i="301"/>
  <c r="E37" i="303"/>
  <c r="F37" i="303"/>
  <c r="G37" i="303"/>
  <c r="H37" i="303"/>
  <c r="H39" i="303" s="1"/>
  <c r="I37" i="303"/>
  <c r="K37" i="303"/>
  <c r="L37" i="303"/>
  <c r="M37" i="303"/>
  <c r="N37" i="303"/>
  <c r="O37" i="303"/>
  <c r="P37" i="303"/>
  <c r="P39" i="303" s="1"/>
  <c r="U37" i="300"/>
  <c r="U39" i="300" s="1"/>
  <c r="U37" i="301"/>
  <c r="U39" i="301" s="1"/>
  <c r="V37" i="300"/>
  <c r="V39" i="300" s="1"/>
  <c r="W37" i="302"/>
  <c r="V37" i="301"/>
  <c r="V39" i="301" s="1"/>
  <c r="W37" i="300"/>
  <c r="X37" i="302"/>
  <c r="X39" i="302" s="1"/>
  <c r="W37" i="301"/>
  <c r="Y37" i="302"/>
  <c r="X37" i="301"/>
  <c r="X39" i="301" s="1"/>
  <c r="Y37" i="300"/>
  <c r="Z37" i="302"/>
  <c r="Z39" i="302" s="1"/>
  <c r="Y37" i="301"/>
  <c r="Z37" i="300"/>
  <c r="AA37" i="302"/>
  <c r="Z37" i="301"/>
  <c r="Z39" i="301" s="1"/>
  <c r="AA37" i="300"/>
  <c r="AB37" i="302"/>
  <c r="AB39" i="302" s="1"/>
  <c r="AA37" i="301"/>
  <c r="AB37" i="300"/>
  <c r="AC37" i="302"/>
  <c r="AB37" i="301"/>
  <c r="AB39" i="301" s="1"/>
  <c r="AC37" i="300"/>
  <c r="AD37" i="302"/>
  <c r="AC37" i="301"/>
  <c r="AC39" i="301" s="1"/>
  <c r="AD37" i="300"/>
  <c r="AE37" i="302"/>
  <c r="AE39" i="302" s="1"/>
  <c r="AD37" i="301"/>
  <c r="AD39" i="301" s="1"/>
  <c r="AE37" i="300"/>
  <c r="AF37" i="302"/>
  <c r="AF39" i="302" s="1"/>
  <c r="AE37" i="301"/>
  <c r="AF37" i="300"/>
  <c r="AG37" i="302"/>
  <c r="AG39" i="302" s="1"/>
  <c r="AF37" i="301"/>
  <c r="AF39" i="301" s="1"/>
  <c r="E38" i="303"/>
  <c r="F38" i="303"/>
  <c r="G38" i="303"/>
  <c r="H38" i="303"/>
  <c r="I38" i="303"/>
  <c r="J38" i="303"/>
  <c r="K38" i="303"/>
  <c r="L38" i="303"/>
  <c r="M38" i="303"/>
  <c r="N38" i="303"/>
  <c r="O38" i="303"/>
  <c r="U38" i="300"/>
  <c r="U38" i="301"/>
  <c r="V38" i="300"/>
  <c r="W38" i="302"/>
  <c r="V38" i="301"/>
  <c r="W38" i="300"/>
  <c r="X38" i="302"/>
  <c r="W38" i="301"/>
  <c r="X38" i="300"/>
  <c r="Y38" i="302"/>
  <c r="X38" i="301"/>
  <c r="Y38" i="300"/>
  <c r="Z38" i="302"/>
  <c r="Y38" i="301"/>
  <c r="Z38" i="300"/>
  <c r="AA38" i="302"/>
  <c r="Z38" i="301"/>
  <c r="AA38" i="300"/>
  <c r="AB38" i="302"/>
  <c r="AA38" i="301"/>
  <c r="AB38" i="300"/>
  <c r="AC38" i="302"/>
  <c r="AB38" i="301"/>
  <c r="AC38" i="300"/>
  <c r="AD38" i="302"/>
  <c r="AC38" i="301"/>
  <c r="AD38" i="300"/>
  <c r="AE38" i="302"/>
  <c r="AD38" i="301"/>
  <c r="AE38" i="300"/>
  <c r="AF38" i="302"/>
  <c r="AE38" i="301"/>
  <c r="AF38" i="300"/>
  <c r="AG38" i="302"/>
  <c r="AF38" i="301"/>
  <c r="E40" i="303"/>
  <c r="F40" i="303"/>
  <c r="G40" i="303"/>
  <c r="H40" i="303"/>
  <c r="I40" i="303"/>
  <c r="K40" i="303"/>
  <c r="L40" i="303"/>
  <c r="M40" i="303"/>
  <c r="N40" i="303"/>
  <c r="P40" i="303"/>
  <c r="U40" i="300"/>
  <c r="U40" i="301"/>
  <c r="V40" i="300"/>
  <c r="W40" i="302"/>
  <c r="V40" i="301"/>
  <c r="W40" i="300"/>
  <c r="X40" i="302"/>
  <c r="W40" i="301"/>
  <c r="X40" i="300"/>
  <c r="Y40" i="302"/>
  <c r="X40" i="301"/>
  <c r="Y40" i="300"/>
  <c r="Z40" i="302"/>
  <c r="Y40" i="301"/>
  <c r="Z40" i="300"/>
  <c r="AA40" i="302"/>
  <c r="Z40" i="301"/>
  <c r="AA40" i="300"/>
  <c r="AB40" i="302"/>
  <c r="AA40" i="301"/>
  <c r="AB40" i="300"/>
  <c r="AC40" i="302"/>
  <c r="AB40" i="301"/>
  <c r="AC40" i="300"/>
  <c r="AD40" i="302"/>
  <c r="AC40" i="301"/>
  <c r="AD40" i="300"/>
  <c r="AE40" i="302"/>
  <c r="AD40" i="301"/>
  <c r="AE40" i="300"/>
  <c r="AF40" i="302"/>
  <c r="AE40" i="301"/>
  <c r="AF40" i="300"/>
  <c r="AG40" i="302"/>
  <c r="AF40" i="301"/>
  <c r="E41" i="303"/>
  <c r="F41" i="303"/>
  <c r="G41" i="303"/>
  <c r="H41" i="303"/>
  <c r="I41" i="303"/>
  <c r="K41" i="303"/>
  <c r="K43" i="303" s="1"/>
  <c r="L41" i="303"/>
  <c r="M41" i="303"/>
  <c r="M43" i="303" s="1"/>
  <c r="N41" i="303"/>
  <c r="P41" i="303"/>
  <c r="U41" i="300"/>
  <c r="U41" i="301"/>
  <c r="U43" i="301" s="1"/>
  <c r="V41" i="300"/>
  <c r="W41" i="302"/>
  <c r="W43" i="302" s="1"/>
  <c r="V41" i="301"/>
  <c r="V43" i="301" s="1"/>
  <c r="W41" i="300"/>
  <c r="X41" i="302"/>
  <c r="W41" i="301"/>
  <c r="W43" i="301" s="1"/>
  <c r="X41" i="300"/>
  <c r="Y41" i="302"/>
  <c r="X41" i="301"/>
  <c r="X43" i="301" s="1"/>
  <c r="Y41" i="300"/>
  <c r="Z41" i="302"/>
  <c r="Z43" i="302" s="1"/>
  <c r="Y41" i="301"/>
  <c r="Y43" i="301" s="1"/>
  <c r="Z41" i="300"/>
  <c r="AA41" i="302"/>
  <c r="Z41" i="301"/>
  <c r="Z43" i="301" s="1"/>
  <c r="AA41" i="300"/>
  <c r="AB41" i="302"/>
  <c r="AB43" i="302" s="1"/>
  <c r="AA41" i="301"/>
  <c r="AA43" i="301" s="1"/>
  <c r="AB41" i="300"/>
  <c r="AC41" i="302"/>
  <c r="AB41" i="301"/>
  <c r="AB43" i="301" s="1"/>
  <c r="AC41" i="300"/>
  <c r="AD41" i="302"/>
  <c r="AC41" i="301"/>
  <c r="AC43" i="301" s="1"/>
  <c r="AD41" i="300"/>
  <c r="AE41" i="302"/>
  <c r="AE43" i="302" s="1"/>
  <c r="AD41" i="301"/>
  <c r="AD43" i="301" s="1"/>
  <c r="AE41" i="300"/>
  <c r="AF41" i="302"/>
  <c r="AE41" i="301"/>
  <c r="AE43" i="301" s="1"/>
  <c r="AF41" i="300"/>
  <c r="AG41" i="302"/>
  <c r="AG43" i="302" s="1"/>
  <c r="AF41" i="301"/>
  <c r="AF43" i="301" s="1"/>
  <c r="E42" i="303"/>
  <c r="E43" i="303" s="1"/>
  <c r="F42" i="303"/>
  <c r="G42" i="303"/>
  <c r="H42" i="303"/>
  <c r="I42" i="303"/>
  <c r="J42" i="303"/>
  <c r="K42" i="303"/>
  <c r="L42" i="303"/>
  <c r="M42" i="303"/>
  <c r="N42" i="303"/>
  <c r="U42" i="300"/>
  <c r="U42" i="301"/>
  <c r="V42" i="300"/>
  <c r="W42" i="302"/>
  <c r="V42" i="301"/>
  <c r="W42" i="300"/>
  <c r="X42" i="302"/>
  <c r="W42" i="301"/>
  <c r="X42" i="300"/>
  <c r="Y42" i="302"/>
  <c r="X42" i="301"/>
  <c r="Y42" i="300"/>
  <c r="Z42" i="302"/>
  <c r="Y42" i="301"/>
  <c r="Z42" i="300"/>
  <c r="AA42" i="302"/>
  <c r="Z42" i="301"/>
  <c r="AA42" i="300"/>
  <c r="AB42" i="302"/>
  <c r="AA42" i="301"/>
  <c r="AB42" i="300"/>
  <c r="AC42" i="302"/>
  <c r="AB42" i="301"/>
  <c r="AC42" i="300"/>
  <c r="AD42" i="302"/>
  <c r="AC42" i="301"/>
  <c r="AD42" i="300"/>
  <c r="AE42" i="302"/>
  <c r="AD42" i="301"/>
  <c r="AE42" i="300"/>
  <c r="AF42" i="302"/>
  <c r="AE42" i="301"/>
  <c r="AF42" i="300"/>
  <c r="AG42" i="302"/>
  <c r="AF42" i="301"/>
  <c r="E44" i="303"/>
  <c r="F44" i="303"/>
  <c r="G44" i="303"/>
  <c r="H44" i="303"/>
  <c r="I44" i="303"/>
  <c r="K44" i="303"/>
  <c r="L44" i="303"/>
  <c r="M44" i="303"/>
  <c r="N44" i="303"/>
  <c r="P44" i="303"/>
  <c r="U44" i="300"/>
  <c r="U44" i="301"/>
  <c r="V44" i="300"/>
  <c r="V44" i="301"/>
  <c r="W44" i="302"/>
  <c r="W44" i="300"/>
  <c r="W44" i="301"/>
  <c r="X44" i="302"/>
  <c r="X44" i="300"/>
  <c r="X44" i="301"/>
  <c r="Y44" i="302"/>
  <c r="Y44" i="300"/>
  <c r="Y44" i="301"/>
  <c r="Z44" i="302"/>
  <c r="Z44" i="300"/>
  <c r="Z44" i="301"/>
  <c r="AA44" i="302"/>
  <c r="AA44" i="300"/>
  <c r="AA44" i="301"/>
  <c r="AB44" i="302"/>
  <c r="AB44" i="300"/>
  <c r="AB44" i="301"/>
  <c r="AC44" i="302"/>
  <c r="AC44" i="300"/>
  <c r="AD44" i="302"/>
  <c r="AC44" i="301"/>
  <c r="AD44" i="300"/>
  <c r="AE44" i="302"/>
  <c r="AD44" i="301"/>
  <c r="AE44" i="300"/>
  <c r="AE44" i="301"/>
  <c r="AF44" i="302"/>
  <c r="AF44" i="300"/>
  <c r="AG44" i="302"/>
  <c r="AF44" i="301"/>
  <c r="E45" i="303"/>
  <c r="F45" i="303"/>
  <c r="F47" i="303" s="1"/>
  <c r="G45" i="303"/>
  <c r="H45" i="303"/>
  <c r="I45" i="303"/>
  <c r="K45" i="303"/>
  <c r="L45" i="303"/>
  <c r="M45" i="303"/>
  <c r="N45" i="303"/>
  <c r="P45" i="303"/>
  <c r="P47" i="303" s="1"/>
  <c r="U45" i="300"/>
  <c r="U45" i="301"/>
  <c r="U47" i="301" s="1"/>
  <c r="V45" i="300"/>
  <c r="V45" i="301"/>
  <c r="W45" i="302"/>
  <c r="W47" i="302" s="1"/>
  <c r="W45" i="300"/>
  <c r="W45" i="301"/>
  <c r="X45" i="302"/>
  <c r="X47" i="302" s="1"/>
  <c r="X45" i="300"/>
  <c r="X45" i="301"/>
  <c r="X47" i="301" s="1"/>
  <c r="Y45" i="302"/>
  <c r="Y47" i="302" s="1"/>
  <c r="Y45" i="300"/>
  <c r="Y47" i="300" s="1"/>
  <c r="Y45" i="301"/>
  <c r="Y47" i="301" s="1"/>
  <c r="Z45" i="302"/>
  <c r="Z47" i="302" s="1"/>
  <c r="Z45" i="300"/>
  <c r="Z45" i="301"/>
  <c r="AA45" i="302"/>
  <c r="AA47" i="302" s="1"/>
  <c r="AA45" i="300"/>
  <c r="AA45" i="301"/>
  <c r="AB45" i="302"/>
  <c r="AB47" i="302" s="1"/>
  <c r="AB45" i="300"/>
  <c r="AB45" i="301"/>
  <c r="AB47" i="301" s="1"/>
  <c r="AC45" i="302"/>
  <c r="AC47" i="302" s="1"/>
  <c r="AC45" i="300"/>
  <c r="AD45" i="302"/>
  <c r="AD47" i="302" s="1"/>
  <c r="AC45" i="301"/>
  <c r="AC47" i="301" s="1"/>
  <c r="AD45" i="300"/>
  <c r="AE45" i="302"/>
  <c r="AE47" i="302" s="1"/>
  <c r="AD45" i="301"/>
  <c r="AD47" i="301" s="1"/>
  <c r="AE45" i="300"/>
  <c r="AE45" i="301"/>
  <c r="AF45" i="302"/>
  <c r="AF47" i="302" s="1"/>
  <c r="AF45" i="300"/>
  <c r="AG45" i="302"/>
  <c r="AG47" i="302" s="1"/>
  <c r="AF45" i="301"/>
  <c r="AF47" i="301" s="1"/>
  <c r="E46" i="303"/>
  <c r="F46" i="303"/>
  <c r="G46" i="303"/>
  <c r="H46" i="303"/>
  <c r="I46" i="303"/>
  <c r="J46" i="303"/>
  <c r="K46" i="303"/>
  <c r="L46" i="303"/>
  <c r="M46" i="303"/>
  <c r="N46" i="303"/>
  <c r="U46" i="300"/>
  <c r="U46" i="301"/>
  <c r="V46" i="300"/>
  <c r="V46" i="301"/>
  <c r="W46" i="302"/>
  <c r="W46" i="300"/>
  <c r="W46" i="301"/>
  <c r="X46" i="302"/>
  <c r="X46" i="300"/>
  <c r="X46" i="301"/>
  <c r="Y46" i="302"/>
  <c r="Y46" i="300"/>
  <c r="Y46" i="301"/>
  <c r="Z46" i="302"/>
  <c r="Z46" i="300"/>
  <c r="Z46" i="301"/>
  <c r="AA46" i="302"/>
  <c r="AA46" i="300"/>
  <c r="AA46" i="301"/>
  <c r="AB46" i="302"/>
  <c r="AB46" i="300"/>
  <c r="AB46" i="301"/>
  <c r="AC46" i="302"/>
  <c r="AC46" i="300"/>
  <c r="AD46" i="302"/>
  <c r="AC46" i="301"/>
  <c r="AD46" i="300"/>
  <c r="AE46" i="302"/>
  <c r="AD46" i="301"/>
  <c r="AE46" i="300"/>
  <c r="AE46" i="301"/>
  <c r="AF46" i="302"/>
  <c r="AF46" i="300"/>
  <c r="AG46" i="302"/>
  <c r="AF46" i="301"/>
  <c r="E48" i="303"/>
  <c r="F48" i="303"/>
  <c r="G48" i="303"/>
  <c r="H48" i="303"/>
  <c r="I48" i="303"/>
  <c r="K48" i="303"/>
  <c r="L48" i="303"/>
  <c r="M48" i="303"/>
  <c r="N48" i="303"/>
  <c r="P48" i="303"/>
  <c r="U48" i="300"/>
  <c r="U48" i="301"/>
  <c r="V48" i="300"/>
  <c r="V48" i="301"/>
  <c r="W48" i="302"/>
  <c r="W48" i="300"/>
  <c r="W48" i="301"/>
  <c r="X48" i="302"/>
  <c r="X48" i="300"/>
  <c r="X48" i="301"/>
  <c r="Y48" i="302"/>
  <c r="Y48" i="300"/>
  <c r="Y48" i="301"/>
  <c r="Z48" i="302"/>
  <c r="Z48" i="300"/>
  <c r="Z48" i="301"/>
  <c r="AA48" i="302"/>
  <c r="AA48" i="300"/>
  <c r="AA48" i="301"/>
  <c r="AB48" i="302"/>
  <c r="AB48" i="300"/>
  <c r="AB48" i="301"/>
  <c r="AC48" i="302"/>
  <c r="AC48" i="300"/>
  <c r="AC48" i="301"/>
  <c r="AD48" i="302"/>
  <c r="AD48" i="300"/>
  <c r="AD48" i="301"/>
  <c r="AE48" i="302"/>
  <c r="AE48" i="300"/>
  <c r="AE48" i="301"/>
  <c r="AF48" i="302"/>
  <c r="AF48" i="300"/>
  <c r="AF48" i="301"/>
  <c r="AG48" i="302"/>
  <c r="E49" i="303"/>
  <c r="E51" i="303" s="1"/>
  <c r="F49" i="303"/>
  <c r="G49" i="303"/>
  <c r="G51" i="303" s="1"/>
  <c r="H49" i="303"/>
  <c r="I49" i="303"/>
  <c r="I51" i="303" s="1"/>
  <c r="K49" i="303"/>
  <c r="L49" i="303"/>
  <c r="M49" i="303"/>
  <c r="N49" i="303"/>
  <c r="P49" i="303"/>
  <c r="U49" i="300"/>
  <c r="U49" i="301"/>
  <c r="V49" i="300"/>
  <c r="V49" i="301"/>
  <c r="W49" i="302"/>
  <c r="W51" i="302" s="1"/>
  <c r="W49" i="300"/>
  <c r="W49" i="301"/>
  <c r="W51" i="301" s="1"/>
  <c r="X49" i="302"/>
  <c r="X51" i="302" s="1"/>
  <c r="X49" i="300"/>
  <c r="X49" i="301"/>
  <c r="Y49" i="302"/>
  <c r="Y51" i="302" s="1"/>
  <c r="Y49" i="300"/>
  <c r="Y49" i="301"/>
  <c r="Z49" i="302"/>
  <c r="Z49" i="300"/>
  <c r="Z51" i="300" s="1"/>
  <c r="Z49" i="301"/>
  <c r="AA49" i="302"/>
  <c r="AA51" i="302" s="1"/>
  <c r="AA49" i="300"/>
  <c r="AA49" i="301"/>
  <c r="AB49" i="302"/>
  <c r="AB51" i="302" s="1"/>
  <c r="AB49" i="300"/>
  <c r="AB51" i="300" s="1"/>
  <c r="AB49" i="301"/>
  <c r="AC49" i="302"/>
  <c r="AC49" i="300"/>
  <c r="AC49" i="301"/>
  <c r="AD49" i="302"/>
  <c r="AD51" i="302" s="1"/>
  <c r="AD49" i="300"/>
  <c r="AD49" i="301"/>
  <c r="AE49" i="302"/>
  <c r="AE51" i="302" s="1"/>
  <c r="AE49" i="300"/>
  <c r="AE49" i="301"/>
  <c r="AE51" i="301" s="1"/>
  <c r="AF49" i="302"/>
  <c r="AF51" i="302" s="1"/>
  <c r="AF49" i="300"/>
  <c r="AF49" i="301"/>
  <c r="AG49" i="302"/>
  <c r="AG51" i="302" s="1"/>
  <c r="E50" i="303"/>
  <c r="F50" i="303"/>
  <c r="G50" i="303"/>
  <c r="H50" i="303"/>
  <c r="I50" i="303"/>
  <c r="J50" i="303"/>
  <c r="J51" i="303" s="1"/>
  <c r="K50" i="303"/>
  <c r="L50" i="303"/>
  <c r="M50" i="303"/>
  <c r="N50" i="303"/>
  <c r="U50" i="300"/>
  <c r="U50" i="301"/>
  <c r="V50" i="300"/>
  <c r="V50" i="301"/>
  <c r="W50" i="302"/>
  <c r="W50" i="300"/>
  <c r="W50" i="301"/>
  <c r="X50" i="302"/>
  <c r="X50" i="300"/>
  <c r="X50" i="301"/>
  <c r="Y50" i="302"/>
  <c r="Y50" i="300"/>
  <c r="Y50" i="301"/>
  <c r="Z50" i="302"/>
  <c r="Z50" i="300"/>
  <c r="Z50" i="301"/>
  <c r="AA50" i="302"/>
  <c r="AA50" i="300"/>
  <c r="AA50" i="301"/>
  <c r="AB50" i="302"/>
  <c r="AB50" i="300"/>
  <c r="AB50" i="301"/>
  <c r="AC50" i="302"/>
  <c r="AC50" i="300"/>
  <c r="AC50" i="301"/>
  <c r="AD50" i="302"/>
  <c r="AD50" i="300"/>
  <c r="AD50" i="301"/>
  <c r="AE50" i="302"/>
  <c r="AE50" i="300"/>
  <c r="AE50" i="301"/>
  <c r="AF50" i="302"/>
  <c r="AF50" i="300"/>
  <c r="AF50" i="301"/>
  <c r="AG50" i="302"/>
  <c r="E52" i="303"/>
  <c r="F52" i="303"/>
  <c r="G52" i="303"/>
  <c r="H52" i="303"/>
  <c r="I52" i="303"/>
  <c r="K52" i="303"/>
  <c r="L52" i="303"/>
  <c r="M52" i="303"/>
  <c r="N52" i="303"/>
  <c r="P52" i="303"/>
  <c r="U52" i="300"/>
  <c r="U52" i="301"/>
  <c r="V52" i="300"/>
  <c r="V52" i="301"/>
  <c r="W52" i="302"/>
  <c r="W52" i="300"/>
  <c r="W52" i="301"/>
  <c r="X52" i="302"/>
  <c r="X52" i="300"/>
  <c r="X52" i="301"/>
  <c r="Y52" i="302"/>
  <c r="Y52" i="300"/>
  <c r="Y52" i="301"/>
  <c r="Z52" i="302"/>
  <c r="Z52" i="300"/>
  <c r="Z52" i="301"/>
  <c r="AA52" i="302"/>
  <c r="AA52" i="300"/>
  <c r="AA52" i="301"/>
  <c r="AB52" i="302"/>
  <c r="AB52" i="300"/>
  <c r="AB52" i="301"/>
  <c r="AC52" i="302"/>
  <c r="AC52" i="300"/>
  <c r="AC52" i="301"/>
  <c r="AD52" i="302"/>
  <c r="AD52" i="300"/>
  <c r="AD52" i="301"/>
  <c r="AE52" i="302"/>
  <c r="AE52" i="300"/>
  <c r="AE52" i="301"/>
  <c r="AF52" i="302"/>
  <c r="AF52" i="300"/>
  <c r="AF52" i="301"/>
  <c r="AG52" i="302"/>
  <c r="E53" i="303"/>
  <c r="F53" i="303"/>
  <c r="G53" i="303"/>
  <c r="H53" i="303"/>
  <c r="I53" i="303"/>
  <c r="K53" i="303"/>
  <c r="L53" i="303"/>
  <c r="M53" i="303"/>
  <c r="M55" i="303" s="1"/>
  <c r="N53" i="303"/>
  <c r="P53" i="303"/>
  <c r="P55" i="303" s="1"/>
  <c r="U53" i="300"/>
  <c r="U53" i="301"/>
  <c r="V53" i="300"/>
  <c r="V53" i="301"/>
  <c r="W53" i="302"/>
  <c r="W55" i="302" s="1"/>
  <c r="W53" i="300"/>
  <c r="W53" i="301"/>
  <c r="X53" i="302"/>
  <c r="X55" i="302" s="1"/>
  <c r="X53" i="300"/>
  <c r="X53" i="301"/>
  <c r="Y53" i="302"/>
  <c r="Y55" i="302"/>
  <c r="Y53" i="300"/>
  <c r="Y53" i="301"/>
  <c r="Z53" i="302"/>
  <c r="Z55" i="302" s="1"/>
  <c r="Z53" i="300"/>
  <c r="Z55" i="300" s="1"/>
  <c r="Z53" i="301"/>
  <c r="AA53" i="302"/>
  <c r="AA55" i="302" s="1"/>
  <c r="AA53" i="300"/>
  <c r="AA53" i="301"/>
  <c r="AA55" i="301" s="1"/>
  <c r="AB53" i="302"/>
  <c r="AB55" i="302" s="1"/>
  <c r="AB53" i="300"/>
  <c r="AB55" i="300" s="1"/>
  <c r="AB53" i="301"/>
  <c r="AC53" i="302"/>
  <c r="AC55" i="302" s="1"/>
  <c r="AC53" i="300"/>
  <c r="AC55" i="300" s="1"/>
  <c r="AC53" i="301"/>
  <c r="AD53" i="302"/>
  <c r="AD55" i="302"/>
  <c r="AD53" i="300"/>
  <c r="AD53" i="301"/>
  <c r="AE53" i="302"/>
  <c r="AE55" i="302" s="1"/>
  <c r="AE53" i="300"/>
  <c r="AE53" i="301"/>
  <c r="AF53" i="302"/>
  <c r="AF55" i="302" s="1"/>
  <c r="AF53" i="300"/>
  <c r="AF53" i="301"/>
  <c r="AG53" i="302"/>
  <c r="AG55" i="302"/>
  <c r="E54" i="303"/>
  <c r="F54" i="303"/>
  <c r="G54" i="303"/>
  <c r="H54" i="303"/>
  <c r="I54" i="303"/>
  <c r="J54" i="303"/>
  <c r="K54" i="303"/>
  <c r="L54" i="303"/>
  <c r="M54" i="303"/>
  <c r="N54" i="303"/>
  <c r="V54" i="300"/>
  <c r="V54" i="301"/>
  <c r="W54" i="302"/>
  <c r="W54" i="300"/>
  <c r="W54" i="301"/>
  <c r="X54" i="302"/>
  <c r="X54" i="300"/>
  <c r="X54" i="301"/>
  <c r="Y54" i="302"/>
  <c r="Y54" i="300"/>
  <c r="Y54" i="301"/>
  <c r="Z54" i="302"/>
  <c r="Z54" i="300"/>
  <c r="Z54" i="301"/>
  <c r="AA54" i="302"/>
  <c r="AA54" i="300"/>
  <c r="AA54" i="301"/>
  <c r="AB54" i="302"/>
  <c r="AB54" i="300"/>
  <c r="AB54" i="301"/>
  <c r="AC54" i="302"/>
  <c r="AC54" i="300"/>
  <c r="AC54" i="301"/>
  <c r="AD54" i="302"/>
  <c r="AD54" i="300"/>
  <c r="AD54" i="301"/>
  <c r="AE54" i="302"/>
  <c r="AE54" i="300"/>
  <c r="AE55" i="300" s="1"/>
  <c r="AE54" i="301"/>
  <c r="AF54" i="302"/>
  <c r="AF54" i="300"/>
  <c r="AF54" i="301"/>
  <c r="AG54" i="302"/>
  <c r="E12" i="302"/>
  <c r="F12" i="302"/>
  <c r="G12" i="302"/>
  <c r="H12" i="302"/>
  <c r="I12" i="302"/>
  <c r="J12" i="302"/>
  <c r="K12" i="302"/>
  <c r="L12" i="302"/>
  <c r="M12" i="302"/>
  <c r="N12" i="302"/>
  <c r="O12" i="302"/>
  <c r="P12" i="302"/>
  <c r="V12" i="302"/>
  <c r="W12" i="302"/>
  <c r="X12" i="302"/>
  <c r="Y12" i="302"/>
  <c r="Z12" i="302"/>
  <c r="AA12" i="302"/>
  <c r="AB12" i="302"/>
  <c r="AC12" i="302"/>
  <c r="AD12" i="302"/>
  <c r="AE12" i="302"/>
  <c r="AF12" i="302"/>
  <c r="AG12" i="302"/>
  <c r="E16" i="302"/>
  <c r="F16" i="302"/>
  <c r="G16" i="302"/>
  <c r="H16" i="302"/>
  <c r="I16" i="302"/>
  <c r="J16" i="302"/>
  <c r="K16" i="302"/>
  <c r="L16" i="302"/>
  <c r="M16" i="302"/>
  <c r="N16" i="302"/>
  <c r="O16" i="302"/>
  <c r="P16" i="302"/>
  <c r="V16" i="302"/>
  <c r="W16" i="302"/>
  <c r="X16" i="302"/>
  <c r="Y16" i="302"/>
  <c r="Z16" i="302"/>
  <c r="AA16" i="302"/>
  <c r="AB16" i="302"/>
  <c r="AC16" i="302"/>
  <c r="AD16" i="302"/>
  <c r="AE16" i="302"/>
  <c r="AF16" i="302"/>
  <c r="AG16" i="302"/>
  <c r="E20" i="302"/>
  <c r="F20" i="302"/>
  <c r="G20" i="302"/>
  <c r="H20" i="302"/>
  <c r="I20" i="302"/>
  <c r="J20" i="302"/>
  <c r="K20" i="302"/>
  <c r="L20" i="302"/>
  <c r="M20" i="302"/>
  <c r="N20" i="302"/>
  <c r="O20" i="302"/>
  <c r="P20" i="302"/>
  <c r="V20" i="302"/>
  <c r="W20" i="302"/>
  <c r="X20" i="302"/>
  <c r="Y20" i="302"/>
  <c r="Z20" i="302"/>
  <c r="AA20" i="302"/>
  <c r="AB20" i="302"/>
  <c r="AC20" i="302"/>
  <c r="AD20" i="302"/>
  <c r="AE20" i="302"/>
  <c r="AF20" i="302"/>
  <c r="AG20" i="302"/>
  <c r="E24" i="302"/>
  <c r="F24" i="302"/>
  <c r="G24" i="302"/>
  <c r="H24" i="302"/>
  <c r="I24" i="302"/>
  <c r="J24" i="302"/>
  <c r="K24" i="302"/>
  <c r="L24" i="302"/>
  <c r="M24" i="302"/>
  <c r="N24" i="302"/>
  <c r="O24" i="302"/>
  <c r="P24" i="302"/>
  <c r="V24" i="302"/>
  <c r="W24" i="302"/>
  <c r="X24" i="302"/>
  <c r="Y24" i="302"/>
  <c r="Z24" i="302"/>
  <c r="AA24" i="302"/>
  <c r="AB24" i="302"/>
  <c r="AC24" i="302"/>
  <c r="AD24" i="302"/>
  <c r="AE24" i="302"/>
  <c r="AF24" i="302"/>
  <c r="AG24" i="302"/>
  <c r="E28" i="302"/>
  <c r="F28" i="302"/>
  <c r="G28" i="302"/>
  <c r="H28" i="302"/>
  <c r="I28" i="302"/>
  <c r="J28" i="302"/>
  <c r="K28" i="302"/>
  <c r="L28" i="302"/>
  <c r="M28" i="302"/>
  <c r="N28" i="302"/>
  <c r="O28" i="302"/>
  <c r="P28" i="302"/>
  <c r="V28" i="302"/>
  <c r="W28" i="302"/>
  <c r="X28" i="302"/>
  <c r="Y28" i="302"/>
  <c r="Z28" i="302"/>
  <c r="AA28" i="302"/>
  <c r="AB28" i="302"/>
  <c r="AC28" i="302"/>
  <c r="AD28" i="302"/>
  <c r="AE28" i="302"/>
  <c r="AF28" i="302"/>
  <c r="AG28" i="302"/>
  <c r="E29" i="302"/>
  <c r="F29" i="302"/>
  <c r="G29" i="302"/>
  <c r="H29" i="302"/>
  <c r="I29" i="302"/>
  <c r="J29" i="302"/>
  <c r="K29" i="302"/>
  <c r="L29" i="302"/>
  <c r="M29" i="302"/>
  <c r="N29" i="302"/>
  <c r="O29" i="302"/>
  <c r="P29" i="302"/>
  <c r="V29" i="302"/>
  <c r="W29" i="302"/>
  <c r="X29" i="302"/>
  <c r="Y29" i="302"/>
  <c r="Z29" i="302"/>
  <c r="AA29" i="302"/>
  <c r="AB29" i="302"/>
  <c r="AC29" i="302"/>
  <c r="AD29" i="302"/>
  <c r="AE29" i="302"/>
  <c r="AF29" i="302"/>
  <c r="AG29" i="302"/>
  <c r="E30" i="302"/>
  <c r="F30" i="302"/>
  <c r="G30" i="302"/>
  <c r="H30" i="302"/>
  <c r="I30" i="302"/>
  <c r="J30" i="302"/>
  <c r="K30" i="302"/>
  <c r="L30" i="302"/>
  <c r="M30" i="302"/>
  <c r="N30" i="302"/>
  <c r="O30" i="302"/>
  <c r="P30" i="302"/>
  <c r="V30" i="302"/>
  <c r="W30" i="302"/>
  <c r="X30" i="302"/>
  <c r="Y30" i="302"/>
  <c r="Z30" i="302"/>
  <c r="AA30" i="302"/>
  <c r="AB30" i="302"/>
  <c r="AC30" i="302"/>
  <c r="AD30" i="302"/>
  <c r="AE30" i="302"/>
  <c r="AF30" i="302"/>
  <c r="AG30" i="302"/>
  <c r="E31" i="302"/>
  <c r="F31" i="302"/>
  <c r="G31" i="302"/>
  <c r="H31" i="302"/>
  <c r="I31" i="302"/>
  <c r="J31" i="302"/>
  <c r="K31" i="302"/>
  <c r="L31" i="302"/>
  <c r="M31" i="302"/>
  <c r="N31" i="302"/>
  <c r="O31" i="302"/>
  <c r="P31" i="302"/>
  <c r="V31" i="302"/>
  <c r="W31" i="302"/>
  <c r="X31" i="302"/>
  <c r="Y31" i="302"/>
  <c r="Z31" i="302"/>
  <c r="AA31" i="302"/>
  <c r="AB31" i="302"/>
  <c r="AC31" i="302"/>
  <c r="AD31" i="302"/>
  <c r="AE31" i="302"/>
  <c r="AF31" i="302"/>
  <c r="AG31" i="302"/>
  <c r="E32" i="302"/>
  <c r="F32" i="302"/>
  <c r="G32" i="302"/>
  <c r="H32" i="302"/>
  <c r="I32" i="302"/>
  <c r="J32" i="302"/>
  <c r="K32" i="302"/>
  <c r="L32" i="302"/>
  <c r="M32" i="302"/>
  <c r="N32" i="302"/>
  <c r="O32" i="302"/>
  <c r="P32" i="302"/>
  <c r="V32" i="302"/>
  <c r="W32" i="302"/>
  <c r="X32" i="302"/>
  <c r="Y32" i="302"/>
  <c r="Z32" i="302"/>
  <c r="AA32" i="302"/>
  <c r="AB32" i="302"/>
  <c r="AC32" i="302"/>
  <c r="AD32" i="302"/>
  <c r="AE32" i="302"/>
  <c r="AF32" i="302"/>
  <c r="AG32" i="302"/>
  <c r="V36" i="302"/>
  <c r="V37" i="302"/>
  <c r="V39" i="302" s="1"/>
  <c r="V38" i="302"/>
  <c r="E39" i="302"/>
  <c r="F39" i="302"/>
  <c r="G39" i="302"/>
  <c r="H39" i="302"/>
  <c r="I39" i="302"/>
  <c r="J39" i="302"/>
  <c r="K39" i="302"/>
  <c r="L39" i="302"/>
  <c r="M39" i="302"/>
  <c r="N39" i="302"/>
  <c r="O39" i="302"/>
  <c r="P39" i="302"/>
  <c r="Y39" i="302"/>
  <c r="AD39" i="302"/>
  <c r="V40" i="302"/>
  <c r="V41" i="302"/>
  <c r="V43" i="302" s="1"/>
  <c r="V42" i="302"/>
  <c r="E43" i="302"/>
  <c r="F43" i="302"/>
  <c r="G43" i="302"/>
  <c r="H43" i="302"/>
  <c r="I43" i="302"/>
  <c r="J43" i="302"/>
  <c r="K43" i="302"/>
  <c r="L43" i="302"/>
  <c r="M43" i="302"/>
  <c r="N43" i="302"/>
  <c r="O43" i="302"/>
  <c r="P43" i="302"/>
  <c r="X43" i="302"/>
  <c r="AA43" i="302"/>
  <c r="AD43" i="302"/>
  <c r="AF43" i="302"/>
  <c r="V44" i="302"/>
  <c r="V45" i="302"/>
  <c r="V47" i="302" s="1"/>
  <c r="V46" i="302"/>
  <c r="E47" i="302"/>
  <c r="F47" i="302"/>
  <c r="G47" i="302"/>
  <c r="H47" i="302"/>
  <c r="I47" i="302"/>
  <c r="J47" i="302"/>
  <c r="K47" i="302"/>
  <c r="L47" i="302"/>
  <c r="M47" i="302"/>
  <c r="N47" i="302"/>
  <c r="O47" i="302"/>
  <c r="P47" i="302"/>
  <c r="V48" i="302"/>
  <c r="V49" i="302"/>
  <c r="V51" i="302" s="1"/>
  <c r="V50" i="302"/>
  <c r="E51" i="302"/>
  <c r="F51" i="302"/>
  <c r="G51" i="302"/>
  <c r="H51" i="302"/>
  <c r="I51" i="302"/>
  <c r="J51" i="302"/>
  <c r="K51" i="302"/>
  <c r="L51" i="302"/>
  <c r="M51" i="302"/>
  <c r="N51" i="302"/>
  <c r="O51" i="302"/>
  <c r="P51" i="302"/>
  <c r="Z51" i="302"/>
  <c r="AC51" i="302"/>
  <c r="V52" i="302"/>
  <c r="V53" i="302"/>
  <c r="V55" i="302" s="1"/>
  <c r="V54" i="302"/>
  <c r="E55" i="302"/>
  <c r="F55" i="302"/>
  <c r="G55" i="302"/>
  <c r="H55" i="302"/>
  <c r="I55" i="302"/>
  <c r="J55" i="302"/>
  <c r="K55" i="302"/>
  <c r="L55" i="302"/>
  <c r="M55" i="302"/>
  <c r="N55" i="302"/>
  <c r="O55" i="302"/>
  <c r="P55" i="302"/>
  <c r="E56" i="302"/>
  <c r="F56" i="302"/>
  <c r="G56" i="302"/>
  <c r="H56" i="302"/>
  <c r="I56" i="302"/>
  <c r="J56" i="302"/>
  <c r="K56" i="302"/>
  <c r="L56" i="302"/>
  <c r="M56" i="302"/>
  <c r="N56" i="302"/>
  <c r="O56" i="302"/>
  <c r="P56" i="302"/>
  <c r="E57" i="302"/>
  <c r="E59" i="302" s="1"/>
  <c r="F57" i="302"/>
  <c r="F59" i="302" s="1"/>
  <c r="G57" i="302"/>
  <c r="G59" i="302" s="1"/>
  <c r="H57" i="302"/>
  <c r="H59" i="302" s="1"/>
  <c r="I57" i="302"/>
  <c r="I59" i="302" s="1"/>
  <c r="J57" i="302"/>
  <c r="J59" i="302" s="1"/>
  <c r="K57" i="302"/>
  <c r="K59" i="302" s="1"/>
  <c r="L57" i="302"/>
  <c r="L59" i="302" s="1"/>
  <c r="M57" i="302"/>
  <c r="M59" i="302" s="1"/>
  <c r="N57" i="302"/>
  <c r="N59" i="302" s="1"/>
  <c r="O57" i="302"/>
  <c r="P57" i="302"/>
  <c r="P59" i="302" s="1"/>
  <c r="E58" i="302"/>
  <c r="F58" i="302"/>
  <c r="G58" i="302"/>
  <c r="H58" i="302"/>
  <c r="I58" i="302"/>
  <c r="J58" i="302"/>
  <c r="K58" i="302"/>
  <c r="L58" i="302"/>
  <c r="M58" i="302"/>
  <c r="N58" i="302"/>
  <c r="O58" i="302"/>
  <c r="P58" i="302"/>
  <c r="O59" i="302"/>
  <c r="AE39" i="301"/>
  <c r="W39" i="300"/>
  <c r="Y12" i="176"/>
  <c r="Y16" i="176"/>
  <c r="Y20" i="176"/>
  <c r="Y24" i="176"/>
  <c r="L28" i="176"/>
  <c r="Y28" i="176"/>
  <c r="L32" i="176"/>
  <c r="Y32" i="176"/>
  <c r="L39" i="176"/>
  <c r="Y40" i="176"/>
  <c r="Y41" i="176"/>
  <c r="Y43" i="176" s="1"/>
  <c r="Y42" i="176"/>
  <c r="L43" i="176"/>
  <c r="Y44" i="176"/>
  <c r="Y45" i="176"/>
  <c r="Y47" i="176"/>
  <c r="Y46" i="176"/>
  <c r="L47" i="176"/>
  <c r="Y48" i="176"/>
  <c r="Y49" i="176"/>
  <c r="Y51" i="176" s="1"/>
  <c r="Y50" i="176"/>
  <c r="L51" i="176"/>
  <c r="Y53" i="176"/>
  <c r="Y55" i="176" s="1"/>
  <c r="Y54" i="176"/>
  <c r="L55" i="176"/>
  <c r="L59" i="176"/>
  <c r="I9" i="4"/>
  <c r="J9" i="4"/>
  <c r="N9" i="4"/>
  <c r="E10" i="4"/>
  <c r="I11" i="4"/>
  <c r="J11" i="4"/>
  <c r="N11" i="4"/>
  <c r="I12" i="4"/>
  <c r="N12" i="4"/>
  <c r="D13" i="4"/>
  <c r="I13" i="4" s="1"/>
  <c r="E13" i="4"/>
  <c r="F13" i="4"/>
  <c r="I14" i="4"/>
  <c r="J14" i="4"/>
  <c r="N14" i="4"/>
  <c r="I15" i="4"/>
  <c r="J15" i="4"/>
  <c r="N15" i="4"/>
  <c r="D16" i="4"/>
  <c r="F16" i="4"/>
  <c r="I17" i="4"/>
  <c r="J17" i="4"/>
  <c r="N17" i="4"/>
  <c r="I18" i="4"/>
  <c r="J18" i="4"/>
  <c r="N18" i="4"/>
  <c r="D19" i="4"/>
  <c r="E19" i="4"/>
  <c r="F19" i="4"/>
  <c r="I20" i="4"/>
  <c r="J20" i="4"/>
  <c r="N20" i="4"/>
  <c r="I21" i="4"/>
  <c r="J21" i="4"/>
  <c r="N21" i="4"/>
  <c r="E24" i="4"/>
  <c r="F24" i="4"/>
  <c r="P9" i="134"/>
  <c r="Q9" i="134"/>
  <c r="R9" i="134"/>
  <c r="P15" i="134"/>
  <c r="P21" i="134"/>
  <c r="P10" i="134"/>
  <c r="P16" i="134"/>
  <c r="P22" i="134"/>
  <c r="P11" i="134"/>
  <c r="T11" i="134" s="1"/>
  <c r="P17" i="134"/>
  <c r="P23" i="134"/>
  <c r="P12" i="134"/>
  <c r="P18" i="134"/>
  <c r="P24" i="134"/>
  <c r="P13" i="134"/>
  <c r="S13" i="134" s="1"/>
  <c r="P19" i="134"/>
  <c r="P25" i="134"/>
  <c r="Q10" i="134"/>
  <c r="R10" i="134"/>
  <c r="R11" i="134"/>
  <c r="Q15" i="134"/>
  <c r="X15" i="134" s="1"/>
  <c r="R15" i="134"/>
  <c r="Q16" i="134"/>
  <c r="X16" i="134" s="1"/>
  <c r="R16" i="134"/>
  <c r="Q17" i="134"/>
  <c r="R17" i="134"/>
  <c r="Q18" i="134"/>
  <c r="X18" i="134" s="1"/>
  <c r="R18" i="134"/>
  <c r="Q19" i="134"/>
  <c r="X19" i="134" s="1"/>
  <c r="R19" i="134"/>
  <c r="Q21" i="134"/>
  <c r="Q22" i="134"/>
  <c r="R22" i="134"/>
  <c r="Q23" i="134"/>
  <c r="R23" i="134"/>
  <c r="Q25" i="134"/>
  <c r="R25" i="134"/>
  <c r="G9" i="132"/>
  <c r="H9" i="132"/>
  <c r="D27" i="132"/>
  <c r="D28" i="132"/>
  <c r="G28" i="132" s="1"/>
  <c r="D29" i="132"/>
  <c r="G29" i="132" s="1"/>
  <c r="D30" i="132"/>
  <c r="G30" i="132" s="1"/>
  <c r="D31" i="132"/>
  <c r="G31" i="132" s="1"/>
  <c r="S9" i="132"/>
  <c r="T9" i="132"/>
  <c r="P27" i="132"/>
  <c r="S27" i="132" s="1"/>
  <c r="P28" i="132"/>
  <c r="S28" i="132" s="1"/>
  <c r="P29" i="132"/>
  <c r="S29" i="132" s="1"/>
  <c r="P30" i="132"/>
  <c r="S30" i="132" s="1"/>
  <c r="P31" i="132"/>
  <c r="S31" i="132" s="1"/>
  <c r="G10" i="132"/>
  <c r="H10" i="132"/>
  <c r="S10" i="132"/>
  <c r="T10" i="132"/>
  <c r="G11" i="132"/>
  <c r="H11" i="132"/>
  <c r="S11" i="132"/>
  <c r="T11" i="132"/>
  <c r="G12" i="132"/>
  <c r="H12" i="132"/>
  <c r="S12" i="132"/>
  <c r="T12" i="132"/>
  <c r="G13" i="132"/>
  <c r="H13" i="132"/>
  <c r="S13" i="132"/>
  <c r="T13" i="132"/>
  <c r="D14" i="132"/>
  <c r="G14" i="132" s="1"/>
  <c r="E14" i="132"/>
  <c r="H14" i="132" s="1"/>
  <c r="F14" i="132"/>
  <c r="P14" i="132"/>
  <c r="S14" i="132" s="1"/>
  <c r="Q14" i="132"/>
  <c r="T14" i="132"/>
  <c r="R14" i="132"/>
  <c r="G15" i="132"/>
  <c r="H15" i="132"/>
  <c r="S15" i="132"/>
  <c r="T15" i="132"/>
  <c r="G16" i="132"/>
  <c r="H16" i="132"/>
  <c r="S16" i="132"/>
  <c r="T16" i="132"/>
  <c r="G17" i="132"/>
  <c r="H17" i="132"/>
  <c r="S17" i="132"/>
  <c r="T17" i="132"/>
  <c r="G18" i="132"/>
  <c r="H18" i="132"/>
  <c r="S18" i="132"/>
  <c r="T18" i="132"/>
  <c r="G19" i="132"/>
  <c r="H19" i="132"/>
  <c r="S19" i="132"/>
  <c r="T19" i="132"/>
  <c r="D20" i="132"/>
  <c r="G20" i="132" s="1"/>
  <c r="E20" i="132"/>
  <c r="H20" i="132" s="1"/>
  <c r="F20" i="132"/>
  <c r="P20" i="132"/>
  <c r="S20" i="132" s="1"/>
  <c r="Q20" i="132"/>
  <c r="T20" i="132" s="1"/>
  <c r="R20" i="132"/>
  <c r="G21" i="132"/>
  <c r="H21" i="132"/>
  <c r="S21" i="132"/>
  <c r="T21" i="132"/>
  <c r="G22" i="132"/>
  <c r="H22" i="132"/>
  <c r="S22" i="132"/>
  <c r="T22" i="132"/>
  <c r="G23" i="132"/>
  <c r="H23" i="132"/>
  <c r="S23" i="132"/>
  <c r="T23" i="132"/>
  <c r="G24" i="132"/>
  <c r="H24" i="132"/>
  <c r="S24" i="132"/>
  <c r="T24" i="132"/>
  <c r="G25" i="132"/>
  <c r="H25" i="132"/>
  <c r="S25" i="132"/>
  <c r="T25" i="132"/>
  <c r="D26" i="132"/>
  <c r="G26" i="132" s="1"/>
  <c r="E26" i="132"/>
  <c r="H26" i="132" s="1"/>
  <c r="F26" i="132"/>
  <c r="P26" i="132"/>
  <c r="S26" i="132" s="1"/>
  <c r="Q26" i="132"/>
  <c r="R26" i="132"/>
  <c r="T26" i="132"/>
  <c r="E27" i="132"/>
  <c r="H27" i="132" s="1"/>
  <c r="F27" i="132"/>
  <c r="Q27" i="132"/>
  <c r="T27" i="132" s="1"/>
  <c r="R27" i="132"/>
  <c r="E28" i="132"/>
  <c r="H28" i="132" s="1"/>
  <c r="F28" i="132"/>
  <c r="Q28" i="132"/>
  <c r="T28" i="132" s="1"/>
  <c r="R28" i="132"/>
  <c r="E29" i="132"/>
  <c r="H29" i="132" s="1"/>
  <c r="F29" i="132"/>
  <c r="Q29" i="132"/>
  <c r="T29" i="132"/>
  <c r="R29" i="132"/>
  <c r="E30" i="132"/>
  <c r="H30" i="132" s="1"/>
  <c r="F30" i="132"/>
  <c r="Q30" i="132"/>
  <c r="T30" i="132" s="1"/>
  <c r="R30" i="132"/>
  <c r="E31" i="132"/>
  <c r="H31" i="132" s="1"/>
  <c r="F31" i="132"/>
  <c r="Q31" i="132"/>
  <c r="T31" i="132" s="1"/>
  <c r="R31" i="132"/>
  <c r="G36" i="132"/>
  <c r="H36" i="132"/>
  <c r="D54" i="132"/>
  <c r="G54" i="132" s="1"/>
  <c r="D55" i="132"/>
  <c r="G55" i="132" s="1"/>
  <c r="D56" i="132"/>
  <c r="G56" i="132" s="1"/>
  <c r="D57" i="132"/>
  <c r="G57" i="132" s="1"/>
  <c r="D58" i="132"/>
  <c r="G58" i="132" s="1"/>
  <c r="P36" i="132"/>
  <c r="S36" i="132" s="1"/>
  <c r="Q36" i="132"/>
  <c r="R36" i="132"/>
  <c r="T36" i="132"/>
  <c r="P42" i="132"/>
  <c r="S42" i="132" s="1"/>
  <c r="P48" i="132"/>
  <c r="S48" i="132" s="1"/>
  <c r="P37" i="132"/>
  <c r="S37" i="132" s="1"/>
  <c r="P43" i="132"/>
  <c r="S43" i="132" s="1"/>
  <c r="P49" i="132"/>
  <c r="S49" i="132" s="1"/>
  <c r="P38" i="132"/>
  <c r="P44" i="132"/>
  <c r="S44" i="132" s="1"/>
  <c r="P50" i="132"/>
  <c r="S50" i="132" s="1"/>
  <c r="P39" i="132"/>
  <c r="S39" i="132" s="1"/>
  <c r="P45" i="132"/>
  <c r="S45" i="132"/>
  <c r="P51" i="132"/>
  <c r="S51" i="132" s="1"/>
  <c r="P40" i="132"/>
  <c r="P46" i="132"/>
  <c r="S46" i="132" s="1"/>
  <c r="P52" i="132"/>
  <c r="S52" i="132" s="1"/>
  <c r="G37" i="132"/>
  <c r="H37" i="132"/>
  <c r="Q37" i="132"/>
  <c r="T37" i="132"/>
  <c r="R37" i="132"/>
  <c r="G38" i="132"/>
  <c r="H38" i="132"/>
  <c r="Q38" i="132"/>
  <c r="T38" i="132" s="1"/>
  <c r="R38" i="132"/>
  <c r="G39" i="132"/>
  <c r="H39" i="132"/>
  <c r="Q39" i="132"/>
  <c r="T39" i="132" s="1"/>
  <c r="R39" i="132"/>
  <c r="G40" i="132"/>
  <c r="H40" i="132"/>
  <c r="Q40" i="132"/>
  <c r="T40" i="132" s="1"/>
  <c r="R40" i="132"/>
  <c r="D41" i="132"/>
  <c r="G41" i="132" s="1"/>
  <c r="E41" i="132"/>
  <c r="H41" i="132" s="1"/>
  <c r="F41" i="132"/>
  <c r="G42" i="132"/>
  <c r="H42" i="132"/>
  <c r="Q42" i="132"/>
  <c r="T42" i="132" s="1"/>
  <c r="R42" i="132"/>
  <c r="G43" i="132"/>
  <c r="H43" i="132"/>
  <c r="Q43" i="132"/>
  <c r="R43" i="132"/>
  <c r="G44" i="132"/>
  <c r="H44" i="132"/>
  <c r="Q44" i="132"/>
  <c r="T44" i="132" s="1"/>
  <c r="R44" i="132"/>
  <c r="G45" i="132"/>
  <c r="H45" i="132"/>
  <c r="Q45" i="132"/>
  <c r="R45" i="132"/>
  <c r="T45" i="132"/>
  <c r="G46" i="132"/>
  <c r="H46" i="132"/>
  <c r="Q46" i="132"/>
  <c r="T46" i="132" s="1"/>
  <c r="R46" i="132"/>
  <c r="D47" i="132"/>
  <c r="E47" i="132"/>
  <c r="H47" i="132" s="1"/>
  <c r="F47" i="132"/>
  <c r="G47" i="132"/>
  <c r="G48" i="132"/>
  <c r="H48" i="132"/>
  <c r="Q48" i="132"/>
  <c r="T48" i="132" s="1"/>
  <c r="R48" i="132"/>
  <c r="G49" i="132"/>
  <c r="H49" i="132"/>
  <c r="Q49" i="132"/>
  <c r="T49" i="132" s="1"/>
  <c r="R49" i="132"/>
  <c r="G50" i="132"/>
  <c r="H50" i="132"/>
  <c r="Q50" i="132"/>
  <c r="T50" i="132" s="1"/>
  <c r="R50" i="132"/>
  <c r="G51" i="132"/>
  <c r="H51" i="132"/>
  <c r="Q51" i="132"/>
  <c r="T51" i="132"/>
  <c r="R51" i="132"/>
  <c r="G52" i="132"/>
  <c r="H52" i="132"/>
  <c r="Q52" i="132"/>
  <c r="T52" i="132" s="1"/>
  <c r="R52" i="132"/>
  <c r="D53" i="132"/>
  <c r="G53" i="132" s="1"/>
  <c r="E53" i="132"/>
  <c r="H53" i="132" s="1"/>
  <c r="F53" i="132"/>
  <c r="E54" i="132"/>
  <c r="H54" i="132" s="1"/>
  <c r="F54" i="132"/>
  <c r="E55" i="132"/>
  <c r="H55" i="132" s="1"/>
  <c r="F55" i="132"/>
  <c r="E56" i="132"/>
  <c r="E59" i="132" s="1"/>
  <c r="H59" i="132" s="1"/>
  <c r="F56" i="132"/>
  <c r="E57" i="132"/>
  <c r="H57" i="132" s="1"/>
  <c r="F57" i="132"/>
  <c r="E58" i="132"/>
  <c r="H58" i="132" s="1"/>
  <c r="F58" i="132"/>
  <c r="D27" i="130"/>
  <c r="G27" i="130" s="1"/>
  <c r="H27" i="130"/>
  <c r="D28" i="130"/>
  <c r="D29" i="130"/>
  <c r="H29" i="130" s="1"/>
  <c r="D30" i="130"/>
  <c r="D31" i="130"/>
  <c r="H31" i="130" s="1"/>
  <c r="S9" i="130"/>
  <c r="P27" i="130"/>
  <c r="S27" i="130" s="1"/>
  <c r="P28" i="130"/>
  <c r="S28" i="130" s="1"/>
  <c r="T28" i="130"/>
  <c r="P29" i="130"/>
  <c r="P30" i="130"/>
  <c r="P31" i="130"/>
  <c r="G10" i="130"/>
  <c r="S10" i="130"/>
  <c r="G11" i="130"/>
  <c r="S11" i="130"/>
  <c r="G12" i="130"/>
  <c r="S12" i="130"/>
  <c r="G13" i="130"/>
  <c r="S13" i="130"/>
  <c r="D14" i="130"/>
  <c r="G14" i="130" s="1"/>
  <c r="E14" i="130"/>
  <c r="F14" i="130"/>
  <c r="P14" i="130"/>
  <c r="S14" i="130" s="1"/>
  <c r="Q14" i="130"/>
  <c r="X14" i="130" s="1"/>
  <c r="R14" i="130"/>
  <c r="G15" i="130"/>
  <c r="S15" i="130"/>
  <c r="G16" i="130"/>
  <c r="S16" i="130"/>
  <c r="G17" i="130"/>
  <c r="S18" i="130"/>
  <c r="G19" i="130"/>
  <c r="S19" i="130"/>
  <c r="D20" i="130"/>
  <c r="E20" i="130"/>
  <c r="F20" i="130"/>
  <c r="P20" i="130"/>
  <c r="Q20" i="130"/>
  <c r="X20" i="130" s="1"/>
  <c r="R20" i="130"/>
  <c r="G21" i="130"/>
  <c r="S21" i="130"/>
  <c r="G22" i="130"/>
  <c r="S22" i="130"/>
  <c r="G23" i="130"/>
  <c r="S23" i="130"/>
  <c r="G24" i="130"/>
  <c r="S24" i="130"/>
  <c r="G25" i="130"/>
  <c r="S25" i="130"/>
  <c r="D26" i="130"/>
  <c r="G26" i="130" s="1"/>
  <c r="E26" i="130"/>
  <c r="F26" i="130"/>
  <c r="P26" i="130"/>
  <c r="Q26" i="130"/>
  <c r="X26" i="130" s="1"/>
  <c r="R26" i="130"/>
  <c r="E27" i="130"/>
  <c r="L27" i="130" s="1"/>
  <c r="F27" i="130"/>
  <c r="Q27" i="130"/>
  <c r="X27" i="130" s="1"/>
  <c r="R27" i="130"/>
  <c r="E28" i="130"/>
  <c r="L28" i="130" s="1"/>
  <c r="F28" i="130"/>
  <c r="Q28" i="130"/>
  <c r="X28" i="130" s="1"/>
  <c r="R28" i="130"/>
  <c r="E29" i="130"/>
  <c r="L29" i="130" s="1"/>
  <c r="F29" i="130"/>
  <c r="Q29" i="130"/>
  <c r="X29" i="130" s="1"/>
  <c r="R29" i="130"/>
  <c r="E30" i="130"/>
  <c r="L30" i="130" s="1"/>
  <c r="F30" i="130"/>
  <c r="Q30" i="130"/>
  <c r="R30" i="130"/>
  <c r="E31" i="130"/>
  <c r="L31" i="130" s="1"/>
  <c r="F31" i="130"/>
  <c r="Q31" i="130"/>
  <c r="X31" i="130" s="1"/>
  <c r="R31" i="130"/>
  <c r="G36" i="130"/>
  <c r="D54" i="130"/>
  <c r="H54" i="130" s="1"/>
  <c r="D55" i="130"/>
  <c r="H55" i="130" s="1"/>
  <c r="D56" i="130"/>
  <c r="H56" i="130"/>
  <c r="D57" i="130"/>
  <c r="H57" i="130" s="1"/>
  <c r="D58" i="130"/>
  <c r="H58" i="130" s="1"/>
  <c r="G37" i="130"/>
  <c r="G38" i="130"/>
  <c r="G39" i="130"/>
  <c r="G40" i="130"/>
  <c r="D41" i="130"/>
  <c r="G41" i="130" s="1"/>
  <c r="E41" i="130"/>
  <c r="L41" i="130" s="1"/>
  <c r="F41" i="130"/>
  <c r="G42" i="130"/>
  <c r="G43" i="130"/>
  <c r="G44" i="130"/>
  <c r="G45" i="130"/>
  <c r="G46" i="130"/>
  <c r="D47" i="130"/>
  <c r="G47" i="130" s="1"/>
  <c r="H47" i="130"/>
  <c r="E47" i="130"/>
  <c r="L47" i="130" s="1"/>
  <c r="F47" i="130"/>
  <c r="G48" i="130"/>
  <c r="G49" i="130"/>
  <c r="G50" i="130"/>
  <c r="G51" i="130"/>
  <c r="D53" i="130"/>
  <c r="E53" i="130"/>
  <c r="L53" i="130" s="1"/>
  <c r="F53" i="130"/>
  <c r="E54" i="130"/>
  <c r="L54" i="130" s="1"/>
  <c r="F54" i="130"/>
  <c r="E55" i="130"/>
  <c r="L55" i="130" s="1"/>
  <c r="F55" i="130"/>
  <c r="E56" i="130"/>
  <c r="L56" i="130" s="1"/>
  <c r="F56" i="130"/>
  <c r="E57" i="130"/>
  <c r="L57" i="130" s="1"/>
  <c r="F57" i="130"/>
  <c r="E58" i="130"/>
  <c r="F58" i="130"/>
  <c r="D28" i="128"/>
  <c r="D29" i="128"/>
  <c r="D30" i="128"/>
  <c r="D31" i="128"/>
  <c r="S9" i="128"/>
  <c r="P27" i="128"/>
  <c r="P28" i="128"/>
  <c r="T28" i="128" s="1"/>
  <c r="P29" i="128"/>
  <c r="P30" i="128"/>
  <c r="P31" i="128"/>
  <c r="S11" i="128"/>
  <c r="S12" i="128"/>
  <c r="G13" i="128"/>
  <c r="S13" i="128"/>
  <c r="D14" i="128"/>
  <c r="E14" i="128"/>
  <c r="F14" i="128"/>
  <c r="P14" i="128"/>
  <c r="Q14" i="128"/>
  <c r="X14" i="128" s="1"/>
  <c r="R14" i="128"/>
  <c r="G15" i="128"/>
  <c r="S15" i="128"/>
  <c r="G16" i="128"/>
  <c r="S16" i="128"/>
  <c r="G17" i="128"/>
  <c r="S17" i="128"/>
  <c r="G18" i="128"/>
  <c r="S18" i="128"/>
  <c r="G19" i="128"/>
  <c r="S19" i="128"/>
  <c r="D20" i="128"/>
  <c r="G20" i="128" s="1"/>
  <c r="E20" i="128"/>
  <c r="F20" i="128"/>
  <c r="P20" i="128"/>
  <c r="Q20" i="128"/>
  <c r="X20" i="128" s="1"/>
  <c r="R20" i="128"/>
  <c r="G21" i="128"/>
  <c r="S21" i="128"/>
  <c r="G22" i="128"/>
  <c r="S22" i="128"/>
  <c r="G23" i="128"/>
  <c r="S23" i="128"/>
  <c r="G24" i="128"/>
  <c r="S24" i="128"/>
  <c r="G25" i="128"/>
  <c r="S25" i="128"/>
  <c r="D26" i="128"/>
  <c r="G26" i="128" s="1"/>
  <c r="E26" i="128"/>
  <c r="F26" i="128"/>
  <c r="E27" i="128"/>
  <c r="F27" i="128"/>
  <c r="Q27" i="128"/>
  <c r="R27" i="128"/>
  <c r="E28" i="128"/>
  <c r="F28" i="128"/>
  <c r="R28" i="128"/>
  <c r="E29" i="128"/>
  <c r="L29" i="128" s="1"/>
  <c r="F29" i="128"/>
  <c r="R29" i="128"/>
  <c r="E30" i="128"/>
  <c r="F30" i="128"/>
  <c r="Q30" i="128"/>
  <c r="R30" i="128"/>
  <c r="E31" i="128"/>
  <c r="F31" i="128"/>
  <c r="Q31" i="128"/>
  <c r="R31" i="128"/>
  <c r="G36" i="128"/>
  <c r="G37" i="128"/>
  <c r="G38" i="128"/>
  <c r="G39" i="128"/>
  <c r="G40" i="128"/>
  <c r="E41" i="128"/>
  <c r="L41" i="128" s="1"/>
  <c r="F41" i="128"/>
  <c r="G42" i="128"/>
  <c r="G43" i="128"/>
  <c r="G44" i="128"/>
  <c r="G45" i="128"/>
  <c r="G46" i="128"/>
  <c r="D47" i="128"/>
  <c r="G47" i="128" s="1"/>
  <c r="E47" i="128"/>
  <c r="L47" i="128" s="1"/>
  <c r="F47" i="128"/>
  <c r="G48" i="128"/>
  <c r="G49" i="128"/>
  <c r="G50" i="128"/>
  <c r="G51" i="128"/>
  <c r="G52" i="128"/>
  <c r="D53" i="128"/>
  <c r="H53" i="128" s="1"/>
  <c r="E53" i="128"/>
  <c r="L53" i="128" s="1"/>
  <c r="F53" i="128"/>
  <c r="P28" i="126"/>
  <c r="P29" i="126"/>
  <c r="T29" i="126" s="1"/>
  <c r="P30" i="126"/>
  <c r="P31" i="126"/>
  <c r="T31" i="126" s="1"/>
  <c r="S11" i="126"/>
  <c r="S12" i="126"/>
  <c r="S13" i="126"/>
  <c r="P14" i="126"/>
  <c r="S14" i="126" s="1"/>
  <c r="Q14" i="126"/>
  <c r="R14" i="126"/>
  <c r="S16" i="126"/>
  <c r="S17" i="126"/>
  <c r="S18" i="126"/>
  <c r="S19" i="126"/>
  <c r="P20" i="126"/>
  <c r="Q20" i="126"/>
  <c r="X20" i="126" s="1"/>
  <c r="R20" i="126"/>
  <c r="S21" i="126"/>
  <c r="S22" i="126"/>
  <c r="S23" i="126"/>
  <c r="S24" i="126"/>
  <c r="S25" i="126"/>
  <c r="P26" i="126"/>
  <c r="Q26" i="126"/>
  <c r="X26" i="126" s="1"/>
  <c r="R26" i="126"/>
  <c r="Q27" i="126"/>
  <c r="X27" i="126" s="1"/>
  <c r="R27" i="126"/>
  <c r="Q28" i="126"/>
  <c r="X28" i="126" s="1"/>
  <c r="R28" i="126"/>
  <c r="Q29" i="126"/>
  <c r="X29" i="126" s="1"/>
  <c r="R29" i="126"/>
  <c r="Q30" i="126"/>
  <c r="X30" i="126" s="1"/>
  <c r="R30" i="126"/>
  <c r="Q31" i="126"/>
  <c r="X31" i="126" s="1"/>
  <c r="R31" i="126"/>
  <c r="D55" i="126"/>
  <c r="H55" i="126" s="1"/>
  <c r="D56" i="126"/>
  <c r="D57" i="126"/>
  <c r="H57" i="126" s="1"/>
  <c r="D58" i="126"/>
  <c r="G38" i="126"/>
  <c r="G39" i="126"/>
  <c r="G40" i="126"/>
  <c r="D41" i="126"/>
  <c r="G41" i="126" s="1"/>
  <c r="E41" i="126"/>
  <c r="L41" i="126" s="1"/>
  <c r="F41" i="126"/>
  <c r="G42" i="126"/>
  <c r="G43" i="126"/>
  <c r="G44" i="126"/>
  <c r="G45" i="126"/>
  <c r="G46" i="126"/>
  <c r="D47" i="126"/>
  <c r="G47" i="126" s="1"/>
  <c r="E47" i="126"/>
  <c r="L47" i="126" s="1"/>
  <c r="F47" i="126"/>
  <c r="G48" i="126"/>
  <c r="G49" i="126"/>
  <c r="G50" i="126"/>
  <c r="G51" i="126"/>
  <c r="D53" i="126"/>
  <c r="G53" i="126" s="1"/>
  <c r="E53" i="126"/>
  <c r="F53" i="126"/>
  <c r="F55" i="126"/>
  <c r="E56" i="126"/>
  <c r="L56" i="126" s="1"/>
  <c r="F56" i="126"/>
  <c r="E57" i="126"/>
  <c r="L57" i="126" s="1"/>
  <c r="F57" i="126"/>
  <c r="E58" i="126"/>
  <c r="F58" i="126"/>
  <c r="R7" i="96"/>
  <c r="R8" i="96"/>
  <c r="R9" i="96"/>
  <c r="R10" i="96"/>
  <c r="R11" i="96"/>
  <c r="R12" i="96"/>
  <c r="R13" i="96"/>
  <c r="R14" i="96"/>
  <c r="R15" i="96"/>
  <c r="R16" i="96"/>
  <c r="R17" i="96"/>
  <c r="R18" i="96"/>
  <c r="R22" i="96"/>
  <c r="R23" i="96"/>
  <c r="R24" i="96"/>
  <c r="R25" i="96"/>
  <c r="R26" i="96"/>
  <c r="R28" i="96"/>
  <c r="R29" i="96"/>
  <c r="R30" i="96"/>
  <c r="R31" i="96"/>
  <c r="R32" i="96"/>
  <c r="R33" i="96"/>
  <c r="R34" i="96"/>
  <c r="R35" i="96"/>
  <c r="R47" i="96"/>
  <c r="R48" i="96"/>
  <c r="R49" i="96"/>
  <c r="R50" i="96"/>
  <c r="R52" i="96"/>
  <c r="R53" i="96"/>
  <c r="R54" i="96"/>
  <c r="R55" i="96"/>
  <c r="R56" i="96"/>
  <c r="R59" i="96"/>
  <c r="R60" i="96"/>
  <c r="R11" i="29"/>
  <c r="K12" i="28"/>
  <c r="R13" i="29"/>
  <c r="R14" i="29"/>
  <c r="R15" i="29"/>
  <c r="R16" i="29"/>
  <c r="R17" i="29"/>
  <c r="R18" i="29"/>
  <c r="R19" i="29"/>
  <c r="C20" i="29"/>
  <c r="C24" i="29" s="1"/>
  <c r="C26" i="29" s="1"/>
  <c r="D20" i="29"/>
  <c r="D24" i="29" s="1"/>
  <c r="D26" i="29" s="1"/>
  <c r="F20" i="29"/>
  <c r="F24" i="29" s="1"/>
  <c r="F26" i="29" s="1"/>
  <c r="J20" i="29"/>
  <c r="J24" i="29" s="1"/>
  <c r="J26" i="29" s="1"/>
  <c r="K20" i="29"/>
  <c r="K24" i="29" s="1"/>
  <c r="K26" i="29" s="1"/>
  <c r="L20" i="29"/>
  <c r="L24" i="29" s="1"/>
  <c r="L26" i="29" s="1"/>
  <c r="M20" i="29"/>
  <c r="M24" i="29" s="1"/>
  <c r="M26" i="29" s="1"/>
  <c r="N20" i="29"/>
  <c r="N24" i="29" s="1"/>
  <c r="N26" i="29" s="1"/>
  <c r="P20" i="29"/>
  <c r="P24" i="29" s="1"/>
  <c r="P26" i="29" s="1"/>
  <c r="R22" i="29"/>
  <c r="R23" i="29"/>
  <c r="F20" i="28"/>
  <c r="F24" i="28" s="1"/>
  <c r="F26" i="28" s="1"/>
  <c r="G20" i="28"/>
  <c r="G24" i="28" s="1"/>
  <c r="G26" i="28" s="1"/>
  <c r="H20" i="28"/>
  <c r="H24" i="28" s="1"/>
  <c r="H26" i="28" s="1"/>
  <c r="N20" i="28"/>
  <c r="N24" i="28"/>
  <c r="N26" i="28" s="1"/>
  <c r="O20" i="28"/>
  <c r="O24" i="28" s="1"/>
  <c r="O26" i="28" s="1"/>
  <c r="P20" i="28"/>
  <c r="Q20" i="28"/>
  <c r="Q24" i="28" s="1"/>
  <c r="Q26" i="28" s="1"/>
  <c r="R20" i="28"/>
  <c r="R24" i="28" s="1"/>
  <c r="R26" i="28" s="1"/>
  <c r="P24" i="28"/>
  <c r="P26" i="28" s="1"/>
  <c r="K20" i="27"/>
  <c r="K24" i="27" s="1"/>
  <c r="K26" i="27" s="1"/>
  <c r="T20" i="27"/>
  <c r="T24" i="27" s="1"/>
  <c r="T26" i="27" s="1"/>
  <c r="M23" i="190"/>
  <c r="M27" i="190"/>
  <c r="M31" i="190" s="1"/>
  <c r="N23" i="190"/>
  <c r="N27" i="190"/>
  <c r="N29" i="190" s="1"/>
  <c r="X23" i="190"/>
  <c r="X27" i="190" s="1"/>
  <c r="AC23" i="190"/>
  <c r="AC27" i="190" s="1"/>
  <c r="AD23" i="190"/>
  <c r="AD27" i="190"/>
  <c r="AD30" i="190" s="1"/>
  <c r="P31" i="190"/>
  <c r="S38" i="132"/>
  <c r="Q54" i="132"/>
  <c r="T54" i="132" s="1"/>
  <c r="W46" i="299"/>
  <c r="G19" i="303"/>
  <c r="G18" i="303"/>
  <c r="W48" i="299"/>
  <c r="G21" i="303"/>
  <c r="G23" i="303"/>
  <c r="W50" i="299"/>
  <c r="G22" i="303"/>
  <c r="G24" i="303" s="1"/>
  <c r="W49" i="299"/>
  <c r="W53" i="299"/>
  <c r="G26" i="303"/>
  <c r="G28" i="303" s="1"/>
  <c r="W52" i="299"/>
  <c r="G25" i="303"/>
  <c r="G27" i="303"/>
  <c r="W54" i="299"/>
  <c r="Q11" i="134"/>
  <c r="X11" i="134" s="1"/>
  <c r="R21" i="134"/>
  <c r="Q13" i="134"/>
  <c r="X13" i="134" s="1"/>
  <c r="Q12" i="134"/>
  <c r="X12" i="134" s="1"/>
  <c r="Q24" i="134"/>
  <c r="R13" i="134"/>
  <c r="R12" i="134"/>
  <c r="R24" i="134"/>
  <c r="D46" i="134"/>
  <c r="H46" i="134" s="1"/>
  <c r="D50" i="134"/>
  <c r="D51" i="134"/>
  <c r="G51" i="134" s="1"/>
  <c r="F22" i="134"/>
  <c r="E23" i="134"/>
  <c r="E39" i="134"/>
  <c r="L39" i="134" s="1"/>
  <c r="E44" i="134"/>
  <c r="L44" i="134" s="1"/>
  <c r="D39" i="134"/>
  <c r="H39" i="134" s="1"/>
  <c r="F37" i="134"/>
  <c r="D45" i="134"/>
  <c r="F48" i="134"/>
  <c r="D44" i="134"/>
  <c r="H44" i="134" s="1"/>
  <c r="D16" i="134"/>
  <c r="H16" i="134" s="1"/>
  <c r="E22" i="134"/>
  <c r="L22" i="134" s="1"/>
  <c r="F39" i="134"/>
  <c r="F46" i="134"/>
  <c r="F38" i="134"/>
  <c r="D19" i="134"/>
  <c r="D25" i="134"/>
  <c r="E25" i="134"/>
  <c r="D52" i="134"/>
  <c r="D37" i="134"/>
  <c r="H37" i="134" s="1"/>
  <c r="D24" i="134"/>
  <c r="D18" i="134"/>
  <c r="E19" i="134"/>
  <c r="E18" i="134"/>
  <c r="D15" i="134"/>
  <c r="E48" i="134"/>
  <c r="L48" i="134" s="1"/>
  <c r="D43" i="134"/>
  <c r="H43" i="134" s="1"/>
  <c r="D17" i="134"/>
  <c r="G17" i="134" s="1"/>
  <c r="D48" i="134"/>
  <c r="H48" i="134" s="1"/>
  <c r="D36" i="134"/>
  <c r="G36" i="134" s="1"/>
  <c r="E11" i="134"/>
  <c r="E38" i="134"/>
  <c r="L38" i="134" s="1"/>
  <c r="D49" i="134"/>
  <c r="H49" i="134" s="1"/>
  <c r="E24" i="134"/>
  <c r="L24" i="134" s="1"/>
  <c r="D42" i="134"/>
  <c r="H42" i="134" s="1"/>
  <c r="E37" i="134"/>
  <c r="L37" i="134" s="1"/>
  <c r="F24" i="134"/>
  <c r="F23" i="134"/>
  <c r="D40" i="134"/>
  <c r="G40" i="134" s="1"/>
  <c r="D12" i="134"/>
  <c r="D22" i="134"/>
  <c r="E43" i="134"/>
  <c r="L43" i="134" s="1"/>
  <c r="F43" i="134"/>
  <c r="F19" i="134"/>
  <c r="E36" i="134"/>
  <c r="L36" i="134" s="1"/>
  <c r="D11" i="134"/>
  <c r="G11" i="134" s="1"/>
  <c r="F45" i="134"/>
  <c r="E45" i="134"/>
  <c r="L45" i="134" s="1"/>
  <c r="E16" i="134"/>
  <c r="F49" i="134"/>
  <c r="F36" i="134"/>
  <c r="F11" i="134"/>
  <c r="E49" i="134"/>
  <c r="L49" i="134" s="1"/>
  <c r="F17" i="134"/>
  <c r="L17" i="134" s="1"/>
  <c r="F15" i="134"/>
  <c r="E42" i="134"/>
  <c r="L42" i="134" s="1"/>
  <c r="F50" i="134"/>
  <c r="D38" i="134"/>
  <c r="G38" i="134" s="1"/>
  <c r="F25" i="134"/>
  <c r="F12" i="134"/>
  <c r="E9" i="134"/>
  <c r="E13" i="134"/>
  <c r="L13" i="134" s="1"/>
  <c r="D10" i="134"/>
  <c r="E15" i="134"/>
  <c r="L15" i="134" s="1"/>
  <c r="E50" i="134"/>
  <c r="L50" i="134" s="1"/>
  <c r="E12" i="134"/>
  <c r="L12" i="134" s="1"/>
  <c r="F44" i="134"/>
  <c r="E51" i="134"/>
  <c r="L51" i="134" s="1"/>
  <c r="F51" i="134"/>
  <c r="F18" i="134"/>
  <c r="F42" i="134"/>
  <c r="E40" i="134"/>
  <c r="L40" i="134" s="1"/>
  <c r="F40" i="134"/>
  <c r="D13" i="134"/>
  <c r="H13" i="134" s="1"/>
  <c r="D21" i="134"/>
  <c r="F52" i="134"/>
  <c r="F13" i="134"/>
  <c r="F21" i="134"/>
  <c r="F10" i="134"/>
  <c r="F9" i="134"/>
  <c r="E52" i="134"/>
  <c r="D23" i="134"/>
  <c r="H23" i="134" s="1"/>
  <c r="E10" i="134"/>
  <c r="E21" i="134"/>
  <c r="L21" i="134" s="1"/>
  <c r="E46" i="134"/>
  <c r="L46" i="134" s="1"/>
  <c r="H47" i="128"/>
  <c r="H27" i="128"/>
  <c r="N16" i="303"/>
  <c r="V47" i="301"/>
  <c r="R42" i="96"/>
  <c r="R51" i="96"/>
  <c r="R19" i="96"/>
  <c r="R21" i="96"/>
  <c r="G39" i="134"/>
  <c r="W12" i="178"/>
  <c r="W24" i="178"/>
  <c r="X20" i="178"/>
  <c r="X39" i="187"/>
  <c r="X39" i="167"/>
  <c r="Y39" i="167"/>
  <c r="R39" i="96"/>
  <c r="H30" i="190"/>
  <c r="H29" i="190"/>
  <c r="H31" i="190"/>
  <c r="G45" i="134"/>
  <c r="H50" i="134"/>
  <c r="G50" i="134"/>
  <c r="W47" i="300"/>
  <c r="E47" i="303"/>
  <c r="AF39" i="300"/>
  <c r="AF39" i="299"/>
  <c r="Y51" i="301"/>
  <c r="AB20" i="303"/>
  <c r="AE43" i="300"/>
  <c r="N51" i="303"/>
  <c r="S20" i="128"/>
  <c r="S14" i="128"/>
  <c r="T14" i="128"/>
  <c r="S56" i="126"/>
  <c r="S26" i="126"/>
  <c r="T20" i="126"/>
  <c r="G20" i="130"/>
  <c r="H20" i="130"/>
  <c r="J13" i="4"/>
  <c r="H53" i="126"/>
  <c r="G27" i="132"/>
  <c r="Y20" i="178"/>
  <c r="Q47" i="132"/>
  <c r="T47" i="132" s="1"/>
  <c r="U27" i="190"/>
  <c r="U31" i="190" s="1"/>
  <c r="AA39" i="302"/>
  <c r="F39" i="303"/>
  <c r="AC43" i="302"/>
  <c r="O27" i="190"/>
  <c r="O29" i="190" s="1"/>
  <c r="H41" i="130"/>
  <c r="H56" i="126"/>
  <c r="G56" i="126"/>
  <c r="Q41" i="132"/>
  <c r="T41" i="132" s="1"/>
  <c r="H26" i="130"/>
  <c r="Q63" i="96"/>
  <c r="S63" i="96" s="1"/>
  <c r="X29" i="178"/>
  <c r="X51" i="167"/>
  <c r="O23" i="190"/>
  <c r="S51" i="159"/>
  <c r="U30" i="190"/>
  <c r="G12" i="134" l="1"/>
  <c r="L25" i="134"/>
  <c r="S27" i="126"/>
  <c r="H14" i="128"/>
  <c r="T30" i="128"/>
  <c r="H28" i="128"/>
  <c r="S30" i="130"/>
  <c r="R54" i="132"/>
  <c r="X21" i="134"/>
  <c r="U29" i="190"/>
  <c r="L9" i="134"/>
  <c r="L11" i="134"/>
  <c r="L19" i="134"/>
  <c r="G24" i="134"/>
  <c r="H52" i="134"/>
  <c r="X24" i="134"/>
  <c r="L53" i="126"/>
  <c r="G58" i="126"/>
  <c r="T26" i="126"/>
  <c r="S20" i="126"/>
  <c r="X14" i="126"/>
  <c r="X31" i="128"/>
  <c r="L31" i="128"/>
  <c r="X30" i="128"/>
  <c r="L30" i="128"/>
  <c r="L28" i="128"/>
  <c r="X27" i="128"/>
  <c r="L27" i="128"/>
  <c r="T20" i="128"/>
  <c r="S31" i="128"/>
  <c r="S27" i="128"/>
  <c r="H53" i="130"/>
  <c r="T26" i="130"/>
  <c r="T20" i="130"/>
  <c r="T31" i="130"/>
  <c r="S29" i="130"/>
  <c r="G30" i="130"/>
  <c r="H56" i="132"/>
  <c r="R56" i="132"/>
  <c r="S21" i="134"/>
  <c r="V56" i="302"/>
  <c r="AF55" i="301"/>
  <c r="AD55" i="301"/>
  <c r="X55" i="301"/>
  <c r="V55" i="301"/>
  <c r="H55" i="303"/>
  <c r="L51" i="303"/>
  <c r="M47" i="303"/>
  <c r="K47" i="303"/>
  <c r="Y43" i="300"/>
  <c r="W43" i="300"/>
  <c r="F43" i="303"/>
  <c r="AE39" i="300"/>
  <c r="AC39" i="300"/>
  <c r="AA39" i="300"/>
  <c r="Y39" i="300"/>
  <c r="O39" i="303"/>
  <c r="AE28" i="303"/>
  <c r="U28" i="303"/>
  <c r="M28" i="303"/>
  <c r="U24" i="303"/>
  <c r="N24" i="303"/>
  <c r="L24" i="303"/>
  <c r="J24" i="303"/>
  <c r="E24" i="303"/>
  <c r="AC20" i="303"/>
  <c r="Y20" i="303"/>
  <c r="U20" i="303"/>
  <c r="N20" i="303"/>
  <c r="L20" i="303"/>
  <c r="J20" i="303"/>
  <c r="AE12" i="303"/>
  <c r="N12" i="303"/>
  <c r="L12" i="303"/>
  <c r="J12" i="303"/>
  <c r="W74" i="269"/>
  <c r="O70" i="269"/>
  <c r="AD36" i="303"/>
  <c r="J43" i="303"/>
  <c r="X39" i="300"/>
  <c r="W47" i="299"/>
  <c r="L28" i="126"/>
  <c r="X29" i="128"/>
  <c r="X25" i="134"/>
  <c r="X23" i="134"/>
  <c r="X22" i="134"/>
  <c r="X10" i="134"/>
  <c r="AF55" i="300"/>
  <c r="AE55" i="301"/>
  <c r="AA55" i="300"/>
  <c r="Z55" i="301"/>
  <c r="Y55" i="300"/>
  <c r="N55" i="303"/>
  <c r="L55" i="303"/>
  <c r="I55" i="303"/>
  <c r="AD51" i="301"/>
  <c r="AC51" i="300"/>
  <c r="H51" i="303"/>
  <c r="AF47" i="300"/>
  <c r="AE47" i="301"/>
  <c r="AB47" i="300"/>
  <c r="AA47" i="301"/>
  <c r="Z47" i="300"/>
  <c r="W47" i="301"/>
  <c r="N47" i="303"/>
  <c r="L47" i="303"/>
  <c r="I47" i="303"/>
  <c r="G47" i="303"/>
  <c r="AF43" i="300"/>
  <c r="AD43" i="300"/>
  <c r="AB43" i="300"/>
  <c r="V43" i="300"/>
  <c r="N43" i="303"/>
  <c r="G43" i="303"/>
  <c r="AF58" i="302"/>
  <c r="Z58" i="302"/>
  <c r="AD39" i="300"/>
  <c r="AB39" i="300"/>
  <c r="N39" i="303"/>
  <c r="L39" i="303"/>
  <c r="G39" i="303"/>
  <c r="AA56" i="302"/>
  <c r="P28" i="303"/>
  <c r="J28" i="303"/>
  <c r="M24" i="303"/>
  <c r="K24" i="303"/>
  <c r="V20" i="303"/>
  <c r="F20" i="303"/>
  <c r="AA16" i="303"/>
  <c r="Y16" i="303"/>
  <c r="W16" i="303"/>
  <c r="U16" i="303"/>
  <c r="H16" i="303"/>
  <c r="F16" i="303"/>
  <c r="M12" i="303"/>
  <c r="K12" i="303"/>
  <c r="I12" i="303"/>
  <c r="F12" i="303"/>
  <c r="X26" i="128"/>
  <c r="V51" i="299"/>
  <c r="AA43" i="299"/>
  <c r="AB51" i="299"/>
  <c r="AB43" i="299"/>
  <c r="AF43" i="299"/>
  <c r="U39" i="299"/>
  <c r="O51" i="303"/>
  <c r="O43" i="303"/>
  <c r="L27" i="126"/>
  <c r="L30" i="126"/>
  <c r="G27" i="128"/>
  <c r="H58" i="128"/>
  <c r="Z55" i="187"/>
  <c r="Z47" i="187"/>
  <c r="M24" i="178"/>
  <c r="M39" i="178"/>
  <c r="M55" i="178"/>
  <c r="Z16" i="178"/>
  <c r="Z24" i="178"/>
  <c r="X28" i="128"/>
  <c r="E29" i="190"/>
  <c r="E31" i="190"/>
  <c r="E30" i="190"/>
  <c r="Y57" i="302"/>
  <c r="Y59" i="302" s="1"/>
  <c r="R53" i="128"/>
  <c r="T53" i="128" s="1"/>
  <c r="R47" i="128"/>
  <c r="T47" i="128" s="1"/>
  <c r="R41" i="128"/>
  <c r="T41" i="128" s="1"/>
  <c r="R57" i="132"/>
  <c r="Q56" i="132"/>
  <c r="T56" i="132" s="1"/>
  <c r="Q32" i="132"/>
  <c r="T32" i="132" s="1"/>
  <c r="R32" i="132"/>
  <c r="J16" i="4"/>
  <c r="AD57" i="302"/>
  <c r="AD59" i="302" s="1"/>
  <c r="AB58" i="302"/>
  <c r="F59" i="128"/>
  <c r="W57" i="302"/>
  <c r="W59" i="302" s="1"/>
  <c r="G54" i="126"/>
  <c r="G54" i="130"/>
  <c r="Q58" i="132"/>
  <c r="T58" i="132" s="1"/>
  <c r="R53" i="132"/>
  <c r="Q57" i="132"/>
  <c r="T57" i="132" s="1"/>
  <c r="W56" i="302"/>
  <c r="H47" i="303"/>
  <c r="H56" i="128"/>
  <c r="M28" i="269"/>
  <c r="M30" i="269" s="1"/>
  <c r="R23" i="190"/>
  <c r="AC58" i="302"/>
  <c r="F32" i="132"/>
  <c r="P53" i="132"/>
  <c r="S53" i="132" s="1"/>
  <c r="V57" i="302"/>
  <c r="V59" i="302" s="1"/>
  <c r="F59" i="126"/>
  <c r="H47" i="126"/>
  <c r="T30" i="130"/>
  <c r="Y58" i="176"/>
  <c r="Y43" i="302"/>
  <c r="V58" i="302"/>
  <c r="AF51" i="300"/>
  <c r="AD58" i="302"/>
  <c r="AA58" i="302"/>
  <c r="M29" i="269"/>
  <c r="M63" i="269"/>
  <c r="AD56" i="302"/>
  <c r="Y51" i="300"/>
  <c r="W58" i="302"/>
  <c r="Y56" i="176"/>
  <c r="R41" i="126"/>
  <c r="T41" i="126" s="1"/>
  <c r="P47" i="132"/>
  <c r="S47" i="132" s="1"/>
  <c r="AC57" i="302"/>
  <c r="AC59" i="302" s="1"/>
  <c r="Y56" i="302"/>
  <c r="AA27" i="190"/>
  <c r="R27" i="190"/>
  <c r="R29" i="190" s="1"/>
  <c r="Q53" i="132"/>
  <c r="T53" i="132" s="1"/>
  <c r="N30" i="190"/>
  <c r="AC39" i="302"/>
  <c r="X58" i="302"/>
  <c r="S20" i="28"/>
  <c r="S24" i="28" s="1"/>
  <c r="S26" i="28" s="1"/>
  <c r="E32" i="132"/>
  <c r="H32" i="132" s="1"/>
  <c r="H14" i="130"/>
  <c r="AE57" i="302"/>
  <c r="AE59" i="302" s="1"/>
  <c r="P54" i="132"/>
  <c r="S54" i="132" s="1"/>
  <c r="F59" i="132"/>
  <c r="Y23" i="190"/>
  <c r="G37" i="134"/>
  <c r="Q55" i="132"/>
  <c r="T55" i="132" s="1"/>
  <c r="M30" i="190"/>
  <c r="R55" i="132"/>
  <c r="AG57" i="302"/>
  <c r="AG59" i="302" s="1"/>
  <c r="O30" i="190"/>
  <c r="AD31" i="190"/>
  <c r="AB57" i="302"/>
  <c r="AB59" i="302" s="1"/>
  <c r="AE23" i="190"/>
  <c r="J24" i="4"/>
  <c r="H43" i="303"/>
  <c r="AC56" i="302"/>
  <c r="AG56" i="302"/>
  <c r="G53" i="128"/>
  <c r="P55" i="132"/>
  <c r="S55" i="132" s="1"/>
  <c r="G43" i="134"/>
  <c r="H41" i="126"/>
  <c r="P58" i="132"/>
  <c r="S58" i="132" s="1"/>
  <c r="K56" i="178"/>
  <c r="T43" i="132"/>
  <c r="W39" i="302"/>
  <c r="O31" i="190"/>
  <c r="N31" i="190"/>
  <c r="D59" i="132"/>
  <c r="G55" i="126"/>
  <c r="T27" i="128"/>
  <c r="AD29" i="190"/>
  <c r="E59" i="128"/>
  <c r="L59" i="128" s="1"/>
  <c r="P57" i="132"/>
  <c r="S57" i="132" s="1"/>
  <c r="R20" i="29"/>
  <c r="R24" i="29" s="1"/>
  <c r="R26" i="29" s="1"/>
  <c r="G41" i="128"/>
  <c r="R47" i="132"/>
  <c r="R58" i="132"/>
  <c r="AA57" i="302"/>
  <c r="AA59" i="302" s="1"/>
  <c r="S23" i="29"/>
  <c r="S21" i="29"/>
  <c r="M56" i="178"/>
  <c r="Z56" i="176"/>
  <c r="M51" i="269"/>
  <c r="M65" i="269"/>
  <c r="T20" i="28"/>
  <c r="T24" i="28" s="1"/>
  <c r="T26" i="28" s="1"/>
  <c r="S8" i="29"/>
  <c r="S55" i="187"/>
  <c r="P56" i="132"/>
  <c r="S56" i="132" s="1"/>
  <c r="Y57" i="176"/>
  <c r="Y59" i="176" s="1"/>
  <c r="M29" i="190"/>
  <c r="AE58" i="302"/>
  <c r="Z57" i="176"/>
  <c r="Z59" i="176" s="1"/>
  <c r="T27" i="130"/>
  <c r="Z56" i="302"/>
  <c r="V70" i="269"/>
  <c r="X58" i="176"/>
  <c r="H30" i="130"/>
  <c r="AG58" i="302"/>
  <c r="Y58" i="302"/>
  <c r="AF56" i="302"/>
  <c r="X56" i="302"/>
  <c r="AB56" i="302"/>
  <c r="AE56" i="302"/>
  <c r="X56" i="176"/>
  <c r="J10" i="4"/>
  <c r="Z58" i="176"/>
  <c r="S10" i="29"/>
  <c r="W55" i="301"/>
  <c r="W53" i="303"/>
  <c r="L57" i="303"/>
  <c r="AD43" i="299"/>
  <c r="L58" i="303"/>
  <c r="P58" i="303"/>
  <c r="H58" i="303"/>
  <c r="Y55" i="301"/>
  <c r="AD51" i="300"/>
  <c r="AE47" i="300"/>
  <c r="AA47" i="300"/>
  <c r="AD57" i="300"/>
  <c r="AC50" i="303"/>
  <c r="C13" i="95"/>
  <c r="AC30" i="190"/>
  <c r="AE27" i="190"/>
  <c r="AC29" i="190"/>
  <c r="AC31" i="190"/>
  <c r="X31" i="190"/>
  <c r="X30" i="190"/>
  <c r="X29" i="190"/>
  <c r="K29" i="190"/>
  <c r="K30" i="190"/>
  <c r="K31" i="190"/>
  <c r="P32" i="132"/>
  <c r="H51" i="134"/>
  <c r="AA29" i="190"/>
  <c r="W30" i="190"/>
  <c r="Y39" i="176"/>
  <c r="D59" i="128"/>
  <c r="G57" i="126"/>
  <c r="G55" i="128"/>
  <c r="R55" i="128"/>
  <c r="Q53" i="128"/>
  <c r="L26" i="128"/>
  <c r="Q47" i="128"/>
  <c r="L20" i="128"/>
  <c r="Q41" i="128"/>
  <c r="L14" i="128"/>
  <c r="AB52" i="303"/>
  <c r="AA24" i="303"/>
  <c r="R47" i="126"/>
  <c r="T47" i="126" s="1"/>
  <c r="R55" i="126"/>
  <c r="X55" i="126" s="1"/>
  <c r="M22" i="269"/>
  <c r="D57" i="134"/>
  <c r="G57" i="134" s="1"/>
  <c r="H57" i="128"/>
  <c r="W31" i="190"/>
  <c r="AF57" i="302"/>
  <c r="AF59" i="302" s="1"/>
  <c r="G54" i="128"/>
  <c r="V58" i="300"/>
  <c r="Y57" i="301"/>
  <c r="T25" i="29"/>
  <c r="Q47" i="126"/>
  <c r="L20" i="126"/>
  <c r="R58" i="126"/>
  <c r="X58" i="126" s="1"/>
  <c r="M58" i="269"/>
  <c r="M64" i="269"/>
  <c r="M66" i="269" s="1"/>
  <c r="W58" i="187"/>
  <c r="AE56" i="300"/>
  <c r="Y27" i="190"/>
  <c r="G26" i="126"/>
  <c r="X57" i="302"/>
  <c r="X59" i="302" s="1"/>
  <c r="P41" i="132"/>
  <c r="S41" i="132" s="1"/>
  <c r="E59" i="126"/>
  <c r="L59" i="126" s="1"/>
  <c r="L58" i="126"/>
  <c r="H30" i="128"/>
  <c r="R57" i="128"/>
  <c r="R53" i="130"/>
  <c r="T53" i="130" s="1"/>
  <c r="Y56" i="301"/>
  <c r="V58" i="301"/>
  <c r="Y29" i="303"/>
  <c r="L23" i="190"/>
  <c r="Z58" i="187"/>
  <c r="G55" i="130"/>
  <c r="S40" i="132"/>
  <c r="G53" i="130"/>
  <c r="N13" i="4"/>
  <c r="Z57" i="302"/>
  <c r="Z59" i="302" s="1"/>
  <c r="G14" i="126"/>
  <c r="R56" i="126"/>
  <c r="X56" i="126" s="1"/>
  <c r="M46" i="269"/>
  <c r="M52" i="269"/>
  <c r="L56" i="95"/>
  <c r="D56" i="95"/>
  <c r="K56" i="95"/>
  <c r="J56" i="95"/>
  <c r="F56" i="95"/>
  <c r="I56" i="95"/>
  <c r="G56" i="95"/>
  <c r="E56" i="95"/>
  <c r="H56" i="95"/>
  <c r="G57" i="303"/>
  <c r="X57" i="176"/>
  <c r="X59" i="176" s="1"/>
  <c r="G55" i="303"/>
  <c r="I56" i="303"/>
  <c r="AC58" i="300"/>
  <c r="K58" i="303"/>
  <c r="W29" i="303"/>
  <c r="P51" i="303"/>
  <c r="M39" i="269"/>
  <c r="M53" i="269"/>
  <c r="L56" i="178"/>
  <c r="Q41" i="126"/>
  <c r="L14" i="126"/>
  <c r="D32" i="132"/>
  <c r="H58" i="126"/>
  <c r="H38" i="134"/>
  <c r="H29" i="128"/>
  <c r="R56" i="128"/>
  <c r="R54" i="128"/>
  <c r="U58" i="301"/>
  <c r="R53" i="126"/>
  <c r="T53" i="126" s="1"/>
  <c r="F23" i="190"/>
  <c r="M40" i="269"/>
  <c r="R41" i="132"/>
  <c r="R58" i="128"/>
  <c r="Z54" i="303"/>
  <c r="E56" i="303"/>
  <c r="Q53" i="126"/>
  <c r="X53" i="126" s="1"/>
  <c r="L26" i="126"/>
  <c r="R54" i="126"/>
  <c r="X54" i="126" s="1"/>
  <c r="R57" i="126"/>
  <c r="X57" i="126" s="1"/>
  <c r="M67" i="269"/>
  <c r="M27" i="269"/>
  <c r="M41" i="269"/>
  <c r="L57" i="178"/>
  <c r="D55" i="134"/>
  <c r="G55" i="134" s="1"/>
  <c r="R30" i="134"/>
  <c r="G46" i="134"/>
  <c r="T13" i="134"/>
  <c r="F55" i="134"/>
  <c r="U36" i="178"/>
  <c r="R54" i="178"/>
  <c r="R50" i="134"/>
  <c r="R27" i="134"/>
  <c r="U41" i="178"/>
  <c r="R42" i="134"/>
  <c r="H36" i="134"/>
  <c r="F55" i="178"/>
  <c r="T42" i="178"/>
  <c r="T44" i="178"/>
  <c r="T52" i="178"/>
  <c r="Y41" i="178"/>
  <c r="X75" i="269"/>
  <c r="W77" i="269"/>
  <c r="M62" i="269"/>
  <c r="O77" i="269"/>
  <c r="S76" i="269"/>
  <c r="W75" i="269"/>
  <c r="S70" i="269"/>
  <c r="S74" i="269"/>
  <c r="U76" i="269"/>
  <c r="V74" i="269"/>
  <c r="R76" i="269"/>
  <c r="X77" i="269"/>
  <c r="P74" i="269"/>
  <c r="W70" i="269"/>
  <c r="U74" i="269"/>
  <c r="R70" i="269"/>
  <c r="X74" i="269"/>
  <c r="V77" i="269"/>
  <c r="Q76" i="269"/>
  <c r="U75" i="269"/>
  <c r="Q77" i="269"/>
  <c r="Q75" i="269"/>
  <c r="Z74" i="269"/>
  <c r="O74" i="269"/>
  <c r="Z76" i="269"/>
  <c r="V75" i="269"/>
  <c r="T74" i="269"/>
  <c r="R74" i="269"/>
  <c r="Q74" i="269"/>
  <c r="S77" i="269"/>
  <c r="M34" i="269"/>
  <c r="M68" i="269"/>
  <c r="Y77" i="269"/>
  <c r="V76" i="269"/>
  <c r="V78" i="269" s="1"/>
  <c r="W76" i="269"/>
  <c r="Y70" i="269"/>
  <c r="U77" i="269"/>
  <c r="M73" i="269"/>
  <c r="Y74" i="269"/>
  <c r="T77" i="269"/>
  <c r="X76" i="269"/>
  <c r="P76" i="269"/>
  <c r="T75" i="269"/>
  <c r="M72" i="269"/>
  <c r="Y76" i="269"/>
  <c r="T70" i="269"/>
  <c r="Q70" i="269"/>
  <c r="U70" i="269"/>
  <c r="X70" i="269"/>
  <c r="P77" i="269"/>
  <c r="P75" i="269"/>
  <c r="M16" i="269"/>
  <c r="O75" i="269"/>
  <c r="M14" i="269"/>
  <c r="T76" i="269"/>
  <c r="O76" i="269"/>
  <c r="O78" i="269" s="1"/>
  <c r="S75" i="269"/>
  <c r="M71" i="269"/>
  <c r="R77" i="269"/>
  <c r="Z77" i="269"/>
  <c r="Z75" i="269"/>
  <c r="R75" i="269"/>
  <c r="Y75" i="269"/>
  <c r="Z70" i="269"/>
  <c r="P70" i="269"/>
  <c r="M69" i="269"/>
  <c r="M17" i="269"/>
  <c r="AA56" i="301"/>
  <c r="AA57" i="301"/>
  <c r="AH54" i="301"/>
  <c r="AI54" i="301" s="1"/>
  <c r="AK54" i="301" s="1"/>
  <c r="Z47" i="301"/>
  <c r="U44" i="303"/>
  <c r="AF58" i="301"/>
  <c r="X58" i="301"/>
  <c r="X29" i="303"/>
  <c r="AD57" i="301"/>
  <c r="AH48" i="301"/>
  <c r="AI48" i="301" s="1"/>
  <c r="AK48" i="301" s="1"/>
  <c r="AD58" i="301"/>
  <c r="AA58" i="301"/>
  <c r="X56" i="301"/>
  <c r="AE58" i="301"/>
  <c r="W58" i="301"/>
  <c r="Y28" i="303"/>
  <c r="AH42" i="301"/>
  <c r="AI42" i="301" s="1"/>
  <c r="AK42" i="301" s="1"/>
  <c r="AD20" i="303"/>
  <c r="AH53" i="301"/>
  <c r="AH55" i="301" s="1"/>
  <c r="AI55" i="301" s="1"/>
  <c r="AB58" i="301"/>
  <c r="F58" i="303"/>
  <c r="W57" i="301"/>
  <c r="AB56" i="301"/>
  <c r="AB55" i="301"/>
  <c r="P56" i="303"/>
  <c r="L43" i="303"/>
  <c r="E58" i="303"/>
  <c r="V56" i="301"/>
  <c r="O58" i="303"/>
  <c r="AC51" i="301"/>
  <c r="AA39" i="301"/>
  <c r="V51" i="301"/>
  <c r="AE49" i="303"/>
  <c r="AB51" i="301"/>
  <c r="Z51" i="301"/>
  <c r="U51" i="301"/>
  <c r="AH45" i="301"/>
  <c r="AI45" i="301" s="1"/>
  <c r="AK45" i="301" s="1"/>
  <c r="AF56" i="301"/>
  <c r="K56" i="303"/>
  <c r="Z58" i="301"/>
  <c r="AF57" i="301"/>
  <c r="AF59" i="301" s="1"/>
  <c r="AD56" i="301"/>
  <c r="X51" i="301"/>
  <c r="AH36" i="301"/>
  <c r="AI36" i="301" s="1"/>
  <c r="AK36" i="301" s="1"/>
  <c r="AC55" i="301"/>
  <c r="AF51" i="301"/>
  <c r="AH44" i="301"/>
  <c r="AI44" i="301" s="1"/>
  <c r="AK44" i="301" s="1"/>
  <c r="AC58" i="301"/>
  <c r="AH41" i="301"/>
  <c r="AH43" i="301" s="1"/>
  <c r="AI43" i="301" s="1"/>
  <c r="Z56" i="301"/>
  <c r="Y58" i="301"/>
  <c r="AE57" i="301"/>
  <c r="AE59" i="301" s="1"/>
  <c r="AE50" i="303"/>
  <c r="AH37" i="301"/>
  <c r="AI37" i="301" s="1"/>
  <c r="AK37" i="301" s="1"/>
  <c r="Y52" i="303"/>
  <c r="AH52" i="301"/>
  <c r="AI52" i="301" s="1"/>
  <c r="AK52" i="301" s="1"/>
  <c r="AA51" i="301"/>
  <c r="G58" i="303"/>
  <c r="U57" i="301"/>
  <c r="U59" i="301" s="1"/>
  <c r="H57" i="303"/>
  <c r="H59" i="303" s="1"/>
  <c r="W56" i="301"/>
  <c r="AB38" i="303"/>
  <c r="AH38" i="301"/>
  <c r="AI38" i="301" s="1"/>
  <c r="AK38" i="301" s="1"/>
  <c r="Z48" i="303"/>
  <c r="J56" i="303"/>
  <c r="AH46" i="301"/>
  <c r="AI46" i="301" s="1"/>
  <c r="AK46" i="301" s="1"/>
  <c r="U56" i="301"/>
  <c r="AC56" i="301"/>
  <c r="I57" i="303"/>
  <c r="AE56" i="301"/>
  <c r="AH40" i="301"/>
  <c r="AI40" i="301" s="1"/>
  <c r="AK40" i="301" s="1"/>
  <c r="Z57" i="301"/>
  <c r="Z59" i="301" s="1"/>
  <c r="AH50" i="301"/>
  <c r="AI50" i="301" s="1"/>
  <c r="AK50" i="301" s="1"/>
  <c r="AH49" i="301"/>
  <c r="U49" i="303"/>
  <c r="U51" i="303" s="1"/>
  <c r="N31" i="303"/>
  <c r="V57" i="301"/>
  <c r="V59" i="301" s="1"/>
  <c r="X57" i="301"/>
  <c r="AC57" i="301"/>
  <c r="AC59" i="301" s="1"/>
  <c r="W39" i="301"/>
  <c r="X54" i="303"/>
  <c r="Z38" i="303"/>
  <c r="Y39" i="301"/>
  <c r="X37" i="303"/>
  <c r="U55" i="301"/>
  <c r="AB57" i="301"/>
  <c r="AB59" i="301" s="1"/>
  <c r="W46" i="303"/>
  <c r="AD54" i="303"/>
  <c r="AA49" i="303"/>
  <c r="Z40" i="303"/>
  <c r="K29" i="303"/>
  <c r="Y40" i="303"/>
  <c r="AF52" i="303"/>
  <c r="Z42" i="303"/>
  <c r="W54" i="303"/>
  <c r="Y38" i="303"/>
  <c r="X52" i="303"/>
  <c r="X44" i="303"/>
  <c r="AB54" i="303"/>
  <c r="X40" i="303"/>
  <c r="H12" i="303"/>
  <c r="Y49" i="303"/>
  <c r="AE48" i="303"/>
  <c r="O24" i="303"/>
  <c r="V49" i="303"/>
  <c r="H30" i="303"/>
  <c r="G31" i="303"/>
  <c r="W45" i="303"/>
  <c r="V52" i="303"/>
  <c r="AA48" i="303"/>
  <c r="P24" i="303"/>
  <c r="I20" i="303"/>
  <c r="P30" i="303"/>
  <c r="F30" i="303"/>
  <c r="M29" i="303"/>
  <c r="AE56" i="299"/>
  <c r="X43" i="299"/>
  <c r="Y51" i="299"/>
  <c r="AE58" i="300"/>
  <c r="AF20" i="303"/>
  <c r="U48" i="303"/>
  <c r="X36" i="303"/>
  <c r="Z44" i="303"/>
  <c r="AC40" i="303"/>
  <c r="U41" i="303"/>
  <c r="U43" i="303" s="1"/>
  <c r="X50" i="303"/>
  <c r="AB50" i="303"/>
  <c r="AC45" i="303"/>
  <c r="AE42" i="303"/>
  <c r="V29" i="303"/>
  <c r="X24" i="303"/>
  <c r="Z20" i="303"/>
  <c r="Y53" i="303"/>
  <c r="AE37" i="303"/>
  <c r="AD28" i="303"/>
  <c r="AA29" i="303"/>
  <c r="AE57" i="300"/>
  <c r="AE59" i="300" s="1"/>
  <c r="AF58" i="300"/>
  <c r="W44" i="303"/>
  <c r="U50" i="303"/>
  <c r="V54" i="303"/>
  <c r="AC41" i="303"/>
  <c r="AD49" i="303"/>
  <c r="AF46" i="303"/>
  <c r="U56" i="300"/>
  <c r="AH45" i="300"/>
  <c r="AI45" i="300" s="1"/>
  <c r="AK45" i="300" s="1"/>
  <c r="U47" i="300"/>
  <c r="Y56" i="300"/>
  <c r="AE24" i="303"/>
  <c r="W52" i="303"/>
  <c r="X58" i="300"/>
  <c r="U58" i="300"/>
  <c r="Z24" i="303"/>
  <c r="AB29" i="303"/>
  <c r="AC16" i="303"/>
  <c r="W56" i="300"/>
  <c r="AD58" i="300"/>
  <c r="AC43" i="300"/>
  <c r="G59" i="303"/>
  <c r="AC57" i="300"/>
  <c r="AC59" i="300" s="1"/>
  <c r="AA51" i="300"/>
  <c r="V57" i="300"/>
  <c r="V59" i="300" s="1"/>
  <c r="V56" i="300"/>
  <c r="E57" i="303"/>
  <c r="J58" i="303"/>
  <c r="X43" i="300"/>
  <c r="Z58" i="300"/>
  <c r="AD47" i="300"/>
  <c r="X47" i="300"/>
  <c r="AA56" i="300"/>
  <c r="AD56" i="300"/>
  <c r="M57" i="303"/>
  <c r="L56" i="303"/>
  <c r="AC53" i="303"/>
  <c r="U54" i="303"/>
  <c r="AH53" i="300"/>
  <c r="AI53" i="300" s="1"/>
  <c r="AK53" i="300" s="1"/>
  <c r="V55" i="300"/>
  <c r="K55" i="303"/>
  <c r="K51" i="303"/>
  <c r="X51" i="300"/>
  <c r="V51" i="300"/>
  <c r="G56" i="303"/>
  <c r="Y57" i="300"/>
  <c r="H56" i="303"/>
  <c r="I39" i="303"/>
  <c r="V40" i="303"/>
  <c r="AE52" i="303"/>
  <c r="AF40" i="303"/>
  <c r="X41" i="303"/>
  <c r="AC49" i="303"/>
  <c r="AC51" i="303" s="1"/>
  <c r="AE46" i="303"/>
  <c r="AF54" i="303"/>
  <c r="P43" i="303"/>
  <c r="AF56" i="300"/>
  <c r="J55" i="303"/>
  <c r="U55" i="300"/>
  <c r="AH52" i="300"/>
  <c r="AI52" i="300" s="1"/>
  <c r="AK52" i="300" s="1"/>
  <c r="AH46" i="300"/>
  <c r="AI46" i="300" s="1"/>
  <c r="AK46" i="300" s="1"/>
  <c r="W58" i="300"/>
  <c r="AC56" i="300"/>
  <c r="AE38" i="303"/>
  <c r="AA37" i="303"/>
  <c r="AD46" i="303"/>
  <c r="W48" i="303"/>
  <c r="N58" i="303"/>
  <c r="AC47" i="300"/>
  <c r="M56" i="303"/>
  <c r="U43" i="300"/>
  <c r="M58" i="303"/>
  <c r="W57" i="300"/>
  <c r="Z56" i="300"/>
  <c r="U40" i="303"/>
  <c r="Y48" i="303"/>
  <c r="AB44" i="303"/>
  <c r="AD52" i="303"/>
  <c r="Y37" i="303"/>
  <c r="Y39" i="303" s="1"/>
  <c r="AB42" i="303"/>
  <c r="AC37" i="303"/>
  <c r="AE53" i="303"/>
  <c r="AF42" i="303"/>
  <c r="J47" i="303"/>
  <c r="I58" i="303"/>
  <c r="K57" i="303"/>
  <c r="K59" i="303" s="1"/>
  <c r="AD55" i="300"/>
  <c r="Z57" i="300"/>
  <c r="Z59" i="300" s="1"/>
  <c r="AB48" i="303"/>
  <c r="AA38" i="303"/>
  <c r="F55" i="303"/>
  <c r="W51" i="300"/>
  <c r="F51" i="303"/>
  <c r="AH40" i="300"/>
  <c r="AI40" i="300" s="1"/>
  <c r="AK40" i="300" s="1"/>
  <c r="O56" i="303"/>
  <c r="F56" i="303"/>
  <c r="Y44" i="303"/>
  <c r="V46" i="303"/>
  <c r="W42" i="303"/>
  <c r="Y46" i="303"/>
  <c r="J57" i="303"/>
  <c r="O57" i="303"/>
  <c r="O59" i="303" s="1"/>
  <c r="AH50" i="300"/>
  <c r="AI50" i="300" s="1"/>
  <c r="AK50" i="300" s="1"/>
  <c r="AF57" i="300"/>
  <c r="AF59" i="300" s="1"/>
  <c r="U57" i="300"/>
  <c r="U59" i="300" s="1"/>
  <c r="AH36" i="300"/>
  <c r="AI36" i="300" s="1"/>
  <c r="AK36" i="300" s="1"/>
  <c r="AE44" i="303"/>
  <c r="V41" i="303"/>
  <c r="F57" i="303"/>
  <c r="F59" i="303" s="1"/>
  <c r="V47" i="300"/>
  <c r="AB37" i="303"/>
  <c r="AB39" i="303" s="1"/>
  <c r="AF37" i="303"/>
  <c r="E55" i="303"/>
  <c r="M51" i="303"/>
  <c r="AA58" i="300"/>
  <c r="I43" i="303"/>
  <c r="AH41" i="300"/>
  <c r="AI41" i="300" s="1"/>
  <c r="AK41" i="300" s="1"/>
  <c r="N57" i="303"/>
  <c r="AB56" i="300"/>
  <c r="AH38" i="300"/>
  <c r="AI38" i="300" s="1"/>
  <c r="AK38" i="300" s="1"/>
  <c r="N56" i="303"/>
  <c r="AH47" i="300"/>
  <c r="AI47" i="300" s="1"/>
  <c r="AF36" i="303"/>
  <c r="AA57" i="300"/>
  <c r="AH44" i="300"/>
  <c r="AI44" i="300" s="1"/>
  <c r="AK44" i="300" s="1"/>
  <c r="AD53" i="303"/>
  <c r="AE51" i="300"/>
  <c r="AH49" i="300"/>
  <c r="AB58" i="300"/>
  <c r="U51" i="300"/>
  <c r="AH37" i="300"/>
  <c r="Z43" i="300"/>
  <c r="X55" i="300"/>
  <c r="AA42" i="303"/>
  <c r="M30" i="303"/>
  <c r="H20" i="303"/>
  <c r="U52" i="303"/>
  <c r="AA36" i="303"/>
  <c r="AC44" i="303"/>
  <c r="U45" i="303"/>
  <c r="U47" i="303" s="1"/>
  <c r="AA50" i="303"/>
  <c r="AF45" i="303"/>
  <c r="AF47" i="303" s="1"/>
  <c r="AH48" i="300"/>
  <c r="AI48" i="300" s="1"/>
  <c r="AK48" i="300" s="1"/>
  <c r="E30" i="303"/>
  <c r="L16" i="303"/>
  <c r="Z36" i="303"/>
  <c r="U46" i="303"/>
  <c r="AB46" i="303"/>
  <c r="Y58" i="300"/>
  <c r="AA52" i="303"/>
  <c r="U42" i="303"/>
  <c r="AH42" i="300"/>
  <c r="AI42" i="300" s="1"/>
  <c r="AK42" i="300" s="1"/>
  <c r="AH54" i="300"/>
  <c r="AI54" i="300" s="1"/>
  <c r="AK54" i="300" s="1"/>
  <c r="N30" i="303"/>
  <c r="N32" i="303" s="1"/>
  <c r="W55" i="300"/>
  <c r="J16" i="303"/>
  <c r="AB36" i="303"/>
  <c r="W38" i="303"/>
  <c r="X53" i="303"/>
  <c r="Y42" i="303"/>
  <c r="Z41" i="303"/>
  <c r="Z43" i="303" s="1"/>
  <c r="AC46" i="303"/>
  <c r="AD41" i="303"/>
  <c r="AF38" i="303"/>
  <c r="Y54" i="303"/>
  <c r="W49" i="303"/>
  <c r="W40" i="303"/>
  <c r="V50" i="303"/>
  <c r="AC54" i="303"/>
  <c r="AA43" i="300"/>
  <c r="Z39" i="300"/>
  <c r="AE36" i="303"/>
  <c r="AB57" i="300"/>
  <c r="V53" i="303"/>
  <c r="W50" i="303"/>
  <c r="I24" i="303"/>
  <c r="V48" i="303"/>
  <c r="Y36" i="303"/>
  <c r="AA44" i="303"/>
  <c r="AC52" i="303"/>
  <c r="AD40" i="303"/>
  <c r="V38" i="303"/>
  <c r="W41" i="303"/>
  <c r="W43" i="303" s="1"/>
  <c r="X49" i="303"/>
  <c r="Z50" i="303"/>
  <c r="Z37" i="303"/>
  <c r="Z39" i="303" s="1"/>
  <c r="AA45" i="303"/>
  <c r="AB53" i="303"/>
  <c r="AD50" i="303"/>
  <c r="AF53" i="303"/>
  <c r="AF55" i="303" s="1"/>
  <c r="O31" i="303"/>
  <c r="P20" i="303"/>
  <c r="X46" i="303"/>
  <c r="X57" i="300"/>
  <c r="X59" i="300" s="1"/>
  <c r="AB40" i="303"/>
  <c r="Z45" i="303"/>
  <c r="X56" i="300"/>
  <c r="K31" i="303"/>
  <c r="H29" i="303"/>
  <c r="V44" i="303"/>
  <c r="Z52" i="303"/>
  <c r="AA40" i="303"/>
  <c r="AC48" i="303"/>
  <c r="AF44" i="303"/>
  <c r="X45" i="303"/>
  <c r="Z46" i="303"/>
  <c r="AA54" i="303"/>
  <c r="AC38" i="303"/>
  <c r="AF49" i="303"/>
  <c r="W28" i="303"/>
  <c r="AB24" i="303"/>
  <c r="AD30" i="303"/>
  <c r="AF31" i="303"/>
  <c r="X28" i="303"/>
  <c r="V28" i="303"/>
  <c r="W20" i="303"/>
  <c r="Z31" i="303"/>
  <c r="Y30" i="303"/>
  <c r="W58" i="299"/>
  <c r="AC28" i="303"/>
  <c r="Z16" i="303"/>
  <c r="AE29" i="303"/>
  <c r="AB16" i="303"/>
  <c r="AD29" i="303"/>
  <c r="AF29" i="303"/>
  <c r="AD45" i="303"/>
  <c r="AD47" i="303" s="1"/>
  <c r="X30" i="303"/>
  <c r="AC24" i="303"/>
  <c r="Z29" i="303"/>
  <c r="V30" i="303"/>
  <c r="Z51" i="299"/>
  <c r="AA28" i="303"/>
  <c r="Y31" i="303"/>
  <c r="AF30" i="303"/>
  <c r="U30" i="303"/>
  <c r="X58" i="299"/>
  <c r="AA55" i="299"/>
  <c r="AD37" i="303"/>
  <c r="AE45" i="303"/>
  <c r="W47" i="303"/>
  <c r="AD51" i="299"/>
  <c r="AB31" i="303"/>
  <c r="Z30" i="303"/>
  <c r="X20" i="303"/>
  <c r="AE16" i="303"/>
  <c r="X16" i="303"/>
  <c r="AA41" i="303"/>
  <c r="AA53" i="303"/>
  <c r="Z49" i="303"/>
  <c r="AE40" i="303"/>
  <c r="Y24" i="303"/>
  <c r="AF24" i="303"/>
  <c r="V16" i="303"/>
  <c r="AC29" i="303"/>
  <c r="U29" i="303"/>
  <c r="AC31" i="303"/>
  <c r="U31" i="303"/>
  <c r="AB47" i="299"/>
  <c r="AE20" i="303"/>
  <c r="AA30" i="303"/>
  <c r="Z28" i="303"/>
  <c r="V31" i="303"/>
  <c r="V37" i="303"/>
  <c r="AF28" i="303"/>
  <c r="W30" i="303"/>
  <c r="W31" i="303"/>
  <c r="AD31" i="303"/>
  <c r="X38" i="303"/>
  <c r="AD24" i="303"/>
  <c r="V24" i="303"/>
  <c r="AA20" i="303"/>
  <c r="AA31" i="303"/>
  <c r="AC58" i="299"/>
  <c r="AE31" i="303"/>
  <c r="AB30" i="303"/>
  <c r="AC30" i="303"/>
  <c r="W24" i="303"/>
  <c r="X31" i="303"/>
  <c r="X32" i="303" s="1"/>
  <c r="AC51" i="299"/>
  <c r="V12" i="303"/>
  <c r="AC56" i="299"/>
  <c r="Z58" i="299"/>
  <c r="AE55" i="299"/>
  <c r="AF55" i="299"/>
  <c r="AB28" i="303"/>
  <c r="Z53" i="303"/>
  <c r="Z55" i="303" s="1"/>
  <c r="AB49" i="303"/>
  <c r="Z56" i="299"/>
  <c r="AC55" i="299"/>
  <c r="AE30" i="303"/>
  <c r="X56" i="299"/>
  <c r="AF56" i="299"/>
  <c r="AD57" i="299"/>
  <c r="AE39" i="299"/>
  <c r="AB41" i="303"/>
  <c r="Z39" i="299"/>
  <c r="AC36" i="303"/>
  <c r="AB45" i="303"/>
  <c r="P57" i="303"/>
  <c r="P59" i="303" s="1"/>
  <c r="Z47" i="299"/>
  <c r="E39" i="303"/>
  <c r="X47" i="299"/>
  <c r="U56" i="299"/>
  <c r="AB58" i="299"/>
  <c r="AE57" i="299"/>
  <c r="W55" i="299"/>
  <c r="AH49" i="299"/>
  <c r="AI49" i="299" s="1"/>
  <c r="AK49" i="299" s="1"/>
  <c r="X55" i="299"/>
  <c r="AF48" i="303"/>
  <c r="U53" i="303"/>
  <c r="U55" i="303" s="1"/>
  <c r="M39" i="303"/>
  <c r="K39" i="303"/>
  <c r="V47" i="299"/>
  <c r="X39" i="299"/>
  <c r="Z57" i="299"/>
  <c r="O47" i="303"/>
  <c r="AE58" i="299"/>
  <c r="Y55" i="299"/>
  <c r="AC57" i="299"/>
  <c r="X51" i="299"/>
  <c r="AB55" i="299"/>
  <c r="U57" i="299"/>
  <c r="AE54" i="303"/>
  <c r="AF58" i="299"/>
  <c r="AH52" i="299"/>
  <c r="AI52" i="299" s="1"/>
  <c r="AK52" i="299" s="1"/>
  <c r="AF50" i="303"/>
  <c r="AB57" i="299"/>
  <c r="Y45" i="303"/>
  <c r="AH53" i="299"/>
  <c r="AI53" i="299" s="1"/>
  <c r="AK53" i="299" s="1"/>
  <c r="AE51" i="299"/>
  <c r="AF41" i="303"/>
  <c r="V55" i="299"/>
  <c r="X42" i="303"/>
  <c r="AC43" i="299"/>
  <c r="AH54" i="299"/>
  <c r="AI54" i="299" s="1"/>
  <c r="AK54" i="299" s="1"/>
  <c r="AF51" i="299"/>
  <c r="AA51" i="299"/>
  <c r="Y50" i="303"/>
  <c r="H24" i="303"/>
  <c r="W51" i="299"/>
  <c r="F24" i="303"/>
  <c r="AH50" i="299"/>
  <c r="AI50" i="299" s="1"/>
  <c r="AK50" i="299" s="1"/>
  <c r="U51" i="299"/>
  <c r="U58" i="299"/>
  <c r="E31" i="303"/>
  <c r="G30" i="303"/>
  <c r="G32" i="303" s="1"/>
  <c r="X57" i="299"/>
  <c r="L30" i="303"/>
  <c r="AH48" i="299"/>
  <c r="AI48" i="299" s="1"/>
  <c r="AK48" i="299" s="1"/>
  <c r="AD48" i="303"/>
  <c r="X48" i="303"/>
  <c r="F29" i="303"/>
  <c r="E29" i="303"/>
  <c r="U47" i="299"/>
  <c r="AH46" i="299"/>
  <c r="AI46" i="299" s="1"/>
  <c r="AK46" i="299" s="1"/>
  <c r="E20" i="303"/>
  <c r="F31" i="303"/>
  <c r="H31" i="303"/>
  <c r="I31" i="303"/>
  <c r="AA46" i="303"/>
  <c r="AA47" i="299"/>
  <c r="K20" i="303"/>
  <c r="AA58" i="299"/>
  <c r="M20" i="303"/>
  <c r="AF47" i="299"/>
  <c r="AF57" i="299"/>
  <c r="O30" i="303"/>
  <c r="O32" i="303" s="1"/>
  <c r="AC47" i="299"/>
  <c r="K30" i="303"/>
  <c r="J30" i="303"/>
  <c r="AH45" i="299"/>
  <c r="AI45" i="299" s="1"/>
  <c r="AK45" i="299" s="1"/>
  <c r="G20" i="303"/>
  <c r="V45" i="303"/>
  <c r="V57" i="299"/>
  <c r="G29" i="303"/>
  <c r="I29" i="303"/>
  <c r="AA56" i="299"/>
  <c r="AB56" i="299"/>
  <c r="AH44" i="299"/>
  <c r="AI44" i="299" s="1"/>
  <c r="AK44" i="299" s="1"/>
  <c r="AD44" i="303"/>
  <c r="P31" i="303"/>
  <c r="AE43" i="299"/>
  <c r="AD58" i="299"/>
  <c r="AD42" i="303"/>
  <c r="AC42" i="303"/>
  <c r="M16" i="303"/>
  <c r="M31" i="303"/>
  <c r="AH42" i="299"/>
  <c r="AI42" i="299" s="1"/>
  <c r="AK42" i="299" s="1"/>
  <c r="L31" i="303"/>
  <c r="J31" i="303"/>
  <c r="Y58" i="299"/>
  <c r="Y43" i="299"/>
  <c r="V43" i="299"/>
  <c r="V42" i="303"/>
  <c r="E16" i="303"/>
  <c r="U43" i="299"/>
  <c r="W43" i="299"/>
  <c r="I30" i="303"/>
  <c r="Y57" i="299"/>
  <c r="Y41" i="303"/>
  <c r="Y43" i="303" s="1"/>
  <c r="Z43" i="299"/>
  <c r="AA57" i="299"/>
  <c r="K16" i="303"/>
  <c r="O16" i="303"/>
  <c r="AE41" i="303"/>
  <c r="AH41" i="299"/>
  <c r="P29" i="303"/>
  <c r="O29" i="303"/>
  <c r="N29" i="303"/>
  <c r="AD56" i="299"/>
  <c r="AH40" i="299"/>
  <c r="AI40" i="299" s="1"/>
  <c r="AK40" i="299" s="1"/>
  <c r="L29" i="303"/>
  <c r="J29" i="303"/>
  <c r="Y56" i="299"/>
  <c r="W56" i="299"/>
  <c r="V56" i="299"/>
  <c r="P12" i="303"/>
  <c r="AD38" i="303"/>
  <c r="W39" i="299"/>
  <c r="V58" i="299"/>
  <c r="AH38" i="299"/>
  <c r="U38" i="303"/>
  <c r="AC39" i="299"/>
  <c r="AA39" i="299"/>
  <c r="AH37" i="299"/>
  <c r="W57" i="299"/>
  <c r="W59" i="299" s="1"/>
  <c r="W37" i="303"/>
  <c r="W36" i="303"/>
  <c r="U36" i="303"/>
  <c r="U37" i="303"/>
  <c r="U39" i="303" s="1"/>
  <c r="E12" i="303"/>
  <c r="AH36" i="299"/>
  <c r="V36" i="303"/>
  <c r="W56" i="187"/>
  <c r="R58" i="187"/>
  <c r="V42" i="178"/>
  <c r="V46" i="178"/>
  <c r="V50" i="178"/>
  <c r="V52" i="178"/>
  <c r="Z51" i="187"/>
  <c r="U57" i="187"/>
  <c r="Y58" i="187"/>
  <c r="W55" i="187"/>
  <c r="U37" i="178"/>
  <c r="Z37" i="178"/>
  <c r="Z50" i="178"/>
  <c r="V58" i="187"/>
  <c r="T56" i="187"/>
  <c r="R55" i="187"/>
  <c r="R56" i="187"/>
  <c r="W57" i="187"/>
  <c r="W59" i="187" s="1"/>
  <c r="S56" i="187"/>
  <c r="V57" i="187"/>
  <c r="V59" i="187" s="1"/>
  <c r="S58" i="187"/>
  <c r="V47" i="187"/>
  <c r="U56" i="187"/>
  <c r="X58" i="187"/>
  <c r="W37" i="178"/>
  <c r="W45" i="178"/>
  <c r="W50" i="178"/>
  <c r="X56" i="187"/>
  <c r="U51" i="187"/>
  <c r="X48" i="178"/>
  <c r="J55" i="178"/>
  <c r="X57" i="187"/>
  <c r="X59" i="187" s="1"/>
  <c r="T58" i="187"/>
  <c r="R47" i="187"/>
  <c r="T36" i="178"/>
  <c r="Y57" i="187"/>
  <c r="U58" i="187"/>
  <c r="R51" i="187"/>
  <c r="T38" i="178"/>
  <c r="V51" i="187"/>
  <c r="S57" i="187"/>
  <c r="S59" i="187" s="1"/>
  <c r="X37" i="178"/>
  <c r="Z57" i="187"/>
  <c r="Z59" i="187" s="1"/>
  <c r="Z56" i="187"/>
  <c r="V56" i="187"/>
  <c r="T57" i="187"/>
  <c r="U47" i="187"/>
  <c r="S51" i="187"/>
  <c r="U50" i="178"/>
  <c r="U53" i="178"/>
  <c r="R57" i="187"/>
  <c r="R59" i="187" s="1"/>
  <c r="X38" i="178"/>
  <c r="R28" i="178"/>
  <c r="S55" i="167"/>
  <c r="X55" i="167"/>
  <c r="Z28" i="178"/>
  <c r="Z32" i="167"/>
  <c r="U51" i="167"/>
  <c r="W29" i="178"/>
  <c r="W46" i="178"/>
  <c r="V20" i="178"/>
  <c r="S31" i="178"/>
  <c r="T32" i="167"/>
  <c r="T30" i="178"/>
  <c r="U20" i="178"/>
  <c r="V32" i="167"/>
  <c r="W32" i="167"/>
  <c r="X32" i="167"/>
  <c r="V29" i="178"/>
  <c r="R32" i="167"/>
  <c r="T31" i="178"/>
  <c r="U31" i="178"/>
  <c r="U32" i="178" s="1"/>
  <c r="V31" i="178"/>
  <c r="W31" i="178"/>
  <c r="X31" i="178"/>
  <c r="X16" i="178"/>
  <c r="W41" i="178"/>
  <c r="W30" i="178"/>
  <c r="V16" i="178"/>
  <c r="Y29" i="178"/>
  <c r="X56" i="167"/>
  <c r="U29" i="178"/>
  <c r="T29" i="178"/>
  <c r="S32" i="167"/>
  <c r="S38" i="178"/>
  <c r="S30" i="178"/>
  <c r="S29" i="178"/>
  <c r="R29" i="178"/>
  <c r="E55" i="178"/>
  <c r="G55" i="178"/>
  <c r="U54" i="178"/>
  <c r="X54" i="178"/>
  <c r="Y55" i="167"/>
  <c r="Z55" i="167"/>
  <c r="Z54" i="178"/>
  <c r="I55" i="178"/>
  <c r="V53" i="178"/>
  <c r="R55" i="167"/>
  <c r="R52" i="178"/>
  <c r="J51" i="178"/>
  <c r="V51" i="167"/>
  <c r="T50" i="178"/>
  <c r="S50" i="178"/>
  <c r="E51" i="178"/>
  <c r="R50" i="178"/>
  <c r="V49" i="178"/>
  <c r="I51" i="178"/>
  <c r="W57" i="167"/>
  <c r="K57" i="178"/>
  <c r="M59" i="167"/>
  <c r="W48" i="178"/>
  <c r="S48" i="178"/>
  <c r="I47" i="178"/>
  <c r="X46" i="178"/>
  <c r="Y47" i="167"/>
  <c r="X45" i="178"/>
  <c r="J47" i="178"/>
  <c r="U47" i="167"/>
  <c r="G47" i="178"/>
  <c r="T45" i="178"/>
  <c r="S47" i="167"/>
  <c r="R47" i="167"/>
  <c r="R44" i="178"/>
  <c r="S44" i="178"/>
  <c r="Z42" i="178"/>
  <c r="K59" i="167"/>
  <c r="U42" i="178"/>
  <c r="U43" i="178" s="1"/>
  <c r="S43" i="167"/>
  <c r="R42" i="178"/>
  <c r="J43" i="178"/>
  <c r="L43" i="178"/>
  <c r="M57" i="178"/>
  <c r="M43" i="178"/>
  <c r="U40" i="178"/>
  <c r="T40" i="178"/>
  <c r="S39" i="167"/>
  <c r="T57" i="167"/>
  <c r="T37" i="178"/>
  <c r="L59" i="167"/>
  <c r="R36" i="178"/>
  <c r="V39" i="167"/>
  <c r="Z36" i="178"/>
  <c r="W56" i="167"/>
  <c r="W39" i="167"/>
  <c r="R51" i="167"/>
  <c r="T48" i="178"/>
  <c r="R38" i="178"/>
  <c r="R39" i="178" s="1"/>
  <c r="M12" i="178"/>
  <c r="V56" i="167"/>
  <c r="T58" i="167"/>
  <c r="T51" i="167"/>
  <c r="S51" i="167"/>
  <c r="X36" i="178"/>
  <c r="Y52" i="178"/>
  <c r="Y53" i="178"/>
  <c r="X57" i="167"/>
  <c r="W47" i="167"/>
  <c r="V58" i="167"/>
  <c r="X44" i="178"/>
  <c r="T49" i="178"/>
  <c r="R57" i="167"/>
  <c r="T43" i="167"/>
  <c r="W51" i="167"/>
  <c r="Y36" i="178"/>
  <c r="Y54" i="178"/>
  <c r="U57" i="167"/>
  <c r="Y57" i="167"/>
  <c r="Z51" i="167"/>
  <c r="Y50" i="178"/>
  <c r="X58" i="167"/>
  <c r="U49" i="178"/>
  <c r="U51" i="178" s="1"/>
  <c r="W49" i="178"/>
  <c r="Y48" i="178"/>
  <c r="T56" i="167"/>
  <c r="S56" i="167"/>
  <c r="R58" i="167"/>
  <c r="S58" i="167"/>
  <c r="S46" i="178"/>
  <c r="T47" i="167"/>
  <c r="X47" i="167"/>
  <c r="Y46" i="178"/>
  <c r="Z47" i="167"/>
  <c r="Z58" i="167"/>
  <c r="Z57" i="167"/>
  <c r="L30" i="178"/>
  <c r="L32" i="178" s="1"/>
  <c r="K30" i="178"/>
  <c r="K32" i="178" s="1"/>
  <c r="J20" i="178"/>
  <c r="V45" i="178"/>
  <c r="S45" i="178"/>
  <c r="Y44" i="178"/>
  <c r="Z56" i="167"/>
  <c r="Z43" i="167"/>
  <c r="Y43" i="167"/>
  <c r="Y58" i="167"/>
  <c r="W42" i="178"/>
  <c r="R43" i="167"/>
  <c r="S57" i="167"/>
  <c r="V57" i="167"/>
  <c r="Z40" i="178"/>
  <c r="Y56" i="167"/>
  <c r="K29" i="178"/>
  <c r="W40" i="178"/>
  <c r="U56" i="167"/>
  <c r="R56" i="167"/>
  <c r="Z38" i="178"/>
  <c r="W58" i="167"/>
  <c r="U38" i="178"/>
  <c r="E12" i="178"/>
  <c r="S37" i="178"/>
  <c r="S39" i="178" s="1"/>
  <c r="G12" i="178"/>
  <c r="H12" i="178"/>
  <c r="M30" i="178"/>
  <c r="M32" i="178" s="1"/>
  <c r="L29" i="178"/>
  <c r="X28" i="178"/>
  <c r="T54" i="178"/>
  <c r="R55" i="159"/>
  <c r="T53" i="178"/>
  <c r="Y28" i="178"/>
  <c r="X52" i="178"/>
  <c r="S52" i="178"/>
  <c r="R24" i="178"/>
  <c r="X24" i="178"/>
  <c r="X50" i="178"/>
  <c r="Z32" i="159"/>
  <c r="X49" i="178"/>
  <c r="V32" i="159"/>
  <c r="V32" i="178"/>
  <c r="T24" i="178"/>
  <c r="S49" i="178"/>
  <c r="R49" i="178"/>
  <c r="V48" i="178"/>
  <c r="R48" i="178"/>
  <c r="Z32" i="178"/>
  <c r="U46" i="178"/>
  <c r="R20" i="178"/>
  <c r="S32" i="159"/>
  <c r="Y32" i="178"/>
  <c r="Y32" i="159"/>
  <c r="Z44" i="178"/>
  <c r="W44" i="178"/>
  <c r="U44" i="178"/>
  <c r="Y16" i="178"/>
  <c r="X32" i="159"/>
  <c r="U16" i="178"/>
  <c r="T16" i="178"/>
  <c r="T32" i="159"/>
  <c r="S42" i="178"/>
  <c r="U32" i="159"/>
  <c r="W32" i="159"/>
  <c r="X30" i="178"/>
  <c r="Z43" i="159"/>
  <c r="R40" i="178"/>
  <c r="R30" i="178"/>
  <c r="R32" i="178" s="1"/>
  <c r="W54" i="178"/>
  <c r="V54" i="178"/>
  <c r="H55" i="178"/>
  <c r="S54" i="178"/>
  <c r="R53" i="178"/>
  <c r="R55" i="178" s="1"/>
  <c r="S55" i="159"/>
  <c r="S53" i="178"/>
  <c r="U55" i="159"/>
  <c r="H59" i="159"/>
  <c r="W55" i="159"/>
  <c r="X53" i="178"/>
  <c r="Z52" i="178"/>
  <c r="W52" i="178"/>
  <c r="U52" i="178"/>
  <c r="M51" i="178"/>
  <c r="L51" i="178"/>
  <c r="R51" i="159"/>
  <c r="T51" i="159"/>
  <c r="I59" i="178"/>
  <c r="Y49" i="178"/>
  <c r="Z49" i="178"/>
  <c r="Z51" i="178" s="1"/>
  <c r="Z48" i="178"/>
  <c r="U48" i="178"/>
  <c r="Z47" i="159"/>
  <c r="Z46" i="178"/>
  <c r="L47" i="178"/>
  <c r="T46" i="178"/>
  <c r="R46" i="178"/>
  <c r="R47" i="159"/>
  <c r="R45" i="178"/>
  <c r="F47" i="178"/>
  <c r="U45" i="178"/>
  <c r="U47" i="159"/>
  <c r="W47" i="159"/>
  <c r="J59" i="159"/>
  <c r="K59" i="159"/>
  <c r="M59" i="159"/>
  <c r="Z45" i="178"/>
  <c r="V44" i="178"/>
  <c r="Y42" i="178"/>
  <c r="Y43" i="178" s="1"/>
  <c r="K43" i="178"/>
  <c r="X42" i="178"/>
  <c r="G43" i="178"/>
  <c r="T43" i="159"/>
  <c r="S43" i="159"/>
  <c r="R41" i="178"/>
  <c r="R43" i="178" s="1"/>
  <c r="E59" i="159"/>
  <c r="F59" i="178"/>
  <c r="S41" i="178"/>
  <c r="T41" i="178"/>
  <c r="T43" i="178" s="1"/>
  <c r="X41" i="178"/>
  <c r="L59" i="159"/>
  <c r="X40" i="178"/>
  <c r="V40" i="178"/>
  <c r="V56" i="159"/>
  <c r="S40" i="178"/>
  <c r="M58" i="178"/>
  <c r="J39" i="178"/>
  <c r="K58" i="178"/>
  <c r="G59" i="159"/>
  <c r="H58" i="178"/>
  <c r="H59" i="178" s="1"/>
  <c r="I59" i="159"/>
  <c r="L58" i="178"/>
  <c r="L59" i="178" s="1"/>
  <c r="Y38" i="178"/>
  <c r="J59" i="178"/>
  <c r="W38" i="178"/>
  <c r="H39" i="178"/>
  <c r="G59" i="178"/>
  <c r="F59" i="159"/>
  <c r="R39" i="159"/>
  <c r="E59" i="178"/>
  <c r="R57" i="159"/>
  <c r="T39" i="159"/>
  <c r="Y39" i="159"/>
  <c r="W36" i="178"/>
  <c r="W56" i="159"/>
  <c r="V36" i="178"/>
  <c r="S36" i="178"/>
  <c r="Z53" i="178"/>
  <c r="Z55" i="159"/>
  <c r="V55" i="159"/>
  <c r="T55" i="159"/>
  <c r="S58" i="159"/>
  <c r="R58" i="159"/>
  <c r="W53" i="178"/>
  <c r="R56" i="159"/>
  <c r="Z51" i="159"/>
  <c r="X51" i="159"/>
  <c r="H24" i="178"/>
  <c r="F24" i="178"/>
  <c r="E24" i="178"/>
  <c r="E32" i="159"/>
  <c r="U57" i="159"/>
  <c r="U56" i="159"/>
  <c r="E31" i="178"/>
  <c r="E32" i="178" s="1"/>
  <c r="F20" i="178"/>
  <c r="S47" i="159"/>
  <c r="G32" i="178"/>
  <c r="G20" i="178"/>
  <c r="T47" i="159"/>
  <c r="U58" i="159"/>
  <c r="H20" i="178"/>
  <c r="V47" i="178"/>
  <c r="V58" i="159"/>
  <c r="V47" i="159"/>
  <c r="X58" i="159"/>
  <c r="X47" i="159"/>
  <c r="L20" i="178"/>
  <c r="Y58" i="159"/>
  <c r="Z57" i="159"/>
  <c r="Y45" i="178"/>
  <c r="L32" i="159"/>
  <c r="V57" i="159"/>
  <c r="H32" i="159"/>
  <c r="G32" i="159"/>
  <c r="Z56" i="159"/>
  <c r="M16" i="178"/>
  <c r="Z58" i="159"/>
  <c r="K16" i="178"/>
  <c r="W58" i="159"/>
  <c r="J32" i="178"/>
  <c r="V43" i="159"/>
  <c r="T57" i="159"/>
  <c r="H32" i="178"/>
  <c r="V41" i="178"/>
  <c r="V43" i="178" s="1"/>
  <c r="I32" i="178"/>
  <c r="I32" i="159"/>
  <c r="J32" i="159"/>
  <c r="X57" i="159"/>
  <c r="K32" i="159"/>
  <c r="Y57" i="159"/>
  <c r="Z41" i="178"/>
  <c r="Y56" i="159"/>
  <c r="X56" i="159"/>
  <c r="T56" i="159"/>
  <c r="S56" i="159"/>
  <c r="F32" i="159"/>
  <c r="R43" i="159"/>
  <c r="L12" i="178"/>
  <c r="W39" i="159"/>
  <c r="J12" i="178"/>
  <c r="V39" i="159"/>
  <c r="U39" i="159"/>
  <c r="T58" i="159"/>
  <c r="F32" i="178"/>
  <c r="S57" i="159"/>
  <c r="V37" i="178"/>
  <c r="W57" i="159"/>
  <c r="Y37" i="178"/>
  <c r="M32" i="159"/>
  <c r="Z39" i="159"/>
  <c r="I22" i="4"/>
  <c r="N22" i="4"/>
  <c r="J22" i="4"/>
  <c r="N19" i="4"/>
  <c r="J19" i="4"/>
  <c r="I19" i="4"/>
  <c r="I16" i="4"/>
  <c r="J23" i="4"/>
  <c r="N16" i="4"/>
  <c r="N24" i="4"/>
  <c r="F25" i="4"/>
  <c r="D25" i="4"/>
  <c r="I24" i="4"/>
  <c r="E25" i="4"/>
  <c r="N23" i="4"/>
  <c r="I10" i="4"/>
  <c r="I23" i="4"/>
  <c r="N10" i="4"/>
  <c r="P50" i="134"/>
  <c r="T50" i="134" s="1"/>
  <c r="P44" i="134"/>
  <c r="R38" i="134"/>
  <c r="P42" i="134"/>
  <c r="G44" i="134"/>
  <c r="G42" i="134"/>
  <c r="G49" i="134"/>
  <c r="D54" i="134"/>
  <c r="H54" i="134" s="1"/>
  <c r="F47" i="134"/>
  <c r="D41" i="134"/>
  <c r="G41" i="134" s="1"/>
  <c r="R41" i="130"/>
  <c r="H55" i="134"/>
  <c r="G29" i="130"/>
  <c r="E56" i="134"/>
  <c r="L56" i="134" s="1"/>
  <c r="Q39" i="134"/>
  <c r="G15" i="134"/>
  <c r="G58" i="130"/>
  <c r="F27" i="134"/>
  <c r="T14" i="130"/>
  <c r="T18" i="134"/>
  <c r="P39" i="134"/>
  <c r="R47" i="130"/>
  <c r="T47" i="130" s="1"/>
  <c r="D32" i="130"/>
  <c r="I22" i="130" s="1"/>
  <c r="G57" i="130"/>
  <c r="E29" i="134"/>
  <c r="E47" i="134"/>
  <c r="L47" i="134" s="1"/>
  <c r="R58" i="130"/>
  <c r="Q53" i="130"/>
  <c r="L26" i="130"/>
  <c r="Q47" i="130"/>
  <c r="L20" i="130"/>
  <c r="Q41" i="130"/>
  <c r="X41" i="130" s="1"/>
  <c r="L14" i="130"/>
  <c r="E27" i="134"/>
  <c r="L27" i="134" s="1"/>
  <c r="F54" i="134"/>
  <c r="R49" i="134"/>
  <c r="D59" i="130"/>
  <c r="I50" i="130" s="1"/>
  <c r="Q42" i="134"/>
  <c r="X42" i="134" s="1"/>
  <c r="T29" i="130"/>
  <c r="E57" i="134"/>
  <c r="L57" i="134" s="1"/>
  <c r="D56" i="134"/>
  <c r="P48" i="134"/>
  <c r="T48" i="134" s="1"/>
  <c r="E55" i="134"/>
  <c r="L55" i="134" s="1"/>
  <c r="R45" i="134"/>
  <c r="F56" i="134"/>
  <c r="D47" i="134"/>
  <c r="H47" i="134" s="1"/>
  <c r="R56" i="130"/>
  <c r="R54" i="130"/>
  <c r="R29" i="134"/>
  <c r="E54" i="134"/>
  <c r="L54" i="134" s="1"/>
  <c r="Q38" i="134"/>
  <c r="X38" i="134" s="1"/>
  <c r="H17" i="134"/>
  <c r="Q40" i="134"/>
  <c r="F41" i="134"/>
  <c r="Q32" i="130"/>
  <c r="X30" i="130"/>
  <c r="I59" i="130"/>
  <c r="I57" i="130"/>
  <c r="I41" i="130"/>
  <c r="I54" i="130"/>
  <c r="H41" i="134"/>
  <c r="S17" i="134"/>
  <c r="X17" i="134"/>
  <c r="R40" i="134"/>
  <c r="H40" i="134"/>
  <c r="G48" i="134"/>
  <c r="G56" i="130"/>
  <c r="E14" i="134"/>
  <c r="L10" i="134"/>
  <c r="G21" i="134"/>
  <c r="R55" i="130"/>
  <c r="R48" i="134"/>
  <c r="F57" i="134"/>
  <c r="E32" i="130"/>
  <c r="H45" i="134"/>
  <c r="H21" i="134"/>
  <c r="R44" i="134"/>
  <c r="Q45" i="134"/>
  <c r="L18" i="134"/>
  <c r="Q50" i="134"/>
  <c r="X50" i="134" s="1"/>
  <c r="L23" i="134"/>
  <c r="R39" i="134"/>
  <c r="H28" i="130"/>
  <c r="T23" i="134"/>
  <c r="E53" i="134"/>
  <c r="L52" i="134"/>
  <c r="E58" i="134"/>
  <c r="Q36" i="134"/>
  <c r="X9" i="134"/>
  <c r="S22" i="134"/>
  <c r="P29" i="134"/>
  <c r="T29" i="134" s="1"/>
  <c r="F59" i="130"/>
  <c r="S16" i="134"/>
  <c r="E41" i="134"/>
  <c r="L41" i="134" s="1"/>
  <c r="S23" i="134"/>
  <c r="G28" i="130"/>
  <c r="Q48" i="134"/>
  <c r="X48" i="134" s="1"/>
  <c r="E59" i="130"/>
  <c r="L59" i="130" s="1"/>
  <c r="L58" i="130"/>
  <c r="S24" i="134"/>
  <c r="Q31" i="134"/>
  <c r="T21" i="134"/>
  <c r="F58" i="134"/>
  <c r="Q43" i="134"/>
  <c r="L16" i="134"/>
  <c r="R57" i="130"/>
  <c r="S18" i="134"/>
  <c r="Q51" i="134"/>
  <c r="R32" i="130"/>
  <c r="S26" i="130"/>
  <c r="T24" i="134"/>
  <c r="S31" i="130"/>
  <c r="P32" i="130"/>
  <c r="S20" i="130"/>
  <c r="F32" i="130"/>
  <c r="G31" i="130"/>
  <c r="I12" i="130"/>
  <c r="T25" i="134"/>
  <c r="R52" i="134"/>
  <c r="R51" i="134"/>
  <c r="T17" i="134"/>
  <c r="R32" i="128"/>
  <c r="Q26" i="134"/>
  <c r="X26" i="134" s="1"/>
  <c r="Q32" i="128"/>
  <c r="X32" i="128" s="1"/>
  <c r="Q44" i="134"/>
  <c r="Q27" i="134"/>
  <c r="X27" i="134" s="1"/>
  <c r="S25" i="134"/>
  <c r="T31" i="128"/>
  <c r="S26" i="128"/>
  <c r="T22" i="134"/>
  <c r="P26" i="134"/>
  <c r="P49" i="134"/>
  <c r="S30" i="128"/>
  <c r="P32" i="128"/>
  <c r="U31" i="128" s="1"/>
  <c r="S28" i="128"/>
  <c r="P28" i="134"/>
  <c r="S29" i="128"/>
  <c r="T29" i="128"/>
  <c r="T10" i="134"/>
  <c r="P37" i="134"/>
  <c r="T9" i="134"/>
  <c r="P27" i="134"/>
  <c r="T27" i="134" s="1"/>
  <c r="F30" i="134"/>
  <c r="E32" i="128"/>
  <c r="E31" i="134"/>
  <c r="H26" i="128"/>
  <c r="G28" i="128"/>
  <c r="F29" i="134"/>
  <c r="H18" i="134"/>
  <c r="G31" i="128"/>
  <c r="G30" i="128"/>
  <c r="D32" i="128"/>
  <c r="I29" i="128" s="1"/>
  <c r="H31" i="128"/>
  <c r="H20" i="128"/>
  <c r="F32" i="128"/>
  <c r="G29" i="128"/>
  <c r="H11" i="134"/>
  <c r="G14" i="128"/>
  <c r="T58" i="126"/>
  <c r="S53" i="126"/>
  <c r="U49" i="126"/>
  <c r="T56" i="126"/>
  <c r="T57" i="126"/>
  <c r="T55" i="126"/>
  <c r="T54" i="126"/>
  <c r="S55" i="126"/>
  <c r="R31" i="134"/>
  <c r="R26" i="134"/>
  <c r="R28" i="134"/>
  <c r="Q49" i="134"/>
  <c r="Q28" i="134"/>
  <c r="X28" i="134" s="1"/>
  <c r="Q30" i="134"/>
  <c r="X30" i="134" s="1"/>
  <c r="S31" i="126"/>
  <c r="R46" i="134"/>
  <c r="T19" i="134"/>
  <c r="R20" i="134"/>
  <c r="R43" i="134"/>
  <c r="T28" i="126"/>
  <c r="T16" i="134"/>
  <c r="Q20" i="134"/>
  <c r="X20" i="134" s="1"/>
  <c r="S44" i="134"/>
  <c r="Q29" i="134"/>
  <c r="Q46" i="134"/>
  <c r="X46" i="134" s="1"/>
  <c r="P46" i="134"/>
  <c r="P31" i="134"/>
  <c r="S19" i="134"/>
  <c r="T30" i="126"/>
  <c r="S30" i="126"/>
  <c r="P45" i="134"/>
  <c r="T45" i="134" s="1"/>
  <c r="P20" i="134"/>
  <c r="T15" i="134"/>
  <c r="S15" i="134"/>
  <c r="R32" i="126"/>
  <c r="R37" i="134"/>
  <c r="R14" i="134"/>
  <c r="Q14" i="134"/>
  <c r="Q32" i="126"/>
  <c r="X32" i="126" s="1"/>
  <c r="S12" i="134"/>
  <c r="S11" i="134"/>
  <c r="P38" i="134"/>
  <c r="T38" i="134" s="1"/>
  <c r="Q37" i="134"/>
  <c r="S10" i="134"/>
  <c r="S9" i="134"/>
  <c r="T12" i="134"/>
  <c r="P30" i="134"/>
  <c r="P14" i="134"/>
  <c r="S29" i="126"/>
  <c r="S28" i="126"/>
  <c r="P32" i="126"/>
  <c r="U26" i="126" s="1"/>
  <c r="T27" i="126"/>
  <c r="T14" i="126"/>
  <c r="D58" i="134"/>
  <c r="D53" i="134"/>
  <c r="G53" i="134" s="1"/>
  <c r="D59" i="126"/>
  <c r="H59" i="126" s="1"/>
  <c r="F53" i="134"/>
  <c r="Q52" i="134"/>
  <c r="G52" i="134"/>
  <c r="H25" i="134"/>
  <c r="F26" i="134"/>
  <c r="F28" i="134"/>
  <c r="H22" i="134"/>
  <c r="G25" i="134"/>
  <c r="S50" i="134"/>
  <c r="G23" i="134"/>
  <c r="G22" i="134"/>
  <c r="E26" i="134"/>
  <c r="D26" i="134"/>
  <c r="P52" i="134"/>
  <c r="H24" i="134"/>
  <c r="P51" i="134"/>
  <c r="F31" i="134"/>
  <c r="F20" i="134"/>
  <c r="G19" i="134"/>
  <c r="E30" i="134"/>
  <c r="G18" i="134"/>
  <c r="G30" i="126"/>
  <c r="E20" i="134"/>
  <c r="L20" i="134" s="1"/>
  <c r="G16" i="134"/>
  <c r="E28" i="134"/>
  <c r="L28" i="134" s="1"/>
  <c r="H19" i="134"/>
  <c r="T44" i="134"/>
  <c r="H20" i="126"/>
  <c r="P43" i="134"/>
  <c r="D27" i="134"/>
  <c r="D20" i="134"/>
  <c r="H27" i="126"/>
  <c r="H15" i="134"/>
  <c r="F32" i="126"/>
  <c r="E32" i="126"/>
  <c r="L32" i="126" s="1"/>
  <c r="D32" i="126"/>
  <c r="I24" i="126" s="1"/>
  <c r="D31" i="134"/>
  <c r="P40" i="134"/>
  <c r="G13" i="134"/>
  <c r="G31" i="126"/>
  <c r="H12" i="134"/>
  <c r="S39" i="134"/>
  <c r="H30" i="126"/>
  <c r="D30" i="134"/>
  <c r="H29" i="126"/>
  <c r="G29" i="126"/>
  <c r="D29" i="134"/>
  <c r="H28" i="126"/>
  <c r="D28" i="134"/>
  <c r="H10" i="134"/>
  <c r="G10" i="134"/>
  <c r="F14" i="134"/>
  <c r="R36" i="134"/>
  <c r="H9" i="134"/>
  <c r="P36" i="134"/>
  <c r="D14" i="134"/>
  <c r="G9" i="134"/>
  <c r="R41" i="96"/>
  <c r="Q62" i="96"/>
  <c r="S62" i="96" s="1"/>
  <c r="Q61" i="96"/>
  <c r="S61" i="96" s="1"/>
  <c r="R61" i="96"/>
  <c r="R63" i="96"/>
  <c r="R45" i="96"/>
  <c r="R44" i="96"/>
  <c r="R38" i="96"/>
  <c r="R20" i="96"/>
  <c r="R62" i="96"/>
  <c r="Q45" i="96"/>
  <c r="S45" i="96" s="1"/>
  <c r="Q44" i="96"/>
  <c r="S44" i="96" s="1"/>
  <c r="S22" i="29"/>
  <c r="T21" i="29"/>
  <c r="T10" i="29"/>
  <c r="T13" i="29"/>
  <c r="S14" i="29"/>
  <c r="Q20" i="29"/>
  <c r="Q24" i="29" s="1"/>
  <c r="Q26" i="29" s="1"/>
  <c r="S9" i="29"/>
  <c r="S25" i="29"/>
  <c r="T23" i="29"/>
  <c r="T22" i="29"/>
  <c r="T11" i="29"/>
  <c r="T12" i="29"/>
  <c r="T14" i="29"/>
  <c r="T15" i="29"/>
  <c r="T16" i="29"/>
  <c r="T17" i="29"/>
  <c r="H20" i="29"/>
  <c r="H24" i="29" s="1"/>
  <c r="H26" i="29" s="1"/>
  <c r="T18" i="29"/>
  <c r="T19" i="29"/>
  <c r="S19" i="29"/>
  <c r="S18" i="29"/>
  <c r="S17" i="29"/>
  <c r="S16" i="29"/>
  <c r="S15" i="29"/>
  <c r="S13" i="29"/>
  <c r="G20" i="29"/>
  <c r="G24" i="29" s="1"/>
  <c r="G26" i="29" s="1"/>
  <c r="S12" i="29"/>
  <c r="S11" i="29"/>
  <c r="R20" i="27"/>
  <c r="P20" i="27"/>
  <c r="C24" i="27"/>
  <c r="C26" i="27" s="1"/>
  <c r="I20" i="28"/>
  <c r="I24" i="28" s="1"/>
  <c r="I26" i="28" s="1"/>
  <c r="R24" i="27"/>
  <c r="R26" i="27" s="1"/>
  <c r="G26" i="27"/>
  <c r="Q24" i="27"/>
  <c r="Q26" i="27" s="1"/>
  <c r="Q20" i="27"/>
  <c r="T8" i="29"/>
  <c r="K20" i="28"/>
  <c r="K24" i="28" s="1"/>
  <c r="K26" i="28" s="1"/>
  <c r="J20" i="28"/>
  <c r="J24" i="28" s="1"/>
  <c r="J26" i="28" s="1"/>
  <c r="L56" i="40"/>
  <c r="D56" i="40"/>
  <c r="H56" i="40"/>
  <c r="K56" i="40"/>
  <c r="J56" i="40"/>
  <c r="G56" i="40"/>
  <c r="F56" i="40"/>
  <c r="E56" i="40"/>
  <c r="I56" i="40"/>
  <c r="Z31" i="190"/>
  <c r="AB27" i="190"/>
  <c r="AB30" i="190" s="1"/>
  <c r="Z30" i="190"/>
  <c r="T29" i="190"/>
  <c r="T31" i="190"/>
  <c r="V27" i="190"/>
  <c r="V30" i="190" s="1"/>
  <c r="V23" i="190"/>
  <c r="L27" i="190"/>
  <c r="L31" i="190" s="1"/>
  <c r="J31" i="190"/>
  <c r="J29" i="190"/>
  <c r="G30" i="190"/>
  <c r="G29" i="190"/>
  <c r="G31" i="190"/>
  <c r="I23" i="190"/>
  <c r="I27" i="190"/>
  <c r="D27" i="190"/>
  <c r="F27" i="190" s="1"/>
  <c r="F29" i="190" s="1"/>
  <c r="Q23" i="190"/>
  <c r="Q27" i="190" s="1"/>
  <c r="C29" i="190"/>
  <c r="J30" i="190"/>
  <c r="T30" i="190"/>
  <c r="L31" i="134" l="1"/>
  <c r="X31" i="134"/>
  <c r="L53" i="134"/>
  <c r="X47" i="130"/>
  <c r="S47" i="130"/>
  <c r="X53" i="130"/>
  <c r="S53" i="130"/>
  <c r="S42" i="134"/>
  <c r="K25" i="4"/>
  <c r="K21" i="4"/>
  <c r="K18" i="4"/>
  <c r="K15" i="4"/>
  <c r="K12" i="4"/>
  <c r="K9" i="4"/>
  <c r="K20" i="4"/>
  <c r="K17" i="4"/>
  <c r="K14" i="4"/>
  <c r="K11" i="4"/>
  <c r="K8" i="4"/>
  <c r="AA32" i="303"/>
  <c r="AF39" i="303"/>
  <c r="P32" i="303"/>
  <c r="AE51" i="303"/>
  <c r="AD59" i="301"/>
  <c r="X56" i="128"/>
  <c r="T56" i="128"/>
  <c r="X41" i="126"/>
  <c r="S41" i="126"/>
  <c r="K13" i="4"/>
  <c r="X41" i="128"/>
  <c r="S41" i="128"/>
  <c r="X47" i="128"/>
  <c r="S47" i="128"/>
  <c r="X53" i="128"/>
  <c r="S53" i="128"/>
  <c r="W55" i="303"/>
  <c r="K24" i="4"/>
  <c r="K19" i="4"/>
  <c r="K22" i="4"/>
  <c r="H27" i="134"/>
  <c r="L30" i="134"/>
  <c r="L26" i="134"/>
  <c r="X52" i="134"/>
  <c r="X14" i="134"/>
  <c r="X49" i="134"/>
  <c r="L32" i="128"/>
  <c r="S28" i="134"/>
  <c r="T49" i="134"/>
  <c r="T57" i="130"/>
  <c r="X57" i="130"/>
  <c r="X43" i="134"/>
  <c r="X36" i="134"/>
  <c r="X45" i="134"/>
  <c r="L32" i="130"/>
  <c r="L14" i="134"/>
  <c r="G59" i="130"/>
  <c r="X32" i="130"/>
  <c r="X40" i="134"/>
  <c r="X56" i="130"/>
  <c r="T56" i="130"/>
  <c r="X58" i="130"/>
  <c r="T58" i="130"/>
  <c r="L29" i="134"/>
  <c r="X39" i="134"/>
  <c r="S43" i="178"/>
  <c r="T39" i="178"/>
  <c r="V51" i="178"/>
  <c r="T59" i="187"/>
  <c r="X39" i="178"/>
  <c r="Y59" i="187"/>
  <c r="Z39" i="178"/>
  <c r="K32" i="303"/>
  <c r="X59" i="299"/>
  <c r="AB59" i="299"/>
  <c r="Z59" i="299"/>
  <c r="AB43" i="303"/>
  <c r="AB32" i="303"/>
  <c r="AD32" i="303"/>
  <c r="V39" i="303"/>
  <c r="AE47" i="303"/>
  <c r="U32" i="303"/>
  <c r="Y32" i="303"/>
  <c r="AC39" i="303"/>
  <c r="W59" i="300"/>
  <c r="AA39" i="303"/>
  <c r="M59" i="303"/>
  <c r="E59" i="303"/>
  <c r="AE39" i="303"/>
  <c r="H32" i="303"/>
  <c r="X59" i="301"/>
  <c r="W59" i="301"/>
  <c r="AA59" i="301"/>
  <c r="W78" i="269"/>
  <c r="Q78" i="269"/>
  <c r="T58" i="128"/>
  <c r="X58" i="128"/>
  <c r="M42" i="269"/>
  <c r="X54" i="128"/>
  <c r="T54" i="128"/>
  <c r="M54" i="269"/>
  <c r="T57" i="128"/>
  <c r="X57" i="128"/>
  <c r="X47" i="126"/>
  <c r="S47" i="126"/>
  <c r="Y59" i="301"/>
  <c r="X55" i="128"/>
  <c r="T55" i="128"/>
  <c r="L59" i="303"/>
  <c r="K10" i="4"/>
  <c r="K16" i="4"/>
  <c r="K23" i="4"/>
  <c r="R59" i="132"/>
  <c r="AA30" i="190"/>
  <c r="AA31" i="190"/>
  <c r="AD59" i="300"/>
  <c r="I39" i="130"/>
  <c r="M75" i="269"/>
  <c r="R59" i="126"/>
  <c r="X59" i="126" s="1"/>
  <c r="I25" i="130"/>
  <c r="W47" i="178"/>
  <c r="M77" i="269"/>
  <c r="I58" i="132"/>
  <c r="I59" i="132"/>
  <c r="I42" i="132"/>
  <c r="I56" i="132"/>
  <c r="I44" i="132"/>
  <c r="I49" i="132"/>
  <c r="I40" i="132"/>
  <c r="I45" i="132"/>
  <c r="I53" i="132"/>
  <c r="I57" i="132"/>
  <c r="I43" i="132"/>
  <c r="I39" i="132"/>
  <c r="I51" i="132"/>
  <c r="I48" i="132"/>
  <c r="I36" i="132"/>
  <c r="I41" i="132"/>
  <c r="I47" i="132"/>
  <c r="I38" i="132"/>
  <c r="I50" i="132"/>
  <c r="I55" i="132"/>
  <c r="I37" i="132"/>
  <c r="I54" i="132"/>
  <c r="I46" i="132"/>
  <c r="G59" i="132"/>
  <c r="I52" i="132"/>
  <c r="I17" i="130"/>
  <c r="G32" i="130"/>
  <c r="AI53" i="301"/>
  <c r="AK53" i="301" s="1"/>
  <c r="I24" i="130"/>
  <c r="G54" i="134"/>
  <c r="H57" i="134"/>
  <c r="Q59" i="132"/>
  <c r="T59" i="132" s="1"/>
  <c r="I26" i="130"/>
  <c r="P59" i="132"/>
  <c r="U37" i="132" s="1"/>
  <c r="R30" i="190"/>
  <c r="R31" i="190"/>
  <c r="AD51" i="303"/>
  <c r="Y59" i="300"/>
  <c r="AA51" i="303"/>
  <c r="AI41" i="301"/>
  <c r="AK41" i="301" s="1"/>
  <c r="Y29" i="190"/>
  <c r="Y31" i="190"/>
  <c r="Y30" i="190"/>
  <c r="I53" i="130"/>
  <c r="I40" i="130"/>
  <c r="I52" i="130"/>
  <c r="I45" i="130"/>
  <c r="I47" i="130"/>
  <c r="I58" i="130"/>
  <c r="I44" i="130"/>
  <c r="H59" i="130"/>
  <c r="I36" i="130"/>
  <c r="I49" i="130"/>
  <c r="I55" i="130"/>
  <c r="I37" i="130"/>
  <c r="I56" i="130"/>
  <c r="N59" i="303"/>
  <c r="I22" i="132"/>
  <c r="I28" i="132"/>
  <c r="I12" i="132"/>
  <c r="I15" i="132"/>
  <c r="I23" i="132"/>
  <c r="I10" i="132"/>
  <c r="I11" i="132"/>
  <c r="I25" i="132"/>
  <c r="I17" i="132"/>
  <c r="I29" i="132"/>
  <c r="I31" i="132"/>
  <c r="I9" i="132"/>
  <c r="I13" i="132"/>
  <c r="I20" i="132"/>
  <c r="I16" i="132"/>
  <c r="I14" i="132"/>
  <c r="I27" i="132"/>
  <c r="I18" i="132"/>
  <c r="G32" i="132"/>
  <c r="I26" i="132"/>
  <c r="I30" i="132"/>
  <c r="I19" i="132"/>
  <c r="I21" i="132"/>
  <c r="I24" i="132"/>
  <c r="I32" i="132"/>
  <c r="U12" i="132"/>
  <c r="U17" i="132"/>
  <c r="U25" i="132"/>
  <c r="U18" i="132"/>
  <c r="U29" i="132"/>
  <c r="U10" i="132"/>
  <c r="U28" i="132"/>
  <c r="U13" i="132"/>
  <c r="U20" i="132"/>
  <c r="U23" i="132"/>
  <c r="U27" i="132"/>
  <c r="U14" i="132"/>
  <c r="U16" i="132"/>
  <c r="U15" i="132"/>
  <c r="U31" i="132"/>
  <c r="U26" i="132"/>
  <c r="U22" i="132"/>
  <c r="U21" i="132"/>
  <c r="U32" i="132"/>
  <c r="U9" i="132"/>
  <c r="U11" i="132"/>
  <c r="U24" i="132"/>
  <c r="U30" i="132"/>
  <c r="S32" i="132"/>
  <c r="U19" i="132"/>
  <c r="I43" i="130"/>
  <c r="I46" i="130"/>
  <c r="I51" i="130"/>
  <c r="I48" i="130"/>
  <c r="U42" i="132"/>
  <c r="U57" i="132"/>
  <c r="U54" i="132"/>
  <c r="U47" i="132"/>
  <c r="U38" i="132"/>
  <c r="U58" i="132"/>
  <c r="U50" i="132"/>
  <c r="U51" i="132"/>
  <c r="S59" i="132"/>
  <c r="AE29" i="190"/>
  <c r="AE31" i="190"/>
  <c r="AE30" i="190"/>
  <c r="I42" i="130"/>
  <c r="I38" i="130"/>
  <c r="I46" i="128"/>
  <c r="I54" i="128"/>
  <c r="I57" i="128"/>
  <c r="I44" i="128"/>
  <c r="I37" i="128"/>
  <c r="I47" i="128"/>
  <c r="I43" i="128"/>
  <c r="G59" i="128"/>
  <c r="I49" i="128"/>
  <c r="I50" i="128"/>
  <c r="I48" i="128"/>
  <c r="I52" i="128"/>
  <c r="I38" i="128"/>
  <c r="I41" i="128"/>
  <c r="I40" i="128"/>
  <c r="I53" i="128"/>
  <c r="I56" i="128"/>
  <c r="I39" i="128"/>
  <c r="I58" i="128"/>
  <c r="I45" i="128"/>
  <c r="I42" i="128"/>
  <c r="H59" i="128"/>
  <c r="I59" i="128"/>
  <c r="I55" i="128"/>
  <c r="I36" i="128"/>
  <c r="I51" i="128"/>
  <c r="R59" i="128"/>
  <c r="T32" i="178"/>
  <c r="R56" i="134"/>
  <c r="D59" i="134"/>
  <c r="M70" i="269"/>
  <c r="S78" i="269"/>
  <c r="M76" i="269"/>
  <c r="M78" i="269" s="1"/>
  <c r="M18" i="269"/>
  <c r="T78" i="269"/>
  <c r="U78" i="269"/>
  <c r="X78" i="269"/>
  <c r="R78" i="269"/>
  <c r="M74" i="269"/>
  <c r="Z78" i="269"/>
  <c r="P78" i="269"/>
  <c r="Y78" i="269"/>
  <c r="AH39" i="301"/>
  <c r="AI39" i="301" s="1"/>
  <c r="V51" i="303"/>
  <c r="AD43" i="303"/>
  <c r="X51" i="303"/>
  <c r="V55" i="303"/>
  <c r="AH47" i="301"/>
  <c r="AI47" i="301" s="1"/>
  <c r="X39" i="303"/>
  <c r="Y51" i="303"/>
  <c r="I59" i="303"/>
  <c r="AH51" i="301"/>
  <c r="AI51" i="301" s="1"/>
  <c r="AI49" i="301"/>
  <c r="AK49" i="301" s="1"/>
  <c r="AC43" i="303"/>
  <c r="AH58" i="301"/>
  <c r="AI58" i="301" s="1"/>
  <c r="AK58" i="301" s="1"/>
  <c r="AH56" i="301"/>
  <c r="AI56" i="301" s="1"/>
  <c r="AK56" i="301" s="1"/>
  <c r="X55" i="303"/>
  <c r="AD55" i="303"/>
  <c r="AH57" i="301"/>
  <c r="AC57" i="303"/>
  <c r="AE55" i="303"/>
  <c r="Z58" i="303"/>
  <c r="E32" i="303"/>
  <c r="AB55" i="303"/>
  <c r="AC56" i="303"/>
  <c r="AB51" i="303"/>
  <c r="AC47" i="303"/>
  <c r="AE56" i="303"/>
  <c r="F32" i="303"/>
  <c r="AC55" i="303"/>
  <c r="M32" i="303"/>
  <c r="W56" i="303"/>
  <c r="W58" i="303"/>
  <c r="W51" i="303"/>
  <c r="AF32" i="303"/>
  <c r="X43" i="303"/>
  <c r="W32" i="303"/>
  <c r="Y56" i="303"/>
  <c r="Z56" i="303"/>
  <c r="AH58" i="300"/>
  <c r="AI58" i="300" s="1"/>
  <c r="AK58" i="300" s="1"/>
  <c r="V47" i="303"/>
  <c r="AA55" i="303"/>
  <c r="U56" i="303"/>
  <c r="AF43" i="303"/>
  <c r="AA58" i="303"/>
  <c r="Y47" i="303"/>
  <c r="X57" i="303"/>
  <c r="AB59" i="300"/>
  <c r="AH54" i="303"/>
  <c r="AI54" i="303" s="1"/>
  <c r="AK54" i="303" s="1"/>
  <c r="AH40" i="303"/>
  <c r="AI40" i="303" s="1"/>
  <c r="AK40" i="303" s="1"/>
  <c r="Z47" i="303"/>
  <c r="AH52" i="303"/>
  <c r="AI52" i="303" s="1"/>
  <c r="AK52" i="303" s="1"/>
  <c r="AB58" i="303"/>
  <c r="AA59" i="300"/>
  <c r="X47" i="303"/>
  <c r="AF51" i="303"/>
  <c r="Z51" i="303"/>
  <c r="AB56" i="303"/>
  <c r="AA56" i="303"/>
  <c r="AH56" i="300"/>
  <c r="AI56" i="300" s="1"/>
  <c r="AK56" i="300" s="1"/>
  <c r="J59" i="303"/>
  <c r="AA57" i="303"/>
  <c r="AI37" i="300"/>
  <c r="AK37" i="300" s="1"/>
  <c r="AH57" i="300"/>
  <c r="AH39" i="300"/>
  <c r="AI39" i="300" s="1"/>
  <c r="AH44" i="303"/>
  <c r="AI44" i="303" s="1"/>
  <c r="AK44" i="303" s="1"/>
  <c r="AD57" i="303"/>
  <c r="AH43" i="300"/>
  <c r="AI43" i="300" s="1"/>
  <c r="Y55" i="303"/>
  <c r="AH46" i="303"/>
  <c r="AI46" i="303" s="1"/>
  <c r="AK46" i="303" s="1"/>
  <c r="AH55" i="300"/>
  <c r="AI55" i="300" s="1"/>
  <c r="AI49" i="300"/>
  <c r="AK49" i="300" s="1"/>
  <c r="AH51" i="300"/>
  <c r="AI51" i="300" s="1"/>
  <c r="AF56" i="303"/>
  <c r="AA43" i="303"/>
  <c r="Z32" i="303"/>
  <c r="AE57" i="303"/>
  <c r="V32" i="303"/>
  <c r="AC59" i="299"/>
  <c r="AE59" i="299"/>
  <c r="AB57" i="303"/>
  <c r="AF59" i="299"/>
  <c r="AH50" i="303"/>
  <c r="AI50" i="303" s="1"/>
  <c r="AK50" i="303" s="1"/>
  <c r="AC32" i="303"/>
  <c r="AD59" i="299"/>
  <c r="AH49" i="303"/>
  <c r="AI49" i="303" s="1"/>
  <c r="AK49" i="303" s="1"/>
  <c r="Z57" i="303"/>
  <c r="AE58" i="303"/>
  <c r="AF57" i="303"/>
  <c r="AE32" i="303"/>
  <c r="X58" i="303"/>
  <c r="AF58" i="303"/>
  <c r="AB47" i="303"/>
  <c r="AC58" i="303"/>
  <c r="AH53" i="303"/>
  <c r="U59" i="299"/>
  <c r="Y58" i="303"/>
  <c r="AH55" i="299"/>
  <c r="AI55" i="299" s="1"/>
  <c r="L32" i="303"/>
  <c r="AA59" i="299"/>
  <c r="AH51" i="299"/>
  <c r="AI51" i="299" s="1"/>
  <c r="AH48" i="303"/>
  <c r="AI48" i="303" s="1"/>
  <c r="AK48" i="303" s="1"/>
  <c r="X56" i="303"/>
  <c r="I32" i="303"/>
  <c r="J32" i="303"/>
  <c r="AA47" i="303"/>
  <c r="AH47" i="299"/>
  <c r="AI47" i="299" s="1"/>
  <c r="V57" i="303"/>
  <c r="V59" i="299"/>
  <c r="AH45" i="303"/>
  <c r="AD56" i="303"/>
  <c r="AH43" i="299"/>
  <c r="AI43" i="299" s="1"/>
  <c r="Y59" i="299"/>
  <c r="V43" i="303"/>
  <c r="AH42" i="303"/>
  <c r="AI42" i="303" s="1"/>
  <c r="AK42" i="303" s="1"/>
  <c r="V58" i="303"/>
  <c r="Y57" i="303"/>
  <c r="AI41" i="299"/>
  <c r="AK41" i="299" s="1"/>
  <c r="AH57" i="299"/>
  <c r="AI57" i="299" s="1"/>
  <c r="AK57" i="299" s="1"/>
  <c r="AE43" i="303"/>
  <c r="AH41" i="303"/>
  <c r="AD39" i="303"/>
  <c r="AD58" i="303"/>
  <c r="AH58" i="299"/>
  <c r="AI58" i="299" s="1"/>
  <c r="AK58" i="299" s="1"/>
  <c r="AI38" i="299"/>
  <c r="AK38" i="299" s="1"/>
  <c r="AH38" i="303"/>
  <c r="U58" i="303"/>
  <c r="AI37" i="299"/>
  <c r="AK37" i="299" s="1"/>
  <c r="AH39" i="299"/>
  <c r="AI39" i="299" s="1"/>
  <c r="W39" i="303"/>
  <c r="W57" i="303"/>
  <c r="U57" i="303"/>
  <c r="U59" i="303" s="1"/>
  <c r="AH37" i="303"/>
  <c r="AH56" i="299"/>
  <c r="AI56" i="299" s="1"/>
  <c r="AK56" i="299" s="1"/>
  <c r="AI36" i="299"/>
  <c r="AK36" i="299" s="1"/>
  <c r="V56" i="303"/>
  <c r="AH36" i="303"/>
  <c r="X47" i="178"/>
  <c r="W32" i="178"/>
  <c r="U59" i="187"/>
  <c r="S47" i="178"/>
  <c r="W51" i="178"/>
  <c r="K59" i="178"/>
  <c r="W43" i="178"/>
  <c r="Y55" i="178"/>
  <c r="U55" i="178"/>
  <c r="X51" i="178"/>
  <c r="Z58" i="178"/>
  <c r="R51" i="178"/>
  <c r="Z55" i="178"/>
  <c r="T55" i="178"/>
  <c r="V55" i="178"/>
  <c r="S51" i="178"/>
  <c r="T51" i="178"/>
  <c r="X32" i="178"/>
  <c r="Y51" i="178"/>
  <c r="T56" i="178"/>
  <c r="X58" i="178"/>
  <c r="S32" i="178"/>
  <c r="T58" i="178"/>
  <c r="X55" i="178"/>
  <c r="W59" i="167"/>
  <c r="M59" i="178"/>
  <c r="X56" i="178"/>
  <c r="Y56" i="178"/>
  <c r="X59" i="167"/>
  <c r="X43" i="178"/>
  <c r="W58" i="178"/>
  <c r="U58" i="178"/>
  <c r="R59" i="167"/>
  <c r="T59" i="167"/>
  <c r="U59" i="167"/>
  <c r="Y59" i="167"/>
  <c r="S57" i="178"/>
  <c r="R58" i="178"/>
  <c r="Y47" i="178"/>
  <c r="U57" i="178"/>
  <c r="U59" i="178" s="1"/>
  <c r="V59" i="167"/>
  <c r="Z59" i="167"/>
  <c r="Z47" i="178"/>
  <c r="R47" i="178"/>
  <c r="U39" i="178"/>
  <c r="V58" i="178"/>
  <c r="R56" i="178"/>
  <c r="W39" i="178"/>
  <c r="S59" i="167"/>
  <c r="T47" i="178"/>
  <c r="S58" i="178"/>
  <c r="W56" i="178"/>
  <c r="S56" i="178"/>
  <c r="W55" i="178"/>
  <c r="Z56" i="178"/>
  <c r="U56" i="178"/>
  <c r="U47" i="178"/>
  <c r="T57" i="178"/>
  <c r="X57" i="178"/>
  <c r="V56" i="178"/>
  <c r="R59" i="159"/>
  <c r="S55" i="178"/>
  <c r="W57" i="178"/>
  <c r="W59" i="178" s="1"/>
  <c r="R57" i="178"/>
  <c r="Y58" i="178"/>
  <c r="S59" i="159"/>
  <c r="V59" i="159"/>
  <c r="U59" i="159"/>
  <c r="Z59" i="159"/>
  <c r="Y59" i="159"/>
  <c r="X59" i="159"/>
  <c r="W59" i="159"/>
  <c r="T59" i="159"/>
  <c r="Z57" i="178"/>
  <c r="Z43" i="178"/>
  <c r="V57" i="178"/>
  <c r="V39" i="178"/>
  <c r="Y39" i="178"/>
  <c r="Y57" i="178"/>
  <c r="J25" i="4"/>
  <c r="N25" i="4"/>
  <c r="I25" i="4"/>
  <c r="T42" i="134"/>
  <c r="S27" i="134"/>
  <c r="F59" i="134"/>
  <c r="H58" i="134"/>
  <c r="I14" i="130"/>
  <c r="I31" i="130"/>
  <c r="I9" i="130"/>
  <c r="H32" i="130"/>
  <c r="Q54" i="134"/>
  <c r="I23" i="130"/>
  <c r="I16" i="130"/>
  <c r="I29" i="130"/>
  <c r="G56" i="134"/>
  <c r="H56" i="134"/>
  <c r="I20" i="130"/>
  <c r="I19" i="130"/>
  <c r="I30" i="130"/>
  <c r="I32" i="130"/>
  <c r="R57" i="134"/>
  <c r="G47" i="134"/>
  <c r="I28" i="130"/>
  <c r="I10" i="130"/>
  <c r="I21" i="130"/>
  <c r="I11" i="130"/>
  <c r="I27" i="130"/>
  <c r="T37" i="134"/>
  <c r="I13" i="130"/>
  <c r="I18" i="130"/>
  <c r="I15" i="130"/>
  <c r="S29" i="134"/>
  <c r="X29" i="134"/>
  <c r="S37" i="134"/>
  <c r="X37" i="134"/>
  <c r="E59" i="134"/>
  <c r="L58" i="134"/>
  <c r="S48" i="134"/>
  <c r="T39" i="134"/>
  <c r="Q57" i="134"/>
  <c r="X51" i="134"/>
  <c r="R59" i="130"/>
  <c r="Q56" i="134"/>
  <c r="X56" i="134" s="1"/>
  <c r="X44" i="134"/>
  <c r="R55" i="134"/>
  <c r="T28" i="134"/>
  <c r="Q47" i="134"/>
  <c r="U11" i="130"/>
  <c r="U19" i="130"/>
  <c r="U10" i="130"/>
  <c r="U12" i="130"/>
  <c r="T32" i="130"/>
  <c r="U18" i="130"/>
  <c r="U26" i="130"/>
  <c r="U17" i="130"/>
  <c r="U14" i="130"/>
  <c r="S32" i="130"/>
  <c r="U16" i="130"/>
  <c r="U22" i="130"/>
  <c r="U24" i="130"/>
  <c r="U20" i="130"/>
  <c r="U29" i="130"/>
  <c r="U27" i="130"/>
  <c r="U32" i="130"/>
  <c r="U9" i="130"/>
  <c r="U28" i="130"/>
  <c r="U13" i="130"/>
  <c r="U30" i="130"/>
  <c r="U25" i="130"/>
  <c r="U15" i="130"/>
  <c r="U21" i="130"/>
  <c r="U23" i="130"/>
  <c r="U31" i="130"/>
  <c r="G58" i="134"/>
  <c r="H53" i="134"/>
  <c r="R53" i="134"/>
  <c r="S45" i="134"/>
  <c r="P57" i="134"/>
  <c r="S26" i="134"/>
  <c r="Q55" i="134"/>
  <c r="U22" i="128"/>
  <c r="T26" i="134"/>
  <c r="U14" i="128"/>
  <c r="U11" i="128"/>
  <c r="U32" i="128"/>
  <c r="U28" i="128"/>
  <c r="U23" i="128"/>
  <c r="U24" i="128"/>
  <c r="U17" i="128"/>
  <c r="U15" i="128"/>
  <c r="U21" i="128"/>
  <c r="U12" i="128"/>
  <c r="U26" i="128"/>
  <c r="U30" i="128"/>
  <c r="U27" i="128"/>
  <c r="U19" i="128"/>
  <c r="U13" i="128"/>
  <c r="U18" i="128"/>
  <c r="U16" i="128"/>
  <c r="U29" i="128"/>
  <c r="U9" i="128"/>
  <c r="U10" i="128"/>
  <c r="T32" i="128"/>
  <c r="U20" i="128"/>
  <c r="T46" i="134"/>
  <c r="S32" i="128"/>
  <c r="U25" i="128"/>
  <c r="Q53" i="134"/>
  <c r="X53" i="134" s="1"/>
  <c r="I21" i="128"/>
  <c r="G26" i="134"/>
  <c r="I14" i="128"/>
  <c r="I22" i="128"/>
  <c r="I18" i="128"/>
  <c r="I15" i="128"/>
  <c r="G32" i="128"/>
  <c r="I26" i="128"/>
  <c r="I30" i="128"/>
  <c r="I13" i="128"/>
  <c r="I20" i="128"/>
  <c r="R58" i="134"/>
  <c r="Q58" i="134"/>
  <c r="S46" i="134"/>
  <c r="I11" i="128"/>
  <c r="I24" i="128"/>
  <c r="I28" i="128"/>
  <c r="P47" i="134"/>
  <c r="I10" i="128"/>
  <c r="I19" i="128"/>
  <c r="I16" i="128"/>
  <c r="I25" i="128"/>
  <c r="I17" i="128"/>
  <c r="I31" i="128"/>
  <c r="I12" i="128"/>
  <c r="I27" i="128"/>
  <c r="I23" i="128"/>
  <c r="I32" i="128"/>
  <c r="I9" i="128"/>
  <c r="H32" i="128"/>
  <c r="Q41" i="134"/>
  <c r="P56" i="134"/>
  <c r="T56" i="134" s="1"/>
  <c r="S38" i="134"/>
  <c r="U42" i="126"/>
  <c r="U36" i="126"/>
  <c r="U44" i="126"/>
  <c r="U45" i="126"/>
  <c r="U48" i="126"/>
  <c r="U58" i="126"/>
  <c r="U47" i="126"/>
  <c r="U52" i="126"/>
  <c r="S59" i="126"/>
  <c r="U54" i="126"/>
  <c r="U55" i="126"/>
  <c r="U46" i="126"/>
  <c r="U53" i="126"/>
  <c r="U38" i="126"/>
  <c r="U39" i="126"/>
  <c r="U41" i="126"/>
  <c r="U40" i="126"/>
  <c r="U59" i="126"/>
  <c r="U57" i="126"/>
  <c r="T59" i="126"/>
  <c r="U43" i="126"/>
  <c r="U56" i="126"/>
  <c r="U51" i="126"/>
  <c r="U50" i="126"/>
  <c r="U37" i="126"/>
  <c r="R32" i="134"/>
  <c r="S49" i="134"/>
  <c r="R47" i="134"/>
  <c r="Q32" i="134"/>
  <c r="P32" i="134"/>
  <c r="U28" i="134" s="1"/>
  <c r="T31" i="134"/>
  <c r="S31" i="134"/>
  <c r="T20" i="134"/>
  <c r="S20" i="134"/>
  <c r="U22" i="126"/>
  <c r="U9" i="126"/>
  <c r="T30" i="134"/>
  <c r="S30" i="134"/>
  <c r="U20" i="126"/>
  <c r="U10" i="126"/>
  <c r="U14" i="126"/>
  <c r="U12" i="126"/>
  <c r="T32" i="126"/>
  <c r="S32" i="126"/>
  <c r="S14" i="134"/>
  <c r="T14" i="134"/>
  <c r="U32" i="126"/>
  <c r="U25" i="126"/>
  <c r="U18" i="126"/>
  <c r="U28" i="126"/>
  <c r="U13" i="126"/>
  <c r="U11" i="126"/>
  <c r="U17" i="126"/>
  <c r="U29" i="126"/>
  <c r="U31" i="126"/>
  <c r="U24" i="126"/>
  <c r="U30" i="126"/>
  <c r="U21" i="126"/>
  <c r="U19" i="126"/>
  <c r="U15" i="126"/>
  <c r="U23" i="126"/>
  <c r="U16" i="126"/>
  <c r="U27" i="126"/>
  <c r="G59" i="126"/>
  <c r="I48" i="126"/>
  <c r="I56" i="126"/>
  <c r="I55" i="126"/>
  <c r="I51" i="126"/>
  <c r="I49" i="126"/>
  <c r="I47" i="126"/>
  <c r="I36" i="126"/>
  <c r="I54" i="126"/>
  <c r="I40" i="126"/>
  <c r="I42" i="126"/>
  <c r="I46" i="126"/>
  <c r="I52" i="126"/>
  <c r="I58" i="126"/>
  <c r="I41" i="126"/>
  <c r="I57" i="126"/>
  <c r="I37" i="126"/>
  <c r="I50" i="126"/>
  <c r="I43" i="126"/>
  <c r="I38" i="126"/>
  <c r="I39" i="126"/>
  <c r="I53" i="126"/>
  <c r="I59" i="126"/>
  <c r="I44" i="126"/>
  <c r="I45" i="126"/>
  <c r="I39" i="134"/>
  <c r="H26" i="134"/>
  <c r="F32" i="134"/>
  <c r="P53" i="134"/>
  <c r="T52" i="134"/>
  <c r="S52" i="134"/>
  <c r="T51" i="134"/>
  <c r="S51" i="134"/>
  <c r="E32" i="134"/>
  <c r="L32" i="134" s="1"/>
  <c r="S43" i="134"/>
  <c r="T43" i="134"/>
  <c r="P55" i="134"/>
  <c r="I28" i="126"/>
  <c r="I22" i="126"/>
  <c r="I30" i="126"/>
  <c r="I12" i="126"/>
  <c r="I13" i="126"/>
  <c r="I20" i="126"/>
  <c r="G27" i="134"/>
  <c r="I23" i="126"/>
  <c r="I11" i="126"/>
  <c r="I17" i="126"/>
  <c r="I29" i="126"/>
  <c r="I31" i="126"/>
  <c r="I25" i="126"/>
  <c r="I19" i="126"/>
  <c r="G20" i="134"/>
  <c r="H20" i="134"/>
  <c r="I16" i="126"/>
  <c r="I32" i="126"/>
  <c r="I27" i="126"/>
  <c r="I15" i="126"/>
  <c r="I9" i="126"/>
  <c r="I14" i="126"/>
  <c r="I21" i="126"/>
  <c r="I26" i="126"/>
  <c r="G32" i="126"/>
  <c r="H32" i="126"/>
  <c r="I10" i="126"/>
  <c r="I18" i="126"/>
  <c r="P58" i="134"/>
  <c r="S40" i="134"/>
  <c r="T40" i="134"/>
  <c r="D32" i="134"/>
  <c r="I31" i="134" s="1"/>
  <c r="G31" i="134"/>
  <c r="H31" i="134"/>
  <c r="H30" i="134"/>
  <c r="G30" i="134"/>
  <c r="G29" i="134"/>
  <c r="H29" i="134"/>
  <c r="G28" i="134"/>
  <c r="H28" i="134"/>
  <c r="R41" i="134"/>
  <c r="R54" i="134"/>
  <c r="T36" i="134"/>
  <c r="P41" i="134"/>
  <c r="S36" i="134"/>
  <c r="P54" i="134"/>
  <c r="H14" i="134"/>
  <c r="G14" i="134"/>
  <c r="T20" i="29"/>
  <c r="T24" i="29" s="1"/>
  <c r="T26" i="29" s="1"/>
  <c r="S20" i="29"/>
  <c r="S24" i="29" s="1"/>
  <c r="S26" i="29" s="1"/>
  <c r="P24" i="27"/>
  <c r="P26" i="27" s="1"/>
  <c r="C56" i="40"/>
  <c r="C56" i="95"/>
  <c r="I24" i="192"/>
  <c r="F24" i="192"/>
  <c r="R24" i="192"/>
  <c r="O24" i="192"/>
  <c r="L24" i="192"/>
  <c r="AB29" i="190"/>
  <c r="AB31" i="190"/>
  <c r="V29" i="190"/>
  <c r="V31" i="190"/>
  <c r="L30" i="190"/>
  <c r="L29" i="190"/>
  <c r="I31" i="190"/>
  <c r="I29" i="190"/>
  <c r="I30" i="190"/>
  <c r="F31" i="190"/>
  <c r="D30" i="190"/>
  <c r="F30" i="190"/>
  <c r="D31" i="190"/>
  <c r="D29" i="190"/>
  <c r="S23" i="190"/>
  <c r="Q30" i="190"/>
  <c r="Q29" i="190"/>
  <c r="S27" i="190"/>
  <c r="Q31" i="190"/>
  <c r="X41" i="134" l="1"/>
  <c r="X47" i="134"/>
  <c r="X54" i="134"/>
  <c r="G59" i="134"/>
  <c r="X32" i="134"/>
  <c r="X55" i="134"/>
  <c r="T57" i="134"/>
  <c r="X59" i="130"/>
  <c r="T59" i="130"/>
  <c r="X57" i="134"/>
  <c r="L59" i="134"/>
  <c r="T59" i="128"/>
  <c r="X59" i="128"/>
  <c r="I56" i="134"/>
  <c r="U56" i="132"/>
  <c r="U46" i="132"/>
  <c r="I48" i="134"/>
  <c r="U39" i="132"/>
  <c r="U40" i="132"/>
  <c r="U41" i="132"/>
  <c r="U43" i="132"/>
  <c r="I37" i="134"/>
  <c r="U55" i="132"/>
  <c r="U36" i="132"/>
  <c r="U53" i="132"/>
  <c r="U59" i="132"/>
  <c r="U52" i="132"/>
  <c r="U45" i="132"/>
  <c r="U49" i="132"/>
  <c r="I49" i="134"/>
  <c r="I44" i="134"/>
  <c r="U44" i="132"/>
  <c r="U48" i="132"/>
  <c r="I47" i="134"/>
  <c r="I59" i="134"/>
  <c r="I55" i="134"/>
  <c r="I41" i="134"/>
  <c r="I38" i="134"/>
  <c r="I54" i="134"/>
  <c r="H59" i="134"/>
  <c r="I43" i="134"/>
  <c r="I53" i="134"/>
  <c r="I51" i="134"/>
  <c r="I40" i="134"/>
  <c r="I46" i="134"/>
  <c r="I58" i="134"/>
  <c r="I45" i="134"/>
  <c r="I52" i="134"/>
  <c r="I50" i="134"/>
  <c r="I57" i="134"/>
  <c r="I36" i="134"/>
  <c r="I42" i="134"/>
  <c r="AC59" i="303"/>
  <c r="AH59" i="301"/>
  <c r="AI59" i="301" s="1"/>
  <c r="AI57" i="301"/>
  <c r="AK57" i="301" s="1"/>
  <c r="Z59" i="303"/>
  <c r="AH55" i="303"/>
  <c r="AI55" i="303" s="1"/>
  <c r="W59" i="303"/>
  <c r="X59" i="303"/>
  <c r="AA59" i="303"/>
  <c r="AB59" i="303"/>
  <c r="AH47" i="303"/>
  <c r="AI47" i="303" s="1"/>
  <c r="AE59" i="303"/>
  <c r="AI57" i="300"/>
  <c r="AK57" i="300" s="1"/>
  <c r="AH59" i="300"/>
  <c r="AI59" i="300" s="1"/>
  <c r="AD59" i="303"/>
  <c r="Y59" i="303"/>
  <c r="AH51" i="303"/>
  <c r="AI51" i="303" s="1"/>
  <c r="AI53" i="303"/>
  <c r="AK53" i="303" s="1"/>
  <c r="AF59" i="303"/>
  <c r="AI45" i="303"/>
  <c r="AK45" i="303" s="1"/>
  <c r="V59" i="303"/>
  <c r="AH43" i="303"/>
  <c r="AI43" i="303" s="1"/>
  <c r="AI41" i="303"/>
  <c r="AK41" i="303" s="1"/>
  <c r="AH59" i="299"/>
  <c r="AI59" i="299" s="1"/>
  <c r="AI38" i="303"/>
  <c r="AK38" i="303" s="1"/>
  <c r="AH58" i="303"/>
  <c r="AI58" i="303" s="1"/>
  <c r="AK58" i="303" s="1"/>
  <c r="AH57" i="303"/>
  <c r="AI37" i="303"/>
  <c r="AK37" i="303" s="1"/>
  <c r="AH39" i="303"/>
  <c r="AI39" i="303" s="1"/>
  <c r="AI36" i="303"/>
  <c r="AK36" i="303" s="1"/>
  <c r="AH56" i="303"/>
  <c r="AI56" i="303" s="1"/>
  <c r="AK56" i="303" s="1"/>
  <c r="Z59" i="178"/>
  <c r="X59" i="178"/>
  <c r="T59" i="178"/>
  <c r="V59" i="178"/>
  <c r="R59" i="178"/>
  <c r="S59" i="178"/>
  <c r="Y59" i="178"/>
  <c r="S57" i="134"/>
  <c r="S47" i="134"/>
  <c r="Q59" i="134"/>
  <c r="X59" i="134" s="1"/>
  <c r="X58" i="134"/>
  <c r="T55" i="134"/>
  <c r="T47" i="134"/>
  <c r="S56" i="134"/>
  <c r="U18" i="134"/>
  <c r="U9" i="134"/>
  <c r="R59" i="134"/>
  <c r="S53" i="134"/>
  <c r="U20" i="134"/>
  <c r="U32" i="134"/>
  <c r="U25" i="134"/>
  <c r="U16" i="134"/>
  <c r="U26" i="134"/>
  <c r="U14" i="134"/>
  <c r="U31" i="134"/>
  <c r="U13" i="134"/>
  <c r="U29" i="134"/>
  <c r="U22" i="134"/>
  <c r="U27" i="134"/>
  <c r="U23" i="134"/>
  <c r="T32" i="134"/>
  <c r="U10" i="134"/>
  <c r="U11" i="134"/>
  <c r="U19" i="134"/>
  <c r="U24" i="134"/>
  <c r="S32" i="134"/>
  <c r="U15" i="134"/>
  <c r="U21" i="134"/>
  <c r="U12" i="134"/>
  <c r="U30" i="134"/>
  <c r="U17" i="134"/>
  <c r="T53" i="134"/>
  <c r="S55" i="134"/>
  <c r="I26" i="134"/>
  <c r="I14" i="134"/>
  <c r="I20" i="134"/>
  <c r="I19" i="134"/>
  <c r="I24" i="134"/>
  <c r="I32" i="134"/>
  <c r="I21" i="134"/>
  <c r="I10" i="134"/>
  <c r="I15" i="134"/>
  <c r="I18" i="134"/>
  <c r="I27" i="134"/>
  <c r="I9" i="134"/>
  <c r="I17" i="134"/>
  <c r="G32" i="134"/>
  <c r="I28" i="134"/>
  <c r="I25" i="134"/>
  <c r="H32" i="134"/>
  <c r="I13" i="134"/>
  <c r="I30" i="134"/>
  <c r="I12" i="134"/>
  <c r="I22" i="134"/>
  <c r="I23" i="134"/>
  <c r="I16" i="134"/>
  <c r="I29" i="134"/>
  <c r="I11" i="134"/>
  <c r="S58" i="134"/>
  <c r="T58" i="134"/>
  <c r="P59" i="134"/>
  <c r="S54" i="134"/>
  <c r="T54" i="134"/>
  <c r="T41" i="134"/>
  <c r="S41" i="134"/>
  <c r="S29" i="190"/>
  <c r="S31" i="190"/>
  <c r="S30" i="190"/>
  <c r="AI57" i="303" l="1"/>
  <c r="AK57" i="303" s="1"/>
  <c r="AH59" i="303"/>
  <c r="AI59" i="303" s="1"/>
  <c r="U55" i="134"/>
  <c r="U42" i="134"/>
  <c r="U56" i="134"/>
  <c r="U39" i="134"/>
  <c r="U54" i="134"/>
  <c r="U43" i="134"/>
  <c r="U57" i="134"/>
  <c r="U58" i="134"/>
  <c r="U46" i="134"/>
  <c r="U50" i="134"/>
  <c r="U38" i="134"/>
  <c r="U53" i="134"/>
  <c r="U49" i="134"/>
  <c r="U52" i="134"/>
  <c r="U45" i="134"/>
  <c r="U51" i="134"/>
  <c r="U47" i="134"/>
  <c r="U59" i="134"/>
  <c r="U44" i="134"/>
  <c r="S59" i="134"/>
  <c r="U37" i="134"/>
  <c r="U36" i="134"/>
  <c r="U41" i="134"/>
  <c r="U48" i="134"/>
  <c r="T59" i="134"/>
  <c r="U40" i="134"/>
</calcChain>
</file>

<file path=xl/sharedStrings.xml><?xml version="1.0" encoding="utf-8"?>
<sst xmlns="http://schemas.openxmlformats.org/spreadsheetml/2006/main" count="3129" uniqueCount="595">
  <si>
    <t xml:space="preserve"> </t>
    <phoneticPr fontId="2"/>
  </si>
  <si>
    <t xml:space="preserve"> </t>
    <phoneticPr fontId="2"/>
  </si>
  <si>
    <t xml:space="preserve"> </t>
    <phoneticPr fontId="2"/>
  </si>
  <si>
    <t>(㎏)</t>
    <phoneticPr fontId="2"/>
  </si>
  <si>
    <t>(％)</t>
    <phoneticPr fontId="2"/>
  </si>
  <si>
    <t>Ａ</t>
    <phoneticPr fontId="2"/>
  </si>
  <si>
    <t>Ｂ</t>
    <phoneticPr fontId="2"/>
  </si>
  <si>
    <t>Ｃ</t>
    <phoneticPr fontId="2"/>
  </si>
  <si>
    <t>Ａ</t>
    <phoneticPr fontId="2"/>
  </si>
  <si>
    <t>Ｂ</t>
    <phoneticPr fontId="2"/>
  </si>
  <si>
    <t>一　般</t>
    <rPh sb="0" eb="1">
      <t>イチ</t>
    </rPh>
    <rPh sb="2" eb="3">
      <t>バン</t>
    </rPh>
    <phoneticPr fontId="2"/>
  </si>
  <si>
    <t>予約相対</t>
    <rPh sb="0" eb="2">
      <t>ヨヤク</t>
    </rPh>
    <rPh sb="2" eb="4">
      <t>アイタイ</t>
    </rPh>
    <phoneticPr fontId="2"/>
  </si>
  <si>
    <t>第１表</t>
    <rPh sb="0" eb="1">
      <t>ダイ</t>
    </rPh>
    <rPh sb="2" eb="3">
      <t>ヒョウ</t>
    </rPh>
    <phoneticPr fontId="2"/>
  </si>
  <si>
    <t>第２表</t>
    <rPh sb="0" eb="1">
      <t>ダイ</t>
    </rPh>
    <rPh sb="2" eb="3">
      <t>ヒョウ</t>
    </rPh>
    <phoneticPr fontId="2"/>
  </si>
  <si>
    <t>第３表</t>
    <rPh sb="0" eb="1">
      <t>ダイ</t>
    </rPh>
    <rPh sb="2" eb="3">
      <t>ヒョウ</t>
    </rPh>
    <phoneticPr fontId="2"/>
  </si>
  <si>
    <t>第４表</t>
    <rPh sb="0" eb="1">
      <t>ダイ</t>
    </rPh>
    <rPh sb="2" eb="3">
      <t>ヒョウ</t>
    </rPh>
    <phoneticPr fontId="2"/>
  </si>
  <si>
    <t>参　　考　　資　　料</t>
    <rPh sb="0" eb="1">
      <t>サン</t>
    </rPh>
    <rPh sb="3" eb="4">
      <t>コウ</t>
    </rPh>
    <rPh sb="6" eb="7">
      <t>シ</t>
    </rPh>
    <rPh sb="9" eb="10">
      <t>リョウ</t>
    </rPh>
    <phoneticPr fontId="2"/>
  </si>
  <si>
    <t>成牛</t>
    <rPh sb="0" eb="1">
      <t>セイ</t>
    </rPh>
    <rPh sb="1" eb="2">
      <t>ギュウ</t>
    </rPh>
    <phoneticPr fontId="2"/>
  </si>
  <si>
    <t>豚</t>
    <rPh sb="0" eb="1">
      <t>ブタ</t>
    </rPh>
    <phoneticPr fontId="2"/>
  </si>
  <si>
    <t>子牛</t>
    <rPh sb="0" eb="2">
      <t>コウシ</t>
    </rPh>
    <phoneticPr fontId="2"/>
  </si>
  <si>
    <t>馬</t>
    <rPh sb="0" eb="1">
      <t>ウマ</t>
    </rPh>
    <phoneticPr fontId="2"/>
  </si>
  <si>
    <t>計</t>
    <rPh sb="0" eb="1">
      <t>ケイ</t>
    </rPh>
    <phoneticPr fontId="2"/>
  </si>
  <si>
    <t>輸入肉</t>
    <rPh sb="0" eb="2">
      <t>ユニュウ</t>
    </rPh>
    <rPh sb="2" eb="3">
      <t>ニク</t>
    </rPh>
    <phoneticPr fontId="2"/>
  </si>
  <si>
    <t>副生物</t>
    <rPh sb="0" eb="3">
      <t>フクセイブツ</t>
    </rPh>
    <phoneticPr fontId="2"/>
  </si>
  <si>
    <t>(円／頭）</t>
    <rPh sb="1" eb="2">
      <t>エン</t>
    </rPh>
    <rPh sb="3" eb="4">
      <t>トウ</t>
    </rPh>
    <phoneticPr fontId="2"/>
  </si>
  <si>
    <t>(１２月未満）</t>
    <rPh sb="3" eb="4">
      <t>ガツ</t>
    </rPh>
    <rPh sb="4" eb="6">
      <t>ミマン</t>
    </rPh>
    <phoneticPr fontId="2"/>
  </si>
  <si>
    <t>(２０日未満)</t>
    <rPh sb="3" eb="4">
      <t>ニチ</t>
    </rPh>
    <rPh sb="4" eb="6">
      <t>ミマン</t>
    </rPh>
    <phoneticPr fontId="2"/>
  </si>
  <si>
    <t>　　　　（注）</t>
    <rPh sb="5" eb="6">
      <t>チュウ</t>
    </rPh>
    <phoneticPr fontId="2"/>
  </si>
  <si>
    <t>頭数</t>
    <rPh sb="0" eb="2">
      <t>トウスウ</t>
    </rPh>
    <phoneticPr fontId="2"/>
  </si>
  <si>
    <t>重量</t>
    <rPh sb="0" eb="2">
      <t>ジュウリョウ</t>
    </rPh>
    <phoneticPr fontId="2"/>
  </si>
  <si>
    <t>金額</t>
    <rPh sb="0" eb="2">
      <t>キンガク</t>
    </rPh>
    <phoneticPr fontId="2"/>
  </si>
  <si>
    <t>年度計</t>
    <rPh sb="0" eb="2">
      <t>ネンド</t>
    </rPh>
    <rPh sb="2" eb="3">
      <t>ケイ</t>
    </rPh>
    <phoneticPr fontId="2"/>
  </si>
  <si>
    <t>前年度比(%)</t>
    <rPh sb="0" eb="4">
      <t>ゼンネンドヒ</t>
    </rPh>
    <phoneticPr fontId="2"/>
  </si>
  <si>
    <t>その他</t>
    <rPh sb="2" eb="3">
      <t>タ</t>
    </rPh>
    <phoneticPr fontId="2"/>
  </si>
  <si>
    <t>規格別</t>
    <rPh sb="0" eb="2">
      <t>キカク</t>
    </rPh>
    <rPh sb="2" eb="3">
      <t>ベツ</t>
    </rPh>
    <phoneticPr fontId="2"/>
  </si>
  <si>
    <t>極上</t>
    <rPh sb="0" eb="2">
      <t>ゴクジョウ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</si>
  <si>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</si>
  <si>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</si>
  <si>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並</t>
    <rPh sb="0" eb="1">
      <t>ナミ</t>
    </rPh>
    <phoneticPr fontId="2"/>
  </si>
  <si>
    <t>等外</t>
    <rPh sb="0" eb="2">
      <t>トウガイ</t>
    </rPh>
    <phoneticPr fontId="2"/>
  </si>
  <si>
    <t>統　　　　　計　　　　　表</t>
    <rPh sb="0" eb="1">
      <t>オサム</t>
    </rPh>
    <rPh sb="6" eb="7">
      <t>ケイ</t>
    </rPh>
    <rPh sb="12" eb="13">
      <t>ヒョウ</t>
    </rPh>
    <phoneticPr fontId="2"/>
  </si>
  <si>
    <t>"</t>
    <phoneticPr fontId="2"/>
  </si>
  <si>
    <t>（単位：頭）</t>
    <rPh sb="1" eb="3">
      <t>タンイ</t>
    </rPh>
    <rPh sb="4" eb="5">
      <t>トウ</t>
    </rPh>
    <phoneticPr fontId="2"/>
  </si>
  <si>
    <t>羊</t>
    <rPh sb="0" eb="1">
      <t>ヒツジ</t>
    </rPh>
    <phoneticPr fontId="2"/>
  </si>
  <si>
    <t>鹿児島</t>
    <rPh sb="0" eb="3">
      <t>カゴシマ</t>
    </rPh>
    <phoneticPr fontId="2"/>
  </si>
  <si>
    <t>年　月</t>
    <rPh sb="0" eb="1">
      <t>ネン</t>
    </rPh>
    <rPh sb="2" eb="3">
      <t>ツキ</t>
    </rPh>
    <phoneticPr fontId="2"/>
  </si>
  <si>
    <t>子　　　　牛</t>
    <rPh sb="0" eb="1">
      <t>コ</t>
    </rPh>
    <rPh sb="5" eb="6">
      <t>ウシ</t>
    </rPh>
    <phoneticPr fontId="2"/>
  </si>
  <si>
    <t>外　国　牛</t>
    <rPh sb="0" eb="1">
      <t>ソト</t>
    </rPh>
    <rPh sb="2" eb="3">
      <t>クニ</t>
    </rPh>
    <rPh sb="4" eb="5">
      <t>ギュウ</t>
    </rPh>
    <phoneticPr fontId="2"/>
  </si>
  <si>
    <t>輸　　　　　　　　　　入　　　　　　　　　　肉</t>
    <rPh sb="0" eb="1">
      <t>ユ</t>
    </rPh>
    <rPh sb="11" eb="12">
      <t>イ</t>
    </rPh>
    <rPh sb="22" eb="23">
      <t>ニク</t>
    </rPh>
    <phoneticPr fontId="2"/>
  </si>
  <si>
    <t>牛</t>
    <rPh sb="0" eb="1">
      <t>ウシ</t>
    </rPh>
    <phoneticPr fontId="2"/>
  </si>
  <si>
    <t>一般</t>
    <rPh sb="0" eb="2">
      <t>イッパン</t>
    </rPh>
    <phoneticPr fontId="2"/>
  </si>
  <si>
    <t>区分</t>
    <rPh sb="0" eb="2">
      <t>クブン</t>
    </rPh>
    <phoneticPr fontId="2"/>
  </si>
  <si>
    <t>福　岡</t>
    <rPh sb="0" eb="1">
      <t>フク</t>
    </rPh>
    <rPh sb="2" eb="3">
      <t>オカ</t>
    </rPh>
    <phoneticPr fontId="2"/>
  </si>
  <si>
    <t>佐　賀</t>
    <rPh sb="0" eb="1">
      <t>タスク</t>
    </rPh>
    <rPh sb="2" eb="3">
      <t>ガ</t>
    </rPh>
    <phoneticPr fontId="2"/>
  </si>
  <si>
    <t>長　崎</t>
    <rPh sb="0" eb="1">
      <t>チョウ</t>
    </rPh>
    <rPh sb="2" eb="3">
      <t>ザキ</t>
    </rPh>
    <phoneticPr fontId="2"/>
  </si>
  <si>
    <t>熊　本</t>
    <rPh sb="0" eb="1">
      <t>クマ</t>
    </rPh>
    <rPh sb="2" eb="3">
      <t>ホン</t>
    </rPh>
    <phoneticPr fontId="2"/>
  </si>
  <si>
    <t>大　分</t>
    <rPh sb="0" eb="1">
      <t>ダイ</t>
    </rPh>
    <rPh sb="2" eb="3">
      <t>ブン</t>
    </rPh>
    <phoneticPr fontId="2"/>
  </si>
  <si>
    <t>宮　崎</t>
    <rPh sb="0" eb="1">
      <t>ミヤ</t>
    </rPh>
    <rPh sb="2" eb="3">
      <t>ザキ</t>
    </rPh>
    <phoneticPr fontId="2"/>
  </si>
  <si>
    <t>山　口</t>
    <rPh sb="0" eb="1">
      <t>ヤマ</t>
    </rPh>
    <rPh sb="2" eb="3">
      <t>クチ</t>
    </rPh>
    <phoneticPr fontId="2"/>
  </si>
  <si>
    <t>　　　　　　　　　　　　　　　　　　成</t>
    <rPh sb="18" eb="19">
      <t>セイ</t>
    </rPh>
    <phoneticPr fontId="2"/>
  </si>
  <si>
    <t>交　　雑　　種</t>
    <rPh sb="0" eb="1">
      <t>コウ</t>
    </rPh>
    <rPh sb="3" eb="4">
      <t>ザツ</t>
    </rPh>
    <rPh sb="6" eb="7">
      <t>シュ</t>
    </rPh>
    <phoneticPr fontId="2"/>
  </si>
  <si>
    <t>和　　　　　　牛</t>
    <rPh sb="0" eb="1">
      <t>ワ</t>
    </rPh>
    <rPh sb="7" eb="8">
      <t>ウシ</t>
    </rPh>
    <phoneticPr fontId="2"/>
  </si>
  <si>
    <t>頭　数</t>
    <rPh sb="0" eb="1">
      <t>アタマ</t>
    </rPh>
    <rPh sb="2" eb="3">
      <t>カズ</t>
    </rPh>
    <phoneticPr fontId="2"/>
  </si>
  <si>
    <t>重　　量</t>
    <rPh sb="0" eb="1">
      <t>シゲル</t>
    </rPh>
    <rPh sb="3" eb="4">
      <t>リョウ</t>
    </rPh>
    <phoneticPr fontId="2"/>
  </si>
  <si>
    <t>金　　　額</t>
    <rPh sb="0" eb="1">
      <t>キン</t>
    </rPh>
    <rPh sb="4" eb="5">
      <t>ガク</t>
    </rPh>
    <phoneticPr fontId="2"/>
  </si>
  <si>
    <t>重　　　量</t>
    <rPh sb="0" eb="1">
      <t>シゲル</t>
    </rPh>
    <rPh sb="4" eb="5">
      <t>リョウ</t>
    </rPh>
    <phoneticPr fontId="2"/>
  </si>
  <si>
    <t>金　　額</t>
    <rPh sb="0" eb="1">
      <t>キン</t>
    </rPh>
    <rPh sb="3" eb="4">
      <t>ガク</t>
    </rPh>
    <phoneticPr fontId="2"/>
  </si>
  <si>
    <t>　　（単位：頭・㎏・円）</t>
    <rPh sb="3" eb="5">
      <t>タンイ</t>
    </rPh>
    <rPh sb="6" eb="7">
      <t>トウ</t>
    </rPh>
    <rPh sb="10" eb="11">
      <t>エン</t>
    </rPh>
    <phoneticPr fontId="2"/>
  </si>
  <si>
    <t>頭　　　数</t>
    <rPh sb="0" eb="1">
      <t>アタマ</t>
    </rPh>
    <rPh sb="4" eb="5">
      <t>カズ</t>
    </rPh>
    <phoneticPr fontId="2"/>
  </si>
  <si>
    <t>重　　　　量</t>
    <rPh sb="0" eb="1">
      <t>シゲル</t>
    </rPh>
    <rPh sb="5" eb="6">
      <t>リョウ</t>
    </rPh>
    <phoneticPr fontId="2"/>
  </si>
  <si>
    <t>金　　　　額</t>
    <rPh sb="0" eb="1">
      <t>キン</t>
    </rPh>
    <rPh sb="5" eb="6">
      <t>ガク</t>
    </rPh>
    <phoneticPr fontId="2"/>
  </si>
  <si>
    <t>枝　　　肉　　　　計</t>
    <rPh sb="0" eb="1">
      <t>エダ</t>
    </rPh>
    <rPh sb="4" eb="5">
      <t>ニク</t>
    </rPh>
    <rPh sb="9" eb="10">
      <t>ケイ</t>
    </rPh>
    <phoneticPr fontId="2"/>
  </si>
  <si>
    <t>鶏　　　　肉</t>
    <rPh sb="0" eb="1">
      <t>ニワトリ</t>
    </rPh>
    <rPh sb="5" eb="6">
      <t>ニク</t>
    </rPh>
    <phoneticPr fontId="2"/>
  </si>
  <si>
    <t>原　　　　皮</t>
    <rPh sb="0" eb="1">
      <t>ハラ</t>
    </rPh>
    <rPh sb="5" eb="6">
      <t>カワ</t>
    </rPh>
    <phoneticPr fontId="2"/>
  </si>
  <si>
    <t>輸　　　　入</t>
    <rPh sb="0" eb="1">
      <t>ユ</t>
    </rPh>
    <rPh sb="5" eb="6">
      <t>イ</t>
    </rPh>
    <phoneticPr fontId="2"/>
  </si>
  <si>
    <t>合　　　　　計</t>
    <rPh sb="0" eb="1">
      <t>ゴウ</t>
    </rPh>
    <rPh sb="6" eb="7">
      <t>ケイ</t>
    </rPh>
    <phoneticPr fontId="2"/>
  </si>
  <si>
    <t>副　　　　　　　生　　　　　　　物</t>
    <rPh sb="0" eb="1">
      <t>フク</t>
    </rPh>
    <rPh sb="8" eb="9">
      <t>ショウ</t>
    </rPh>
    <rPh sb="16" eb="17">
      <t>モノ</t>
    </rPh>
    <phoneticPr fontId="2"/>
  </si>
  <si>
    <t>牛金額</t>
    <rPh sb="0" eb="1">
      <t>ウシ</t>
    </rPh>
    <rPh sb="1" eb="3">
      <t>キンガク</t>
    </rPh>
    <phoneticPr fontId="2"/>
  </si>
  <si>
    <t>豚金額</t>
    <rPh sb="0" eb="1">
      <t>ブタ</t>
    </rPh>
    <rPh sb="1" eb="3">
      <t>キンガク</t>
    </rPh>
    <phoneticPr fontId="2"/>
  </si>
  <si>
    <t>去勢</t>
    <rPh sb="0" eb="2">
      <t>キョセイ</t>
    </rPh>
    <phoneticPr fontId="2"/>
  </si>
  <si>
    <t>めん羊、山羊</t>
    <rPh sb="2" eb="3">
      <t>ヒツジ</t>
    </rPh>
    <rPh sb="4" eb="6">
      <t>ヤギ</t>
    </rPh>
    <phoneticPr fontId="2"/>
  </si>
  <si>
    <t>（１２０kg以上）</t>
    <rPh sb="6" eb="8">
      <t>イジョウ</t>
    </rPh>
    <phoneticPr fontId="2"/>
  </si>
  <si>
    <t>－</t>
    <phoneticPr fontId="2"/>
  </si>
  <si>
    <t>"</t>
  </si>
  <si>
    <t>畜　　種</t>
    <rPh sb="0" eb="1">
      <t>チク</t>
    </rPh>
    <rPh sb="3" eb="4">
      <t>シュ</t>
    </rPh>
    <phoneticPr fontId="2"/>
  </si>
  <si>
    <t>と 畜 場</t>
    <rPh sb="2" eb="3">
      <t>チク</t>
    </rPh>
    <rPh sb="4" eb="5">
      <t>ジョウ</t>
    </rPh>
    <phoneticPr fontId="2"/>
  </si>
  <si>
    <t>使 用 料</t>
    <rPh sb="0" eb="1">
      <t>ツカ</t>
    </rPh>
    <rPh sb="2" eb="3">
      <t>ヨウ</t>
    </rPh>
    <rPh sb="4" eb="5">
      <t>リョウ</t>
    </rPh>
    <phoneticPr fontId="2"/>
  </si>
  <si>
    <t>手 数 料</t>
    <rPh sb="0" eb="1">
      <t>テ</t>
    </rPh>
    <rPh sb="2" eb="3">
      <t>カズ</t>
    </rPh>
    <rPh sb="4" eb="5">
      <t>リョウ</t>
    </rPh>
    <phoneticPr fontId="2"/>
  </si>
  <si>
    <t>検　　　査</t>
    <rPh sb="0" eb="1">
      <t>ケン</t>
    </rPh>
    <rPh sb="4" eb="5">
      <t>ジャ</t>
    </rPh>
    <phoneticPr fontId="2"/>
  </si>
  <si>
    <t>解 体 料</t>
    <rPh sb="0" eb="1">
      <t>カイ</t>
    </rPh>
    <rPh sb="2" eb="3">
      <t>カラダ</t>
    </rPh>
    <rPh sb="4" eb="5">
      <t>リョウ</t>
    </rPh>
    <phoneticPr fontId="2"/>
  </si>
  <si>
    <t>冷 蔵 庫</t>
    <rPh sb="0" eb="1">
      <t>ヒヤ</t>
    </rPh>
    <rPh sb="2" eb="3">
      <t>クラ</t>
    </rPh>
    <rPh sb="4" eb="5">
      <t>コ</t>
    </rPh>
    <phoneticPr fontId="2"/>
  </si>
  <si>
    <t>格 付 料</t>
    <rPh sb="0" eb="1">
      <t>カク</t>
    </rPh>
    <rPh sb="2" eb="3">
      <t>ヅ</t>
    </rPh>
    <rPh sb="4" eb="5">
      <t>リョウ</t>
    </rPh>
    <phoneticPr fontId="2"/>
  </si>
  <si>
    <t>子　　馬</t>
    <rPh sb="0" eb="1">
      <t>コ</t>
    </rPh>
    <rPh sb="3" eb="4">
      <t>ウマ</t>
    </rPh>
    <phoneticPr fontId="2"/>
  </si>
  <si>
    <t>　　卸売業者手数料の売上金額には含まない。</t>
    <rPh sb="2" eb="4">
      <t>オロシウリ</t>
    </rPh>
    <rPh sb="4" eb="6">
      <t>ギョウシャ</t>
    </rPh>
    <rPh sb="6" eb="9">
      <t>テスウリョウ</t>
    </rPh>
    <rPh sb="10" eb="12">
      <t>ウリアゲ</t>
    </rPh>
    <rPh sb="12" eb="14">
      <t>キンガク</t>
    </rPh>
    <rPh sb="16" eb="17">
      <t>フク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</si>
  <si>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</si>
  <si>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</si>
  <si>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</si>
  <si>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</si>
  <si>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</si>
  <si>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</si>
  <si>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</si>
  <si>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交雑種</t>
    <rPh sb="0" eb="2">
      <t>コウザツ</t>
    </rPh>
    <rPh sb="2" eb="3">
      <t>シュ</t>
    </rPh>
    <phoneticPr fontId="2"/>
  </si>
  <si>
    <t>敷地面積</t>
    <rPh sb="0" eb="2">
      <t>シキチ</t>
    </rPh>
    <rPh sb="2" eb="4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</si>
  <si>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</si>
  <si>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延床面積</t>
    <rPh sb="0" eb="1">
      <t>ノ</t>
    </rPh>
    <rPh sb="1" eb="2">
      <t>ユカ</t>
    </rPh>
    <rPh sb="2" eb="4">
      <t>メンセキ</t>
    </rPh>
    <phoneticPr fontId="2"/>
  </si>
  <si>
    <t>本館棟</t>
    <rPh sb="0" eb="2">
      <t>ホンカン</t>
    </rPh>
    <rPh sb="2" eb="3">
      <t>トウ</t>
    </rPh>
    <phoneticPr fontId="2"/>
  </si>
  <si>
    <t>（主要部分）</t>
    <rPh sb="1" eb="3">
      <t>シュヨウ</t>
    </rPh>
    <rPh sb="3" eb="5">
      <t>ブブン</t>
    </rPh>
    <phoneticPr fontId="2"/>
  </si>
  <si>
    <t>大動物</t>
    <rPh sb="0" eb="1">
      <t>ダイ</t>
    </rPh>
    <rPh sb="1" eb="3">
      <t>ドウブツ</t>
    </rPh>
    <phoneticPr fontId="2"/>
  </si>
  <si>
    <t>けい留所</t>
    <rPh sb="2" eb="3">
      <t>ドメ</t>
    </rPh>
    <rPh sb="3" eb="4">
      <t>ショ</t>
    </rPh>
    <phoneticPr fontId="2"/>
  </si>
  <si>
    <t>解体室</t>
    <rPh sb="0" eb="2">
      <t>カイタイ</t>
    </rPh>
    <rPh sb="2" eb="3">
      <t>シツ</t>
    </rPh>
    <phoneticPr fontId="2"/>
  </si>
  <si>
    <t>枝肉冷却保管室</t>
    <rPh sb="0" eb="1">
      <t>エダ</t>
    </rPh>
    <rPh sb="1" eb="2">
      <t>ニク</t>
    </rPh>
    <rPh sb="2" eb="4">
      <t>レイキャク</t>
    </rPh>
    <rPh sb="4" eb="6">
      <t>ホカン</t>
    </rPh>
    <rPh sb="6" eb="7">
      <t>シツ</t>
    </rPh>
    <phoneticPr fontId="2"/>
  </si>
  <si>
    <t>下見室</t>
    <rPh sb="0" eb="2">
      <t>シタミ</t>
    </rPh>
    <rPh sb="2" eb="3">
      <t>シツ</t>
    </rPh>
    <phoneticPr fontId="2"/>
  </si>
  <si>
    <t>枝肉冷蔵室</t>
    <rPh sb="0" eb="1">
      <t>エダ</t>
    </rPh>
    <rPh sb="1" eb="2">
      <t>ニク</t>
    </rPh>
    <rPh sb="2" eb="4">
      <t>レイゾウ</t>
    </rPh>
    <rPh sb="4" eb="5">
      <t>シツ</t>
    </rPh>
    <phoneticPr fontId="2"/>
  </si>
  <si>
    <t>部分肉加工室</t>
    <rPh sb="0" eb="2">
      <t>ブブン</t>
    </rPh>
    <rPh sb="2" eb="3">
      <t>ニク</t>
    </rPh>
    <rPh sb="3" eb="5">
      <t>カコウ</t>
    </rPh>
    <rPh sb="5" eb="6">
      <t>シツ</t>
    </rPh>
    <phoneticPr fontId="2"/>
  </si>
  <si>
    <t>小動物</t>
    <rPh sb="0" eb="1">
      <t>ショウ</t>
    </rPh>
    <rPh sb="1" eb="3">
      <t>ドウブツ</t>
    </rPh>
    <phoneticPr fontId="2"/>
  </si>
  <si>
    <t>仕分室</t>
    <rPh sb="0" eb="2">
      <t>シワケ</t>
    </rPh>
    <rPh sb="2" eb="3">
      <t>シツ</t>
    </rPh>
    <phoneticPr fontId="2"/>
  </si>
  <si>
    <t>包装室</t>
    <rPh sb="0" eb="2">
      <t>ホウソウ</t>
    </rPh>
    <rPh sb="2" eb="3">
      <t>シツ</t>
    </rPh>
    <phoneticPr fontId="2"/>
  </si>
  <si>
    <t>製品冷凍庫</t>
    <rPh sb="0" eb="2">
      <t>セイヒン</t>
    </rPh>
    <rPh sb="2" eb="5">
      <t>レイトウコ</t>
    </rPh>
    <phoneticPr fontId="2"/>
  </si>
  <si>
    <t>製品冷蔵庫</t>
    <rPh sb="0" eb="2">
      <t>セイヒン</t>
    </rPh>
    <rPh sb="2" eb="5">
      <t>レイゾウコ</t>
    </rPh>
    <phoneticPr fontId="2"/>
  </si>
  <si>
    <t>製品出荷荷捌場</t>
    <rPh sb="0" eb="2">
      <t>セイヒン</t>
    </rPh>
    <rPh sb="2" eb="4">
      <t>シュッカ</t>
    </rPh>
    <rPh sb="4" eb="5">
      <t>ニ</t>
    </rPh>
    <rPh sb="5" eb="6">
      <t>サバキ</t>
    </rPh>
    <rPh sb="6" eb="7">
      <t>ジョウ</t>
    </rPh>
    <phoneticPr fontId="2"/>
  </si>
  <si>
    <t>管理厚生棟</t>
    <rPh sb="0" eb="2">
      <t>カンリ</t>
    </rPh>
    <rPh sb="2" eb="5">
      <t>コウセイトウ</t>
    </rPh>
    <phoneticPr fontId="2"/>
  </si>
  <si>
    <t>排水処理施設</t>
    <rPh sb="0" eb="2">
      <t>ハイスイ</t>
    </rPh>
    <rPh sb="2" eb="4">
      <t>ショリ</t>
    </rPh>
    <rPh sb="4" eb="6">
      <t>シセツ</t>
    </rPh>
    <phoneticPr fontId="2"/>
  </si>
  <si>
    <t>飲適化設備</t>
    <rPh sb="0" eb="1">
      <t>イン</t>
    </rPh>
    <rPh sb="1" eb="2">
      <t>テキ</t>
    </rPh>
    <rPh sb="2" eb="3">
      <t>カ</t>
    </rPh>
    <rPh sb="3" eb="5">
      <t>セツビ</t>
    </rPh>
    <phoneticPr fontId="2"/>
  </si>
  <si>
    <t>ＬＮＧ冷熱棟</t>
    <rPh sb="3" eb="5">
      <t>レイネツ</t>
    </rPh>
    <rPh sb="5" eb="6">
      <t>トウ</t>
    </rPh>
    <phoneticPr fontId="2"/>
  </si>
  <si>
    <t>㎡</t>
    <phoneticPr fontId="2"/>
  </si>
  <si>
    <t>けい留能力</t>
    <rPh sb="2" eb="3">
      <t>リュウ</t>
    </rPh>
    <rPh sb="3" eb="5">
      <t>ノウリョク</t>
    </rPh>
    <phoneticPr fontId="2"/>
  </si>
  <si>
    <t>解体能力</t>
    <rPh sb="0" eb="2">
      <t>カイタイ</t>
    </rPh>
    <rPh sb="2" eb="4">
      <t>ノウリョク</t>
    </rPh>
    <phoneticPr fontId="2"/>
  </si>
  <si>
    <t>受変電設備</t>
    <rPh sb="0" eb="1">
      <t>ジュ</t>
    </rPh>
    <rPh sb="1" eb="2">
      <t>ヘン</t>
    </rPh>
    <rPh sb="2" eb="3">
      <t>デン</t>
    </rPh>
    <rPh sb="3" eb="5">
      <t>セツビ</t>
    </rPh>
    <phoneticPr fontId="2"/>
  </si>
  <si>
    <t>受電電圧</t>
    <rPh sb="0" eb="2">
      <t>ジュデン</t>
    </rPh>
    <rPh sb="2" eb="4">
      <t>デンアツ</t>
    </rPh>
    <phoneticPr fontId="2"/>
  </si>
  <si>
    <t>冷蔵庫</t>
    <rPh sb="0" eb="3">
      <t>レイゾウコ</t>
    </rPh>
    <phoneticPr fontId="2"/>
  </si>
  <si>
    <t>枝肉計量器（せり機とオンライン）</t>
    <rPh sb="0" eb="1">
      <t>エダ</t>
    </rPh>
    <rPh sb="1" eb="2">
      <t>ニク</t>
    </rPh>
    <rPh sb="2" eb="4">
      <t>ケイリョウ</t>
    </rPh>
    <rPh sb="4" eb="5">
      <t>キ</t>
    </rPh>
    <rPh sb="8" eb="9">
      <t>キ</t>
    </rPh>
    <phoneticPr fontId="2"/>
  </si>
  <si>
    <t>処理能力</t>
    <rPh sb="0" eb="2">
      <t>ショリ</t>
    </rPh>
    <rPh sb="2" eb="4">
      <t>ノウリョク</t>
    </rPh>
    <phoneticPr fontId="2"/>
  </si>
  <si>
    <t>処理方式</t>
    <rPh sb="0" eb="2">
      <t>ショリ</t>
    </rPh>
    <rPh sb="2" eb="4">
      <t>ホウシキ</t>
    </rPh>
    <phoneticPr fontId="2"/>
  </si>
  <si>
    <t>加圧浮上方式＋回転円板方式</t>
    <rPh sb="0" eb="2">
      <t>カアツ</t>
    </rPh>
    <rPh sb="2" eb="4">
      <t>フジョウ</t>
    </rPh>
    <rPh sb="4" eb="6">
      <t>ホウシキ</t>
    </rPh>
    <rPh sb="7" eb="9">
      <t>カイテン</t>
    </rPh>
    <rPh sb="9" eb="11">
      <t>エンバン</t>
    </rPh>
    <rPh sb="11" eb="13">
      <t>ホウシキ</t>
    </rPh>
    <phoneticPr fontId="2"/>
  </si>
  <si>
    <t>小型貫流ボイラー　　　３基</t>
    <rPh sb="0" eb="2">
      <t>コガタ</t>
    </rPh>
    <rPh sb="2" eb="4">
      <t>カンリュウ</t>
    </rPh>
    <rPh sb="12" eb="13">
      <t>キ</t>
    </rPh>
    <phoneticPr fontId="2"/>
  </si>
  <si>
    <t>伝熱面積　　 　　　９．５１㎡</t>
    <rPh sb="0" eb="2">
      <t>デンネツ</t>
    </rPh>
    <rPh sb="2" eb="4">
      <t>メンセキ</t>
    </rPh>
    <phoneticPr fontId="2"/>
  </si>
  <si>
    <t>３室</t>
    <rPh sb="1" eb="2">
      <t>シツ</t>
    </rPh>
    <phoneticPr fontId="2"/>
  </si>
  <si>
    <t>牛　１基　　　　２０～５２０㎏</t>
    <rPh sb="0" eb="1">
      <t>ウシ</t>
    </rPh>
    <rPh sb="3" eb="4">
      <t>キ</t>
    </rPh>
    <phoneticPr fontId="2"/>
  </si>
  <si>
    <t>豚　１基　　　　２０～３００㎏</t>
    <rPh sb="0" eb="1">
      <t>ブタ</t>
    </rPh>
    <rPh sb="3" eb="4">
      <t>キ</t>
    </rPh>
    <phoneticPr fontId="2"/>
  </si>
  <si>
    <t>(含む内臓洗賃）</t>
    <rPh sb="1" eb="2">
      <t>フク</t>
    </rPh>
    <rPh sb="3" eb="5">
      <t>ナイゾウ</t>
    </rPh>
    <rPh sb="5" eb="6">
      <t>アラ</t>
    </rPh>
    <rPh sb="6" eb="7">
      <t>チン</t>
    </rPh>
    <phoneticPr fontId="2"/>
  </si>
  <si>
    <t>１．消費税については、検査手数料は非課税、と畜場使用料、解体料及び格付料は含む。</t>
    <rPh sb="2" eb="5">
      <t>ショウヒゼイ</t>
    </rPh>
    <rPh sb="11" eb="13">
      <t>ケンサ</t>
    </rPh>
    <rPh sb="13" eb="16">
      <t>テスウリョウ</t>
    </rPh>
    <rPh sb="17" eb="20">
      <t>ヒカゼイ</t>
    </rPh>
    <rPh sb="22" eb="23">
      <t>チク</t>
    </rPh>
    <rPh sb="23" eb="24">
      <t>ジョウ</t>
    </rPh>
    <rPh sb="24" eb="27">
      <t>シヨウリョウ</t>
    </rPh>
    <rPh sb="28" eb="30">
      <t>カイタイ</t>
    </rPh>
    <rPh sb="30" eb="31">
      <t>リョウ</t>
    </rPh>
    <rPh sb="31" eb="32">
      <t>オヨ</t>
    </rPh>
    <rPh sb="33" eb="34">
      <t>カク</t>
    </rPh>
    <rPh sb="34" eb="35">
      <t>ヅ</t>
    </rPh>
    <rPh sb="35" eb="36">
      <t>リョウ</t>
    </rPh>
    <rPh sb="37" eb="38">
      <t>フク</t>
    </rPh>
    <phoneticPr fontId="2"/>
  </si>
  <si>
    <t>牛２００（頭／日）</t>
    <rPh sb="0" eb="1">
      <t>ウシ</t>
    </rPh>
    <rPh sb="5" eb="6">
      <t>トウ</t>
    </rPh>
    <rPh sb="7" eb="8">
      <t>ニチ</t>
    </rPh>
    <phoneticPr fontId="2"/>
  </si>
  <si>
    <t>豚６００（頭／日）</t>
    <rPh sb="0" eb="1">
      <t>ブタ</t>
    </rPh>
    <rPh sb="5" eb="6">
      <t>トウ</t>
    </rPh>
    <rPh sb="7" eb="8">
      <t>ニチ</t>
    </rPh>
    <phoneticPr fontId="2"/>
  </si>
  <si>
    <t>牛１２０（頭／日）</t>
    <rPh sb="0" eb="1">
      <t>ウシ</t>
    </rPh>
    <rPh sb="5" eb="6">
      <t>トウ</t>
    </rPh>
    <rPh sb="7" eb="8">
      <t>ニチ</t>
    </rPh>
    <phoneticPr fontId="2"/>
  </si>
  <si>
    <t>２．改定時期は、と畜場使用料は平成１２年４月１日、検査手数料は昭和５３年</t>
    <rPh sb="2" eb="4">
      <t>カイテイ</t>
    </rPh>
    <rPh sb="4" eb="6">
      <t>ジキ</t>
    </rPh>
    <rPh sb="9" eb="10">
      <t>チク</t>
    </rPh>
    <rPh sb="10" eb="11">
      <t>ジョウ</t>
    </rPh>
    <rPh sb="11" eb="14">
      <t>シヨウリョウ</t>
    </rPh>
    <rPh sb="15" eb="17">
      <t>ヘイセイ</t>
    </rPh>
    <rPh sb="19" eb="20">
      <t>ネン</t>
    </rPh>
    <rPh sb="21" eb="22">
      <t>ガツ</t>
    </rPh>
    <rPh sb="23" eb="24">
      <t>ニチ</t>
    </rPh>
    <rPh sb="25" eb="27">
      <t>ケンサ</t>
    </rPh>
    <rPh sb="27" eb="30">
      <t>テスウリョウ</t>
    </rPh>
    <rPh sb="31" eb="33">
      <t>ショウワ</t>
    </rPh>
    <rPh sb="35" eb="36">
      <t>ネン</t>
    </rPh>
    <phoneticPr fontId="2"/>
  </si>
  <si>
    <t>　　４月１日、解体料は平成１２年４月１日、格付料は平成１０年７月１日。</t>
    <rPh sb="3" eb="4">
      <t>ガツ</t>
    </rPh>
    <rPh sb="5" eb="6">
      <t>ニチ</t>
    </rPh>
    <rPh sb="7" eb="9">
      <t>カイタイ</t>
    </rPh>
    <rPh sb="9" eb="10">
      <t>リョウ</t>
    </rPh>
    <rPh sb="11" eb="13">
      <t>ヘイセイ</t>
    </rPh>
    <rPh sb="15" eb="16">
      <t>ネン</t>
    </rPh>
    <rPh sb="17" eb="18">
      <t>ガツ</t>
    </rPh>
    <rPh sb="19" eb="20">
      <t>ニチ</t>
    </rPh>
    <rPh sb="21" eb="22">
      <t>カク</t>
    </rPh>
    <rPh sb="22" eb="23">
      <t>ヅケ</t>
    </rPh>
    <rPh sb="23" eb="24">
      <t>リョウ</t>
    </rPh>
    <rPh sb="25" eb="27">
      <t>ヘイセイ</t>
    </rPh>
    <rPh sb="29" eb="30">
      <t>ネン</t>
    </rPh>
    <rPh sb="31" eb="32">
      <t>ガツ</t>
    </rPh>
    <rPh sb="33" eb="34">
      <t>ニチ</t>
    </rPh>
    <phoneticPr fontId="2"/>
  </si>
  <si>
    <t>　　〔付近見取図〕</t>
    <rPh sb="3" eb="5">
      <t>フキン</t>
    </rPh>
    <rPh sb="5" eb="8">
      <t>ミトリズ</t>
    </rPh>
    <phoneticPr fontId="2"/>
  </si>
  <si>
    <t>■交通のご案内</t>
    <rPh sb="1" eb="3">
      <t>コウツウ</t>
    </rPh>
    <rPh sb="5" eb="7">
      <t>アンナイ</t>
    </rPh>
    <phoneticPr fontId="2"/>
  </si>
  <si>
    <t>福岡都市高速道路東浜ランプから１分</t>
    <rPh sb="0" eb="2">
      <t>フクオカ</t>
    </rPh>
    <rPh sb="2" eb="4">
      <t>トシ</t>
    </rPh>
    <rPh sb="4" eb="7">
      <t>コウソクドウ</t>
    </rPh>
    <rPh sb="7" eb="8">
      <t>ロ</t>
    </rPh>
    <rPh sb="8" eb="10">
      <t>ヒガシハマ</t>
    </rPh>
    <rPh sb="16" eb="17">
      <t>フン</t>
    </rPh>
    <phoneticPr fontId="2"/>
  </si>
  <si>
    <t>福岡空港から車２０分</t>
    <rPh sb="0" eb="2">
      <t>フクオカ</t>
    </rPh>
    <rPh sb="2" eb="4">
      <t>クウコウ</t>
    </rPh>
    <rPh sb="6" eb="7">
      <t>クルマ</t>
    </rPh>
    <rPh sb="9" eb="10">
      <t>フン</t>
    </rPh>
    <phoneticPr fontId="2"/>
  </si>
  <si>
    <t>博多駅から車１５分</t>
    <rPh sb="0" eb="2">
      <t>ハカタ</t>
    </rPh>
    <rPh sb="2" eb="3">
      <t>エキ</t>
    </rPh>
    <rPh sb="5" eb="6">
      <t>クルマ</t>
    </rPh>
    <rPh sb="8" eb="9">
      <t>フン</t>
    </rPh>
    <phoneticPr fontId="2"/>
  </si>
  <si>
    <t>牛皮取扱室</t>
    <rPh sb="0" eb="1">
      <t>ギュウ</t>
    </rPh>
    <rPh sb="1" eb="2">
      <t>カワ</t>
    </rPh>
    <rPh sb="2" eb="5">
      <t>トリアツカイシツ</t>
    </rPh>
    <phoneticPr fontId="2"/>
  </si>
  <si>
    <t>牛部分肉加工室</t>
    <rPh sb="0" eb="1">
      <t>ウシ</t>
    </rPh>
    <rPh sb="1" eb="4">
      <t>ブブンニク</t>
    </rPh>
    <rPh sb="4" eb="7">
      <t>カコウシツ</t>
    </rPh>
    <phoneticPr fontId="2"/>
  </si>
  <si>
    <t>　設備室</t>
    <rPh sb="1" eb="3">
      <t>セツビ</t>
    </rPh>
    <rPh sb="3" eb="4">
      <t>シツ</t>
    </rPh>
    <phoneticPr fontId="2"/>
  </si>
  <si>
    <t>牛内蔵処理室</t>
    <rPh sb="0" eb="1">
      <t>ウシ</t>
    </rPh>
    <rPh sb="1" eb="3">
      <t>ナイゾウ</t>
    </rPh>
    <rPh sb="3" eb="6">
      <t>ショリシツ</t>
    </rPh>
    <phoneticPr fontId="2"/>
  </si>
  <si>
    <t xml:space="preserve"> 製品冷凍庫</t>
    <rPh sb="1" eb="3">
      <t>セイヒン</t>
    </rPh>
    <rPh sb="3" eb="6">
      <t>レイトウコ</t>
    </rPh>
    <phoneticPr fontId="2"/>
  </si>
  <si>
    <t>牛枝肉冷蔵室</t>
    <rPh sb="0" eb="1">
      <t>ウシ</t>
    </rPh>
    <rPh sb="1" eb="3">
      <t>エダニク</t>
    </rPh>
    <rPh sb="3" eb="6">
      <t>レイゾウシツ</t>
    </rPh>
    <phoneticPr fontId="2"/>
  </si>
  <si>
    <t>腹糞・血液処理室</t>
    <rPh sb="0" eb="1">
      <t>ハラ</t>
    </rPh>
    <rPh sb="1" eb="2">
      <t>フン</t>
    </rPh>
    <rPh sb="3" eb="5">
      <t>ケツエキ</t>
    </rPh>
    <rPh sb="5" eb="8">
      <t>ショリシツ</t>
    </rPh>
    <phoneticPr fontId="2"/>
  </si>
  <si>
    <t>牛けい留所</t>
    <rPh sb="0" eb="1">
      <t>ウシ</t>
    </rPh>
    <rPh sb="3" eb="4">
      <t>リュウ</t>
    </rPh>
    <rPh sb="4" eb="5">
      <t>ショ</t>
    </rPh>
    <phoneticPr fontId="2"/>
  </si>
  <si>
    <t>牛枝肉冷却保管室</t>
    <rPh sb="0" eb="1">
      <t>ウシ</t>
    </rPh>
    <rPh sb="1" eb="3">
      <t>エダニク</t>
    </rPh>
    <rPh sb="3" eb="5">
      <t>レイキャク</t>
    </rPh>
    <rPh sb="5" eb="7">
      <t>ホカン</t>
    </rPh>
    <rPh sb="7" eb="8">
      <t>シツ</t>
    </rPh>
    <phoneticPr fontId="2"/>
  </si>
  <si>
    <t>牛下見室</t>
    <rPh sb="0" eb="1">
      <t>ウシ</t>
    </rPh>
    <rPh sb="1" eb="3">
      <t>シタミ</t>
    </rPh>
    <rPh sb="3" eb="4">
      <t>シツ</t>
    </rPh>
    <phoneticPr fontId="2"/>
  </si>
  <si>
    <t>豚枝肉冷蔵室</t>
    <rPh sb="0" eb="1">
      <t>ブタ</t>
    </rPh>
    <rPh sb="1" eb="3">
      <t>エダニク</t>
    </rPh>
    <rPh sb="3" eb="6">
      <t>レイゾウシツ</t>
    </rPh>
    <phoneticPr fontId="2"/>
  </si>
  <si>
    <t>豚部分肉加工室</t>
    <rPh sb="0" eb="1">
      <t>ブタ</t>
    </rPh>
    <rPh sb="1" eb="4">
      <t>ブブンニク</t>
    </rPh>
    <rPh sb="4" eb="7">
      <t>カコウシツ</t>
    </rPh>
    <phoneticPr fontId="2"/>
  </si>
  <si>
    <t>牛荷受バース</t>
    <rPh sb="0" eb="1">
      <t>ウシ</t>
    </rPh>
    <rPh sb="1" eb="3">
      <t>ニウケ</t>
    </rPh>
    <phoneticPr fontId="2"/>
  </si>
  <si>
    <t>牛解体室</t>
    <rPh sb="0" eb="1">
      <t>ウシ</t>
    </rPh>
    <rPh sb="1" eb="3">
      <t>カイタイ</t>
    </rPh>
    <rPh sb="3" eb="4">
      <t>シツ</t>
    </rPh>
    <phoneticPr fontId="2"/>
  </si>
  <si>
    <t>おが粉　　　集積所</t>
    <rPh sb="2" eb="3">
      <t>コ</t>
    </rPh>
    <rPh sb="6" eb="9">
      <t>シュウセキショ</t>
    </rPh>
    <phoneticPr fontId="2"/>
  </si>
  <si>
    <t>　荷受事務室</t>
    <rPh sb="1" eb="3">
      <t>ニウケ</t>
    </rPh>
    <rPh sb="3" eb="6">
      <t>ジムシツ</t>
    </rPh>
    <phoneticPr fontId="2"/>
  </si>
  <si>
    <t>仕分室</t>
    <rPh sb="0" eb="2">
      <t>シワ</t>
    </rPh>
    <rPh sb="2" eb="3">
      <t>シツ</t>
    </rPh>
    <phoneticPr fontId="2"/>
  </si>
  <si>
    <t>豚解体室</t>
    <rPh sb="0" eb="1">
      <t>ブタ</t>
    </rPh>
    <rPh sb="1" eb="3">
      <t>カイタイ</t>
    </rPh>
    <rPh sb="3" eb="4">
      <t>シツ</t>
    </rPh>
    <phoneticPr fontId="2"/>
  </si>
  <si>
    <t>せり室</t>
    <rPh sb="2" eb="3">
      <t>シツ</t>
    </rPh>
    <phoneticPr fontId="2"/>
  </si>
  <si>
    <t>洗車場</t>
    <rPh sb="0" eb="3">
      <t>センシャジョウ</t>
    </rPh>
    <phoneticPr fontId="2"/>
  </si>
  <si>
    <t>豚荷受バース</t>
    <rPh sb="0" eb="1">
      <t>ブタ</t>
    </rPh>
    <rPh sb="1" eb="3">
      <t>ニウケ</t>
    </rPh>
    <phoneticPr fontId="2"/>
  </si>
  <si>
    <t>豚けい留所</t>
    <rPh sb="0" eb="1">
      <t>ブタ</t>
    </rPh>
    <rPh sb="3" eb="4">
      <t>リュウ</t>
    </rPh>
    <rPh sb="4" eb="5">
      <t>ショ</t>
    </rPh>
    <phoneticPr fontId="2"/>
  </si>
  <si>
    <t>豚枝肉冷却保管室</t>
    <rPh sb="0" eb="1">
      <t>ブタ</t>
    </rPh>
    <rPh sb="1" eb="3">
      <t>エダニク</t>
    </rPh>
    <rPh sb="3" eb="5">
      <t>レイキャク</t>
    </rPh>
    <rPh sb="5" eb="7">
      <t>ホカン</t>
    </rPh>
    <rPh sb="7" eb="8">
      <t>シツ</t>
    </rPh>
    <phoneticPr fontId="2"/>
  </si>
  <si>
    <t>豚下見室</t>
    <rPh sb="0" eb="1">
      <t>ブタ</t>
    </rPh>
    <rPh sb="1" eb="3">
      <t>シタミ</t>
    </rPh>
    <rPh sb="3" eb="4">
      <t>シツ</t>
    </rPh>
    <phoneticPr fontId="2"/>
  </si>
  <si>
    <t>　豚皮・廃棄物室</t>
    <rPh sb="1" eb="2">
      <t>ブタ</t>
    </rPh>
    <rPh sb="2" eb="3">
      <t>カワ</t>
    </rPh>
    <rPh sb="4" eb="7">
      <t>ハイキブツ</t>
    </rPh>
    <rPh sb="7" eb="8">
      <t>シツ</t>
    </rPh>
    <phoneticPr fontId="2"/>
  </si>
  <si>
    <t>重量(ﾄﾝ)</t>
    <rPh sb="0" eb="2">
      <t>ジュウリョウ</t>
    </rPh>
    <phoneticPr fontId="2"/>
  </si>
  <si>
    <t>金額(千円)</t>
    <rPh sb="0" eb="2">
      <t>キンガク</t>
    </rPh>
    <rPh sb="3" eb="5">
      <t>センエン</t>
    </rPh>
    <phoneticPr fontId="2"/>
  </si>
  <si>
    <t>頭数(頭)</t>
    <rPh sb="0" eb="2">
      <t>トウスウ</t>
    </rPh>
    <rPh sb="3" eb="4">
      <t>トウ</t>
    </rPh>
    <phoneticPr fontId="2"/>
  </si>
  <si>
    <t>平均価格(円)</t>
    <rPh sb="0" eb="2">
      <t>ヘイキン</t>
    </rPh>
    <rPh sb="2" eb="4">
      <t>カカク</t>
    </rPh>
    <rPh sb="5" eb="6">
      <t>エン</t>
    </rPh>
    <phoneticPr fontId="2"/>
  </si>
  <si>
    <t>Ａ</t>
    <phoneticPr fontId="2"/>
  </si>
  <si>
    <t>Ｂ</t>
    <phoneticPr fontId="2"/>
  </si>
  <si>
    <t>Ａ</t>
    <phoneticPr fontId="2"/>
  </si>
  <si>
    <t>Ｂ</t>
    <phoneticPr fontId="2"/>
  </si>
  <si>
    <t>Ａ</t>
    <phoneticPr fontId="2"/>
  </si>
  <si>
    <t>Ｂ</t>
    <phoneticPr fontId="2"/>
  </si>
  <si>
    <t>豚内蔵処理室</t>
    <rPh sb="0" eb="1">
      <t>ブタ</t>
    </rPh>
    <rPh sb="1" eb="3">
      <t>ナイゾウ</t>
    </rPh>
    <rPh sb="3" eb="6">
      <t>ショリシツ</t>
    </rPh>
    <phoneticPr fontId="2"/>
  </si>
  <si>
    <t>出荷バース</t>
    <rPh sb="0" eb="2">
      <t>シュッカ</t>
    </rPh>
    <phoneticPr fontId="2"/>
  </si>
  <si>
    <t>精算事務室</t>
    <rPh sb="0" eb="2">
      <t>セイサン</t>
    </rPh>
    <rPh sb="2" eb="5">
      <t>ジムシツ</t>
    </rPh>
    <phoneticPr fontId="2"/>
  </si>
  <si>
    <t>製品出荷荷捌場</t>
    <rPh sb="0" eb="2">
      <t>セイヒン</t>
    </rPh>
    <rPh sb="2" eb="4">
      <t>シュッカ</t>
    </rPh>
    <rPh sb="4" eb="6">
      <t>ニサバ</t>
    </rPh>
    <rPh sb="6" eb="7">
      <t>ジョウ</t>
    </rPh>
    <phoneticPr fontId="2"/>
  </si>
  <si>
    <t>西門</t>
    <rPh sb="0" eb="2">
      <t>ニシモン</t>
    </rPh>
    <phoneticPr fontId="2"/>
  </si>
  <si>
    <t>（生体搬入専用）</t>
    <rPh sb="1" eb="3">
      <t>セイタイ</t>
    </rPh>
    <rPh sb="3" eb="5">
      <t>ハンニュウ</t>
    </rPh>
    <rPh sb="5" eb="7">
      <t>センヨウ</t>
    </rPh>
    <phoneticPr fontId="2"/>
  </si>
  <si>
    <t>駐輪場</t>
    <rPh sb="0" eb="3">
      <t>チュウリンジョウ</t>
    </rPh>
    <phoneticPr fontId="2"/>
  </si>
  <si>
    <t>管理厚生棟</t>
    <rPh sb="0" eb="2">
      <t>カンリ</t>
    </rPh>
    <rPh sb="2" eb="4">
      <t>コウセイ</t>
    </rPh>
    <rPh sb="4" eb="5">
      <t>トウ</t>
    </rPh>
    <phoneticPr fontId="2"/>
  </si>
  <si>
    <t>飲適水槽</t>
    <rPh sb="0" eb="1">
      <t>イン</t>
    </rPh>
    <rPh sb="1" eb="2">
      <t>テキ</t>
    </rPh>
    <rPh sb="2" eb="4">
      <t>スイソウ</t>
    </rPh>
    <phoneticPr fontId="2"/>
  </si>
  <si>
    <t>正門</t>
    <rPh sb="0" eb="2">
      <t>セイモン</t>
    </rPh>
    <phoneticPr fontId="2"/>
  </si>
  <si>
    <t>南門</t>
    <rPh sb="0" eb="1">
      <t>ミナミ</t>
    </rPh>
    <rPh sb="1" eb="2">
      <t>モン</t>
    </rPh>
    <phoneticPr fontId="2"/>
  </si>
  <si>
    <r>
      <t>ＬＮＧ　</t>
    </r>
    <r>
      <rPr>
        <sz val="8"/>
        <rFont val="ＭＳ Ｐゴシック"/>
        <family val="3"/>
        <charset val="128"/>
      </rPr>
      <t>冷熱棟</t>
    </r>
    <rPh sb="4" eb="7">
      <t>レイネツトウ</t>
    </rPh>
    <phoneticPr fontId="2"/>
  </si>
  <si>
    <t>サニタリーエリア</t>
    <phoneticPr fontId="2"/>
  </si>
  <si>
    <t xml:space="preserve"> 　（２Ｆ）</t>
    <phoneticPr fontId="2"/>
  </si>
  <si>
    <t>ポンプ</t>
    <phoneticPr fontId="2"/>
  </si>
  <si>
    <t>部分肉加工処理能力</t>
    <rPh sb="0" eb="2">
      <t>ブブン</t>
    </rPh>
    <rPh sb="2" eb="3">
      <t>ニク</t>
    </rPh>
    <rPh sb="3" eb="5">
      <t>カコウ</t>
    </rPh>
    <rPh sb="5" eb="7">
      <t>ショリ</t>
    </rPh>
    <rPh sb="7" eb="9">
      <t>ノウリョク</t>
    </rPh>
    <phoneticPr fontId="2"/>
  </si>
  <si>
    <t>牛３５（頭／日）</t>
    <rPh sb="0" eb="1">
      <t>ウシ</t>
    </rPh>
    <rPh sb="4" eb="5">
      <t>トウ</t>
    </rPh>
    <rPh sb="6" eb="7">
      <t>ニチ</t>
    </rPh>
    <phoneticPr fontId="2"/>
  </si>
  <si>
    <t>豚２４５（頭／日）</t>
    <rPh sb="0" eb="1">
      <t>ブタ</t>
    </rPh>
    <rPh sb="5" eb="6">
      <t>トウ</t>
    </rPh>
    <rPh sb="7" eb="8">
      <t>ニチ</t>
    </rPh>
    <phoneticPr fontId="2"/>
  </si>
  <si>
    <t xml:space="preserve"> 編集</t>
    <rPh sb="1" eb="3">
      <t>ヘンシュウ</t>
    </rPh>
    <phoneticPr fontId="2"/>
  </si>
  <si>
    <t>取扱高 　(月別・畜種別)    (1)</t>
    <rPh sb="0" eb="3">
      <t>トリアツカイダカ</t>
    </rPh>
    <rPh sb="6" eb="8">
      <t>ツキベツ</t>
    </rPh>
    <rPh sb="9" eb="10">
      <t>チク</t>
    </rPh>
    <rPh sb="10" eb="11">
      <t>シュ</t>
    </rPh>
    <rPh sb="11" eb="12">
      <t>ベツ</t>
    </rPh>
    <phoneticPr fontId="2"/>
  </si>
  <si>
    <t>取扱高 　(月別・畜種別)    (2)</t>
    <rPh sb="0" eb="3">
      <t>トリアツカイダカ</t>
    </rPh>
    <rPh sb="6" eb="8">
      <t>ツキベツ</t>
    </rPh>
    <rPh sb="9" eb="10">
      <t>チク</t>
    </rPh>
    <rPh sb="10" eb="11">
      <t>シュ</t>
    </rPh>
    <rPh sb="11" eb="12">
      <t>ベツ</t>
    </rPh>
    <phoneticPr fontId="2"/>
  </si>
  <si>
    <t>取扱高 　(月別・畜種別)    (3)</t>
    <rPh sb="0" eb="3">
      <t>トリアツカイダカ</t>
    </rPh>
    <rPh sb="6" eb="8">
      <t>ツキベツ</t>
    </rPh>
    <rPh sb="9" eb="10">
      <t>チク</t>
    </rPh>
    <rPh sb="10" eb="11">
      <t>シュ</t>
    </rPh>
    <rPh sb="11" eb="12">
      <t>ベツ</t>
    </rPh>
    <phoneticPr fontId="2"/>
  </si>
  <si>
    <t>鶏</t>
    <rPh sb="0" eb="1">
      <t>ニワトリ</t>
    </rPh>
    <phoneticPr fontId="2"/>
  </si>
  <si>
    <t>和 牛</t>
    <rPh sb="0" eb="1">
      <t>ワ</t>
    </rPh>
    <rPh sb="2" eb="3">
      <t>ウシ</t>
    </rPh>
    <phoneticPr fontId="2"/>
  </si>
  <si>
    <t>頭 数</t>
    <rPh sb="0" eb="1">
      <t>アタマ</t>
    </rPh>
    <rPh sb="2" eb="3">
      <t>カズ</t>
    </rPh>
    <phoneticPr fontId="2"/>
  </si>
  <si>
    <t>重 量</t>
    <rPh sb="0" eb="1">
      <t>シゲル</t>
    </rPh>
    <rPh sb="2" eb="3">
      <t>リョウ</t>
    </rPh>
    <phoneticPr fontId="2"/>
  </si>
  <si>
    <t>金 額</t>
    <rPh sb="0" eb="1">
      <t>キン</t>
    </rPh>
    <rPh sb="2" eb="3">
      <t>ガク</t>
    </rPh>
    <phoneticPr fontId="2"/>
  </si>
  <si>
    <t>乳 牛</t>
    <rPh sb="0" eb="1">
      <t>チチ</t>
    </rPh>
    <rPh sb="2" eb="3">
      <t>ウシ</t>
    </rPh>
    <phoneticPr fontId="2"/>
  </si>
  <si>
    <t>外国種</t>
    <rPh sb="0" eb="2">
      <t>ガイコク</t>
    </rPh>
    <rPh sb="2" eb="3">
      <t>シュ</t>
    </rPh>
    <phoneticPr fontId="2"/>
  </si>
  <si>
    <t xml:space="preserve"> 計</t>
    <rPh sb="1" eb="2">
      <t>ケイ</t>
    </rPh>
    <phoneticPr fontId="2"/>
  </si>
  <si>
    <t xml:space="preserve"> 羊</t>
    <rPh sb="1" eb="2">
      <t>ヒツジ</t>
    </rPh>
    <phoneticPr fontId="2"/>
  </si>
  <si>
    <t>枝 肉</t>
    <rPh sb="0" eb="1">
      <t>エダ</t>
    </rPh>
    <rPh sb="2" eb="3">
      <t>ニク</t>
    </rPh>
    <phoneticPr fontId="2"/>
  </si>
  <si>
    <t>部分肉</t>
    <rPh sb="0" eb="3">
      <t>ブブンニク</t>
    </rPh>
    <phoneticPr fontId="2"/>
  </si>
  <si>
    <t>　　（単位:ｋｇ･円・％）</t>
    <rPh sb="3" eb="5">
      <t>タンイ</t>
    </rPh>
    <rPh sb="9" eb="10">
      <t>エン</t>
    </rPh>
    <phoneticPr fontId="2"/>
  </si>
  <si>
    <t>成　　  牛</t>
    <rPh sb="0" eb="1">
      <t>セイ</t>
    </rPh>
    <rPh sb="5" eb="6">
      <t>ギュウ</t>
    </rPh>
    <phoneticPr fontId="2"/>
  </si>
  <si>
    <t>国  　 産 　  部　   分　   肉</t>
    <rPh sb="0" eb="1">
      <t>クニ</t>
    </rPh>
    <rPh sb="5" eb="6">
      <t>サン</t>
    </rPh>
    <rPh sb="10" eb="11">
      <t>ブ</t>
    </rPh>
    <rPh sb="15" eb="16">
      <t>ブン</t>
    </rPh>
    <rPh sb="20" eb="21">
      <t>ニク</t>
    </rPh>
    <phoneticPr fontId="2"/>
  </si>
  <si>
    <t>Ａ</t>
    <phoneticPr fontId="2"/>
  </si>
  <si>
    <t>Ｂ</t>
    <phoneticPr fontId="2"/>
  </si>
  <si>
    <t>平均重量</t>
    <rPh sb="0" eb="2">
      <t>ヘイキン</t>
    </rPh>
    <rPh sb="2" eb="4">
      <t>ジュウリョウ</t>
    </rPh>
    <phoneticPr fontId="2"/>
  </si>
  <si>
    <t>平均金額</t>
    <rPh sb="0" eb="2">
      <t>ヘイキン</t>
    </rPh>
    <rPh sb="2" eb="4">
      <t>キンガク</t>
    </rPh>
    <phoneticPr fontId="2"/>
  </si>
  <si>
    <t>平均</t>
    <rPh sb="0" eb="2">
      <t>ヘイキン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</si>
  <si>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</si>
  <si>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</si>
  <si>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(頭)</t>
    <rPh sb="1" eb="2">
      <t>トウ</t>
    </rPh>
    <phoneticPr fontId="2"/>
  </si>
  <si>
    <t>(円)</t>
    <rPh sb="1" eb="2">
      <t>エン</t>
    </rPh>
    <phoneticPr fontId="2"/>
  </si>
  <si>
    <t>頭数比率</t>
    <rPh sb="0" eb="2">
      <t>トウスウ</t>
    </rPh>
    <rPh sb="2" eb="4">
      <t>ヒリツ</t>
    </rPh>
    <phoneticPr fontId="2"/>
  </si>
  <si>
    <t>合計</t>
    <rPh sb="0" eb="2">
      <t>ゴウケイ</t>
    </rPh>
    <phoneticPr fontId="2"/>
  </si>
  <si>
    <t>(㎏/頭)</t>
    <rPh sb="3" eb="4">
      <t>トウ</t>
    </rPh>
    <phoneticPr fontId="2"/>
  </si>
  <si>
    <t>(円/頭)</t>
    <rPh sb="1" eb="2">
      <t>エン</t>
    </rPh>
    <rPh sb="3" eb="4">
      <t>トウ</t>
    </rPh>
    <phoneticPr fontId="2"/>
  </si>
  <si>
    <t>内　　　　　　　　　　　　　　　　　　　　　　　　　　　訳</t>
    <rPh sb="0" eb="1">
      <t>ウチ</t>
    </rPh>
    <rPh sb="28" eb="29">
      <t>ヤク</t>
    </rPh>
    <phoneticPr fontId="2"/>
  </si>
  <si>
    <t>年度</t>
    <rPh sb="0" eb="2">
      <t>ネンド</t>
    </rPh>
    <phoneticPr fontId="2"/>
  </si>
  <si>
    <t>４月</t>
    <rPh sb="1" eb="2">
      <t>ガツ</t>
    </rPh>
    <phoneticPr fontId="2"/>
  </si>
  <si>
    <t>５月</t>
  </si>
  <si>
    <t>１月</t>
  </si>
  <si>
    <t>２月</t>
  </si>
  <si>
    <t>３月</t>
  </si>
  <si>
    <t>差</t>
    <rPh sb="0" eb="1">
      <t>サ</t>
    </rPh>
    <phoneticPr fontId="2"/>
  </si>
  <si>
    <t>正</t>
    <rPh sb="0" eb="1">
      <t>セイ</t>
    </rPh>
    <phoneticPr fontId="2"/>
  </si>
  <si>
    <t>※副生物には、輸入物を含む。</t>
    <rPh sb="1" eb="4">
      <t>フクセイブツ</t>
    </rPh>
    <rPh sb="7" eb="10">
      <t>ユニュウモノ</t>
    </rPh>
    <rPh sb="11" eb="12">
      <t>フクフクセイブツ</t>
    </rPh>
    <phoneticPr fontId="2"/>
  </si>
  <si>
    <t xml:space="preserve"> 総合計</t>
    <rPh sb="1" eb="4">
      <t>ソウゴウケイ</t>
    </rPh>
    <phoneticPr fontId="2"/>
  </si>
  <si>
    <t>平　成</t>
    <rPh sb="0" eb="1">
      <t>ヒラ</t>
    </rPh>
    <rPh sb="2" eb="3">
      <t>シゲル</t>
    </rPh>
    <phoneticPr fontId="2"/>
  </si>
  <si>
    <t>区　　分</t>
    <rPh sb="0" eb="1">
      <t>ク</t>
    </rPh>
    <rPh sb="3" eb="4">
      <t>ブン</t>
    </rPh>
    <phoneticPr fontId="2"/>
  </si>
  <si>
    <t>小計</t>
    <rPh sb="0" eb="2">
      <t>ショウケイ</t>
    </rPh>
    <phoneticPr fontId="2"/>
  </si>
  <si>
    <t>子　牛 (犢)</t>
    <rPh sb="0" eb="1">
      <t>コ</t>
    </rPh>
    <rPh sb="2" eb="3">
      <t>ウシ</t>
    </rPh>
    <phoneticPr fontId="2"/>
  </si>
  <si>
    <t>子　牛 (べこ)</t>
    <rPh sb="0" eb="1">
      <t>コ</t>
    </rPh>
    <rPh sb="2" eb="3">
      <t>ウシ</t>
    </rPh>
    <phoneticPr fontId="2"/>
  </si>
  <si>
    <t>※買付枝肉は、格付けを行わないため含まない。</t>
    <rPh sb="1" eb="2">
      <t>カ</t>
    </rPh>
    <rPh sb="2" eb="3">
      <t>ツ</t>
    </rPh>
    <rPh sb="3" eb="4">
      <t>エダ</t>
    </rPh>
    <rPh sb="4" eb="5">
      <t>ニク</t>
    </rPh>
    <rPh sb="7" eb="9">
      <t>カクヅ</t>
    </rPh>
    <rPh sb="11" eb="12">
      <t>オコナ</t>
    </rPh>
    <rPh sb="17" eb="18">
      <t>フク</t>
    </rPh>
    <phoneticPr fontId="2"/>
  </si>
  <si>
    <t>平　成</t>
  </si>
  <si>
    <t>（１２０kg未満）</t>
    <rPh sb="6" eb="8">
      <t>ミマン</t>
    </rPh>
    <phoneticPr fontId="2"/>
  </si>
  <si>
    <t>年計</t>
    <rPh sb="0" eb="1">
      <t>トシ</t>
    </rPh>
    <rPh sb="1" eb="2">
      <t>ケイ</t>
    </rPh>
    <phoneticPr fontId="2"/>
  </si>
  <si>
    <t>交　雑　種</t>
    <rPh sb="0" eb="1">
      <t>コウ</t>
    </rPh>
    <rPh sb="2" eb="3">
      <t>ザツ</t>
    </rPh>
    <rPh sb="4" eb="5">
      <t>シュ</t>
    </rPh>
    <phoneticPr fontId="2"/>
  </si>
  <si>
    <t>和　　　　牛</t>
    <rPh sb="0" eb="1">
      <t>ワ</t>
    </rPh>
    <rPh sb="5" eb="6">
      <t>ウシ</t>
    </rPh>
    <phoneticPr fontId="2"/>
  </si>
  <si>
    <t>乳　　　牛</t>
    <rPh sb="0" eb="1">
      <t>チチ</t>
    </rPh>
    <rPh sb="4" eb="5">
      <t>ウシ</t>
    </rPh>
    <phoneticPr fontId="2"/>
  </si>
  <si>
    <t>と畜頭数　　(成牛・県別)</t>
    <rPh sb="1" eb="2">
      <t>チク</t>
    </rPh>
    <rPh sb="2" eb="4">
      <t>トウスウ</t>
    </rPh>
    <rPh sb="7" eb="8">
      <t>セイ</t>
    </rPh>
    <rPh sb="8" eb="9">
      <t>ギュウ</t>
    </rPh>
    <rPh sb="10" eb="12">
      <t>ケンベツ</t>
    </rPh>
    <phoneticPr fontId="2"/>
  </si>
  <si>
    <t>と畜頭数　　(豚・県別)</t>
    <rPh sb="1" eb="2">
      <t>チク</t>
    </rPh>
    <rPh sb="2" eb="4">
      <t>トウスウ</t>
    </rPh>
    <rPh sb="7" eb="8">
      <t>ブタ</t>
    </rPh>
    <rPh sb="9" eb="11">
      <t>ケンベツ</t>
    </rPh>
    <phoneticPr fontId="2"/>
  </si>
  <si>
    <t>子　牛</t>
    <rPh sb="0" eb="1">
      <t>コ</t>
    </rPh>
    <rPh sb="2" eb="3">
      <t>ウシ</t>
    </rPh>
    <phoneticPr fontId="2"/>
  </si>
  <si>
    <t>第 ５ 表　　  　 　取扱高(月別・畜種別)</t>
    <rPh sb="0" eb="1">
      <t>ダイ</t>
    </rPh>
    <rPh sb="4" eb="5">
      <t>ヒョウ</t>
    </rPh>
    <rPh sb="12" eb="15">
      <t>トリアツカイダカ</t>
    </rPh>
    <rPh sb="16" eb="18">
      <t>ツキベツ</t>
    </rPh>
    <rPh sb="19" eb="20">
      <t>チク</t>
    </rPh>
    <rPh sb="20" eb="22">
      <t>シュベツ</t>
    </rPh>
    <phoneticPr fontId="2"/>
  </si>
  <si>
    <t>第 ６ 表      　 　総取扱高(年度別)</t>
    <rPh sb="0" eb="1">
      <t>ダイ</t>
    </rPh>
    <rPh sb="4" eb="5">
      <t>ヒョウ</t>
    </rPh>
    <rPh sb="14" eb="15">
      <t>ソウ</t>
    </rPh>
    <rPh sb="15" eb="18">
      <t>トリアツカイダカ</t>
    </rPh>
    <rPh sb="19" eb="21">
      <t>ネンド</t>
    </rPh>
    <rPh sb="21" eb="22">
      <t>ベツ</t>
    </rPh>
    <phoneticPr fontId="2"/>
  </si>
  <si>
    <t>国　　　産　　　部　　　分　　　肉</t>
    <rPh sb="0" eb="1">
      <t>クニ</t>
    </rPh>
    <rPh sb="4" eb="5">
      <t>サン</t>
    </rPh>
    <rPh sb="8" eb="9">
      <t>ブ</t>
    </rPh>
    <rPh sb="12" eb="13">
      <t>ブン</t>
    </rPh>
    <rPh sb="16" eb="17">
      <t>ニク</t>
    </rPh>
    <phoneticPr fontId="2"/>
  </si>
  <si>
    <t>第５表</t>
    <rPh sb="0" eb="1">
      <t>ダイ</t>
    </rPh>
    <rPh sb="2" eb="3">
      <t>ヒョウ</t>
    </rPh>
    <phoneticPr fontId="2"/>
  </si>
  <si>
    <t>第６表</t>
    <rPh sb="0" eb="1">
      <t>ダイ</t>
    </rPh>
    <rPh sb="2" eb="3">
      <t>ヒョウ</t>
    </rPh>
    <phoneticPr fontId="2"/>
  </si>
  <si>
    <t>第７表－１</t>
    <rPh sb="0" eb="1">
      <t>ダイ</t>
    </rPh>
    <rPh sb="2" eb="3">
      <t>ヒョウ</t>
    </rPh>
    <phoneticPr fontId="2"/>
  </si>
  <si>
    <t>第７表－２</t>
    <rPh sb="0" eb="1">
      <t>ダイ</t>
    </rPh>
    <rPh sb="2" eb="3">
      <t>ヒョウ</t>
    </rPh>
    <phoneticPr fontId="2"/>
  </si>
  <si>
    <t>第８表－１</t>
    <rPh sb="0" eb="1">
      <t>ダイ</t>
    </rPh>
    <rPh sb="2" eb="3">
      <t>ヒョウ</t>
    </rPh>
    <phoneticPr fontId="2"/>
  </si>
  <si>
    <t>第８表－２</t>
    <rPh sb="0" eb="1">
      <t>ダイ</t>
    </rPh>
    <rPh sb="2" eb="3">
      <t>ヒョウ</t>
    </rPh>
    <phoneticPr fontId="2"/>
  </si>
  <si>
    <t>第８表－３</t>
    <rPh sb="0" eb="1">
      <t>ダイ</t>
    </rPh>
    <rPh sb="2" eb="3">
      <t>ヒョウ</t>
    </rPh>
    <phoneticPr fontId="2"/>
  </si>
  <si>
    <t>第８表－４</t>
    <rPh sb="0" eb="1">
      <t>ダイ</t>
    </rPh>
    <rPh sb="2" eb="3">
      <t>ヒョウ</t>
    </rPh>
    <phoneticPr fontId="2"/>
  </si>
  <si>
    <t>と畜</t>
    <rPh sb="1" eb="2">
      <t>チク</t>
    </rPh>
    <phoneticPr fontId="2"/>
  </si>
  <si>
    <t>入荷頭数　　(月別・畜種別)</t>
    <rPh sb="0" eb="2">
      <t>ニュウカ</t>
    </rPh>
    <rPh sb="2" eb="4">
      <t>トウスウ</t>
    </rPh>
    <rPh sb="7" eb="9">
      <t>ツキベツ</t>
    </rPh>
    <rPh sb="10" eb="11">
      <t>チク</t>
    </rPh>
    <rPh sb="11" eb="13">
      <t>シュベツ</t>
    </rPh>
    <phoneticPr fontId="2"/>
  </si>
  <si>
    <t>枝入荷</t>
    <rPh sb="0" eb="1">
      <t>エダ</t>
    </rPh>
    <rPh sb="1" eb="3">
      <t>ニュウカ</t>
    </rPh>
    <phoneticPr fontId="2"/>
  </si>
  <si>
    <t>前年度比
(%)</t>
    <rPh sb="0" eb="4">
      <t>ゼンネンドヒ</t>
    </rPh>
    <phoneticPr fontId="2"/>
  </si>
  <si>
    <t>内</t>
    <rPh sb="0" eb="1">
      <t>ウチ</t>
    </rPh>
    <phoneticPr fontId="2"/>
  </si>
  <si>
    <t>訳</t>
    <rPh sb="0" eb="1">
      <t>ヤク</t>
    </rPh>
    <phoneticPr fontId="2"/>
  </si>
  <si>
    <t>成</t>
    <rPh sb="0" eb="1">
      <t>セイ</t>
    </rPh>
    <phoneticPr fontId="2"/>
  </si>
  <si>
    <t>入荷頭数　　(年度別・畜種別)</t>
    <rPh sb="0" eb="2">
      <t>ニュウカ</t>
    </rPh>
    <rPh sb="2" eb="4">
      <t>トウスウ</t>
    </rPh>
    <rPh sb="7" eb="9">
      <t>ネンド</t>
    </rPh>
    <rPh sb="9" eb="10">
      <t>ベツ</t>
    </rPh>
    <rPh sb="11" eb="12">
      <t>チク</t>
    </rPh>
    <rPh sb="12" eb="14">
      <t>シュベツ</t>
    </rPh>
    <phoneticPr fontId="2"/>
  </si>
  <si>
    <t>年　度</t>
    <rPh sb="0" eb="1">
      <t>トシ</t>
    </rPh>
    <rPh sb="2" eb="3">
      <t>タビ</t>
    </rPh>
    <phoneticPr fontId="2"/>
  </si>
  <si>
    <t>１日平均</t>
    <rPh sb="1" eb="2">
      <t>ニチ</t>
    </rPh>
    <rPh sb="2" eb="4">
      <t>ヘイキン</t>
    </rPh>
    <phoneticPr fontId="2"/>
  </si>
  <si>
    <t>１ヶ月平均</t>
    <rPh sb="2" eb="3">
      <t>ゲツ</t>
    </rPh>
    <rPh sb="3" eb="5">
      <t>ヘイキン</t>
    </rPh>
    <phoneticPr fontId="2"/>
  </si>
  <si>
    <t>第 ３ 表　    　 　と畜頭数(成牛・県別)</t>
    <rPh sb="0" eb="1">
      <t>ダイ</t>
    </rPh>
    <rPh sb="4" eb="5">
      <t>ヒョウ</t>
    </rPh>
    <rPh sb="14" eb="15">
      <t>チク</t>
    </rPh>
    <rPh sb="15" eb="17">
      <t>トウスウ</t>
    </rPh>
    <rPh sb="18" eb="19">
      <t>セイ</t>
    </rPh>
    <rPh sb="19" eb="20">
      <t>ギュウ</t>
    </rPh>
    <rPh sb="21" eb="23">
      <t>ケンベツ</t>
    </rPh>
    <phoneticPr fontId="2"/>
  </si>
  <si>
    <t>第 ４ 表　 　 　 　と畜頭数(豚・県別)</t>
    <rPh sb="0" eb="1">
      <t>ダイ</t>
    </rPh>
    <rPh sb="4" eb="5">
      <t>ヒョウ</t>
    </rPh>
    <rPh sb="13" eb="14">
      <t>チク</t>
    </rPh>
    <rPh sb="14" eb="16">
      <t>トウスウ</t>
    </rPh>
    <rPh sb="17" eb="18">
      <t>ブタ</t>
    </rPh>
    <rPh sb="19" eb="21">
      <t>ケンベツ</t>
    </rPh>
    <phoneticPr fontId="2"/>
  </si>
  <si>
    <t>第 １ 表　    　 　入荷頭数(月別・畜種別)</t>
    <rPh sb="0" eb="1">
      <t>ダイ</t>
    </rPh>
    <rPh sb="4" eb="5">
      <t>ヒョウ</t>
    </rPh>
    <rPh sb="13" eb="15">
      <t>ニュウカ</t>
    </rPh>
    <rPh sb="15" eb="17">
      <t>トウスウ</t>
    </rPh>
    <rPh sb="18" eb="20">
      <t>ツキベツ</t>
    </rPh>
    <rPh sb="21" eb="22">
      <t>チク</t>
    </rPh>
    <rPh sb="22" eb="24">
      <t>シュベツ</t>
    </rPh>
    <phoneticPr fontId="2"/>
  </si>
  <si>
    <t>第 ２ 表　    　 　入荷頭数(年度別・畜種別)</t>
    <rPh sb="0" eb="1">
      <t>ダイ</t>
    </rPh>
    <rPh sb="4" eb="5">
      <t>ヒョウ</t>
    </rPh>
    <rPh sb="13" eb="15">
      <t>ニュウカ</t>
    </rPh>
    <rPh sb="15" eb="17">
      <t>トウスウ</t>
    </rPh>
    <rPh sb="18" eb="21">
      <t>ネンドベツ</t>
    </rPh>
    <rPh sb="22" eb="23">
      <t>チク</t>
    </rPh>
    <rPh sb="23" eb="25">
      <t>シュベツ</t>
    </rPh>
    <phoneticPr fontId="2"/>
  </si>
  <si>
    <t>特定部位保管用</t>
    <rPh sb="0" eb="2">
      <t>トクテイ</t>
    </rPh>
    <rPh sb="2" eb="4">
      <t>ブイ</t>
    </rPh>
    <rPh sb="4" eb="7">
      <t>ホカンヨウ</t>
    </rPh>
    <phoneticPr fontId="2"/>
  </si>
  <si>
    <t>内臓保管用</t>
    <rPh sb="0" eb="2">
      <t>ナイゾウ</t>
    </rPh>
    <rPh sb="2" eb="5">
      <t>ホカンヨウ</t>
    </rPh>
    <phoneticPr fontId="2"/>
  </si>
  <si>
    <t>病畜舎</t>
    <rPh sb="0" eb="1">
      <t>ビョウ</t>
    </rPh>
    <rPh sb="1" eb="2">
      <t>チク</t>
    </rPh>
    <rPh sb="2" eb="3">
      <t>シャ</t>
    </rPh>
    <phoneticPr fontId="2"/>
  </si>
  <si>
    <t>※輸入牛受託枝肉を含む。(輸入牛買付枝肉は、格付けを行わないため含まない。)</t>
    <rPh sb="1" eb="4">
      <t>ユニュウギュウ</t>
    </rPh>
    <rPh sb="4" eb="6">
      <t>ジュタク</t>
    </rPh>
    <rPh sb="6" eb="7">
      <t>エダ</t>
    </rPh>
    <rPh sb="7" eb="8">
      <t>ニク</t>
    </rPh>
    <rPh sb="9" eb="10">
      <t>フク</t>
    </rPh>
    <rPh sb="13" eb="16">
      <t>ユニュウギュウ</t>
    </rPh>
    <rPh sb="16" eb="17">
      <t>カ</t>
    </rPh>
    <rPh sb="17" eb="18">
      <t>ツ</t>
    </rPh>
    <rPh sb="18" eb="19">
      <t>エダ</t>
    </rPh>
    <rPh sb="19" eb="20">
      <t>ニク</t>
    </rPh>
    <rPh sb="22" eb="24">
      <t>カクヅ</t>
    </rPh>
    <rPh sb="26" eb="27">
      <t>オコナ</t>
    </rPh>
    <rPh sb="32" eb="33">
      <t>フク</t>
    </rPh>
    <phoneticPr fontId="2"/>
  </si>
  <si>
    <t>福岡市営地下鉄箱崎宮前駅から徒歩２０分</t>
    <rPh sb="0" eb="2">
      <t>フクオカ</t>
    </rPh>
    <rPh sb="2" eb="4">
      <t>シエイ</t>
    </rPh>
    <rPh sb="4" eb="7">
      <t>チカテツ</t>
    </rPh>
    <rPh sb="7" eb="9">
      <t>ハコザキ</t>
    </rPh>
    <rPh sb="9" eb="10">
      <t>グウ</t>
    </rPh>
    <rPh sb="10" eb="11">
      <t>マエ</t>
    </rPh>
    <rPh sb="11" eb="12">
      <t>エキ</t>
    </rPh>
    <rPh sb="14" eb="16">
      <t>トホ</t>
    </rPh>
    <rPh sb="18" eb="19">
      <t>フン</t>
    </rPh>
    <phoneticPr fontId="2"/>
  </si>
  <si>
    <t>特定部位保管用冷蔵庫</t>
    <rPh sb="0" eb="2">
      <t>トクテイ</t>
    </rPh>
    <rPh sb="2" eb="4">
      <t>ブイ</t>
    </rPh>
    <rPh sb="4" eb="7">
      <t>ホカンヨウ</t>
    </rPh>
    <rPh sb="7" eb="10">
      <t>レイゾウコ</t>
    </rPh>
    <phoneticPr fontId="2"/>
  </si>
  <si>
    <t>内臓保管用冷蔵庫</t>
    <rPh sb="0" eb="2">
      <t>ナイゾウ</t>
    </rPh>
    <rPh sb="2" eb="5">
      <t>ホカンヨウ</t>
    </rPh>
    <rPh sb="5" eb="8">
      <t>レイゾウコ</t>
    </rPh>
    <phoneticPr fontId="2"/>
  </si>
  <si>
    <t xml:space="preserve">卸売価格 　(豚・規格別)   </t>
    <rPh sb="0" eb="2">
      <t>オロシウリ</t>
    </rPh>
    <rPh sb="2" eb="4">
      <t>カカク</t>
    </rPh>
    <rPh sb="7" eb="8">
      <t>ブタ</t>
    </rPh>
    <rPh sb="9" eb="11">
      <t>キカク</t>
    </rPh>
    <rPh sb="11" eb="12">
      <t>ベツ</t>
    </rPh>
    <phoneticPr fontId="2"/>
  </si>
  <si>
    <t xml:space="preserve">卸売価格 　(和牛）   </t>
    <rPh sb="0" eb="2">
      <t>オロシウリ</t>
    </rPh>
    <rPh sb="2" eb="4">
      <t>カカク</t>
    </rPh>
    <rPh sb="7" eb="9">
      <t>ワギュウ</t>
    </rPh>
    <phoneticPr fontId="2"/>
  </si>
  <si>
    <t>めす</t>
    <phoneticPr fontId="2"/>
  </si>
  <si>
    <t xml:space="preserve">卸売価格 　(交雑種）   </t>
    <rPh sb="0" eb="2">
      <t>オロシウリ</t>
    </rPh>
    <rPh sb="2" eb="4">
      <t>カカク</t>
    </rPh>
    <rPh sb="7" eb="9">
      <t>コウザツ</t>
    </rPh>
    <rPh sb="9" eb="10">
      <t>シュ</t>
    </rPh>
    <phoneticPr fontId="2"/>
  </si>
  <si>
    <t xml:space="preserve">卸売価格 　(乳牛）   </t>
    <rPh sb="0" eb="2">
      <t>オロシウリ</t>
    </rPh>
    <rPh sb="2" eb="4">
      <t>カカク</t>
    </rPh>
    <rPh sb="7" eb="9">
      <t>ニュウギュウ</t>
    </rPh>
    <phoneticPr fontId="2"/>
  </si>
  <si>
    <t xml:space="preserve">卸売価格 　(外国種）   </t>
    <rPh sb="0" eb="2">
      <t>オロシウリ</t>
    </rPh>
    <rPh sb="2" eb="4">
      <t>カカク</t>
    </rPh>
    <rPh sb="7" eb="10">
      <t>ガイコクシュ</t>
    </rPh>
    <phoneticPr fontId="2"/>
  </si>
  <si>
    <t xml:space="preserve">卸売価格 　(成牛合計）   </t>
    <rPh sb="0" eb="2">
      <t>オロシウリ</t>
    </rPh>
    <rPh sb="2" eb="4">
      <t>カカク</t>
    </rPh>
    <rPh sb="7" eb="8">
      <t>セイ</t>
    </rPh>
    <rPh sb="8" eb="9">
      <t>ギュウ</t>
    </rPh>
    <rPh sb="9" eb="11">
      <t>ゴウケイ</t>
    </rPh>
    <phoneticPr fontId="2"/>
  </si>
  <si>
    <t xml:space="preserve"> </t>
    <phoneticPr fontId="2"/>
  </si>
  <si>
    <t xml:space="preserve">年度別　卸売価格 　(和牛）   </t>
    <rPh sb="0" eb="3">
      <t>ネンドベツ</t>
    </rPh>
    <rPh sb="4" eb="6">
      <t>オロシウリ</t>
    </rPh>
    <rPh sb="6" eb="8">
      <t>カカク</t>
    </rPh>
    <rPh sb="11" eb="13">
      <t>ワギュウ</t>
    </rPh>
    <phoneticPr fontId="2"/>
  </si>
  <si>
    <t xml:space="preserve">年度別　卸売価格 　(交雑種）   </t>
    <rPh sb="0" eb="2">
      <t>ネンド</t>
    </rPh>
    <rPh sb="2" eb="3">
      <t>ベツ</t>
    </rPh>
    <rPh sb="4" eb="6">
      <t>オロシウリ</t>
    </rPh>
    <rPh sb="6" eb="8">
      <t>カカク</t>
    </rPh>
    <rPh sb="11" eb="13">
      <t>コウザツ</t>
    </rPh>
    <rPh sb="13" eb="14">
      <t>シュ</t>
    </rPh>
    <phoneticPr fontId="2"/>
  </si>
  <si>
    <t xml:space="preserve">年度別　卸売価格 　(乳牛）   </t>
    <rPh sb="0" eb="2">
      <t>ネンド</t>
    </rPh>
    <rPh sb="2" eb="3">
      <t>ベツ</t>
    </rPh>
    <rPh sb="4" eb="6">
      <t>オロシウリ</t>
    </rPh>
    <rPh sb="6" eb="8">
      <t>カカク</t>
    </rPh>
    <rPh sb="11" eb="12">
      <t>チチ</t>
    </rPh>
    <rPh sb="12" eb="13">
      <t>ウシ</t>
    </rPh>
    <phoneticPr fontId="2"/>
  </si>
  <si>
    <t xml:space="preserve">年度別　卸売価格 　(外国種）   </t>
    <rPh sb="0" eb="2">
      <t>ネンド</t>
    </rPh>
    <rPh sb="2" eb="3">
      <t>ベツ</t>
    </rPh>
    <rPh sb="4" eb="6">
      <t>オロシウリ</t>
    </rPh>
    <rPh sb="6" eb="8">
      <t>カカク</t>
    </rPh>
    <rPh sb="11" eb="13">
      <t>ガイコク</t>
    </rPh>
    <rPh sb="13" eb="14">
      <t>シュ</t>
    </rPh>
    <phoneticPr fontId="2"/>
  </si>
  <si>
    <t xml:space="preserve">年度別　卸売価格 　(成牛　合計）   </t>
    <rPh sb="0" eb="2">
      <t>ネンド</t>
    </rPh>
    <rPh sb="2" eb="3">
      <t>ベツ</t>
    </rPh>
    <rPh sb="4" eb="6">
      <t>オロシウリ</t>
    </rPh>
    <rPh sb="6" eb="8">
      <t>カカク</t>
    </rPh>
    <rPh sb="11" eb="12">
      <t>セイ</t>
    </rPh>
    <rPh sb="12" eb="13">
      <t>ギュウ</t>
    </rPh>
    <rPh sb="14" eb="16">
      <t>ゴウケイ</t>
    </rPh>
    <phoneticPr fontId="2"/>
  </si>
  <si>
    <t>第７表－３</t>
    <rPh sb="0" eb="1">
      <t>ダイ</t>
    </rPh>
    <rPh sb="2" eb="3">
      <t>ヒョウ</t>
    </rPh>
    <phoneticPr fontId="2"/>
  </si>
  <si>
    <t>第７表－４</t>
    <rPh sb="0" eb="1">
      <t>ダイ</t>
    </rPh>
    <rPh sb="2" eb="3">
      <t>ヒョウ</t>
    </rPh>
    <phoneticPr fontId="2"/>
  </si>
  <si>
    <t>第７表－５</t>
    <rPh sb="0" eb="1">
      <t>ダイ</t>
    </rPh>
    <rPh sb="2" eb="3">
      <t>ヒョウ</t>
    </rPh>
    <phoneticPr fontId="2"/>
  </si>
  <si>
    <t>第10表</t>
    <rPh sb="0" eb="1">
      <t>ダイ</t>
    </rPh>
    <rPh sb="3" eb="4">
      <t>ヒョウ</t>
    </rPh>
    <phoneticPr fontId="2"/>
  </si>
  <si>
    <t>第 ７ 表　　  　　卸売価格(規格別・性別)</t>
    <rPh sb="0" eb="1">
      <t>ダイ</t>
    </rPh>
    <rPh sb="4" eb="5">
      <t>ヒョウ</t>
    </rPh>
    <rPh sb="11" eb="13">
      <t>オロシウリ</t>
    </rPh>
    <rPh sb="13" eb="15">
      <t>カカク</t>
    </rPh>
    <rPh sb="16" eb="18">
      <t>キカク</t>
    </rPh>
    <rPh sb="18" eb="19">
      <t>ベツ</t>
    </rPh>
    <rPh sb="20" eb="22">
      <t>セイベツ</t>
    </rPh>
    <phoneticPr fontId="2"/>
  </si>
  <si>
    <t xml:space="preserve">豚　卸売価格 　(年度・月別）   </t>
    <rPh sb="0" eb="1">
      <t>ブタ</t>
    </rPh>
    <rPh sb="2" eb="4">
      <t>オロシウリ</t>
    </rPh>
    <rPh sb="4" eb="6">
      <t>カカク</t>
    </rPh>
    <rPh sb="9" eb="11">
      <t>ネンド</t>
    </rPh>
    <rPh sb="12" eb="14">
      <t>ツキベツ</t>
    </rPh>
    <phoneticPr fontId="2"/>
  </si>
  <si>
    <t>第 ８ 表  　　　　年度別　卸売価格(成牛・規格別)</t>
    <rPh sb="0" eb="1">
      <t>ダイ</t>
    </rPh>
    <rPh sb="4" eb="5">
      <t>ヒョウ</t>
    </rPh>
    <rPh sb="11" eb="13">
      <t>ネンド</t>
    </rPh>
    <rPh sb="13" eb="14">
      <t>ベツ</t>
    </rPh>
    <rPh sb="15" eb="17">
      <t>オロシウリ</t>
    </rPh>
    <rPh sb="17" eb="19">
      <t>カカク</t>
    </rPh>
    <rPh sb="20" eb="21">
      <t>セイ</t>
    </rPh>
    <rPh sb="21" eb="22">
      <t>ギュウ</t>
    </rPh>
    <rPh sb="23" eb="25">
      <t>キカク</t>
    </rPh>
    <rPh sb="25" eb="26">
      <t>ベツ</t>
    </rPh>
    <phoneticPr fontId="2"/>
  </si>
  <si>
    <t>第 ９ 表  　　　　月別　卸売価格(成牛・規格別)</t>
    <rPh sb="0" eb="1">
      <t>ダイ</t>
    </rPh>
    <rPh sb="4" eb="5">
      <t>ヒョウ</t>
    </rPh>
    <rPh sb="11" eb="12">
      <t>ツキ</t>
    </rPh>
    <rPh sb="12" eb="13">
      <t>ベツ</t>
    </rPh>
    <rPh sb="14" eb="16">
      <t>オロシウリ</t>
    </rPh>
    <rPh sb="16" eb="18">
      <t>カカク</t>
    </rPh>
    <rPh sb="19" eb="20">
      <t>セイ</t>
    </rPh>
    <rPh sb="20" eb="21">
      <t>ギュウ</t>
    </rPh>
    <rPh sb="22" eb="24">
      <t>キカク</t>
    </rPh>
    <rPh sb="24" eb="25">
      <t>ベツ</t>
    </rPh>
    <phoneticPr fontId="2"/>
  </si>
  <si>
    <t>－ 40 －</t>
    <phoneticPr fontId="2"/>
  </si>
  <si>
    <t>- 41－</t>
    <phoneticPr fontId="2"/>
  </si>
  <si>
    <t>－ 52 －</t>
    <phoneticPr fontId="2"/>
  </si>
  <si>
    <t>第１０表  　　　　卸売価格(豚・年度・月・規格別)</t>
    <rPh sb="0" eb="1">
      <t>ダイ</t>
    </rPh>
    <rPh sb="3" eb="4">
      <t>ヒョウ</t>
    </rPh>
    <rPh sb="10" eb="12">
      <t>オロシウリ</t>
    </rPh>
    <rPh sb="12" eb="14">
      <t>カカク</t>
    </rPh>
    <rPh sb="15" eb="16">
      <t>ブタ</t>
    </rPh>
    <rPh sb="17" eb="19">
      <t>ネンド</t>
    </rPh>
    <rPh sb="20" eb="21">
      <t>ツキ</t>
    </rPh>
    <rPh sb="22" eb="24">
      <t>キカク</t>
    </rPh>
    <rPh sb="24" eb="25">
      <t>ベツ</t>
    </rPh>
    <phoneticPr fontId="2"/>
  </si>
  <si>
    <t xml:space="preserve">総取扱高 　(年度別)   </t>
    <rPh sb="0" eb="1">
      <t>ソウ</t>
    </rPh>
    <rPh sb="1" eb="4">
      <t>トリアツカイダカ</t>
    </rPh>
    <rPh sb="7" eb="9">
      <t>ネンド</t>
    </rPh>
    <rPh sb="9" eb="10">
      <t>ベツ</t>
    </rPh>
    <phoneticPr fontId="2"/>
  </si>
  <si>
    <t>第９表－１</t>
    <rPh sb="0" eb="1">
      <t>ダイ</t>
    </rPh>
    <rPh sb="2" eb="3">
      <t>ヒョウ</t>
    </rPh>
    <phoneticPr fontId="2"/>
  </si>
  <si>
    <t xml:space="preserve">月別　卸売価格 　(和牛）   </t>
    <rPh sb="0" eb="2">
      <t>ツキベツ</t>
    </rPh>
    <rPh sb="3" eb="5">
      <t>オロシウリ</t>
    </rPh>
    <rPh sb="5" eb="7">
      <t>カカク</t>
    </rPh>
    <rPh sb="10" eb="12">
      <t>ワギュウ</t>
    </rPh>
    <phoneticPr fontId="2"/>
  </si>
  <si>
    <t>第９表－２</t>
    <rPh sb="0" eb="1">
      <t>ダイ</t>
    </rPh>
    <rPh sb="2" eb="3">
      <t>ヒョウ</t>
    </rPh>
    <phoneticPr fontId="2"/>
  </si>
  <si>
    <t xml:space="preserve">月別　卸売価格 　(交雑種）   </t>
    <rPh sb="0" eb="2">
      <t>ツキベツ</t>
    </rPh>
    <rPh sb="3" eb="5">
      <t>オロシウリ</t>
    </rPh>
    <rPh sb="5" eb="7">
      <t>カカク</t>
    </rPh>
    <rPh sb="10" eb="12">
      <t>コウザツ</t>
    </rPh>
    <rPh sb="12" eb="13">
      <t>シュ</t>
    </rPh>
    <phoneticPr fontId="2"/>
  </si>
  <si>
    <t>第９表－３</t>
    <rPh sb="0" eb="1">
      <t>ダイ</t>
    </rPh>
    <rPh sb="2" eb="3">
      <t>ヒョウ</t>
    </rPh>
    <phoneticPr fontId="2"/>
  </si>
  <si>
    <t xml:space="preserve">月別　卸売価格 　(乳牛）   </t>
    <rPh sb="0" eb="2">
      <t>ツキベツ</t>
    </rPh>
    <rPh sb="3" eb="5">
      <t>オロシウリ</t>
    </rPh>
    <rPh sb="5" eb="7">
      <t>カカク</t>
    </rPh>
    <rPh sb="10" eb="11">
      <t>チチ</t>
    </rPh>
    <rPh sb="11" eb="12">
      <t>ウシ</t>
    </rPh>
    <phoneticPr fontId="2"/>
  </si>
  <si>
    <t>第９表－４</t>
    <rPh sb="0" eb="1">
      <t>ダイ</t>
    </rPh>
    <rPh sb="2" eb="3">
      <t>ヒョウ</t>
    </rPh>
    <phoneticPr fontId="2"/>
  </si>
  <si>
    <t xml:space="preserve">月別　卸売価格 　(外国種）   </t>
    <rPh sb="0" eb="2">
      <t>ツキベツ</t>
    </rPh>
    <rPh sb="3" eb="5">
      <t>オロシウリ</t>
    </rPh>
    <rPh sb="5" eb="7">
      <t>カカク</t>
    </rPh>
    <rPh sb="10" eb="12">
      <t>ガイコク</t>
    </rPh>
    <rPh sb="12" eb="13">
      <t>シュ</t>
    </rPh>
    <phoneticPr fontId="2"/>
  </si>
  <si>
    <t xml:space="preserve">月別　卸売価格 　(成牛　合計）   </t>
    <rPh sb="0" eb="2">
      <t>ツキベツ</t>
    </rPh>
    <rPh sb="3" eb="5">
      <t>オロシウリ</t>
    </rPh>
    <rPh sb="5" eb="7">
      <t>カカク</t>
    </rPh>
    <rPh sb="10" eb="11">
      <t>セイ</t>
    </rPh>
    <rPh sb="11" eb="12">
      <t>ギュウ</t>
    </rPh>
    <rPh sb="13" eb="15">
      <t>ゴウケイ</t>
    </rPh>
    <phoneticPr fontId="2"/>
  </si>
  <si>
    <t xml:space="preserve"> </t>
    <phoneticPr fontId="2"/>
  </si>
  <si>
    <t>Ａ</t>
    <phoneticPr fontId="2"/>
  </si>
  <si>
    <t>Ｃ</t>
    <phoneticPr fontId="2"/>
  </si>
  <si>
    <t>Ｂ</t>
    <phoneticPr fontId="2"/>
  </si>
  <si>
    <t xml:space="preserve"> </t>
    <phoneticPr fontId="2"/>
  </si>
  <si>
    <t>－ 62 －</t>
    <phoneticPr fontId="2"/>
  </si>
  <si>
    <t>－ 63－</t>
    <phoneticPr fontId="2"/>
  </si>
  <si>
    <t>国</t>
    <rPh sb="0" eb="1">
      <t>クニ</t>
    </rPh>
    <phoneticPr fontId="2"/>
  </si>
  <si>
    <t>産</t>
    <rPh sb="0" eb="1">
      <t>サン</t>
    </rPh>
    <phoneticPr fontId="2"/>
  </si>
  <si>
    <t>と畜頭数</t>
    <rPh sb="1" eb="2">
      <t>チク</t>
    </rPh>
    <rPh sb="2" eb="4">
      <t>トウスウ</t>
    </rPh>
    <phoneticPr fontId="2"/>
  </si>
  <si>
    <t>子牛・羊</t>
    <rPh sb="0" eb="2">
      <t>コウシ</t>
    </rPh>
    <rPh sb="3" eb="4">
      <t>ヒツジ</t>
    </rPh>
    <phoneticPr fontId="2"/>
  </si>
  <si>
    <t>構成比</t>
    <rPh sb="0" eb="3">
      <t>コウセイヒ</t>
    </rPh>
    <phoneticPr fontId="2"/>
  </si>
  <si>
    <t>－</t>
    <phoneticPr fontId="2"/>
  </si>
  <si>
    <t>大動物</t>
    <rPh sb="0" eb="3">
      <t>ダイドウブツ</t>
    </rPh>
    <phoneticPr fontId="2"/>
  </si>
  <si>
    <t>小動物</t>
    <rPh sb="0" eb="1">
      <t>ショウ</t>
    </rPh>
    <rPh sb="1" eb="2">
      <t>ドウ</t>
    </rPh>
    <rPh sb="2" eb="3">
      <t>モノ</t>
    </rPh>
    <phoneticPr fontId="2"/>
  </si>
  <si>
    <t>卸売金額×3.5%</t>
    <rPh sb="0" eb="2">
      <t>オロシウリ</t>
    </rPh>
    <rPh sb="2" eb="4">
      <t>キンガク</t>
    </rPh>
    <phoneticPr fontId="2"/>
  </si>
  <si>
    <t>卸売業者
委託手数料</t>
    <rPh sb="0" eb="2">
      <t>オロシウリ</t>
    </rPh>
    <rPh sb="2" eb="4">
      <t>ギョウシャ</t>
    </rPh>
    <rPh sb="5" eb="7">
      <t>イタク</t>
    </rPh>
    <rPh sb="7" eb="8">
      <t>テ</t>
    </rPh>
    <rPh sb="8" eb="9">
      <t>カズ</t>
    </rPh>
    <rPh sb="9" eb="10">
      <t>リョウ</t>
    </rPh>
    <phoneticPr fontId="2"/>
  </si>
  <si>
    <t>１４室　(検査保留冷蔵庫を除く)</t>
    <rPh sb="2" eb="3">
      <t>シツ</t>
    </rPh>
    <rPh sb="5" eb="7">
      <t>ケンサ</t>
    </rPh>
    <rPh sb="7" eb="9">
      <t>ホリュウ</t>
    </rPh>
    <rPh sb="9" eb="12">
      <t>レイゾウコ</t>
    </rPh>
    <rPh sb="13" eb="14">
      <t>ノゾ</t>
    </rPh>
    <phoneticPr fontId="2"/>
  </si>
  <si>
    <t>　　Ｃ２級 (冷蔵庫)</t>
    <rPh sb="4" eb="5">
      <t>キュウ</t>
    </rPh>
    <rPh sb="7" eb="10">
      <t>レイゾウコ</t>
    </rPh>
    <phoneticPr fontId="2"/>
  </si>
  <si>
    <t>　　Ｆ級 (冷凍庫)</t>
    <rPh sb="3" eb="4">
      <t>キュウ</t>
    </rPh>
    <rPh sb="6" eb="9">
      <t>レイトウコ</t>
    </rPh>
    <phoneticPr fontId="2"/>
  </si>
  <si>
    <t>下見室　Ｃ３級</t>
    <rPh sb="0" eb="2">
      <t>シタミ</t>
    </rPh>
    <rPh sb="2" eb="3">
      <t>シツ</t>
    </rPh>
    <rPh sb="6" eb="7">
      <t>キュウ</t>
    </rPh>
    <phoneticPr fontId="2"/>
  </si>
  <si>
    <t>１　ｾﾘ取引時刻</t>
    <rPh sb="4" eb="6">
      <t>トリヒキ</t>
    </rPh>
    <rPh sb="6" eb="8">
      <t>ジコク</t>
    </rPh>
    <phoneticPr fontId="2"/>
  </si>
  <si>
    <t>(毎週月曜日)</t>
    <rPh sb="1" eb="3">
      <t>マイシュウ</t>
    </rPh>
    <rPh sb="3" eb="6">
      <t>ゲツヨウビ</t>
    </rPh>
    <phoneticPr fontId="2"/>
  </si>
  <si>
    <t>３　出荷者の負担する経費内訳</t>
    <rPh sb="2" eb="4">
      <t>シュッカ</t>
    </rPh>
    <rPh sb="4" eb="5">
      <t>シャ</t>
    </rPh>
    <rPh sb="6" eb="8">
      <t>フタン</t>
    </rPh>
    <rPh sb="10" eb="12">
      <t>ケイヒ</t>
    </rPh>
    <rPh sb="12" eb="14">
      <t>ウチワケ</t>
    </rPh>
    <phoneticPr fontId="2"/>
  </si>
  <si>
    <r>
      <t xml:space="preserve">
と畜頭数
</t>
    </r>
    <r>
      <rPr>
        <sz val="8"/>
        <rFont val="ＭＳ Ｐ明朝"/>
        <family val="1"/>
        <charset val="128"/>
      </rPr>
      <t>( )は、前年度比</t>
    </r>
    <rPh sb="2" eb="3">
      <t>チク</t>
    </rPh>
    <rPh sb="3" eb="4">
      <t>トウ</t>
    </rPh>
    <rPh sb="4" eb="5">
      <t>スウ</t>
    </rPh>
    <rPh sb="12" eb="16">
      <t>ゼンネンドヒ</t>
    </rPh>
    <phoneticPr fontId="2"/>
  </si>
  <si>
    <t>上段( )は、出荷順位
下段( )は、前年度比</t>
    <rPh sb="0" eb="2">
      <t>ジョウダン</t>
    </rPh>
    <rPh sb="7" eb="9">
      <t>シュッカ</t>
    </rPh>
    <rPh sb="9" eb="11">
      <t>ジュンイ</t>
    </rPh>
    <rPh sb="12" eb="14">
      <t>ゲダン</t>
    </rPh>
    <rPh sb="19" eb="23">
      <t>ゼンネンドヒ</t>
    </rPh>
    <phoneticPr fontId="2"/>
  </si>
  <si>
    <r>
      <t xml:space="preserve">構成比 </t>
    </r>
    <r>
      <rPr>
        <sz val="8"/>
        <rFont val="ＭＳ Ｐ明朝"/>
        <family val="1"/>
        <charset val="128"/>
      </rPr>
      <t>（％）</t>
    </r>
    <rPh sb="0" eb="3">
      <t>コウセイヒ</t>
    </rPh>
    <phoneticPr fontId="2"/>
  </si>
  <si>
    <t xml:space="preserve"> 排水処理施設</t>
    <rPh sb="1" eb="3">
      <t>ハイスイ</t>
    </rPh>
    <rPh sb="3" eb="5">
      <t>ショリ</t>
    </rPh>
    <rPh sb="5" eb="7">
      <t>シセツ</t>
    </rPh>
    <phoneticPr fontId="2"/>
  </si>
  <si>
    <t xml:space="preserve"> </t>
    <phoneticPr fontId="2"/>
  </si>
  <si>
    <t>Ａ</t>
  </si>
  <si>
    <t>計</t>
  </si>
  <si>
    <t>Ｂ</t>
  </si>
  <si>
    <t>Ｃ</t>
  </si>
  <si>
    <t>おす</t>
  </si>
  <si>
    <t>合計</t>
  </si>
  <si>
    <t>頭数</t>
  </si>
  <si>
    <t>重量</t>
  </si>
  <si>
    <t>金額</t>
  </si>
  <si>
    <t>平均重量</t>
  </si>
  <si>
    <t>平均金額</t>
  </si>
  <si>
    <t>頭数比率</t>
  </si>
  <si>
    <t>(頭)</t>
  </si>
  <si>
    <t>(㎏)</t>
  </si>
  <si>
    <t>(円)</t>
  </si>
  <si>
    <t>(㎏/頭)</t>
  </si>
  <si>
    <t>(％)</t>
  </si>
  <si>
    <t>高値</t>
  </si>
  <si>
    <t>安値</t>
  </si>
  <si>
    <t>平均</t>
  </si>
  <si>
    <t>（</t>
  </si>
  <si>
    <t>和牛全体</t>
  </si>
  <si>
    <t>）</t>
  </si>
  <si>
    <t>システム</t>
    <phoneticPr fontId="2"/>
  </si>
  <si>
    <t>system</t>
    <phoneticPr fontId="2"/>
  </si>
  <si>
    <t xml:space="preserve">      豚</t>
    <rPh sb="6" eb="7">
      <t>ブタ</t>
    </rPh>
    <phoneticPr fontId="2"/>
  </si>
  <si>
    <t>福岡市農林水産局中央卸売市場市場課</t>
    <rPh sb="0" eb="3">
      <t>フクオカシ</t>
    </rPh>
    <rPh sb="3" eb="5">
      <t>ノウリン</t>
    </rPh>
    <rPh sb="5" eb="7">
      <t>スイサン</t>
    </rPh>
    <rPh sb="7" eb="8">
      <t>キョク</t>
    </rPh>
    <rPh sb="8" eb="10">
      <t>チュウオウ</t>
    </rPh>
    <rPh sb="10" eb="14">
      <t>オロシウリシジョウ</t>
    </rPh>
    <rPh sb="14" eb="16">
      <t>シジョウ</t>
    </rPh>
    <rPh sb="16" eb="17">
      <t>カ</t>
    </rPh>
    <phoneticPr fontId="2"/>
  </si>
  <si>
    <t>福岡市中央区長浜３丁目１１番３号</t>
    <rPh sb="0" eb="3">
      <t>フクオカシ</t>
    </rPh>
    <rPh sb="3" eb="5">
      <t>チュウオウ</t>
    </rPh>
    <rPh sb="5" eb="7">
      <t>クチョウ</t>
    </rPh>
    <rPh sb="7" eb="8">
      <t>ハマ</t>
    </rPh>
    <rPh sb="9" eb="11">
      <t>チョウメ</t>
    </rPh>
    <rPh sb="13" eb="14">
      <t>バン</t>
    </rPh>
    <rPh sb="15" eb="16">
      <t>ゴウ</t>
    </rPh>
    <phoneticPr fontId="2"/>
  </si>
  <si>
    <t>４　場内配置図</t>
    <rPh sb="2" eb="4">
      <t>ジョウナイ</t>
    </rPh>
    <rPh sb="4" eb="6">
      <t>ハイチ</t>
    </rPh>
    <rPh sb="6" eb="7">
      <t>ヅ</t>
    </rPh>
    <phoneticPr fontId="2"/>
  </si>
  <si>
    <t>Ｃ</t>
    <phoneticPr fontId="2"/>
  </si>
  <si>
    <t>頭数(頭)</t>
  </si>
  <si>
    <t>重量(ﾄﾝ)</t>
  </si>
  <si>
    <t>金額(千円)</t>
  </si>
  <si>
    <t>平均価格(円)</t>
  </si>
  <si>
    <t>４月</t>
  </si>
  <si>
    <t>区　　分</t>
  </si>
  <si>
    <t>Ｃ</t>
    <phoneticPr fontId="2"/>
  </si>
  <si>
    <t>年度計</t>
  </si>
  <si>
    <t>(㎏)</t>
    <phoneticPr fontId="2"/>
  </si>
  <si>
    <t>Ａ</t>
    <phoneticPr fontId="2"/>
  </si>
  <si>
    <t>Ｂ</t>
    <phoneticPr fontId="2"/>
  </si>
  <si>
    <t>Ｂ</t>
    <phoneticPr fontId="2"/>
  </si>
  <si>
    <t>Ｃ</t>
    <phoneticPr fontId="2"/>
  </si>
  <si>
    <t>Ｃ</t>
    <phoneticPr fontId="2"/>
  </si>
  <si>
    <t>頭数</t>
    <phoneticPr fontId="2"/>
  </si>
  <si>
    <t>重量</t>
    <phoneticPr fontId="2"/>
  </si>
  <si>
    <t>金額</t>
    <phoneticPr fontId="2"/>
  </si>
  <si>
    <t>平均重量</t>
    <phoneticPr fontId="2"/>
  </si>
  <si>
    <t>平均金額</t>
    <phoneticPr fontId="2"/>
  </si>
  <si>
    <t>(頭)</t>
    <phoneticPr fontId="2"/>
  </si>
  <si>
    <t>(㎏)</t>
    <phoneticPr fontId="2"/>
  </si>
  <si>
    <t>(円)</t>
    <phoneticPr fontId="2"/>
  </si>
  <si>
    <t>(㎏/頭)</t>
    <phoneticPr fontId="2"/>
  </si>
  <si>
    <t>高値</t>
    <phoneticPr fontId="2"/>
  </si>
  <si>
    <t>安値</t>
    <phoneticPr fontId="2"/>
  </si>
  <si>
    <t>平均</t>
    <phoneticPr fontId="2"/>
  </si>
  <si>
    <t>計</t>
    <phoneticPr fontId="2"/>
  </si>
  <si>
    <t>計</t>
    <phoneticPr fontId="2"/>
  </si>
  <si>
    <t>Ｃ</t>
    <phoneticPr fontId="2"/>
  </si>
  <si>
    <t>Ｃ</t>
    <phoneticPr fontId="2"/>
  </si>
  <si>
    <t>Ｃ</t>
    <phoneticPr fontId="2"/>
  </si>
  <si>
    <t>Ｃ</t>
    <phoneticPr fontId="2"/>
  </si>
  <si>
    <t>頭数(頭)</t>
    <phoneticPr fontId="2"/>
  </si>
  <si>
    <t>重量(ﾄﾝ)</t>
    <phoneticPr fontId="2"/>
  </si>
  <si>
    <t>金額(千円)</t>
    <phoneticPr fontId="2"/>
  </si>
  <si>
    <t>平均価格(円)</t>
    <phoneticPr fontId="2"/>
  </si>
  <si>
    <t>重量(ﾄﾝ)</t>
    <phoneticPr fontId="2"/>
  </si>
  <si>
    <t>金額(千円)</t>
    <phoneticPr fontId="2"/>
  </si>
  <si>
    <t>平均価格(円)</t>
    <phoneticPr fontId="2"/>
  </si>
  <si>
    <t>頭数(頭)</t>
    <phoneticPr fontId="2"/>
  </si>
  <si>
    <t>計</t>
    <phoneticPr fontId="2"/>
  </si>
  <si>
    <t>区　　分</t>
    <phoneticPr fontId="2"/>
  </si>
  <si>
    <t>合計</t>
    <phoneticPr fontId="2"/>
  </si>
  <si>
    <t>所在地：福岡市東区東浜2丁目85番地14</t>
    <rPh sb="0" eb="3">
      <t>ショザイチ</t>
    </rPh>
    <phoneticPr fontId="2"/>
  </si>
  <si>
    <t>交雑全体</t>
    <rPh sb="0" eb="2">
      <t>コウザツ</t>
    </rPh>
    <phoneticPr fontId="2"/>
  </si>
  <si>
    <t>乳牛全体</t>
    <rPh sb="0" eb="1">
      <t>ニュウ</t>
    </rPh>
    <phoneticPr fontId="2"/>
  </si>
  <si>
    <t>外国全体</t>
    <rPh sb="0" eb="2">
      <t>ガイコク</t>
    </rPh>
    <phoneticPr fontId="2"/>
  </si>
  <si>
    <t>成牛全体</t>
    <rPh sb="0" eb="1">
      <t>セイ</t>
    </rPh>
    <rPh sb="1" eb="2">
      <t>ギュウ</t>
    </rPh>
    <phoneticPr fontId="2"/>
  </si>
  <si>
    <t>２　食肉市場の規模及び概要</t>
    <rPh sb="2" eb="4">
      <t>ショクニク</t>
    </rPh>
    <rPh sb="4" eb="6">
      <t>シジョウ</t>
    </rPh>
    <rPh sb="7" eb="9">
      <t>キボ</t>
    </rPh>
    <rPh sb="9" eb="10">
      <t>オヨ</t>
    </rPh>
    <rPh sb="11" eb="13">
      <t>ガイヨウ</t>
    </rPh>
    <phoneticPr fontId="2"/>
  </si>
  <si>
    <t>使用上の注意</t>
    <rPh sb="0" eb="3">
      <t>シヨウジョウ</t>
    </rPh>
    <rPh sb="4" eb="6">
      <t>チュウイ</t>
    </rPh>
    <phoneticPr fontId="2"/>
  </si>
  <si>
    <t>　　平均は加重平均である。</t>
    <rPh sb="2" eb="4">
      <t>ヘイキン</t>
    </rPh>
    <rPh sb="5" eb="7">
      <t>カジュウ</t>
    </rPh>
    <rPh sb="7" eb="9">
      <t>ヘイキン</t>
    </rPh>
    <phoneticPr fontId="2"/>
  </si>
  <si>
    <t xml:space="preserve"> 　単価　　(円/㎏)</t>
    <rPh sb="2" eb="4">
      <t>タンカ</t>
    </rPh>
    <rPh sb="7" eb="8">
      <t>エン</t>
    </rPh>
    <phoneticPr fontId="2"/>
  </si>
  <si>
    <t>　　「－」は皆無、「０」は単位未満を表す。</t>
    <rPh sb="18" eb="19">
      <t>アラワ</t>
    </rPh>
    <phoneticPr fontId="2"/>
  </si>
  <si>
    <t>事務室</t>
    <rPh sb="0" eb="3">
      <t>ジムシツ</t>
    </rPh>
    <phoneticPr fontId="2"/>
  </si>
  <si>
    <t>荷捌所</t>
    <rPh sb="0" eb="2">
      <t>ニサバ</t>
    </rPh>
    <rPh sb="2" eb="3">
      <t>ショ</t>
    </rPh>
    <phoneticPr fontId="2"/>
  </si>
  <si>
    <t xml:space="preserve"> 渡り廊下</t>
    <rPh sb="1" eb="2">
      <t>ワタ</t>
    </rPh>
    <rPh sb="3" eb="5">
      <t>ロウカ</t>
    </rPh>
    <phoneticPr fontId="2"/>
  </si>
  <si>
    <t>東門</t>
    <rPh sb="0" eb="2">
      <t>ヒガシモン</t>
    </rPh>
    <phoneticPr fontId="2"/>
  </si>
  <si>
    <t>-</t>
    <phoneticPr fontId="2"/>
  </si>
  <si>
    <t>めす</t>
    <phoneticPr fontId="2"/>
  </si>
  <si>
    <t>Ｂ</t>
    <phoneticPr fontId="2"/>
  </si>
  <si>
    <t>Ｃ</t>
    <phoneticPr fontId="2"/>
  </si>
  <si>
    <t>１０月</t>
    <rPh sb="2" eb="3">
      <t>ガツ</t>
    </rPh>
    <phoneticPr fontId="2"/>
  </si>
  <si>
    <t>※調整↑</t>
    <rPh sb="1" eb="3">
      <t>チョウセイ</t>
    </rPh>
    <phoneticPr fontId="2"/>
  </si>
  <si>
    <t>※内訳の構成比の計が100.0にならない場合は、四捨五入した各構成比の％の少数第２位が最も小さいものから調整していく。</t>
    <rPh sb="1" eb="3">
      <t>ウチワケ</t>
    </rPh>
    <rPh sb="4" eb="7">
      <t>コウセイヒ</t>
    </rPh>
    <rPh sb="8" eb="9">
      <t>ケイ</t>
    </rPh>
    <rPh sb="20" eb="22">
      <t>バアイ</t>
    </rPh>
    <rPh sb="24" eb="28">
      <t>シシャゴニュウ</t>
    </rPh>
    <rPh sb="30" eb="31">
      <t>カク</t>
    </rPh>
    <rPh sb="31" eb="33">
      <t>コウセイ</t>
    </rPh>
    <rPh sb="33" eb="34">
      <t>ヒ</t>
    </rPh>
    <rPh sb="37" eb="39">
      <t>ショウスウ</t>
    </rPh>
    <rPh sb="39" eb="40">
      <t>ダイ</t>
    </rPh>
    <rPh sb="41" eb="42">
      <t>イ</t>
    </rPh>
    <rPh sb="43" eb="44">
      <t>モット</t>
    </rPh>
    <rPh sb="45" eb="46">
      <t>チイ</t>
    </rPh>
    <rPh sb="52" eb="54">
      <t>チョウセイ</t>
    </rPh>
    <phoneticPr fontId="2"/>
  </si>
  <si>
    <t>　 22年度は佐賀県の構成比(40.86%)の少数第２位を四捨五入しないことで調整した。具体的には、セルの元の数式から0.1を引いている。</t>
    <rPh sb="4" eb="6">
      <t>ネンド</t>
    </rPh>
    <rPh sb="7" eb="9">
      <t>サガ</t>
    </rPh>
    <rPh sb="9" eb="10">
      <t>ケン</t>
    </rPh>
    <rPh sb="11" eb="13">
      <t>コウセイ</t>
    </rPh>
    <rPh sb="13" eb="14">
      <t>ヒ</t>
    </rPh>
    <rPh sb="23" eb="25">
      <t>ショウスウ</t>
    </rPh>
    <rPh sb="25" eb="26">
      <t>ダイ</t>
    </rPh>
    <rPh sb="27" eb="28">
      <t>イ</t>
    </rPh>
    <rPh sb="29" eb="33">
      <t>シシャゴニュウ</t>
    </rPh>
    <rPh sb="39" eb="41">
      <t>チョウセイ</t>
    </rPh>
    <rPh sb="44" eb="47">
      <t>グタイテキ</t>
    </rPh>
    <rPh sb="53" eb="54">
      <t>モト</t>
    </rPh>
    <rPh sb="55" eb="57">
      <t>スウシキ</t>
    </rPh>
    <rPh sb="63" eb="64">
      <t>ヒ</t>
    </rPh>
    <phoneticPr fontId="2"/>
  </si>
  <si>
    <t>※※上段（）の出荷順位はと畜頭数を入力すれば自動反映するが、実績がなくても順位付けされるため、その場合は「－」と上書すること。</t>
    <rPh sb="2" eb="4">
      <t>ジョウダン</t>
    </rPh>
    <rPh sb="7" eb="9">
      <t>シュッカ</t>
    </rPh>
    <rPh sb="9" eb="11">
      <t>ジュンイ</t>
    </rPh>
    <rPh sb="13" eb="14">
      <t>チク</t>
    </rPh>
    <rPh sb="14" eb="16">
      <t>トウスウ</t>
    </rPh>
    <rPh sb="17" eb="19">
      <t>ニュウリョク</t>
    </rPh>
    <rPh sb="22" eb="24">
      <t>ジドウ</t>
    </rPh>
    <rPh sb="24" eb="26">
      <t>ハンエイ</t>
    </rPh>
    <rPh sb="30" eb="32">
      <t>ジッセキ</t>
    </rPh>
    <rPh sb="37" eb="39">
      <t>ジュンイ</t>
    </rPh>
    <rPh sb="39" eb="40">
      <t>ヅ</t>
    </rPh>
    <rPh sb="49" eb="51">
      <t>バアイ</t>
    </rPh>
    <rPh sb="56" eb="58">
      <t>ウワガ</t>
    </rPh>
    <phoneticPr fontId="2"/>
  </si>
  <si>
    <t>↑※※上書</t>
    <rPh sb="3" eb="5">
      <t>ウワガ</t>
    </rPh>
    <phoneticPr fontId="2"/>
  </si>
  <si>
    <t>　 22年度は「その他」（実績なし）の順位（９位）を－に上書修正している。</t>
    <rPh sb="4" eb="6">
      <t>ネンド</t>
    </rPh>
    <rPh sb="10" eb="11">
      <t>タ</t>
    </rPh>
    <rPh sb="13" eb="15">
      <t>ジッセキ</t>
    </rPh>
    <rPh sb="19" eb="21">
      <t>ジュンイ</t>
    </rPh>
    <rPh sb="23" eb="24">
      <t>イ</t>
    </rPh>
    <rPh sb="28" eb="30">
      <t>ウワガ</t>
    </rPh>
    <rPh sb="30" eb="32">
      <t>シュウセイ</t>
    </rPh>
    <phoneticPr fontId="2"/>
  </si>
  <si>
    <t>豚６９０（頭／日）</t>
    <rPh sb="0" eb="1">
      <t>ブタ</t>
    </rPh>
    <rPh sb="5" eb="6">
      <t>トウ</t>
    </rPh>
    <rPh sb="7" eb="8">
      <t>ニチ</t>
    </rPh>
    <phoneticPr fontId="2"/>
  </si>
  <si>
    <t>47,000㎡</t>
    <phoneticPr fontId="2"/>
  </si>
  <si>
    <t>14,511㎡</t>
    <phoneticPr fontId="2"/>
  </si>
  <si>
    <t>20,323㎡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</si>
  <si>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</si>
  <si>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</si>
  <si>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</si>
  <si>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</si>
  <si>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ボイラー</t>
    <phoneticPr fontId="2"/>
  </si>
  <si>
    <t>６，６００Ｖ</t>
    <phoneticPr fontId="2"/>
  </si>
  <si>
    <t>３，２５０ＫＶＡ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</si>
  <si>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</si>
  <si>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</si>
  <si>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</si>
  <si>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</si>
  <si>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</si>
  <si>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r>
      <t>1,023m</t>
    </r>
    <r>
      <rPr>
        <vertAlign val="superscript"/>
        <sz val="10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／日</t>
    </r>
    <phoneticPr fontId="2"/>
  </si>
  <si>
    <t>㎡</t>
    <phoneticPr fontId="2"/>
  </si>
  <si>
    <t>㎡</t>
    <phoneticPr fontId="2"/>
  </si>
  <si>
    <t>〒810-0072</t>
    <phoneticPr fontId="2"/>
  </si>
  <si>
    <t>ＴＥＬ（092）711-6404</t>
    <phoneticPr fontId="2"/>
  </si>
  <si>
    <t>ＦＡＸ（092）711-6418</t>
    <phoneticPr fontId="2"/>
  </si>
  <si>
    <t>高値、安値、平均は、手入力すること</t>
    <rPh sb="0" eb="2">
      <t>タカネ</t>
    </rPh>
    <rPh sb="3" eb="5">
      <t>ヤスネ</t>
    </rPh>
    <rPh sb="6" eb="8">
      <t>ヘイキン</t>
    </rPh>
    <rPh sb="10" eb="11">
      <t>テ</t>
    </rPh>
    <rPh sb="11" eb="13">
      <t>ニュウリョク</t>
    </rPh>
    <phoneticPr fontId="2"/>
  </si>
  <si>
    <t>平成２４年５月発行</t>
    <rPh sb="0" eb="2">
      <t>ヘイセイ</t>
    </rPh>
    <rPh sb="4" eb="5">
      <t>ネン</t>
    </rPh>
    <rPh sb="6" eb="7">
      <t>ガツ</t>
    </rPh>
    <rPh sb="7" eb="9">
      <t>ハッコウ</t>
    </rPh>
    <phoneticPr fontId="2"/>
  </si>
  <si>
    <t>－ 64 －</t>
    <phoneticPr fontId="2"/>
  </si>
  <si>
    <t>－ 65 －</t>
    <phoneticPr fontId="2"/>
  </si>
  <si>
    <r>
      <t>平成２３年度　</t>
    </r>
    <r>
      <rPr>
        <sz val="14"/>
        <rFont val="ＭＳ ゴシック"/>
        <family val="3"/>
        <charset val="128"/>
      </rPr>
      <t>食肉市場年報</t>
    </r>
    <rPh sb="0" eb="2">
      <t>ヘイセイ</t>
    </rPh>
    <rPh sb="4" eb="6">
      <t>ネンド</t>
    </rPh>
    <rPh sb="7" eb="9">
      <t>ショクニク</t>
    </rPh>
    <rPh sb="9" eb="11">
      <t>シジョウ</t>
    </rPh>
    <rPh sb="11" eb="13">
      <t>ネンポウ</t>
    </rPh>
    <phoneticPr fontId="2"/>
  </si>
  <si>
    <t>－ 66 －</t>
    <phoneticPr fontId="2"/>
  </si>
  <si>
    <t>２５年度</t>
  </si>
  <si>
    <t>２０年度</t>
  </si>
  <si>
    <t>２１年度</t>
  </si>
  <si>
    <t>２２年度</t>
  </si>
  <si>
    <t>２３年度</t>
  </si>
  <si>
    <t>２４年度</t>
  </si>
  <si>
    <t>　 25年度は鹿児島県の構成比(9.85%)の少数第２位を四捨五入しないことで調整した。具体的には、セルの元の数式から0.1を引いている。</t>
    <rPh sb="4" eb="6">
      <t>ネンド</t>
    </rPh>
    <rPh sb="7" eb="10">
      <t>カゴシマ</t>
    </rPh>
    <rPh sb="10" eb="11">
      <t>ケン</t>
    </rPh>
    <rPh sb="11" eb="12">
      <t>ヤマガタ</t>
    </rPh>
    <rPh sb="12" eb="14">
      <t>コウセイ</t>
    </rPh>
    <rPh sb="14" eb="15">
      <t>ヒ</t>
    </rPh>
    <rPh sb="23" eb="25">
      <t>ショウスウ</t>
    </rPh>
    <rPh sb="25" eb="26">
      <t>ダイ</t>
    </rPh>
    <rPh sb="27" eb="28">
      <t>イ</t>
    </rPh>
    <rPh sb="29" eb="33">
      <t>シシャゴニュウ</t>
    </rPh>
    <rPh sb="39" eb="41">
      <t>チョウセイ</t>
    </rPh>
    <rPh sb="44" eb="47">
      <t>グタイテキ</t>
    </rPh>
    <rPh sb="53" eb="54">
      <t>モト</t>
    </rPh>
    <rPh sb="55" eb="57">
      <t>スウシキ</t>
    </rPh>
    <rPh sb="63" eb="64">
      <t>ヒ</t>
    </rPh>
    <phoneticPr fontId="2"/>
  </si>
  <si>
    <t>　 25年度は和牛の構成比(64.65%)の少数第２位を四捨五入しないことで調整した。具体的には、セルの元の数式から0.001を引いている。</t>
    <rPh sb="4" eb="6">
      <t>ネンド</t>
    </rPh>
    <rPh sb="7" eb="9">
      <t>ワギュウ</t>
    </rPh>
    <rPh sb="9" eb="10">
      <t>ヤマガタ</t>
    </rPh>
    <rPh sb="10" eb="12">
      <t>コウセイ</t>
    </rPh>
    <rPh sb="12" eb="13">
      <t>ヒ</t>
    </rPh>
    <rPh sb="22" eb="24">
      <t>ショウスウ</t>
    </rPh>
    <rPh sb="24" eb="25">
      <t>ダイ</t>
    </rPh>
    <rPh sb="26" eb="27">
      <t>イ</t>
    </rPh>
    <rPh sb="28" eb="32">
      <t>シシャゴニュウ</t>
    </rPh>
    <rPh sb="38" eb="40">
      <t>チョウセイ</t>
    </rPh>
    <rPh sb="43" eb="46">
      <t>グタイテキ</t>
    </rPh>
    <rPh sb="52" eb="53">
      <t>モト</t>
    </rPh>
    <rPh sb="54" eb="56">
      <t>スウシキ</t>
    </rPh>
    <rPh sb="64" eb="65">
      <t>ヒ</t>
    </rPh>
    <phoneticPr fontId="2"/>
  </si>
  <si>
    <t>(円/kg)</t>
    <phoneticPr fontId="2"/>
  </si>
  <si>
    <t>(円/kg)</t>
    <phoneticPr fontId="2"/>
  </si>
  <si>
    <t>(円/頭)</t>
    <rPh sb="3" eb="4">
      <t>トウ</t>
    </rPh>
    <phoneticPr fontId="2"/>
  </si>
  <si>
    <t>頭数比率</t>
    <phoneticPr fontId="2"/>
  </si>
  <si>
    <t>２６年度</t>
    <rPh sb="2" eb="4">
      <t>ネンド</t>
    </rPh>
    <phoneticPr fontId="2"/>
  </si>
  <si>
    <t>１９年度</t>
    <phoneticPr fontId="2"/>
  </si>
  <si>
    <t>２０年度</t>
    <phoneticPr fontId="2"/>
  </si>
  <si>
    <t>２１年度</t>
    <phoneticPr fontId="2"/>
  </si>
  <si>
    <t>２２年度</t>
    <phoneticPr fontId="2"/>
  </si>
  <si>
    <t>２３年度</t>
    <phoneticPr fontId="2"/>
  </si>
  <si>
    <t>２４年度</t>
    <phoneticPr fontId="2"/>
  </si>
  <si>
    <t>２５年度</t>
    <phoneticPr fontId="2"/>
  </si>
  <si>
    <t>２６年度</t>
    <phoneticPr fontId="2"/>
  </si>
  <si>
    <t>１９年度</t>
    <phoneticPr fontId="2"/>
  </si>
  <si>
    <t>２７年度</t>
    <rPh sb="2" eb="4">
      <t>ネンド</t>
    </rPh>
    <phoneticPr fontId="2"/>
  </si>
  <si>
    <t>２７年度</t>
  </si>
  <si>
    <t>C</t>
    <phoneticPr fontId="2"/>
  </si>
  <si>
    <t>頭 数</t>
    <rPh sb="0" eb="1">
      <t>アタマ</t>
    </rPh>
    <rPh sb="2" eb="3">
      <t>スウ</t>
    </rPh>
    <phoneticPr fontId="2"/>
  </si>
  <si>
    <t>重 量</t>
    <rPh sb="0" eb="1">
      <t>ジュウ</t>
    </rPh>
    <rPh sb="2" eb="3">
      <t>リョウ</t>
    </rPh>
    <phoneticPr fontId="2"/>
  </si>
  <si>
    <t>平成28年度</t>
    <phoneticPr fontId="2"/>
  </si>
  <si>
    <t>開場日数</t>
    <rPh sb="2" eb="4">
      <t>ニッスウ</t>
    </rPh>
    <phoneticPr fontId="2"/>
  </si>
  <si>
    <t xml:space="preserve"> 5年度</t>
  </si>
  <si>
    <t xml:space="preserve"> 6年</t>
  </si>
  <si>
    <t xml:space="preserve"> 5年</t>
  </si>
  <si>
    <t xml:space="preserve"> 4年</t>
  </si>
  <si>
    <t xml:space="preserve"> 3年</t>
  </si>
  <si>
    <t xml:space="preserve"> 2年</t>
  </si>
  <si>
    <t>31年</t>
  </si>
  <si>
    <t>30年</t>
  </si>
  <si>
    <t>29年</t>
  </si>
  <si>
    <t>28年</t>
  </si>
  <si>
    <t>27年</t>
  </si>
  <si>
    <t>26年</t>
  </si>
  <si>
    <t>25年</t>
  </si>
  <si>
    <t>24年</t>
  </si>
  <si>
    <t>23年</t>
  </si>
  <si>
    <t>22年</t>
  </si>
  <si>
    <t>21年</t>
  </si>
  <si>
    <t>21年</t>
    <phoneticPr fontId="2"/>
  </si>
  <si>
    <t xml:space="preserve"> 6年度 　  (対前年度比)</t>
  </si>
  <si>
    <t xml:space="preserve"> 4年度</t>
  </si>
  <si>
    <t xml:space="preserve"> 3年度</t>
  </si>
  <si>
    <t xml:space="preserve"> 2年度</t>
  </si>
  <si>
    <t>31年度</t>
  </si>
  <si>
    <t>30年度</t>
  </si>
  <si>
    <t>29年度</t>
  </si>
  <si>
    <t>28年度</t>
  </si>
  <si>
    <t>27年度</t>
  </si>
  <si>
    <t>令和</t>
  </si>
  <si>
    <t>06年度</t>
  </si>
  <si>
    <t>05年度</t>
  </si>
  <si>
    <t>04年度</t>
  </si>
  <si>
    <t>03年度</t>
  </si>
  <si>
    <t>02年度</t>
  </si>
  <si>
    <t>平成</t>
  </si>
  <si>
    <t>令和06年度</t>
    <phoneticPr fontId="2"/>
  </si>
  <si>
    <t>令和05年度</t>
    <phoneticPr fontId="2"/>
  </si>
  <si>
    <t>令和04年度</t>
    <phoneticPr fontId="2"/>
  </si>
  <si>
    <t>令和03年度</t>
    <phoneticPr fontId="2"/>
  </si>
  <si>
    <t>令和02年度</t>
    <phoneticPr fontId="2"/>
  </si>
  <si>
    <t>平成31年度</t>
    <phoneticPr fontId="2"/>
  </si>
  <si>
    <t>平成30年度</t>
    <phoneticPr fontId="2"/>
  </si>
  <si>
    <t>平成29年度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</si>
  <si>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</si>
  <si>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</si>
  <si>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</si>
  <si>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</si>
  <si>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</si>
  <si>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</si>
  <si>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</si>
  <si>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</si>
  <si>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</si>
  <si>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</si>
  <si>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</si>
  <si>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</si>
  <si>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</si>
  <si>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</si>
  <si>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</si>
  <si>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31</t>
    <phoneticPr fontId="2"/>
  </si>
  <si>
    <t>32</t>
    <phoneticPr fontId="2"/>
  </si>
  <si>
    <t>33</t>
    <phoneticPr fontId="2"/>
  </si>
  <si>
    <t>34</t>
    <phoneticPr fontId="2"/>
  </si>
  <si>
    <t>35</t>
    <phoneticPr fontId="2"/>
  </si>
  <si>
    <t>36</t>
    <phoneticPr fontId="2"/>
  </si>
  <si>
    <t>37</t>
    <phoneticPr fontId="2"/>
  </si>
  <si>
    <t>38</t>
    <phoneticPr fontId="2"/>
  </si>
  <si>
    <t>39</t>
    <phoneticPr fontId="2"/>
  </si>
  <si>
    <t>40</t>
    <phoneticPr fontId="2"/>
  </si>
  <si>
    <t>41</t>
    <phoneticPr fontId="2"/>
  </si>
  <si>
    <t>42</t>
    <phoneticPr fontId="2"/>
  </si>
  <si>
    <t>44</t>
    <phoneticPr fontId="2"/>
  </si>
  <si>
    <t>45</t>
    <phoneticPr fontId="2"/>
  </si>
  <si>
    <t>46</t>
    <phoneticPr fontId="2"/>
  </si>
  <si>
    <t>47</t>
    <phoneticPr fontId="2"/>
  </si>
  <si>
    <t>48</t>
    <phoneticPr fontId="2"/>
  </si>
  <si>
    <t>49</t>
    <phoneticPr fontId="2"/>
  </si>
  <si>
    <t>50</t>
    <phoneticPr fontId="2"/>
  </si>
  <si>
    <t>51</t>
    <phoneticPr fontId="2"/>
  </si>
  <si>
    <t>52</t>
    <phoneticPr fontId="2"/>
  </si>
  <si>
    <t>53</t>
    <phoneticPr fontId="2"/>
  </si>
  <si>
    <t>54</t>
    <phoneticPr fontId="2"/>
  </si>
  <si>
    <t>55</t>
    <phoneticPr fontId="2"/>
  </si>
  <si>
    <t>56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</si>
</sst>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3">
    <numFmt numFmtId="176" formatCode="#,##0.0;[Red]\-#,##0.0"/>
    <numFmt numFmtId="177" formatCode="#,##0.0_ "/>
    <numFmt numFmtId="178" formatCode="#,##0.0_);[Red]\(#,##0.0\)"/>
    <numFmt numFmtId="179" formatCode="#,##0.0;&quot;△ &quot;#,##0.0"/>
    <numFmt numFmtId="180" formatCode="#,##0;&quot;△ &quot;#,##0"/>
    <numFmt numFmtId="181" formatCode="#,##0.0_);\(#,##0.0\)"/>
    <numFmt numFmtId="182" formatCode="#,##0_);\(#,##0\)"/>
    <numFmt numFmtId="183" formatCode="#,##0_ "/>
    <numFmt numFmtId="184" formatCode="#,##0_);[Red]\(#,##0\)"/>
    <numFmt numFmtId="185" formatCode="#,##0_ ;[Red]\-#,##0\ "/>
    <numFmt numFmtId="186" formatCode="#,###,;\(\-#,###\)"/>
    <numFmt numFmtId="187" formatCode="\(#,##0.0_);\(#,##0.0\)"/>
    <numFmt numFmtId="188" formatCode="#\(##0\)"/>
    <numFmt numFmtId="189" formatCode="#,##0,\ "/>
    <numFmt numFmtId="190" formatCode="&quot;－&quot;"/>
    <numFmt numFmtId="191" formatCode="_ * #,##0_ ;_ * \-#,##0_ ;_ \ &quot;－&quot;_ ;_ @_ "/>
    <numFmt numFmtId="192" formatCode="_ * #,##0.0_ ;[Red]\-#,##0\ ;_ \ &quot;　－&quot;_;\ "/>
    <numFmt numFmtId="193" formatCode="_ * #,##0,_ ;[Red]\-#,##0\ ;_ \ &quot;　－&quot;_;\ "/>
    <numFmt numFmtId="194" formatCode="_ * #,##0_ ;[Red]\-#,##0\ ;_ \ &quot;　－&quot;_;\ "/>
    <numFmt numFmtId="195" formatCode="_ * #,##0.0_ ;_ * \-#,##0_ ;_ \ &quot;－ &quot;_ ;_ @_ "/>
    <numFmt numFmtId="196" formatCode="_ * #,##0.0_ ;_ * \-#,##0_ ;_ \ &quot;－&quot;_ ;_ @_ "/>
    <numFmt numFmtId="197" formatCode="_ * #,##0_ ;_ * \-#,##0_ ;_ \ &quot;－ &quot;_ ;_ @_ "/>
    <numFmt numFmtId="198" formatCode="_ * #,##0_ ;_ * \-#,##0_ ;_ \ &quot;　－   &quot;_ ;_ @_ "/>
    <numFmt numFmtId="199" formatCode="_ * #,##0.0_ ;_ * \-#,##0_ ;_ \ \ &quot;　－ &quot;_ ;_ @_ "/>
    <numFmt numFmtId="200" formatCode="0.00_ "/>
    <numFmt numFmtId="201" formatCode="0.0%"/>
    <numFmt numFmtId="202" formatCode="_ * \(#,##0.0\)_ ;_ * \(#,##0.0\)_ ;_ \ &quot;(－)&quot;_ ;_ @_ "/>
    <numFmt numFmtId="203" formatCode="_ * #,##0_ ;_ * \-#,##0_ ;_ \ &quot;－　　　　　&quot;_ ;_ @_ "/>
    <numFmt numFmtId="204" formatCode="_ * #,##0.0_ ;_ * \-#,##0.0_ ;_ \ &quot;－　　　　　&quot;_ ;_ @_ "/>
    <numFmt numFmtId="205" formatCode="_ * \(\-#,##0.0\)_ ;_ * \(#,##0.0\)_ ;_ \ &quot;(－)&quot;_ ;_ @_ "/>
    <numFmt numFmtId="206" formatCode="_ * #\(##0\)_ ;_ * \-#\(##0\)_ ;_ \ &quot;－　　&quot;_ ;_ @_ "/>
    <numFmt numFmtId="207" formatCode="_ * #,##0_ ;_ * \-#,##0_ ;_ \ &quot;　－&quot;_ ;_ @_ "/>
    <numFmt numFmtId="208" formatCode="_ * #,##0.0_ ;_ * \-#,##0.0_ ;_ \ &quot;－&quot;_ ;_ @_ "/>
    <numFmt numFmtId="209" formatCode="_ * #,##0.0_ ;_ * \-#,##0.0_ ;_ \ &quot;－ &quot;_ ;_ @_ "/>
    <numFmt numFmtId="210" formatCode="_ * #,##0,_ ;[Red]\-#,##0\ ;_ \ &quot;－&quot;_;\ "/>
    <numFmt numFmtId="211" formatCode="_ * #,##0,_ ;[Red]\-#,##0\ ;_ \ &quot;－&quot;_;"/>
    <numFmt numFmtId="212" formatCode="_ * #,##0_ ;_ * \-#,##0_ ;_ \ \ &quot;　－ &quot;_ ;_ @_ "/>
    <numFmt numFmtId="213" formatCode="_ * #,##0_ ;[Red]\-#,##0\ ;_ \ &quot;－&quot;_;\ "/>
    <numFmt numFmtId="214" formatCode="_ * #,##0,_ ;[Red]\-#,##0,_ ;_ \ &quot;－&quot;_;"/>
    <numFmt numFmtId="215" formatCode="_ * #,##0_ ;[Red]\-#,##0\ ;_ \ &quot;－&quot;_;"/>
    <numFmt numFmtId="216" formatCode="_ * #,##0,_ ;[Red]\-#,##0,\ ;_ \ &quot;－&quot;_;"/>
    <numFmt numFmtId="217" formatCode="_ * #,##0,_ ;_ * \-#,##0,_ ;_ \ &quot;－&quot;_ ;_ @_ "/>
    <numFmt numFmtId="218" formatCode="_ * #,##0,_ ;_ * \-#,##0,_ ;_ \ &quot;－&quot;_ \ ;_ @_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2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vertAlign val="superscript"/>
      <sz val="10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7.5"/>
      <name val="ＭＳ 明朝"/>
      <family val="1"/>
      <charset val="128"/>
    </font>
    <font>
      <b/>
      <sz val="7.5"/>
      <name val="ＭＳ ゴシック"/>
      <family val="3"/>
      <charset val="128"/>
    </font>
    <font>
      <sz val="8"/>
      <name val="ＭＳ 明朝"/>
      <family val="1"/>
      <charset val="128"/>
    </font>
    <font>
      <sz val="8.5"/>
      <name val="ＭＳ Ｐゴシック"/>
      <family val="3"/>
      <charset val="128"/>
    </font>
    <font>
      <sz val="13"/>
      <name val="ＭＳ 明朝"/>
      <family val="1"/>
      <charset val="128"/>
    </font>
    <font>
      <sz val="15"/>
      <name val="ＭＳ Ｐ明朝"/>
      <family val="1"/>
      <charset val="128"/>
    </font>
    <font>
      <sz val="8.3000000000000007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7.5"/>
      <name val="ＭＳ 明朝"/>
      <family val="1"/>
      <charset val="128"/>
    </font>
    <font>
      <sz val="7.5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99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45" fillId="0" borderId="0">
      <alignment vertical="center"/>
    </xf>
  </cellStyleXfs>
  <cellXfs count="1464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12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9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8" fillId="0" borderId="0" xfId="0" applyFont="1"/>
    <xf numFmtId="0" fontId="0" fillId="0" borderId="4" xfId="0" applyBorder="1"/>
    <xf numFmtId="38" fontId="6" fillId="0" borderId="2" xfId="3" applyFont="1" applyBorder="1" applyAlignment="1">
      <alignment horizontal="center" vertical="center"/>
    </xf>
    <xf numFmtId="38" fontId="6" fillId="0" borderId="1" xfId="3" applyFont="1" applyBorder="1" applyAlignment="1">
      <alignment horizontal="center" vertical="center"/>
    </xf>
    <xf numFmtId="38" fontId="6" fillId="0" borderId="3" xfId="3" applyFont="1" applyBorder="1" applyAlignment="1">
      <alignment horizontal="center" vertical="center"/>
    </xf>
    <xf numFmtId="0" fontId="10" fillId="0" borderId="0" xfId="0" applyFont="1" applyAlignment="1">
      <alignment horizontal="left" indent="3"/>
    </xf>
    <xf numFmtId="0" fontId="6" fillId="0" borderId="3" xfId="0" applyFont="1" applyBorder="1" applyAlignment="1">
      <alignment vertical="center"/>
    </xf>
    <xf numFmtId="0" fontId="17" fillId="0" borderId="0" xfId="0" applyFont="1"/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38" fontId="7" fillId="0" borderId="0" xfId="3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2"/>
    </xf>
    <xf numFmtId="3" fontId="6" fillId="0" borderId="0" xfId="0" applyNumberFormat="1" applyFont="1"/>
    <xf numFmtId="0" fontId="7" fillId="0" borderId="0" xfId="0" applyFont="1" applyAlignment="1">
      <alignment horizontal="left" indent="1"/>
    </xf>
    <xf numFmtId="0" fontId="19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/>
    <xf numFmtId="0" fontId="0" fillId="2" borderId="9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2" borderId="11" xfId="0" applyFill="1" applyBorder="1"/>
    <xf numFmtId="0" fontId="0" fillId="0" borderId="11" xfId="0" applyBorder="1"/>
    <xf numFmtId="0" fontId="0" fillId="3" borderId="0" xfId="0" applyFill="1"/>
    <xf numFmtId="0" fontId="0" fillId="3" borderId="6" xfId="0" applyFill="1" applyBorder="1"/>
    <xf numFmtId="0" fontId="0" fillId="4" borderId="6" xfId="0" applyFill="1" applyBorder="1"/>
    <xf numFmtId="0" fontId="0" fillId="5" borderId="6" xfId="0" applyFill="1" applyBorder="1"/>
    <xf numFmtId="0" fontId="0" fillId="5" borderId="7" xfId="0" applyFill="1" applyBorder="1"/>
    <xf numFmtId="0" fontId="0" fillId="4" borderId="0" xfId="0" applyFill="1"/>
    <xf numFmtId="0" fontId="0" fillId="5" borderId="0" xfId="0" applyFill="1"/>
    <xf numFmtId="0" fontId="0" fillId="5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3" borderId="9" xfId="0" applyFill="1" applyBorder="1"/>
    <xf numFmtId="0" fontId="0" fillId="6" borderId="8" xfId="0" applyFill="1" applyBorder="1"/>
    <xf numFmtId="0" fontId="0" fillId="6" borderId="0" xfId="0" applyFill="1"/>
    <xf numFmtId="0" fontId="0" fillId="6" borderId="9" xfId="0" applyFill="1" applyBorder="1"/>
    <xf numFmtId="0" fontId="14" fillId="5" borderId="0" xfId="0" applyFont="1" applyFill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0" borderId="10" xfId="0" applyBorder="1"/>
    <xf numFmtId="0" fontId="0" fillId="7" borderId="8" xfId="0" applyFill="1" applyBorder="1"/>
    <xf numFmtId="0" fontId="0" fillId="7" borderId="0" xfId="0" applyFill="1"/>
    <xf numFmtId="0" fontId="0" fillId="7" borderId="9" xfId="0" applyFill="1" applyBorder="1"/>
    <xf numFmtId="0" fontId="14" fillId="2" borderId="0" xfId="0" applyFont="1" applyFill="1"/>
    <xf numFmtId="0" fontId="0" fillId="7" borderId="10" xfId="0" applyFill="1" applyBorder="1"/>
    <xf numFmtId="0" fontId="0" fillId="7" borderId="4" xfId="0" applyFill="1" applyBorder="1"/>
    <xf numFmtId="0" fontId="20" fillId="7" borderId="11" xfId="0" applyFont="1" applyFill="1" applyBorder="1"/>
    <xf numFmtId="0" fontId="0" fillId="7" borderId="11" xfId="0" applyFill="1" applyBorder="1"/>
    <xf numFmtId="0" fontId="0" fillId="6" borderId="10" xfId="0" applyFill="1" applyBorder="1"/>
    <xf numFmtId="0" fontId="0" fillId="6" borderId="4" xfId="0" applyFill="1" applyBorder="1"/>
    <xf numFmtId="0" fontId="0" fillId="6" borderId="11" xfId="0" applyFill="1" applyBorder="1"/>
    <xf numFmtId="0" fontId="4" fillId="3" borderId="0" xfId="0" applyFont="1" applyFill="1"/>
    <xf numFmtId="0" fontId="0" fillId="5" borderId="4" xfId="0" applyFill="1" applyBorder="1"/>
    <xf numFmtId="0" fontId="0" fillId="5" borderId="11" xfId="0" applyFill="1" applyBorder="1"/>
    <xf numFmtId="0" fontId="14" fillId="7" borderId="0" xfId="0" applyFont="1" applyFill="1"/>
    <xf numFmtId="0" fontId="0" fillId="0" borderId="12" xfId="0" applyBorder="1"/>
    <xf numFmtId="0" fontId="0" fillId="4" borderId="7" xfId="0" applyFill="1" applyBorder="1"/>
    <xf numFmtId="0" fontId="0" fillId="4" borderId="9" xfId="0" applyFill="1" applyBorder="1"/>
    <xf numFmtId="0" fontId="4" fillId="4" borderId="0" xfId="0" applyFont="1" applyFill="1"/>
    <xf numFmtId="0" fontId="0" fillId="4" borderId="11" xfId="0" applyFill="1" applyBorder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10" xfId="0" applyFill="1" applyBorder="1"/>
    <xf numFmtId="0" fontId="0" fillId="3" borderId="4" xfId="0" applyFill="1" applyBorder="1"/>
    <xf numFmtId="0" fontId="0" fillId="3" borderId="11" xfId="0" applyFill="1" applyBorder="1"/>
    <xf numFmtId="0" fontId="0" fillId="3" borderId="0" xfId="0" applyFill="1" applyAlignment="1">
      <alignment horizontal="left" vertical="center" wrapText="1"/>
    </xf>
    <xf numFmtId="0" fontId="0" fillId="3" borderId="7" xfId="0" applyFill="1" applyBorder="1"/>
    <xf numFmtId="0" fontId="0" fillId="8" borderId="5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0" xfId="0" applyFill="1"/>
    <xf numFmtId="0" fontId="0" fillId="8" borderId="9" xfId="0" applyFill="1" applyBorder="1"/>
    <xf numFmtId="0" fontId="0" fillId="7" borderId="13" xfId="0" applyFill="1" applyBorder="1"/>
    <xf numFmtId="0" fontId="0" fillId="7" borderId="14" xfId="0" applyFill="1" applyBorder="1"/>
    <xf numFmtId="0" fontId="0" fillId="7" borderId="15" xfId="0" applyFill="1" applyBorder="1"/>
    <xf numFmtId="0" fontId="0" fillId="4" borderId="4" xfId="0" applyFill="1" applyBorder="1"/>
    <xf numFmtId="0" fontId="0" fillId="8" borderId="10" xfId="0" applyFill="1" applyBorder="1"/>
    <xf numFmtId="0" fontId="0" fillId="8" borderId="4" xfId="0" applyFill="1" applyBorder="1"/>
    <xf numFmtId="0" fontId="0" fillId="8" borderId="11" xfId="0" applyFill="1" applyBorder="1"/>
    <xf numFmtId="0" fontId="0" fillId="0" borderId="16" xfId="0" applyBorder="1"/>
    <xf numFmtId="0" fontId="0" fillId="6" borderId="16" xfId="0" applyFill="1" applyBorder="1"/>
    <xf numFmtId="0" fontId="0" fillId="6" borderId="17" xfId="0" applyFill="1" applyBorder="1"/>
    <xf numFmtId="0" fontId="0" fillId="0" borderId="3" xfId="0" applyBorder="1"/>
    <xf numFmtId="0" fontId="0" fillId="0" borderId="0" xfId="0" applyAlignment="1">
      <alignment horizontal="center" vertical="center" textRotation="255"/>
    </xf>
    <xf numFmtId="0" fontId="0" fillId="2" borderId="3" xfId="0" applyFill="1" applyBorder="1"/>
    <xf numFmtId="0" fontId="0" fillId="2" borderId="2" xfId="0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textRotation="255"/>
    </xf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0" xfId="0" applyFill="1"/>
    <xf numFmtId="0" fontId="0" fillId="9" borderId="9" xfId="0" applyFill="1" applyBorder="1"/>
    <xf numFmtId="0" fontId="0" fillId="10" borderId="5" xfId="0" applyFill="1" applyBorder="1"/>
    <xf numFmtId="0" fontId="0" fillId="10" borderId="7" xfId="0" applyFill="1" applyBorder="1"/>
    <xf numFmtId="0" fontId="0" fillId="10" borderId="8" xfId="0" applyFill="1" applyBorder="1"/>
    <xf numFmtId="0" fontId="0" fillId="10" borderId="9" xfId="0" applyFill="1" applyBorder="1"/>
    <xf numFmtId="0" fontId="0" fillId="2" borderId="1" xfId="0" applyFill="1" applyBorder="1"/>
    <xf numFmtId="0" fontId="0" fillId="10" borderId="10" xfId="0" applyFill="1" applyBorder="1"/>
    <xf numFmtId="0" fontId="0" fillId="10" borderId="11" xfId="0" applyFill="1" applyBorder="1"/>
    <xf numFmtId="0" fontId="0" fillId="9" borderId="4" xfId="0" applyFill="1" applyBorder="1"/>
    <xf numFmtId="0" fontId="0" fillId="9" borderId="11" xfId="0" applyFill="1" applyBorder="1"/>
    <xf numFmtId="0" fontId="24" fillId="0" borderId="0" xfId="0" applyFont="1"/>
    <xf numFmtId="178" fontId="0" fillId="0" borderId="0" xfId="0" applyNumberFormat="1"/>
    <xf numFmtId="0" fontId="1" fillId="0" borderId="0" xfId="0" applyFont="1"/>
    <xf numFmtId="0" fontId="27" fillId="0" borderId="0" xfId="0" applyFont="1"/>
    <xf numFmtId="0" fontId="28" fillId="0" borderId="0" xfId="0" applyFont="1"/>
    <xf numFmtId="184" fontId="1" fillId="0" borderId="0" xfId="0" applyNumberFormat="1" applyFont="1"/>
    <xf numFmtId="184" fontId="0" fillId="0" borderId="0" xfId="0" applyNumberFormat="1"/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20" xfId="0" applyFont="1" applyBorder="1" applyAlignment="1">
      <alignment horizontal="center" vertical="top" wrapText="1"/>
    </xf>
    <xf numFmtId="177" fontId="31" fillId="0" borderId="21" xfId="0" applyNumberFormat="1" applyFont="1" applyBorder="1"/>
    <xf numFmtId="178" fontId="31" fillId="0" borderId="0" xfId="0" applyNumberFormat="1" applyFont="1"/>
    <xf numFmtId="177" fontId="31" fillId="0" borderId="22" xfId="0" applyNumberFormat="1" applyFont="1" applyBorder="1"/>
    <xf numFmtId="184" fontId="31" fillId="0" borderId="0" xfId="0" applyNumberFormat="1" applyFont="1"/>
    <xf numFmtId="0" fontId="31" fillId="0" borderId="0" xfId="0" applyFont="1"/>
    <xf numFmtId="177" fontId="32" fillId="0" borderId="23" xfId="0" applyNumberFormat="1" applyFont="1" applyBorder="1"/>
    <xf numFmtId="0" fontId="28" fillId="0" borderId="0" xfId="0" applyFont="1" applyAlignment="1">
      <alignment vertical="center"/>
    </xf>
    <xf numFmtId="184" fontId="32" fillId="0" borderId="0" xfId="0" applyNumberFormat="1" applyFont="1" applyAlignment="1">
      <alignment horizontal="right"/>
    </xf>
    <xf numFmtId="38" fontId="6" fillId="0" borderId="2" xfId="0" applyNumberFormat="1" applyFont="1" applyBorder="1" applyAlignment="1">
      <alignment horizontal="center" vertical="center"/>
    </xf>
    <xf numFmtId="0" fontId="4" fillId="0" borderId="10" xfId="0" applyFont="1" applyBorder="1"/>
    <xf numFmtId="0" fontId="0" fillId="0" borderId="24" xfId="0" applyBorder="1"/>
    <xf numFmtId="0" fontId="0" fillId="0" borderId="25" xfId="0" applyBorder="1"/>
    <xf numFmtId="183" fontId="29" fillId="0" borderId="0" xfId="0" applyNumberFormat="1" applyFont="1"/>
    <xf numFmtId="0" fontId="30" fillId="0" borderId="2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right" vertical="center" wrapText="1"/>
    </xf>
    <xf numFmtId="0" fontId="29" fillId="0" borderId="20" xfId="0" applyFont="1" applyBorder="1" applyAlignment="1">
      <alignment horizontal="right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top" wrapText="1"/>
    </xf>
    <xf numFmtId="20" fontId="7" fillId="0" borderId="0" xfId="0" applyNumberFormat="1" applyFont="1" applyAlignment="1">
      <alignment horizontal="right"/>
    </xf>
    <xf numFmtId="0" fontId="31" fillId="0" borderId="6" xfId="0" applyFont="1" applyBorder="1"/>
    <xf numFmtId="189" fontId="31" fillId="0" borderId="22" xfId="0" applyNumberFormat="1" applyFont="1" applyBorder="1"/>
    <xf numFmtId="189" fontId="0" fillId="0" borderId="0" xfId="0" applyNumberFormat="1"/>
    <xf numFmtId="186" fontId="31" fillId="0" borderId="29" xfId="0" applyNumberFormat="1" applyFont="1" applyBorder="1"/>
    <xf numFmtId="177" fontId="0" fillId="0" borderId="0" xfId="0" applyNumberFormat="1"/>
    <xf numFmtId="184" fontId="32" fillId="0" borderId="30" xfId="0" applyNumberFormat="1" applyFont="1" applyBorder="1" applyAlignment="1">
      <alignment horizontal="right"/>
    </xf>
    <xf numFmtId="178" fontId="31" fillId="0" borderId="31" xfId="0" applyNumberFormat="1" applyFont="1" applyBorder="1"/>
    <xf numFmtId="0" fontId="40" fillId="0" borderId="0" xfId="0" applyFont="1"/>
    <xf numFmtId="193" fontId="31" fillId="0" borderId="32" xfId="0" applyNumberFormat="1" applyFont="1" applyBorder="1"/>
    <xf numFmtId="193" fontId="31" fillId="0" borderId="29" xfId="0" applyNumberFormat="1" applyFont="1" applyBorder="1"/>
    <xf numFmtId="192" fontId="31" fillId="0" borderId="33" xfId="0" applyNumberFormat="1" applyFont="1" applyBorder="1" applyAlignment="1">
      <alignment horizontal="center" vertical="center"/>
    </xf>
    <xf numFmtId="192" fontId="31" fillId="0" borderId="34" xfId="0" applyNumberFormat="1" applyFont="1" applyBorder="1" applyAlignment="1">
      <alignment horizontal="center" vertical="center"/>
    </xf>
    <xf numFmtId="192" fontId="31" fillId="0" borderId="31" xfId="0" applyNumberFormat="1" applyFont="1" applyBorder="1" applyAlignment="1">
      <alignment horizontal="center" vertical="center"/>
    </xf>
    <xf numFmtId="194" fontId="32" fillId="0" borderId="35" xfId="0" applyNumberFormat="1" applyFont="1" applyBorder="1" applyAlignment="1">
      <alignment horizontal="center" vertical="center"/>
    </xf>
    <xf numFmtId="194" fontId="32" fillId="0" borderId="36" xfId="0" applyNumberFormat="1" applyFont="1" applyBorder="1" applyAlignment="1">
      <alignment horizontal="center" vertical="center"/>
    </xf>
    <xf numFmtId="194" fontId="32" fillId="0" borderId="30" xfId="0" applyNumberFormat="1" applyFont="1" applyBorder="1" applyAlignment="1">
      <alignment horizontal="center" vertical="center"/>
    </xf>
    <xf numFmtId="193" fontId="31" fillId="0" borderId="37" xfId="0" applyNumberFormat="1" applyFont="1" applyBorder="1"/>
    <xf numFmtId="193" fontId="31" fillId="0" borderId="38" xfId="0" applyNumberFormat="1" applyFont="1" applyBorder="1"/>
    <xf numFmtId="198" fontId="29" fillId="0" borderId="34" xfId="0" applyNumberFormat="1" applyFont="1" applyBorder="1" applyAlignment="1">
      <alignment horizontal="center"/>
    </xf>
    <xf numFmtId="198" fontId="29" fillId="0" borderId="32" xfId="0" applyNumberFormat="1" applyFont="1" applyBorder="1" applyAlignment="1">
      <alignment horizontal="center"/>
    </xf>
    <xf numFmtId="198" fontId="29" fillId="0" borderId="36" xfId="0" applyNumberFormat="1" applyFont="1" applyBorder="1" applyAlignment="1">
      <alignment horizontal="center"/>
    </xf>
    <xf numFmtId="196" fontId="27" fillId="0" borderId="0" xfId="0" applyNumberFormat="1" applyFont="1"/>
    <xf numFmtId="193" fontId="31" fillId="0" borderId="39" xfId="0" applyNumberFormat="1" applyFont="1" applyBorder="1" applyAlignment="1">
      <alignment horizontal="right"/>
    </xf>
    <xf numFmtId="193" fontId="31" fillId="0" borderId="39" xfId="0" applyNumberFormat="1" applyFont="1" applyBorder="1"/>
    <xf numFmtId="193" fontId="31" fillId="0" borderId="40" xfId="0" applyNumberFormat="1" applyFont="1" applyBorder="1"/>
    <xf numFmtId="193" fontId="31" fillId="0" borderId="40" xfId="0" applyNumberFormat="1" applyFont="1" applyBorder="1" applyAlignment="1">
      <alignment horizontal="right"/>
    </xf>
    <xf numFmtId="197" fontId="32" fillId="0" borderId="36" xfId="0" applyNumberFormat="1" applyFont="1" applyBorder="1" applyAlignment="1">
      <alignment horizontal="right"/>
    </xf>
    <xf numFmtId="197" fontId="32" fillId="0" borderId="41" xfId="0" applyNumberFormat="1" applyFont="1" applyBorder="1" applyAlignment="1">
      <alignment horizontal="right"/>
    </xf>
    <xf numFmtId="197" fontId="32" fillId="0" borderId="42" xfId="0" applyNumberFormat="1" applyFont="1" applyBorder="1" applyAlignment="1">
      <alignment horizontal="right"/>
    </xf>
    <xf numFmtId="199" fontId="31" fillId="0" borderId="34" xfId="0" applyNumberFormat="1" applyFont="1" applyBorder="1"/>
    <xf numFmtId="199" fontId="31" fillId="0" borderId="43" xfId="0" applyNumberFormat="1" applyFont="1" applyBorder="1" applyAlignment="1">
      <alignment horizontal="right"/>
    </xf>
    <xf numFmtId="199" fontId="31" fillId="0" borderId="44" xfId="0" applyNumberFormat="1" applyFont="1" applyBorder="1" applyAlignment="1">
      <alignment horizontal="right"/>
    </xf>
    <xf numFmtId="199" fontId="31" fillId="0" borderId="43" xfId="0" applyNumberFormat="1" applyFont="1" applyBorder="1"/>
    <xf numFmtId="199" fontId="31" fillId="0" borderId="44" xfId="0" applyNumberFormat="1" applyFont="1" applyBorder="1"/>
    <xf numFmtId="199" fontId="31" fillId="0" borderId="0" xfId="0" applyNumberFormat="1" applyFont="1"/>
    <xf numFmtId="0" fontId="31" fillId="0" borderId="21" xfId="0" applyFont="1" applyBorder="1"/>
    <xf numFmtId="198" fontId="9" fillId="0" borderId="46" xfId="3" applyNumberFormat="1" applyFont="1" applyFill="1" applyBorder="1" applyAlignment="1">
      <alignment horizontal="center" vertical="center"/>
    </xf>
    <xf numFmtId="198" fontId="9" fillId="0" borderId="29" xfId="3" applyNumberFormat="1" applyFont="1" applyFill="1" applyBorder="1" applyAlignment="1" applyProtection="1">
      <alignment horizontal="center" vertical="center"/>
      <protection locked="0"/>
    </xf>
    <xf numFmtId="198" fontId="9" fillId="0" borderId="29" xfId="3" applyNumberFormat="1" applyFont="1" applyFill="1" applyBorder="1" applyAlignment="1">
      <alignment horizontal="center" vertical="center"/>
    </xf>
    <xf numFmtId="198" fontId="9" fillId="0" borderId="47" xfId="3" applyNumberFormat="1" applyFont="1" applyFill="1" applyBorder="1" applyAlignment="1">
      <alignment horizontal="center" vertical="center"/>
    </xf>
    <xf numFmtId="198" fontId="9" fillId="0" borderId="48" xfId="3" applyNumberFormat="1" applyFont="1" applyFill="1" applyBorder="1" applyAlignment="1">
      <alignment horizontal="center" vertical="center"/>
    </xf>
    <xf numFmtId="199" fontId="31" fillId="0" borderId="52" xfId="0" applyNumberFormat="1" applyFont="1" applyBorder="1" applyAlignment="1">
      <alignment horizontal="right"/>
    </xf>
    <xf numFmtId="193" fontId="31" fillId="0" borderId="37" xfId="0" applyNumberFormat="1" applyFont="1" applyBorder="1" applyAlignment="1">
      <alignment horizontal="right"/>
    </xf>
    <xf numFmtId="197" fontId="32" fillId="0" borderId="53" xfId="0" applyNumberFormat="1" applyFont="1" applyBorder="1" applyAlignment="1">
      <alignment horizontal="right"/>
    </xf>
    <xf numFmtId="199" fontId="31" fillId="0" borderId="52" xfId="0" applyNumberFormat="1" applyFont="1" applyBorder="1"/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47" xfId="0" applyBorder="1"/>
    <xf numFmtId="0" fontId="0" fillId="0" borderId="46" xfId="0" applyBorder="1"/>
    <xf numFmtId="0" fontId="0" fillId="0" borderId="45" xfId="0" applyBorder="1"/>
    <xf numFmtId="0" fontId="4" fillId="7" borderId="0" xfId="0" applyFont="1" applyFill="1"/>
    <xf numFmtId="0" fontId="4" fillId="7" borderId="8" xfId="0" applyFont="1" applyFill="1" applyBorder="1"/>
    <xf numFmtId="0" fontId="0" fillId="11" borderId="5" xfId="0" applyFill="1" applyBorder="1"/>
    <xf numFmtId="0" fontId="0" fillId="11" borderId="6" xfId="0" applyFill="1" applyBorder="1"/>
    <xf numFmtId="0" fontId="17" fillId="11" borderId="0" xfId="0" applyFont="1" applyFill="1"/>
    <xf numFmtId="0" fontId="0" fillId="11" borderId="0" xfId="0" applyFill="1"/>
    <xf numFmtId="0" fontId="0" fillId="11" borderId="10" xfId="0" applyFill="1" applyBorder="1"/>
    <xf numFmtId="0" fontId="0" fillId="11" borderId="4" xfId="0" applyFill="1" applyBorder="1"/>
    <xf numFmtId="0" fontId="14" fillId="7" borderId="8" xfId="0" applyFont="1" applyFill="1" applyBorder="1"/>
    <xf numFmtId="194" fontId="32" fillId="0" borderId="56" xfId="0" applyNumberFormat="1" applyFont="1" applyBorder="1" applyAlignment="1">
      <alignment horizontal="center" vertical="center"/>
    </xf>
    <xf numFmtId="192" fontId="31" fillId="0" borderId="52" xfId="0" applyNumberFormat="1" applyFont="1" applyBorder="1" applyAlignment="1">
      <alignment horizontal="center" vertical="center"/>
    </xf>
    <xf numFmtId="194" fontId="32" fillId="0" borderId="53" xfId="0" applyNumberFormat="1" applyFont="1" applyBorder="1" applyAlignment="1">
      <alignment horizontal="center" vertical="center"/>
    </xf>
    <xf numFmtId="198" fontId="29" fillId="0" borderId="57" xfId="0" applyNumberFormat="1" applyFont="1" applyBorder="1" applyAlignment="1">
      <alignment horizontal="center"/>
    </xf>
    <xf numFmtId="198" fontId="29" fillId="0" borderId="26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8" fillId="0" borderId="10" xfId="0" applyFont="1" applyBorder="1" applyAlignment="1">
      <alignment horizontal="right" vertical="center" wrapText="1"/>
    </xf>
    <xf numFmtId="0" fontId="28" fillId="0" borderId="1" xfId="0" applyFont="1" applyBorder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0" fontId="28" fillId="0" borderId="35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38" fontId="10" fillId="0" borderId="0" xfId="3" applyFont="1" applyFill="1" applyBorder="1" applyAlignment="1">
      <alignment vertical="center"/>
    </xf>
    <xf numFmtId="183" fontId="28" fillId="0" borderId="21" xfId="0" applyNumberFormat="1" applyFont="1" applyBorder="1" applyAlignment="1">
      <alignment horizontal="center" vertical="center"/>
    </xf>
    <xf numFmtId="197" fontId="28" fillId="0" borderId="31" xfId="0" applyNumberFormat="1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183" fontId="28" fillId="0" borderId="22" xfId="0" applyNumberFormat="1" applyFont="1" applyBorder="1" applyAlignment="1">
      <alignment horizontal="center" vertical="center"/>
    </xf>
    <xf numFmtId="197" fontId="28" fillId="0" borderId="29" xfId="0" applyNumberFormat="1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197" fontId="10" fillId="0" borderId="23" xfId="3" applyNumberFormat="1" applyFont="1" applyFill="1" applyBorder="1" applyAlignment="1">
      <alignment vertical="center"/>
    </xf>
    <xf numFmtId="183" fontId="28" fillId="0" borderId="23" xfId="0" applyNumberFormat="1" applyFont="1" applyBorder="1" applyAlignment="1">
      <alignment horizontal="center" vertical="center"/>
    </xf>
    <xf numFmtId="183" fontId="28" fillId="0" borderId="1" xfId="0" applyNumberFormat="1" applyFont="1" applyBorder="1" applyAlignment="1">
      <alignment horizontal="center" vertical="center"/>
    </xf>
    <xf numFmtId="197" fontId="28" fillId="0" borderId="30" xfId="0" applyNumberFormat="1" applyFont="1" applyBorder="1" applyAlignment="1">
      <alignment vertical="center"/>
    </xf>
    <xf numFmtId="197" fontId="10" fillId="0" borderId="21" xfId="3" applyNumberFormat="1" applyFont="1" applyFill="1" applyBorder="1" applyAlignment="1">
      <alignment vertical="center"/>
    </xf>
    <xf numFmtId="197" fontId="10" fillId="0" borderId="22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7" fillId="0" borderId="0" xfId="0" applyFont="1"/>
    <xf numFmtId="197" fontId="10" fillId="0" borderId="53" xfId="3" applyNumberFormat="1" applyFont="1" applyFill="1" applyBorder="1" applyAlignment="1">
      <alignment vertical="center"/>
    </xf>
    <xf numFmtId="197" fontId="10" fillId="0" borderId="52" xfId="3" applyNumberFormat="1" applyFont="1" applyFill="1" applyBorder="1" applyAlignment="1">
      <alignment vertical="center"/>
    </xf>
    <xf numFmtId="197" fontId="10" fillId="0" borderId="37" xfId="3" applyNumberFormat="1" applyFont="1" applyFill="1" applyBorder="1" applyAlignment="1">
      <alignment vertical="center"/>
    </xf>
    <xf numFmtId="178" fontId="12" fillId="0" borderId="0" xfId="0" applyNumberFormat="1" applyFont="1"/>
    <xf numFmtId="178" fontId="28" fillId="0" borderId="0" xfId="0" applyNumberFormat="1" applyFont="1"/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178" fontId="31" fillId="0" borderId="61" xfId="0" applyNumberFormat="1" applyFont="1" applyBorder="1" applyAlignment="1">
      <alignment horizontal="center" vertical="center" wrapText="1"/>
    </xf>
    <xf numFmtId="178" fontId="1" fillId="0" borderId="0" xfId="0" applyNumberFormat="1" applyFont="1"/>
    <xf numFmtId="191" fontId="32" fillId="0" borderId="36" xfId="0" applyNumberFormat="1" applyFont="1" applyBorder="1" applyAlignment="1">
      <alignment horizontal="center"/>
    </xf>
    <xf numFmtId="177" fontId="1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32" fillId="0" borderId="0" xfId="0" applyNumberFormat="1" applyFont="1"/>
    <xf numFmtId="200" fontId="4" fillId="0" borderId="0" xfId="0" applyNumberFormat="1" applyFont="1"/>
    <xf numFmtId="0" fontId="31" fillId="0" borderId="48" xfId="0" applyFont="1" applyBorder="1" applyAlignment="1">
      <alignment horizontal="center" vertical="center"/>
    </xf>
    <xf numFmtId="191" fontId="9" fillId="0" borderId="5" xfId="3" applyNumberFormat="1" applyFont="1" applyFill="1" applyBorder="1" applyAlignment="1" applyProtection="1">
      <alignment vertical="center"/>
    </xf>
    <xf numFmtId="191" fontId="9" fillId="0" borderId="62" xfId="3" applyNumberFormat="1" applyFont="1" applyFill="1" applyBorder="1" applyAlignment="1" applyProtection="1">
      <alignment vertical="center"/>
    </xf>
    <xf numFmtId="191" fontId="9" fillId="0" borderId="18" xfId="3" applyNumberFormat="1" applyFont="1" applyFill="1" applyBorder="1" applyAlignment="1" applyProtection="1">
      <alignment horizontal="center" vertical="center"/>
    </xf>
    <xf numFmtId="191" fontId="9" fillId="0" borderId="38" xfId="0" applyNumberFormat="1" applyFont="1" applyBorder="1" applyAlignment="1" applyProtection="1">
      <alignment vertical="center"/>
      <protection locked="0"/>
    </xf>
    <xf numFmtId="191" fontId="9" fillId="0" borderId="63" xfId="0" applyNumberFormat="1" applyFont="1" applyBorder="1" applyAlignment="1" applyProtection="1">
      <alignment vertical="center"/>
      <protection locked="0"/>
    </xf>
    <xf numFmtId="191" fontId="9" fillId="0" borderId="32" xfId="0" applyNumberFormat="1" applyFont="1" applyBorder="1" applyAlignment="1" applyProtection="1">
      <alignment vertical="center"/>
      <protection locked="0"/>
    </xf>
    <xf numFmtId="191" fontId="9" fillId="0" borderId="63" xfId="0" applyNumberFormat="1" applyFont="1" applyBorder="1" applyAlignment="1" applyProtection="1">
      <alignment horizontal="center" vertical="center"/>
      <protection locked="0"/>
    </xf>
    <xf numFmtId="191" fontId="9" fillId="0" borderId="32" xfId="0" applyNumberFormat="1" applyFont="1" applyBorder="1" applyAlignment="1" applyProtection="1">
      <alignment horizontal="center" vertical="center"/>
      <protection locked="0"/>
    </xf>
    <xf numFmtId="181" fontId="9" fillId="0" borderId="2" xfId="3" applyNumberFormat="1" applyFont="1" applyFill="1" applyBorder="1" applyAlignment="1">
      <alignment vertical="top"/>
    </xf>
    <xf numFmtId="188" fontId="9" fillId="0" borderId="64" xfId="3" applyNumberFormat="1" applyFont="1" applyFill="1" applyBorder="1" applyAlignment="1">
      <alignment vertical="top"/>
    </xf>
    <xf numFmtId="188" fontId="9" fillId="0" borderId="65" xfId="3" applyNumberFormat="1" applyFont="1" applyFill="1" applyBorder="1" applyAlignment="1">
      <alignment vertical="top"/>
    </xf>
    <xf numFmtId="38" fontId="9" fillId="0" borderId="2" xfId="0" applyNumberFormat="1" applyFont="1" applyBorder="1" applyAlignment="1">
      <alignment horizontal="center" vertical="center"/>
    </xf>
    <xf numFmtId="38" fontId="9" fillId="0" borderId="64" xfId="3" applyFont="1" applyFill="1" applyBorder="1" applyAlignment="1">
      <alignment vertical="center"/>
    </xf>
    <xf numFmtId="38" fontId="9" fillId="0" borderId="66" xfId="3" applyFont="1" applyFill="1" applyBorder="1" applyAlignment="1">
      <alignment vertical="center"/>
    </xf>
    <xf numFmtId="38" fontId="9" fillId="0" borderId="65" xfId="3" applyFont="1" applyFill="1" applyBorder="1" applyAlignment="1">
      <alignment vertical="center"/>
    </xf>
    <xf numFmtId="181" fontId="9" fillId="0" borderId="67" xfId="3" applyNumberFormat="1" applyFont="1" applyFill="1" applyBorder="1" applyAlignment="1">
      <alignment vertical="top"/>
    </xf>
    <xf numFmtId="181" fontId="9" fillId="0" borderId="51" xfId="3" applyNumberFormat="1" applyFont="1" applyFill="1" applyBorder="1" applyAlignment="1">
      <alignment vertical="top"/>
    </xf>
    <xf numFmtId="181" fontId="9" fillId="0" borderId="57" xfId="3" applyNumberFormat="1" applyFont="1" applyFill="1" applyBorder="1" applyAlignment="1">
      <alignment vertical="top"/>
    </xf>
    <xf numFmtId="181" fontId="9" fillId="0" borderId="68" xfId="3" applyNumberFormat="1" applyFont="1" applyFill="1" applyBorder="1" applyAlignment="1">
      <alignment vertical="top"/>
    </xf>
    <xf numFmtId="0" fontId="9" fillId="0" borderId="69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198" fontId="29" fillId="0" borderId="18" xfId="0" applyNumberFormat="1" applyFont="1" applyBorder="1" applyAlignment="1">
      <alignment horizontal="center"/>
    </xf>
    <xf numFmtId="198" fontId="29" fillId="0" borderId="74" xfId="0" applyNumberFormat="1" applyFont="1" applyBorder="1" applyAlignment="1">
      <alignment horizontal="center"/>
    </xf>
    <xf numFmtId="0" fontId="31" fillId="0" borderId="7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top" wrapText="1"/>
    </xf>
    <xf numFmtId="191" fontId="9" fillId="0" borderId="74" xfId="3" applyNumberFormat="1" applyFont="1" applyFill="1" applyBorder="1" applyAlignment="1" applyProtection="1">
      <alignment horizontal="center" vertical="center"/>
      <protection locked="0"/>
    </xf>
    <xf numFmtId="191" fontId="9" fillId="0" borderId="76" xfId="3" applyNumberFormat="1" applyFont="1" applyFill="1" applyBorder="1" applyAlignment="1" applyProtection="1">
      <alignment horizontal="center" vertical="center"/>
      <protection locked="0"/>
    </xf>
    <xf numFmtId="196" fontId="9" fillId="0" borderId="34" xfId="3" applyNumberFormat="1" applyFont="1" applyFill="1" applyBorder="1" applyAlignment="1" applyProtection="1">
      <alignment horizontal="center" vertical="center"/>
    </xf>
    <xf numFmtId="191" fontId="9" fillId="0" borderId="57" xfId="3" applyNumberFormat="1" applyFont="1" applyFill="1" applyBorder="1" applyAlignment="1" applyProtection="1">
      <alignment vertical="center"/>
    </xf>
    <xf numFmtId="196" fontId="9" fillId="0" borderId="36" xfId="3" applyNumberFormat="1" applyFont="1" applyFill="1" applyBorder="1" applyAlignment="1" applyProtection="1">
      <alignment horizontal="center" vertical="center"/>
    </xf>
    <xf numFmtId="191" fontId="9" fillId="0" borderId="63" xfId="3" applyNumberFormat="1" applyFont="1" applyFill="1" applyBorder="1" applyAlignment="1" applyProtection="1">
      <alignment horizontal="center" vertical="center"/>
      <protection locked="0"/>
    </xf>
    <xf numFmtId="191" fontId="9" fillId="0" borderId="75" xfId="3" applyNumberFormat="1" applyFont="1" applyFill="1" applyBorder="1" applyAlignment="1" applyProtection="1">
      <alignment horizontal="center" vertical="center"/>
      <protection locked="0"/>
    </xf>
    <xf numFmtId="191" fontId="9" fillId="0" borderId="57" xfId="3" applyNumberFormat="1" applyFont="1" applyFill="1" applyBorder="1" applyAlignment="1" applyProtection="1">
      <alignment horizontal="center" vertical="center"/>
      <protection locked="0"/>
    </xf>
    <xf numFmtId="191" fontId="9" fillId="0" borderId="74" xfId="0" applyNumberFormat="1" applyFont="1" applyBorder="1" applyAlignment="1" applyProtection="1">
      <alignment horizontal="center" vertical="center"/>
      <protection locked="0"/>
    </xf>
    <xf numFmtId="191" fontId="9" fillId="0" borderId="66" xfId="3" applyNumberFormat="1" applyFont="1" applyFill="1" applyBorder="1" applyAlignment="1" applyProtection="1">
      <alignment vertical="center"/>
    </xf>
    <xf numFmtId="191" fontId="9" fillId="0" borderId="32" xfId="3" applyNumberFormat="1" applyFont="1" applyFill="1" applyBorder="1" applyAlignment="1" applyProtection="1">
      <alignment vertical="center"/>
    </xf>
    <xf numFmtId="191" fontId="9" fillId="0" borderId="75" xfId="0" applyNumberFormat="1" applyFont="1" applyBorder="1" applyAlignment="1" applyProtection="1">
      <alignment horizontal="center" vertical="center"/>
      <protection locked="0"/>
    </xf>
    <xf numFmtId="198" fontId="9" fillId="0" borderId="78" xfId="3" applyNumberFormat="1" applyFont="1" applyFill="1" applyBorder="1" applyAlignment="1" applyProtection="1">
      <alignment horizontal="center" vertical="center"/>
      <protection locked="0"/>
    </xf>
    <xf numFmtId="19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50" xfId="0" applyFont="1" applyBorder="1" applyAlignment="1">
      <alignment horizontal="right" vertical="center" indent="1"/>
    </xf>
    <xf numFmtId="0" fontId="9" fillId="0" borderId="49" xfId="0" applyFont="1" applyBorder="1" applyAlignment="1">
      <alignment horizontal="right" vertical="center" indent="1"/>
    </xf>
    <xf numFmtId="0" fontId="9" fillId="0" borderId="51" xfId="0" applyFont="1" applyBorder="1" applyAlignment="1" applyProtection="1">
      <alignment horizontal="right" vertical="center" indent="1"/>
      <protection locked="0"/>
    </xf>
    <xf numFmtId="0" fontId="9" fillId="0" borderId="22" xfId="0" applyFont="1" applyBorder="1" applyAlignment="1" applyProtection="1">
      <alignment horizontal="right" vertical="center" indent="1"/>
      <protection locked="0"/>
    </xf>
    <xf numFmtId="0" fontId="9" fillId="0" borderId="69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right" vertical="center" indent="1"/>
      <protection locked="0"/>
    </xf>
    <xf numFmtId="0" fontId="9" fillId="0" borderId="22" xfId="0" applyFont="1" applyBorder="1" applyAlignment="1" applyProtection="1">
      <alignment horizontal="left" vertical="center" indent="2"/>
      <protection locked="0"/>
    </xf>
    <xf numFmtId="0" fontId="9" fillId="0" borderId="22" xfId="0" applyFont="1" applyBorder="1" applyAlignment="1" applyProtection="1">
      <alignment horizontal="left" vertical="center" indent="1"/>
      <protection locked="0"/>
    </xf>
    <xf numFmtId="0" fontId="9" fillId="0" borderId="2" xfId="0" applyFont="1" applyBorder="1" applyAlignment="1" applyProtection="1">
      <alignment horizontal="left" vertical="center" indent="2"/>
      <protection locked="0"/>
    </xf>
    <xf numFmtId="0" fontId="31" fillId="0" borderId="4" xfId="0" applyFont="1" applyBorder="1" applyAlignment="1">
      <alignment horizontal="center" vertical="top" wrapText="1"/>
    </xf>
    <xf numFmtId="191" fontId="32" fillId="0" borderId="53" xfId="0" applyNumberFormat="1" applyFont="1" applyBorder="1" applyAlignment="1">
      <alignment horizontal="center"/>
    </xf>
    <xf numFmtId="0" fontId="31" fillId="0" borderId="26" xfId="0" applyFont="1" applyBorder="1" applyAlignment="1">
      <alignment horizontal="center" vertical="top" wrapText="1"/>
    </xf>
    <xf numFmtId="197" fontId="29" fillId="0" borderId="0" xfId="1" applyNumberFormat="1" applyFont="1" applyFill="1" applyBorder="1" applyAlignment="1">
      <alignment horizontal="center"/>
    </xf>
    <xf numFmtId="0" fontId="31" fillId="0" borderId="6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top" wrapText="1"/>
    </xf>
    <xf numFmtId="0" fontId="31" fillId="0" borderId="46" xfId="0" applyFont="1" applyBorder="1" applyAlignment="1">
      <alignment horizontal="center" vertical="center" wrapText="1"/>
    </xf>
    <xf numFmtId="198" fontId="29" fillId="0" borderId="66" xfId="0" applyNumberFormat="1" applyFont="1" applyBorder="1" applyAlignment="1">
      <alignment horizontal="center"/>
    </xf>
    <xf numFmtId="0" fontId="27" fillId="0" borderId="46" xfId="0" applyFont="1" applyBorder="1"/>
    <xf numFmtId="178" fontId="31" fillId="0" borderId="60" xfId="0" applyNumberFormat="1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top" wrapText="1"/>
    </xf>
    <xf numFmtId="199" fontId="31" fillId="0" borderId="31" xfId="0" applyNumberFormat="1" applyFont="1" applyBorder="1"/>
    <xf numFmtId="197" fontId="32" fillId="0" borderId="30" xfId="0" applyNumberFormat="1" applyFont="1" applyBorder="1" applyAlignment="1">
      <alignment horizontal="right"/>
    </xf>
    <xf numFmtId="199" fontId="31" fillId="0" borderId="31" xfId="0" applyNumberFormat="1" applyFont="1" applyBorder="1" applyAlignment="1">
      <alignment horizontal="right"/>
    </xf>
    <xf numFmtId="193" fontId="31" fillId="0" borderId="29" xfId="0" applyNumberFormat="1" applyFont="1" applyBorder="1" applyAlignment="1">
      <alignment horizontal="right"/>
    </xf>
    <xf numFmtId="178" fontId="31" fillId="0" borderId="47" xfId="0" applyNumberFormat="1" applyFont="1" applyBorder="1" applyAlignment="1">
      <alignment horizontal="center" vertical="center" wrapText="1"/>
    </xf>
    <xf numFmtId="185" fontId="9" fillId="0" borderId="22" xfId="3" applyNumberFormat="1" applyFont="1" applyFill="1" applyBorder="1" applyAlignment="1" applyProtection="1">
      <alignment vertical="center"/>
    </xf>
    <xf numFmtId="0" fontId="9" fillId="0" borderId="45" xfId="0" applyFont="1" applyBorder="1" applyAlignment="1" applyProtection="1">
      <alignment horizontal="center" vertical="center"/>
      <protection locked="0"/>
    </xf>
    <xf numFmtId="185" fontId="9" fillId="0" borderId="69" xfId="3" applyNumberFormat="1" applyFont="1" applyFill="1" applyBorder="1" applyAlignment="1" applyProtection="1">
      <alignment vertical="center"/>
      <protection locked="0"/>
    </xf>
    <xf numFmtId="178" fontId="9" fillId="0" borderId="0" xfId="3" applyNumberFormat="1" applyFont="1" applyFill="1" applyBorder="1" applyAlignment="1" applyProtection="1">
      <alignment vertical="center"/>
      <protection locked="0"/>
    </xf>
    <xf numFmtId="191" fontId="9" fillId="0" borderId="59" xfId="3" applyNumberFormat="1" applyFont="1" applyFill="1" applyBorder="1" applyAlignment="1" applyProtection="1">
      <alignment vertical="center"/>
    </xf>
    <xf numFmtId="191" fontId="9" fillId="0" borderId="90" xfId="3" applyNumberFormat="1" applyFont="1" applyFill="1" applyBorder="1" applyAlignment="1" applyProtection="1">
      <alignment vertical="center"/>
      <protection locked="0"/>
    </xf>
    <xf numFmtId="191" fontId="9" fillId="0" borderId="90" xfId="3" applyNumberFormat="1" applyFont="1" applyFill="1" applyBorder="1" applyAlignment="1" applyProtection="1">
      <alignment horizontal="center" vertical="center"/>
      <protection locked="0"/>
    </xf>
    <xf numFmtId="191" fontId="9" fillId="0" borderId="59" xfId="3" applyNumberFormat="1" applyFont="1" applyFill="1" applyBorder="1" applyAlignment="1" applyProtection="1">
      <alignment vertical="center"/>
      <protection locked="0"/>
    </xf>
    <xf numFmtId="198" fontId="29" fillId="0" borderId="34" xfId="0" applyNumberFormat="1" applyFont="1" applyBorder="1" applyAlignment="1">
      <alignment horizontal="center" vertical="center"/>
    </xf>
    <xf numFmtId="197" fontId="29" fillId="0" borderId="34" xfId="0" applyNumberFormat="1" applyFont="1" applyBorder="1" applyAlignment="1">
      <alignment horizontal="center" vertical="center"/>
    </xf>
    <xf numFmtId="197" fontId="29" fillId="0" borderId="31" xfId="0" applyNumberFormat="1" applyFont="1" applyBorder="1" applyAlignment="1">
      <alignment horizontal="center" vertical="center"/>
    </xf>
    <xf numFmtId="198" fontId="29" fillId="0" borderId="32" xfId="0" applyNumberFormat="1" applyFont="1" applyBorder="1" applyAlignment="1">
      <alignment horizontal="center" vertical="center"/>
    </xf>
    <xf numFmtId="196" fontId="29" fillId="0" borderId="32" xfId="0" applyNumberFormat="1" applyFont="1" applyBorder="1" applyAlignment="1">
      <alignment horizontal="center" vertical="center"/>
    </xf>
    <xf numFmtId="197" fontId="29" fillId="0" borderId="29" xfId="0" applyNumberFormat="1" applyFont="1" applyBorder="1" applyAlignment="1">
      <alignment horizontal="center" vertical="center"/>
    </xf>
    <xf numFmtId="198" fontId="29" fillId="0" borderId="36" xfId="0" applyNumberFormat="1" applyFont="1" applyBorder="1" applyAlignment="1">
      <alignment horizontal="center" vertical="center"/>
    </xf>
    <xf numFmtId="196" fontId="29" fillId="0" borderId="36" xfId="0" applyNumberFormat="1" applyFont="1" applyBorder="1" applyAlignment="1">
      <alignment horizontal="center" vertical="center"/>
    </xf>
    <xf numFmtId="197" fontId="29" fillId="0" borderId="30" xfId="0" applyNumberFormat="1" applyFont="1" applyBorder="1" applyAlignment="1">
      <alignment horizontal="center" vertical="center"/>
    </xf>
    <xf numFmtId="196" fontId="29" fillId="0" borderId="34" xfId="0" applyNumberFormat="1" applyFont="1" applyBorder="1" applyAlignment="1">
      <alignment horizontal="center" vertical="center"/>
    </xf>
    <xf numFmtId="0" fontId="31" fillId="0" borderId="46" xfId="0" applyFont="1" applyBorder="1"/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/>
    <xf numFmtId="0" fontId="9" fillId="0" borderId="6" xfId="0" applyFont="1" applyBorder="1" applyAlignment="1">
      <alignment horizontal="center" vertical="center"/>
    </xf>
    <xf numFmtId="0" fontId="6" fillId="0" borderId="6" xfId="0" applyFont="1" applyBorder="1"/>
    <xf numFmtId="0" fontId="9" fillId="0" borderId="50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/>
    </xf>
    <xf numFmtId="191" fontId="9" fillId="0" borderId="79" xfId="3" applyNumberFormat="1" applyFont="1" applyFill="1" applyBorder="1" applyAlignment="1" applyProtection="1">
      <alignment vertical="center"/>
      <protection locked="0"/>
    </xf>
    <xf numFmtId="191" fontId="9" fillId="0" borderId="76" xfId="3" applyNumberFormat="1" applyFont="1" applyFill="1" applyBorder="1" applyAlignment="1" applyProtection="1">
      <alignment vertical="center"/>
      <protection locked="0"/>
    </xf>
    <xf numFmtId="191" fontId="9" fillId="0" borderId="57" xfId="3" applyNumberFormat="1" applyFont="1" applyFill="1" applyBorder="1" applyAlignment="1" applyProtection="1">
      <alignment vertical="center"/>
      <protection locked="0"/>
    </xf>
    <xf numFmtId="191" fontId="9" fillId="0" borderId="75" xfId="0" applyNumberFormat="1" applyFont="1" applyBorder="1" applyAlignment="1" applyProtection="1">
      <alignment vertical="center"/>
      <protection locked="0"/>
    </xf>
    <xf numFmtId="191" fontId="9" fillId="0" borderId="74" xfId="0" applyNumberFormat="1" applyFont="1" applyBorder="1" applyAlignment="1" applyProtection="1">
      <alignment vertical="center"/>
      <protection locked="0"/>
    </xf>
    <xf numFmtId="191" fontId="9" fillId="0" borderId="91" xfId="3" applyNumberFormat="1" applyFont="1" applyFill="1" applyBorder="1" applyAlignment="1" applyProtection="1">
      <alignment vertical="center"/>
      <protection locked="0"/>
    </xf>
    <xf numFmtId="191" fontId="9" fillId="0" borderId="75" xfId="3" applyNumberFormat="1" applyFont="1" applyFill="1" applyBorder="1" applyAlignment="1" applyProtection="1">
      <alignment vertical="center"/>
      <protection locked="0"/>
    </xf>
    <xf numFmtId="178" fontId="9" fillId="0" borderId="92" xfId="3" applyNumberFormat="1" applyFont="1" applyFill="1" applyBorder="1" applyAlignment="1" applyProtection="1">
      <alignment vertical="center"/>
      <protection locked="0"/>
    </xf>
    <xf numFmtId="191" fontId="9" fillId="0" borderId="74" xfId="3" applyNumberFormat="1" applyFont="1" applyFill="1" applyBorder="1" applyAlignment="1" applyProtection="1">
      <alignment vertical="center"/>
      <protection locked="0"/>
    </xf>
    <xf numFmtId="191" fontId="9" fillId="0" borderId="38" xfId="3" applyNumberFormat="1" applyFont="1" applyFill="1" applyBorder="1" applyAlignment="1" applyProtection="1">
      <alignment vertical="center"/>
      <protection locked="0"/>
    </xf>
    <xf numFmtId="191" fontId="9" fillId="0" borderId="63" xfId="3" applyNumberFormat="1" applyFont="1" applyFill="1" applyBorder="1" applyAlignment="1" applyProtection="1">
      <alignment vertical="center"/>
      <protection locked="0"/>
    </xf>
    <xf numFmtId="191" fontId="9" fillId="0" borderId="32" xfId="3" applyNumberFormat="1" applyFont="1" applyFill="1" applyBorder="1" applyAlignment="1" applyProtection="1">
      <alignment vertical="center"/>
      <protection locked="0"/>
    </xf>
    <xf numFmtId="196" fontId="9" fillId="0" borderId="48" xfId="3" applyNumberFormat="1" applyFont="1" applyFill="1" applyBorder="1" applyAlignment="1" applyProtection="1">
      <alignment horizontal="center" vertical="center"/>
    </xf>
    <xf numFmtId="181" fontId="9" fillId="0" borderId="59" xfId="3" applyNumberFormat="1" applyFont="1" applyFill="1" applyBorder="1" applyAlignment="1" applyProtection="1">
      <alignment horizontal="center" vertical="center"/>
    </xf>
    <xf numFmtId="181" fontId="9" fillId="0" borderId="0" xfId="3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 indent="1"/>
    </xf>
    <xf numFmtId="177" fontId="40" fillId="0" borderId="0" xfId="0" applyNumberFormat="1" applyFont="1"/>
    <xf numFmtId="178" fontId="3" fillId="0" borderId="0" xfId="0" applyNumberFormat="1" applyFont="1"/>
    <xf numFmtId="178" fontId="6" fillId="0" borderId="0" xfId="0" applyNumberFormat="1" applyFont="1"/>
    <xf numFmtId="178" fontId="27" fillId="0" borderId="0" xfId="0" applyNumberFormat="1" applyFont="1"/>
    <xf numFmtId="177" fontId="31" fillId="0" borderId="67" xfId="0" applyNumberFormat="1" applyFont="1" applyBorder="1"/>
    <xf numFmtId="1" fontId="3" fillId="0" borderId="0" xfId="0" applyNumberFormat="1" applyFont="1"/>
    <xf numFmtId="177" fontId="31" fillId="0" borderId="81" xfId="0" applyNumberFormat="1" applyFont="1" applyBorder="1"/>
    <xf numFmtId="177" fontId="14" fillId="0" borderId="0" xfId="0" applyNumberFormat="1" applyFont="1"/>
    <xf numFmtId="177" fontId="31" fillId="0" borderId="50" xfId="0" applyNumberFormat="1" applyFont="1" applyBorder="1"/>
    <xf numFmtId="177" fontId="32" fillId="0" borderId="82" xfId="0" applyNumberFormat="1" applyFont="1" applyBorder="1"/>
    <xf numFmtId="189" fontId="31" fillId="0" borderId="0" xfId="0" applyNumberFormat="1" applyFont="1"/>
    <xf numFmtId="49" fontId="6" fillId="0" borderId="0" xfId="0" applyNumberFormat="1" applyFont="1"/>
    <xf numFmtId="186" fontId="12" fillId="0" borderId="0" xfId="0" applyNumberFormat="1" applyFont="1"/>
    <xf numFmtId="0" fontId="31" fillId="0" borderId="0" xfId="0" applyFont="1" applyAlignment="1">
      <alignment horizontal="center" vertical="top" wrapText="1"/>
    </xf>
    <xf numFmtId="4" fontId="0" fillId="0" borderId="0" xfId="0" applyNumberFormat="1"/>
    <xf numFmtId="0" fontId="31" fillId="0" borderId="0" xfId="0" applyFont="1" applyAlignment="1">
      <alignment vertical="center"/>
    </xf>
    <xf numFmtId="0" fontId="36" fillId="0" borderId="0" xfId="0" applyFont="1"/>
    <xf numFmtId="0" fontId="10" fillId="0" borderId="0" xfId="0" applyFont="1"/>
    <xf numFmtId="0" fontId="35" fillId="0" borderId="0" xfId="0" applyFont="1"/>
    <xf numFmtId="0" fontId="29" fillId="0" borderId="5" xfId="0" applyFont="1" applyBorder="1"/>
    <xf numFmtId="0" fontId="29" fillId="0" borderId="7" xfId="0" applyFont="1" applyBorder="1"/>
    <xf numFmtId="0" fontId="29" fillId="0" borderId="3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0" xfId="0" applyFont="1"/>
    <xf numFmtId="0" fontId="29" fillId="0" borderId="10" xfId="0" applyFont="1" applyBorder="1"/>
    <xf numFmtId="0" fontId="29" fillId="0" borderId="11" xfId="0" applyFont="1" applyBorder="1"/>
    <xf numFmtId="0" fontId="29" fillId="0" borderId="1" xfId="0" applyFont="1" applyBorder="1" applyAlignment="1">
      <alignment horizontal="right" vertical="center" wrapText="1"/>
    </xf>
    <xf numFmtId="0" fontId="29" fillId="0" borderId="93" xfId="0" applyFont="1" applyBorder="1" applyAlignment="1">
      <alignment horizontal="right" vertical="center" wrapText="1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/>
    </xf>
    <xf numFmtId="198" fontId="29" fillId="0" borderId="34" xfId="0" applyNumberFormat="1" applyFont="1" applyBorder="1" applyProtection="1">
      <protection locked="0"/>
    </xf>
    <xf numFmtId="0" fontId="29" fillId="0" borderId="0" xfId="0" applyFont="1" applyAlignment="1">
      <alignment horizontal="center"/>
    </xf>
    <xf numFmtId="0" fontId="29" fillId="0" borderId="22" xfId="0" applyFont="1" applyBorder="1" applyAlignment="1">
      <alignment horizontal="center"/>
    </xf>
    <xf numFmtId="198" fontId="29" fillId="0" borderId="32" xfId="0" applyNumberFormat="1" applyFont="1" applyBorder="1" applyProtection="1">
      <protection locked="0"/>
    </xf>
    <xf numFmtId="0" fontId="29" fillId="0" borderId="94" xfId="0" applyFont="1" applyBorder="1" applyAlignment="1">
      <alignment horizontal="center"/>
    </xf>
    <xf numFmtId="198" fontId="29" fillId="0" borderId="32" xfId="0" applyNumberFormat="1" applyFont="1" applyBorder="1" applyAlignment="1" applyProtection="1">
      <alignment vertical="center"/>
      <protection locked="0"/>
    </xf>
    <xf numFmtId="0" fontId="29" fillId="0" borderId="23" xfId="0" applyFont="1" applyBorder="1" applyAlignment="1">
      <alignment horizontal="center"/>
    </xf>
    <xf numFmtId="198" fontId="29" fillId="0" borderId="36" xfId="0" applyNumberFormat="1" applyFont="1" applyBorder="1"/>
    <xf numFmtId="0" fontId="29" fillId="0" borderId="67" xfId="0" applyFont="1" applyBorder="1" applyAlignment="1">
      <alignment horizontal="center"/>
    </xf>
    <xf numFmtId="198" fontId="29" fillId="0" borderId="57" xfId="0" applyNumberFormat="1" applyFont="1" applyBorder="1"/>
    <xf numFmtId="198" fontId="29" fillId="0" borderId="34" xfId="0" applyNumberFormat="1" applyFont="1" applyBorder="1"/>
    <xf numFmtId="198" fontId="29" fillId="0" borderId="32" xfId="0" applyNumberFormat="1" applyFont="1" applyBorder="1"/>
    <xf numFmtId="0" fontId="29" fillId="0" borderId="3" xfId="0" applyFont="1" applyBorder="1" applyAlignment="1">
      <alignment horizontal="center" wrapText="1"/>
    </xf>
    <xf numFmtId="0" fontId="29" fillId="0" borderId="2" xfId="0" applyFont="1" applyBorder="1" applyAlignment="1">
      <alignment horizontal="center" vertical="center" textRotation="180" wrapText="1"/>
    </xf>
    <xf numFmtId="0" fontId="29" fillId="0" borderId="1" xfId="0" applyFont="1" applyBorder="1" applyAlignment="1">
      <alignment horizontal="center" vertical="center" textRotation="180" wrapText="1"/>
    </xf>
    <xf numFmtId="184" fontId="0" fillId="0" borderId="6" xfId="0" applyNumberFormat="1" applyBorder="1"/>
    <xf numFmtId="49" fontId="0" fillId="0" borderId="0" xfId="0" applyNumberFormat="1"/>
    <xf numFmtId="198" fontId="0" fillId="0" borderId="0" xfId="0" applyNumberFormat="1"/>
    <xf numFmtId="195" fontId="29" fillId="0" borderId="21" xfId="0" applyNumberFormat="1" applyFont="1" applyBorder="1" applyAlignment="1" applyProtection="1">
      <alignment horizontal="center" vertical="center"/>
      <protection locked="0"/>
    </xf>
    <xf numFmtId="196" fontId="29" fillId="0" borderId="89" xfId="0" applyNumberFormat="1" applyFont="1" applyBorder="1" applyAlignment="1" applyProtection="1">
      <alignment horizontal="center" vertical="center"/>
      <protection locked="0"/>
    </xf>
    <xf numFmtId="198" fontId="29" fillId="0" borderId="34" xfId="0" applyNumberFormat="1" applyFont="1" applyBorder="1" applyAlignment="1" applyProtection="1">
      <alignment horizontal="center" vertical="center"/>
      <protection locked="0"/>
    </xf>
    <xf numFmtId="197" fontId="29" fillId="0" borderId="33" xfId="0" applyNumberFormat="1" applyFont="1" applyBorder="1" applyAlignment="1" applyProtection="1">
      <alignment horizontal="center" vertical="center"/>
      <protection locked="0"/>
    </xf>
    <xf numFmtId="197" fontId="29" fillId="0" borderId="34" xfId="0" applyNumberFormat="1" applyFont="1" applyBorder="1" applyAlignment="1" applyProtection="1">
      <alignment horizontal="center" vertical="center"/>
      <protection locked="0"/>
    </xf>
    <xf numFmtId="195" fontId="29" fillId="0" borderId="22" xfId="0" applyNumberFormat="1" applyFont="1" applyBorder="1" applyAlignment="1" applyProtection="1">
      <alignment horizontal="center" vertical="center"/>
      <protection locked="0"/>
    </xf>
    <xf numFmtId="196" fontId="29" fillId="0" borderId="63" xfId="0" applyNumberFormat="1" applyFont="1" applyBorder="1" applyAlignment="1" applyProtection="1">
      <alignment horizontal="center" vertical="center"/>
      <protection locked="0"/>
    </xf>
    <xf numFmtId="198" fontId="29" fillId="0" borderId="32" xfId="0" applyNumberFormat="1" applyFont="1" applyBorder="1" applyAlignment="1" applyProtection="1">
      <alignment horizontal="center" vertical="center"/>
      <protection locked="0"/>
    </xf>
    <xf numFmtId="197" fontId="29" fillId="0" borderId="38" xfId="0" applyNumberFormat="1" applyFont="1" applyBorder="1" applyAlignment="1" applyProtection="1">
      <alignment horizontal="center" vertical="center"/>
      <protection locked="0"/>
    </xf>
    <xf numFmtId="197" fontId="29" fillId="0" borderId="32" xfId="0" applyNumberFormat="1" applyFont="1" applyBorder="1" applyAlignment="1" applyProtection="1">
      <alignment horizontal="center" vertical="center"/>
      <protection locked="0"/>
    </xf>
    <xf numFmtId="197" fontId="29" fillId="0" borderId="91" xfId="0" applyNumberFormat="1" applyFont="1" applyBorder="1" applyAlignment="1" applyProtection="1">
      <alignment horizontal="center" vertical="center"/>
      <protection locked="0"/>
    </xf>
    <xf numFmtId="197" fontId="29" fillId="0" borderId="74" xfId="0" applyNumberFormat="1" applyFont="1" applyBorder="1" applyAlignment="1" applyProtection="1">
      <alignment horizontal="center" vertical="center"/>
      <protection locked="0"/>
    </xf>
    <xf numFmtId="195" fontId="29" fillId="0" borderId="23" xfId="0" applyNumberFormat="1" applyFont="1" applyBorder="1" applyAlignment="1">
      <alignment horizontal="center" vertical="center"/>
    </xf>
    <xf numFmtId="196" fontId="29" fillId="0" borderId="56" xfId="0" applyNumberFormat="1" applyFont="1" applyBorder="1" applyAlignment="1">
      <alignment horizontal="center" vertical="center"/>
    </xf>
    <xf numFmtId="197" fontId="29" fillId="0" borderId="82" xfId="0" applyNumberFormat="1" applyFont="1" applyBorder="1" applyAlignment="1">
      <alignment horizontal="center" vertical="center"/>
    </xf>
    <xf numFmtId="197" fontId="29" fillId="0" borderId="36" xfId="0" applyNumberFormat="1" applyFont="1" applyBorder="1" applyAlignment="1">
      <alignment horizontal="center" vertical="center"/>
    </xf>
    <xf numFmtId="197" fontId="29" fillId="0" borderId="35" xfId="0" applyNumberFormat="1" applyFont="1" applyBorder="1" applyAlignment="1">
      <alignment horizontal="center" vertical="center"/>
    </xf>
    <xf numFmtId="196" fontId="29" fillId="0" borderId="75" xfId="0" applyNumberFormat="1" applyFont="1" applyBorder="1" applyAlignment="1">
      <alignment horizontal="center" vertical="center"/>
    </xf>
    <xf numFmtId="198" fontId="29" fillId="0" borderId="74" xfId="0" applyNumberFormat="1" applyFont="1" applyBorder="1" applyAlignment="1">
      <alignment horizontal="center" vertical="center"/>
    </xf>
    <xf numFmtId="196" fontId="29" fillId="0" borderId="38" xfId="0" applyNumberFormat="1" applyFont="1" applyBorder="1" applyAlignment="1" applyProtection="1">
      <alignment horizontal="center" vertical="center"/>
      <protection locked="0"/>
    </xf>
    <xf numFmtId="195" fontId="29" fillId="0" borderId="21" xfId="0" applyNumberFormat="1" applyFont="1" applyBorder="1" applyAlignment="1">
      <alignment horizontal="center" vertical="center"/>
    </xf>
    <xf numFmtId="196" fontId="29" fillId="0" borderId="89" xfId="0" applyNumberFormat="1" applyFont="1" applyBorder="1" applyAlignment="1">
      <alignment horizontal="center" vertical="center"/>
    </xf>
    <xf numFmtId="197" fontId="29" fillId="0" borderId="50" xfId="0" applyNumberFormat="1" applyFont="1" applyBorder="1" applyAlignment="1">
      <alignment horizontal="center" vertical="center"/>
    </xf>
    <xf numFmtId="195" fontId="29" fillId="0" borderId="22" xfId="0" applyNumberFormat="1" applyFont="1" applyBorder="1" applyAlignment="1">
      <alignment horizontal="center" vertical="center"/>
    </xf>
    <xf numFmtId="196" fontId="29" fillId="0" borderId="63" xfId="0" applyNumberFormat="1" applyFont="1" applyBorder="1" applyAlignment="1">
      <alignment horizontal="center" vertical="center"/>
    </xf>
    <xf numFmtId="197" fontId="29" fillId="0" borderId="3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wrapText="1"/>
    </xf>
    <xf numFmtId="198" fontId="29" fillId="0" borderId="56" xfId="0" applyNumberFormat="1" applyFont="1" applyBorder="1"/>
    <xf numFmtId="198" fontId="29" fillId="0" borderId="89" xfId="0" applyNumberFormat="1" applyFont="1" applyBorder="1"/>
    <xf numFmtId="198" fontId="29" fillId="0" borderId="63" xfId="0" applyNumberFormat="1" applyFont="1" applyBorder="1"/>
    <xf numFmtId="198" fontId="29" fillId="0" borderId="56" xfId="0" applyNumberFormat="1" applyFont="1" applyBorder="1" applyAlignment="1">
      <alignment vertical="center"/>
    </xf>
    <xf numFmtId="198" fontId="29" fillId="0" borderId="93" xfId="0" applyNumberFormat="1" applyFont="1" applyBorder="1" applyAlignment="1">
      <alignment vertical="center"/>
    </xf>
    <xf numFmtId="0" fontId="29" fillId="0" borderId="0" xfId="0" applyFont="1" applyAlignment="1" applyProtection="1">
      <alignment horizontal="center"/>
      <protection locked="0"/>
    </xf>
    <xf numFmtId="198" fontId="29" fillId="0" borderId="93" xfId="0" applyNumberFormat="1" applyFont="1" applyBorder="1"/>
    <xf numFmtId="198" fontId="29" fillId="0" borderId="76" xfId="0" applyNumberFormat="1" applyFont="1" applyBorder="1"/>
    <xf numFmtId="196" fontId="0" fillId="0" borderId="0" xfId="0" applyNumberFormat="1"/>
    <xf numFmtId="0" fontId="44" fillId="0" borderId="0" xfId="0" applyFont="1"/>
    <xf numFmtId="0" fontId="13" fillId="0" borderId="0" xfId="0" applyFont="1"/>
    <xf numFmtId="198" fontId="29" fillId="0" borderId="26" xfId="0" applyNumberFormat="1" applyFont="1" applyBorder="1"/>
    <xf numFmtId="198" fontId="29" fillId="0" borderId="26" xfId="0" applyNumberFormat="1" applyFont="1" applyBorder="1" applyAlignment="1">
      <alignment vertical="center"/>
    </xf>
    <xf numFmtId="0" fontId="29" fillId="0" borderId="0" xfId="0" applyFont="1" applyAlignment="1">
      <alignment horizontal="center" vertical="center" wrapText="1"/>
    </xf>
    <xf numFmtId="177" fontId="29" fillId="0" borderId="0" xfId="0" applyNumberFormat="1" applyFont="1"/>
    <xf numFmtId="183" fontId="29" fillId="0" borderId="0" xfId="0" applyNumberFormat="1" applyFont="1" applyAlignment="1">
      <alignment horizontal="center" vertical="center"/>
    </xf>
    <xf numFmtId="184" fontId="29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4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9" fillId="0" borderId="51" xfId="0" applyFont="1" applyBorder="1" applyAlignment="1">
      <alignment horizontal="center" vertical="center"/>
    </xf>
    <xf numFmtId="179" fontId="9" fillId="0" borderId="0" xfId="0" applyNumberFormat="1" applyFont="1" applyAlignment="1">
      <alignment vertical="center"/>
    </xf>
    <xf numFmtId="179" fontId="0" fillId="0" borderId="0" xfId="0" applyNumberFormat="1"/>
    <xf numFmtId="0" fontId="9" fillId="0" borderId="2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/>
    </xf>
    <xf numFmtId="180" fontId="9" fillId="0" borderId="0" xfId="0" applyNumberFormat="1" applyFont="1" applyAlignment="1">
      <alignment vertical="center"/>
    </xf>
    <xf numFmtId="0" fontId="9" fillId="0" borderId="81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190" fontId="9" fillId="0" borderId="0" xfId="0" applyNumberFormat="1" applyFont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8" fontId="9" fillId="0" borderId="0" xfId="0" applyNumberFormat="1" applyFont="1" applyAlignment="1">
      <alignment vertical="center"/>
    </xf>
    <xf numFmtId="181" fontId="9" fillId="0" borderId="0" xfId="0" applyNumberFormat="1" applyFont="1" applyAlignment="1">
      <alignment vertical="center"/>
    </xf>
    <xf numFmtId="180" fontId="0" fillId="0" borderId="0" xfId="0" applyNumberFormat="1"/>
    <xf numFmtId="0" fontId="30" fillId="0" borderId="0" xfId="0" applyFont="1"/>
    <xf numFmtId="0" fontId="6" fillId="0" borderId="8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46" xfId="0" applyFont="1" applyBorder="1"/>
    <xf numFmtId="0" fontId="9" fillId="0" borderId="48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198" fontId="43" fillId="0" borderId="31" xfId="0" applyNumberFormat="1" applyFont="1" applyBorder="1" applyAlignment="1">
      <alignment horizontal="center" vertical="center"/>
    </xf>
    <xf numFmtId="198" fontId="43" fillId="0" borderId="37" xfId="0" applyNumberFormat="1" applyFont="1" applyBorder="1" applyAlignment="1">
      <alignment horizontal="center" vertical="center"/>
    </xf>
    <xf numFmtId="198" fontId="43" fillId="0" borderId="29" xfId="0" applyNumberFormat="1" applyFont="1" applyBorder="1" applyAlignment="1">
      <alignment horizontal="center" vertical="center"/>
    </xf>
    <xf numFmtId="198" fontId="43" fillId="0" borderId="78" xfId="0" applyNumberFormat="1" applyFont="1" applyBorder="1" applyAlignment="1">
      <alignment horizontal="center" vertical="center"/>
    </xf>
    <xf numFmtId="198" fontId="43" fillId="0" borderId="97" xfId="0" applyNumberFormat="1" applyFont="1" applyBorder="1" applyAlignment="1">
      <alignment horizontal="center" vertical="center"/>
    </xf>
    <xf numFmtId="198" fontId="43" fillId="0" borderId="30" xfId="0" applyNumberFormat="1" applyFont="1" applyBorder="1" applyAlignment="1">
      <alignment horizontal="center" vertical="center"/>
    </xf>
    <xf numFmtId="198" fontId="43" fillId="0" borderId="99" xfId="0" applyNumberFormat="1" applyFont="1" applyBorder="1" applyAlignment="1">
      <alignment horizontal="center" vertical="center"/>
    </xf>
    <xf numFmtId="198" fontId="43" fillId="0" borderId="52" xfId="0" applyNumberFormat="1" applyFont="1" applyBorder="1" applyAlignment="1">
      <alignment horizontal="center" vertical="center"/>
    </xf>
    <xf numFmtId="196" fontId="9" fillId="0" borderId="70" xfId="3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81" fontId="9" fillId="0" borderId="70" xfId="3" applyNumberFormat="1" applyFont="1" applyFill="1" applyBorder="1" applyAlignment="1" applyProtection="1">
      <alignment vertical="center"/>
    </xf>
    <xf numFmtId="181" fontId="9" fillId="0" borderId="60" xfId="3" applyNumberFormat="1" applyFont="1" applyFill="1" applyBorder="1" applyAlignment="1" applyProtection="1">
      <alignment vertical="center"/>
    </xf>
    <xf numFmtId="181" fontId="9" fillId="0" borderId="70" xfId="3" applyNumberFormat="1" applyFont="1" applyFill="1" applyBorder="1" applyAlignment="1" applyProtection="1">
      <alignment horizontal="center" vertical="center"/>
    </xf>
    <xf numFmtId="181" fontId="9" fillId="0" borderId="48" xfId="3" applyNumberFormat="1" applyFont="1" applyFill="1" applyBorder="1" applyAlignment="1" applyProtection="1">
      <alignment horizontal="center" vertical="center"/>
    </xf>
    <xf numFmtId="181" fontId="9" fillId="0" borderId="90" xfId="3" applyNumberFormat="1" applyFont="1" applyFill="1" applyBorder="1" applyAlignment="1" applyProtection="1">
      <alignment vertical="center"/>
    </xf>
    <xf numFmtId="181" fontId="9" fillId="0" borderId="48" xfId="3" applyNumberFormat="1" applyFont="1" applyFill="1" applyBorder="1" applyAlignment="1" applyProtection="1">
      <alignment vertical="center"/>
    </xf>
    <xf numFmtId="181" fontId="9" fillId="0" borderId="46" xfId="3" applyNumberFormat="1" applyFont="1" applyFill="1" applyBorder="1" applyAlignment="1" applyProtection="1">
      <alignment vertical="center"/>
    </xf>
    <xf numFmtId="0" fontId="9" fillId="0" borderId="59" xfId="0" applyFont="1" applyBorder="1" applyAlignment="1">
      <alignment horizontal="center" vertical="center"/>
    </xf>
    <xf numFmtId="0" fontId="9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/>
    </xf>
    <xf numFmtId="181" fontId="9" fillId="0" borderId="59" xfId="3" applyNumberFormat="1" applyFont="1" applyFill="1" applyBorder="1" applyAlignment="1" applyProtection="1">
      <alignment vertical="center"/>
    </xf>
    <xf numFmtId="196" fontId="6" fillId="0" borderId="0" xfId="0" applyNumberFormat="1" applyFont="1"/>
    <xf numFmtId="0" fontId="9" fillId="0" borderId="46" xfId="0" applyFont="1" applyBorder="1" applyAlignment="1">
      <alignment horizontal="left" vertical="center"/>
    </xf>
    <xf numFmtId="0" fontId="9" fillId="0" borderId="4" xfId="0" applyFont="1" applyBorder="1"/>
    <xf numFmtId="0" fontId="9" fillId="0" borderId="8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73" xfId="0" applyFont="1" applyBorder="1" applyAlignment="1" applyProtection="1">
      <alignment horizontal="center" vertical="center"/>
      <protection locked="0"/>
    </xf>
    <xf numFmtId="187" fontId="9" fillId="0" borderId="57" xfId="3" applyNumberFormat="1" applyFont="1" applyFill="1" applyBorder="1" applyAlignment="1">
      <alignment horizontal="center" vertical="top"/>
    </xf>
    <xf numFmtId="187" fontId="9" fillId="0" borderId="84" xfId="3" applyNumberFormat="1" applyFont="1" applyFill="1" applyBorder="1" applyAlignment="1">
      <alignment horizontal="center" vertical="top"/>
    </xf>
    <xf numFmtId="181" fontId="9" fillId="0" borderId="79" xfId="3" applyNumberFormat="1" applyFont="1" applyFill="1" applyBorder="1" applyAlignment="1">
      <alignment vertical="top"/>
    </xf>
    <xf numFmtId="188" fontId="9" fillId="0" borderId="55" xfId="3" applyNumberFormat="1" applyFont="1" applyFill="1" applyBorder="1" applyAlignment="1">
      <alignment vertical="top"/>
    </xf>
    <xf numFmtId="188" fontId="9" fillId="0" borderId="66" xfId="3" applyNumberFormat="1" applyFont="1" applyFill="1" applyBorder="1" applyAlignment="1">
      <alignment vertical="top"/>
    </xf>
    <xf numFmtId="190" fontId="9" fillId="0" borderId="9" xfId="3" applyNumberFormat="1" applyFont="1" applyFill="1" applyBorder="1" applyAlignment="1">
      <alignment horizontal="center" vertical="center"/>
    </xf>
    <xf numFmtId="38" fontId="0" fillId="0" borderId="0" xfId="0" applyNumberFormat="1"/>
    <xf numFmtId="38" fontId="9" fillId="0" borderId="2" xfId="3" applyFont="1" applyFill="1" applyBorder="1" applyAlignment="1">
      <alignment horizontal="center" vertical="center"/>
    </xf>
    <xf numFmtId="181" fontId="0" fillId="0" borderId="0" xfId="0" applyNumberFormat="1"/>
    <xf numFmtId="176" fontId="0" fillId="0" borderId="0" xfId="0" applyNumberFormat="1"/>
    <xf numFmtId="181" fontId="9" fillId="0" borderId="0" xfId="3" applyNumberFormat="1" applyFont="1" applyFill="1" applyBorder="1" applyAlignment="1">
      <alignment vertical="top"/>
    </xf>
    <xf numFmtId="0" fontId="0" fillId="0" borderId="0" xfId="0" applyAlignment="1">
      <alignment horizontal="right"/>
    </xf>
    <xf numFmtId="0" fontId="9" fillId="0" borderId="56" xfId="0" applyFont="1" applyBorder="1" applyAlignment="1">
      <alignment horizontal="center" vertical="center" shrinkToFit="1"/>
    </xf>
    <xf numFmtId="201" fontId="0" fillId="0" borderId="0" xfId="0" applyNumberFormat="1"/>
    <xf numFmtId="0" fontId="46" fillId="0" borderId="0" xfId="0" applyFont="1"/>
    <xf numFmtId="0" fontId="47" fillId="0" borderId="0" xfId="0" applyFont="1"/>
    <xf numFmtId="188" fontId="47" fillId="0" borderId="0" xfId="0" applyNumberFormat="1" applyFont="1"/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6" fillId="0" borderId="0" xfId="0" applyFont="1" applyAlignment="1">
      <alignment vertical="center"/>
    </xf>
    <xf numFmtId="178" fontId="9" fillId="15" borderId="6" xfId="3" applyNumberFormat="1" applyFont="1" applyFill="1" applyBorder="1" applyAlignment="1" applyProtection="1">
      <alignment vertical="center"/>
      <protection locked="0"/>
    </xf>
    <xf numFmtId="178" fontId="9" fillId="15" borderId="0" xfId="3" applyNumberFormat="1" applyFont="1" applyFill="1" applyBorder="1" applyAlignment="1" applyProtection="1">
      <alignment vertical="center"/>
      <protection locked="0"/>
    </xf>
    <xf numFmtId="178" fontId="9" fillId="15" borderId="0" xfId="3" applyNumberFormat="1" applyFont="1" applyFill="1" applyBorder="1" applyAlignment="1" applyProtection="1">
      <alignment vertical="center"/>
    </xf>
    <xf numFmtId="178" fontId="9" fillId="15" borderId="92" xfId="3" applyNumberFormat="1" applyFont="1" applyFill="1" applyBorder="1" applyAlignment="1" applyProtection="1">
      <alignment vertical="center"/>
      <protection locked="0"/>
    </xf>
    <xf numFmtId="0" fontId="12" fillId="0" borderId="4" xfId="0" applyFont="1" applyBorder="1"/>
    <xf numFmtId="0" fontId="31" fillId="0" borderId="5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top" wrapText="1"/>
    </xf>
    <xf numFmtId="0" fontId="31" fillId="0" borderId="62" xfId="0" applyFont="1" applyBorder="1" applyAlignment="1">
      <alignment horizontal="center" vertical="center" wrapText="1"/>
    </xf>
    <xf numFmtId="0" fontId="31" fillId="0" borderId="93" xfId="0" applyFont="1" applyBorder="1" applyAlignment="1">
      <alignment horizontal="center" vertical="top" wrapText="1"/>
    </xf>
    <xf numFmtId="0" fontId="31" fillId="0" borderId="103" xfId="0" applyFont="1" applyBorder="1" applyAlignment="1">
      <alignment horizontal="center" vertical="center" wrapText="1"/>
    </xf>
    <xf numFmtId="0" fontId="31" fillId="0" borderId="104" xfId="0" applyFont="1" applyBorder="1" applyAlignment="1">
      <alignment horizontal="center" vertical="top" wrapText="1"/>
    </xf>
    <xf numFmtId="0" fontId="28" fillId="0" borderId="47" xfId="0" applyFont="1" applyBorder="1"/>
    <xf numFmtId="178" fontId="31" fillId="0" borderId="59" xfId="0" applyNumberFormat="1" applyFont="1" applyBorder="1" applyAlignment="1">
      <alignment horizontal="center" vertical="center" wrapText="1"/>
    </xf>
    <xf numFmtId="191" fontId="9" fillId="0" borderId="33" xfId="3" applyNumberFormat="1" applyFont="1" applyFill="1" applyBorder="1" applyAlignment="1" applyProtection="1">
      <alignment vertical="center"/>
      <protection locked="0"/>
    </xf>
    <xf numFmtId="191" fontId="9" fillId="0" borderId="50" xfId="0" applyNumberFormat="1" applyFont="1" applyBorder="1" applyAlignment="1" applyProtection="1">
      <alignment vertical="center"/>
      <protection locked="0"/>
    </xf>
    <xf numFmtId="191" fontId="9" fillId="0" borderId="49" xfId="3" applyNumberFormat="1" applyFont="1" applyFill="1" applyBorder="1" applyAlignment="1" applyProtection="1">
      <alignment vertical="center"/>
      <protection locked="0"/>
    </xf>
    <xf numFmtId="191" fontId="9" fillId="0" borderId="70" xfId="3" applyNumberFormat="1" applyFont="1" applyFill="1" applyBorder="1" applyAlignment="1" applyProtection="1">
      <alignment vertical="center"/>
    </xf>
    <xf numFmtId="191" fontId="9" fillId="0" borderId="89" xfId="3" applyNumberFormat="1" applyFont="1" applyFill="1" applyBorder="1" applyAlignment="1" applyProtection="1">
      <alignment vertical="center"/>
      <protection locked="0"/>
    </xf>
    <xf numFmtId="191" fontId="9" fillId="0" borderId="90" xfId="3" applyNumberFormat="1" applyFont="1" applyFill="1" applyBorder="1" applyAlignment="1" applyProtection="1">
      <alignment vertical="center"/>
    </xf>
    <xf numFmtId="191" fontId="9" fillId="0" borderId="34" xfId="3" applyNumberFormat="1" applyFont="1" applyFill="1" applyBorder="1" applyAlignment="1" applyProtection="1">
      <alignment horizontal="center" vertical="center"/>
      <protection locked="0"/>
    </xf>
    <xf numFmtId="191" fontId="9" fillId="0" borderId="32" xfId="3" applyNumberFormat="1" applyFont="1" applyFill="1" applyBorder="1" applyAlignment="1" applyProtection="1">
      <alignment horizontal="center" vertical="center"/>
      <protection locked="0"/>
    </xf>
    <xf numFmtId="191" fontId="9" fillId="0" borderId="59" xfId="3" applyNumberFormat="1" applyFont="1" applyFill="1" applyBorder="1" applyAlignment="1" applyProtection="1">
      <alignment horizontal="center" vertical="center"/>
    </xf>
    <xf numFmtId="191" fontId="9" fillId="0" borderId="34" xfId="3" applyNumberFormat="1" applyFont="1" applyFill="1" applyBorder="1" applyAlignment="1" applyProtection="1">
      <alignment vertical="center"/>
    </xf>
    <xf numFmtId="191" fontId="9" fillId="0" borderId="64" xfId="3" applyNumberFormat="1" applyFont="1" applyFill="1" applyBorder="1" applyAlignment="1" applyProtection="1">
      <alignment horizontal="center" vertical="center"/>
      <protection locked="0"/>
    </xf>
    <xf numFmtId="191" fontId="9" fillId="0" borderId="90" xfId="3" applyNumberFormat="1" applyFont="1" applyFill="1" applyBorder="1" applyAlignment="1" applyProtection="1">
      <alignment horizontal="center" vertical="center"/>
    </xf>
    <xf numFmtId="191" fontId="9" fillId="0" borderId="34" xfId="3" applyNumberFormat="1" applyFont="1" applyFill="1" applyBorder="1" applyAlignment="1" applyProtection="1">
      <alignment vertical="center"/>
      <protection locked="0"/>
    </xf>
    <xf numFmtId="191" fontId="9" fillId="0" borderId="18" xfId="3" applyNumberFormat="1" applyFont="1" applyFill="1" applyBorder="1" applyAlignment="1" applyProtection="1">
      <alignment vertical="center"/>
    </xf>
    <xf numFmtId="191" fontId="9" fillId="0" borderId="89" xfId="3" applyNumberFormat="1" applyFont="1" applyFill="1" applyBorder="1" applyAlignment="1" applyProtection="1">
      <alignment horizontal="center" vertical="center"/>
      <protection locked="0"/>
    </xf>
    <xf numFmtId="191" fontId="9" fillId="0" borderId="62" xfId="3" applyNumberFormat="1" applyFont="1" applyFill="1" applyBorder="1" applyAlignment="1" applyProtection="1">
      <alignment horizontal="center" vertical="center"/>
    </xf>
    <xf numFmtId="0" fontId="9" fillId="0" borderId="81" xfId="0" applyFont="1" applyBorder="1" applyAlignment="1" applyProtection="1">
      <alignment horizontal="right" vertical="center" indent="1"/>
      <protection locked="0"/>
    </xf>
    <xf numFmtId="0" fontId="9" fillId="0" borderId="10" xfId="0" applyFont="1" applyBorder="1" applyAlignment="1">
      <alignment horizontal="center" vertical="center" wrapText="1"/>
    </xf>
    <xf numFmtId="182" fontId="9" fillId="0" borderId="10" xfId="3" applyNumberFormat="1" applyFont="1" applyFill="1" applyBorder="1" applyAlignment="1" applyProtection="1">
      <alignment horizontal="center" vertical="center"/>
    </xf>
    <xf numFmtId="181" fontId="9" fillId="0" borderId="45" xfId="3" applyNumberFormat="1" applyFont="1" applyFill="1" applyBorder="1" applyAlignment="1" applyProtection="1">
      <alignment horizontal="center" vertical="center"/>
    </xf>
    <xf numFmtId="181" fontId="9" fillId="0" borderId="26" xfId="3" applyNumberFormat="1" applyFont="1" applyFill="1" applyBorder="1" applyAlignment="1" applyProtection="1">
      <alignment horizontal="center" vertical="center"/>
    </xf>
    <xf numFmtId="190" fontId="9" fillId="0" borderId="26" xfId="3" applyNumberFormat="1" applyFont="1" applyFill="1" applyBorder="1" applyAlignment="1" applyProtection="1">
      <alignment horizontal="center" vertical="center"/>
    </xf>
    <xf numFmtId="181" fontId="9" fillId="0" borderId="71" xfId="3" applyNumberFormat="1" applyFont="1" applyFill="1" applyBorder="1" applyAlignment="1" applyProtection="1">
      <alignment horizontal="center" vertical="center"/>
    </xf>
    <xf numFmtId="196" fontId="9" fillId="0" borderId="33" xfId="3" applyNumberFormat="1" applyFont="1" applyFill="1" applyBorder="1" applyAlignment="1" applyProtection="1">
      <alignment horizontal="center" vertical="center"/>
    </xf>
    <xf numFmtId="181" fontId="9" fillId="0" borderId="34" xfId="3" applyNumberFormat="1" applyFont="1" applyFill="1" applyBorder="1" applyAlignment="1" applyProtection="1">
      <alignment horizontal="center" vertical="center"/>
    </xf>
    <xf numFmtId="196" fontId="9" fillId="0" borderId="31" xfId="3" applyNumberFormat="1" applyFont="1" applyFill="1" applyBorder="1" applyAlignment="1" applyProtection="1">
      <alignment horizontal="center" vertical="center"/>
    </xf>
    <xf numFmtId="196" fontId="9" fillId="0" borderId="82" xfId="3" applyNumberFormat="1" applyFont="1" applyFill="1" applyBorder="1" applyAlignment="1" applyProtection="1">
      <alignment horizontal="center" vertical="center"/>
    </xf>
    <xf numFmtId="196" fontId="9" fillId="0" borderId="86" xfId="3" applyNumberFormat="1" applyFont="1" applyFill="1" applyBorder="1" applyAlignment="1" applyProtection="1">
      <alignment horizontal="center" vertical="center"/>
    </xf>
    <xf numFmtId="181" fontId="9" fillId="0" borderId="36" xfId="3" applyNumberFormat="1" applyFont="1" applyFill="1" applyBorder="1" applyAlignment="1" applyProtection="1">
      <alignment horizontal="center" vertical="center"/>
    </xf>
    <xf numFmtId="181" fontId="9" fillId="0" borderId="86" xfId="3" applyNumberFormat="1" applyFont="1" applyFill="1" applyBorder="1" applyAlignment="1" applyProtection="1">
      <alignment horizontal="center" vertical="center"/>
    </xf>
    <xf numFmtId="196" fontId="9" fillId="0" borderId="30" xfId="3" applyNumberFormat="1" applyFont="1" applyFill="1" applyBorder="1" applyAlignment="1" applyProtection="1">
      <alignment horizontal="center" vertical="center"/>
    </xf>
    <xf numFmtId="38" fontId="9" fillId="0" borderId="82" xfId="0" applyNumberFormat="1" applyFont="1" applyBorder="1" applyAlignment="1">
      <alignment vertical="center"/>
    </xf>
    <xf numFmtId="190" fontId="0" fillId="0" borderId="35" xfId="0" applyNumberFormat="1" applyBorder="1" applyAlignment="1">
      <alignment horizontal="center" vertical="center"/>
    </xf>
    <xf numFmtId="190" fontId="0" fillId="0" borderId="36" xfId="0" quotePrefix="1" applyNumberFormat="1" applyBorder="1" applyAlignment="1">
      <alignment horizontal="center" vertical="center"/>
    </xf>
    <xf numFmtId="201" fontId="0" fillId="0" borderId="36" xfId="0" applyNumberFormat="1" applyBorder="1"/>
    <xf numFmtId="0" fontId="0" fillId="0" borderId="36" xfId="0" quotePrefix="1" applyBorder="1" applyAlignment="1">
      <alignment horizontal="center"/>
    </xf>
    <xf numFmtId="0" fontId="0" fillId="0" borderId="36" xfId="0" applyBorder="1"/>
    <xf numFmtId="184" fontId="0" fillId="0" borderId="36" xfId="0" applyNumberFormat="1" applyBorder="1"/>
    <xf numFmtId="184" fontId="0" fillId="0" borderId="30" xfId="0" applyNumberFormat="1" applyBorder="1"/>
    <xf numFmtId="0" fontId="8" fillId="0" borderId="10" xfId="0" applyFont="1" applyBorder="1" applyAlignment="1">
      <alignment horizontal="center" vertical="center" wrapText="1"/>
    </xf>
    <xf numFmtId="181" fontId="9" fillId="0" borderId="23" xfId="3" applyNumberFormat="1" applyFont="1" applyFill="1" applyBorder="1" applyAlignment="1">
      <alignment vertical="center"/>
    </xf>
    <xf numFmtId="176" fontId="9" fillId="0" borderId="35" xfId="3" applyNumberFormat="1" applyFont="1" applyFill="1" applyBorder="1" applyAlignment="1">
      <alignment vertical="center"/>
    </xf>
    <xf numFmtId="176" fontId="9" fillId="0" borderId="36" xfId="3" applyNumberFormat="1" applyFont="1" applyFill="1" applyBorder="1" applyAlignment="1">
      <alignment vertical="center"/>
    </xf>
    <xf numFmtId="176" fontId="9" fillId="0" borderId="30" xfId="3" applyNumberFormat="1" applyFont="1" applyFill="1" applyBorder="1" applyAlignment="1">
      <alignment vertical="center"/>
    </xf>
    <xf numFmtId="176" fontId="9" fillId="0" borderId="56" xfId="3" applyNumberFormat="1" applyFont="1" applyFill="1" applyBorder="1" applyAlignment="1">
      <alignment vertical="center"/>
    </xf>
    <xf numFmtId="176" fontId="9" fillId="0" borderId="53" xfId="3" applyNumberFormat="1" applyFont="1" applyFill="1" applyBorder="1" applyAlignment="1">
      <alignment vertical="center"/>
    </xf>
    <xf numFmtId="185" fontId="9" fillId="0" borderId="21" xfId="0" applyNumberFormat="1" applyFont="1" applyBorder="1" applyAlignment="1">
      <alignment vertical="center"/>
    </xf>
    <xf numFmtId="185" fontId="9" fillId="0" borderId="22" xfId="0" applyNumberFormat="1" applyFont="1" applyBorder="1" applyAlignment="1">
      <alignment vertical="center"/>
    </xf>
    <xf numFmtId="185" fontId="9" fillId="0" borderId="23" xfId="0" applyNumberFormat="1" applyFont="1" applyBorder="1" applyAlignment="1">
      <alignment vertical="center"/>
    </xf>
    <xf numFmtId="184" fontId="9" fillId="0" borderId="70" xfId="3" applyNumberFormat="1" applyFont="1" applyFill="1" applyBorder="1" applyAlignment="1" applyProtection="1">
      <alignment vertical="center"/>
    </xf>
    <xf numFmtId="184" fontId="9" fillId="0" borderId="54" xfId="3" applyNumberFormat="1" applyFont="1" applyFill="1" applyBorder="1" applyAlignment="1" applyProtection="1">
      <alignment vertical="center"/>
    </xf>
    <xf numFmtId="198" fontId="43" fillId="0" borderId="84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198" fontId="43" fillId="0" borderId="77" xfId="0" applyNumberFormat="1" applyFont="1" applyBorder="1" applyAlignment="1">
      <alignment horizontal="center" vertical="center"/>
    </xf>
    <xf numFmtId="198" fontId="9" fillId="0" borderId="52" xfId="3" applyNumberFormat="1" applyFont="1" applyFill="1" applyBorder="1" applyAlignment="1" applyProtection="1">
      <alignment horizontal="center" vertical="center"/>
      <protection locked="0"/>
    </xf>
    <xf numFmtId="198" fontId="9" fillId="0" borderId="31" xfId="3" applyNumberFormat="1" applyFon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176" fontId="9" fillId="0" borderId="11" xfId="0" applyNumberFormat="1" applyFont="1" applyBorder="1"/>
    <xf numFmtId="0" fontId="9" fillId="0" borderId="21" xfId="0" applyFont="1" applyBorder="1" applyAlignment="1" applyProtection="1">
      <alignment horizontal="right" vertical="center" indent="1"/>
      <protection locked="0"/>
    </xf>
    <xf numFmtId="0" fontId="9" fillId="0" borderId="50" xfId="0" applyFont="1" applyBorder="1" applyAlignment="1" applyProtection="1">
      <alignment horizontal="right" vertical="center" indent="1"/>
      <protection locked="0"/>
    </xf>
    <xf numFmtId="0" fontId="9" fillId="0" borderId="21" xfId="0" applyFont="1" applyBorder="1" applyAlignment="1" applyProtection="1">
      <alignment horizontal="left" vertical="center" indent="1"/>
      <protection locked="0"/>
    </xf>
    <xf numFmtId="191" fontId="9" fillId="0" borderId="52" xfId="0" applyNumberFormat="1" applyFont="1" applyBorder="1" applyAlignment="1" applyProtection="1">
      <alignment horizontal="center" vertical="center"/>
      <protection locked="0"/>
    </xf>
    <xf numFmtId="191" fontId="9" fillId="0" borderId="37" xfId="0" applyNumberFormat="1" applyFont="1" applyBorder="1" applyAlignment="1" applyProtection="1">
      <alignment horizontal="center" vertical="center"/>
      <protection locked="0"/>
    </xf>
    <xf numFmtId="191" fontId="9" fillId="0" borderId="78" xfId="0" applyNumberFormat="1" applyFont="1" applyBorder="1" applyAlignment="1" applyProtection="1">
      <alignment horizontal="center" vertical="center"/>
      <protection locked="0"/>
    </xf>
    <xf numFmtId="198" fontId="43" fillId="0" borderId="83" xfId="0" applyNumberFormat="1" applyFont="1" applyBorder="1" applyAlignment="1">
      <alignment horizontal="center" vertical="center"/>
    </xf>
    <xf numFmtId="191" fontId="9" fillId="0" borderId="88" xfId="0" applyNumberFormat="1" applyFont="1" applyBorder="1" applyAlignment="1" applyProtection="1">
      <alignment horizontal="center" vertical="center"/>
      <protection locked="0"/>
    </xf>
    <xf numFmtId="198" fontId="9" fillId="0" borderId="90" xfId="0" applyNumberFormat="1" applyFont="1" applyBorder="1" applyAlignment="1">
      <alignment horizontal="center" vertical="center"/>
    </xf>
    <xf numFmtId="198" fontId="9" fillId="0" borderId="31" xfId="3" applyNumberFormat="1" applyFont="1" applyFill="1" applyBorder="1" applyAlignment="1" applyProtection="1">
      <alignment horizontal="center" vertical="center"/>
      <protection locked="0"/>
    </xf>
    <xf numFmtId="198" fontId="9" fillId="0" borderId="77" xfId="3" applyNumberFormat="1" applyFont="1" applyFill="1" applyBorder="1" applyAlignment="1" applyProtection="1">
      <alignment horizontal="center" vertical="center"/>
      <protection locked="0"/>
    </xf>
    <xf numFmtId="198" fontId="9" fillId="0" borderId="48" xfId="0" applyNumberFormat="1" applyFont="1" applyBorder="1" applyAlignment="1">
      <alignment horizontal="center" vertical="center"/>
    </xf>
    <xf numFmtId="0" fontId="1" fillId="15" borderId="0" xfId="0" applyFont="1" applyFill="1"/>
    <xf numFmtId="0" fontId="44" fillId="15" borderId="0" xfId="0" applyFont="1" applyFill="1"/>
    <xf numFmtId="0" fontId="0" fillId="15" borderId="0" xfId="0" applyFill="1"/>
    <xf numFmtId="191" fontId="32" fillId="0" borderId="42" xfId="0" applyNumberFormat="1" applyFont="1" applyBorder="1" applyAlignment="1">
      <alignment horizontal="center"/>
    </xf>
    <xf numFmtId="0" fontId="31" fillId="0" borderId="70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191" fontId="32" fillId="0" borderId="35" xfId="0" applyNumberFormat="1" applyFont="1" applyBorder="1" applyAlignment="1">
      <alignment horizontal="center"/>
    </xf>
    <xf numFmtId="191" fontId="32" fillId="0" borderId="56" xfId="0" applyNumberFormat="1" applyFont="1" applyBorder="1" applyAlignment="1">
      <alignment horizontal="center"/>
    </xf>
    <xf numFmtId="191" fontId="32" fillId="0" borderId="30" xfId="0" applyNumberFormat="1" applyFont="1" applyBorder="1" applyAlignment="1">
      <alignment horizontal="center"/>
    </xf>
    <xf numFmtId="198" fontId="29" fillId="0" borderId="85" xfId="1" applyNumberFormat="1" applyFont="1" applyFill="1" applyBorder="1" applyAlignment="1">
      <alignment horizontal="right" vertical="center"/>
    </xf>
    <xf numFmtId="197" fontId="29" fillId="0" borderId="33" xfId="1" applyNumberFormat="1" applyFont="1" applyFill="1" applyBorder="1" applyAlignment="1">
      <alignment horizontal="right"/>
    </xf>
    <xf numFmtId="197" fontId="29" fillId="0" borderId="34" xfId="1" applyNumberFormat="1" applyFont="1" applyFill="1" applyBorder="1" applyAlignment="1">
      <alignment horizontal="right"/>
    </xf>
    <xf numFmtId="198" fontId="29" fillId="0" borderId="78" xfId="1" applyNumberFormat="1" applyFont="1" applyFill="1" applyBorder="1" applyAlignment="1">
      <alignment horizontal="right" vertical="center"/>
    </xf>
    <xf numFmtId="197" fontId="29" fillId="0" borderId="38" xfId="1" applyNumberFormat="1" applyFont="1" applyFill="1" applyBorder="1" applyAlignment="1">
      <alignment horizontal="right"/>
    </xf>
    <xf numFmtId="197" fontId="29" fillId="0" borderId="32" xfId="1" applyNumberFormat="1" applyFont="1" applyFill="1" applyBorder="1" applyAlignment="1">
      <alignment horizontal="right"/>
    </xf>
    <xf numFmtId="198" fontId="29" fillId="0" borderId="32" xfId="1" applyNumberFormat="1" applyFont="1" applyFill="1" applyBorder="1" applyAlignment="1">
      <alignment horizontal="right" vertical="center"/>
    </xf>
    <xf numFmtId="198" fontId="29" fillId="0" borderId="0" xfId="1" applyNumberFormat="1" applyFont="1" applyFill="1" applyBorder="1" applyAlignment="1">
      <alignment horizontal="right" vertical="center"/>
    </xf>
    <xf numFmtId="197" fontId="29" fillId="0" borderId="35" xfId="1" applyNumberFormat="1" applyFont="1" applyFill="1" applyBorder="1" applyAlignment="1">
      <alignment horizontal="right"/>
    </xf>
    <xf numFmtId="197" fontId="29" fillId="0" borderId="93" xfId="1" applyNumberFormat="1" applyFont="1" applyFill="1" applyBorder="1" applyAlignment="1">
      <alignment horizontal="right"/>
    </xf>
    <xf numFmtId="197" fontId="29" fillId="0" borderId="80" xfId="1" applyNumberFormat="1" applyFont="1" applyFill="1" applyBorder="1" applyAlignment="1">
      <alignment horizontal="right"/>
    </xf>
    <xf numFmtId="197" fontId="29" fillId="0" borderId="26" xfId="1" applyNumberFormat="1" applyFont="1" applyFill="1" applyBorder="1" applyAlignment="1">
      <alignment horizontal="right"/>
    </xf>
    <xf numFmtId="198" fontId="29" fillId="0" borderId="34" xfId="1" applyNumberFormat="1" applyFont="1" applyFill="1" applyBorder="1" applyAlignment="1">
      <alignment horizontal="right" vertical="center"/>
    </xf>
    <xf numFmtId="197" fontId="29" fillId="0" borderId="55" xfId="1" applyNumberFormat="1" applyFont="1" applyFill="1" applyBorder="1" applyAlignment="1">
      <alignment horizontal="right"/>
    </xf>
    <xf numFmtId="197" fontId="29" fillId="0" borderId="66" xfId="1" applyNumberFormat="1" applyFont="1" applyFill="1" applyBorder="1" applyAlignment="1">
      <alignment horizontal="right"/>
    </xf>
    <xf numFmtId="197" fontId="29" fillId="0" borderId="33" xfId="1" applyNumberFormat="1" applyFont="1" applyFill="1" applyBorder="1" applyAlignment="1">
      <alignment horizontal="center"/>
    </xf>
    <xf numFmtId="197" fontId="29" fillId="0" borderId="34" xfId="1" applyNumberFormat="1" applyFont="1" applyFill="1" applyBorder="1" applyAlignment="1">
      <alignment horizontal="center"/>
    </xf>
    <xf numFmtId="197" fontId="29" fillId="0" borderId="38" xfId="1" applyNumberFormat="1" applyFont="1" applyFill="1" applyBorder="1" applyAlignment="1">
      <alignment horizontal="center"/>
    </xf>
    <xf numFmtId="197" fontId="29" fillId="0" borderId="32" xfId="1" applyNumberFormat="1" applyFont="1" applyFill="1" applyBorder="1" applyAlignment="1">
      <alignment horizontal="center"/>
    </xf>
    <xf numFmtId="197" fontId="29" fillId="0" borderId="80" xfId="1" applyNumberFormat="1" applyFont="1" applyFill="1" applyBorder="1" applyAlignment="1">
      <alignment horizontal="center"/>
    </xf>
    <xf numFmtId="197" fontId="29" fillId="0" borderId="26" xfId="1" applyNumberFormat="1" applyFont="1" applyFill="1" applyBorder="1" applyAlignment="1">
      <alignment horizontal="center"/>
    </xf>
    <xf numFmtId="198" fontId="29" fillId="0" borderId="89" xfId="1" applyNumberFormat="1" applyFont="1" applyFill="1" applyBorder="1" applyAlignment="1">
      <alignment horizontal="right" vertical="center"/>
    </xf>
    <xf numFmtId="198" fontId="29" fillId="0" borderId="63" xfId="1" applyNumberFormat="1" applyFont="1" applyFill="1" applyBorder="1" applyAlignment="1">
      <alignment horizontal="right" vertical="center"/>
    </xf>
    <xf numFmtId="197" fontId="29" fillId="0" borderId="33" xfId="0" applyNumberFormat="1" applyFont="1" applyBorder="1" applyAlignment="1" applyProtection="1">
      <alignment horizontal="center"/>
      <protection locked="0"/>
    </xf>
    <xf numFmtId="197" fontId="29" fillId="0" borderId="34" xfId="0" applyNumberFormat="1" applyFont="1" applyBorder="1" applyAlignment="1" applyProtection="1">
      <alignment horizontal="center"/>
      <protection locked="0"/>
    </xf>
    <xf numFmtId="197" fontId="29" fillId="0" borderId="38" xfId="0" applyNumberFormat="1" applyFont="1" applyBorder="1" applyAlignment="1" applyProtection="1">
      <alignment horizontal="center"/>
      <protection locked="0"/>
    </xf>
    <xf numFmtId="197" fontId="29" fillId="0" borderId="32" xfId="0" applyNumberFormat="1" applyFont="1" applyBorder="1" applyAlignment="1" applyProtection="1">
      <alignment horizontal="center"/>
      <protection locked="0"/>
    </xf>
    <xf numFmtId="197" fontId="29" fillId="0" borderId="91" xfId="0" applyNumberFormat="1" applyFont="1" applyBorder="1" applyAlignment="1" applyProtection="1">
      <alignment horizontal="center"/>
      <protection locked="0"/>
    </xf>
    <xf numFmtId="197" fontId="29" fillId="0" borderId="74" xfId="0" applyNumberFormat="1" applyFont="1" applyBorder="1" applyAlignment="1" applyProtection="1">
      <alignment horizontal="center"/>
      <protection locked="0"/>
    </xf>
    <xf numFmtId="197" fontId="29" fillId="0" borderId="82" xfId="0" applyNumberFormat="1" applyFont="1" applyBorder="1" applyAlignment="1">
      <alignment horizontal="center"/>
    </xf>
    <xf numFmtId="197" fontId="29" fillId="0" borderId="36" xfId="0" applyNumberFormat="1" applyFont="1" applyBorder="1" applyAlignment="1">
      <alignment horizontal="center"/>
    </xf>
    <xf numFmtId="197" fontId="29" fillId="0" borderId="35" xfId="0" applyNumberFormat="1" applyFont="1" applyBorder="1" applyAlignment="1">
      <alignment horizontal="center"/>
    </xf>
    <xf numFmtId="197" fontId="29" fillId="0" borderId="81" xfId="0" applyNumberFormat="1" applyFont="1" applyBorder="1" applyAlignment="1">
      <alignment horizontal="center"/>
    </xf>
    <xf numFmtId="197" fontId="29" fillId="0" borderId="34" xfId="0" applyNumberFormat="1" applyFont="1" applyBorder="1" applyAlignment="1">
      <alignment horizontal="center"/>
    </xf>
    <xf numFmtId="197" fontId="29" fillId="0" borderId="50" xfId="0" applyNumberFormat="1" applyFont="1" applyBorder="1" applyAlignment="1">
      <alignment horizontal="center"/>
    </xf>
    <xf numFmtId="197" fontId="29" fillId="0" borderId="32" xfId="0" applyNumberFormat="1" applyFont="1" applyBorder="1" applyAlignment="1">
      <alignment horizontal="center"/>
    </xf>
    <xf numFmtId="197" fontId="29" fillId="0" borderId="89" xfId="0" applyNumberFormat="1" applyFont="1" applyBorder="1" applyAlignment="1" applyProtection="1">
      <alignment horizontal="center"/>
      <protection locked="0"/>
    </xf>
    <xf numFmtId="197" fontId="29" fillId="0" borderId="54" xfId="0" applyNumberFormat="1" applyFont="1" applyBorder="1" applyAlignment="1" applyProtection="1">
      <alignment horizontal="center"/>
      <protection locked="0"/>
    </xf>
    <xf numFmtId="197" fontId="29" fillId="0" borderId="18" xfId="0" applyNumberFormat="1" applyFont="1" applyBorder="1" applyAlignment="1" applyProtection="1">
      <alignment horizontal="center"/>
      <protection locked="0"/>
    </xf>
    <xf numFmtId="197" fontId="29" fillId="0" borderId="63" xfId="0" applyNumberFormat="1" applyFont="1" applyBorder="1" applyAlignment="1" applyProtection="1">
      <alignment horizontal="center"/>
      <protection locked="0"/>
    </xf>
    <xf numFmtId="197" fontId="29" fillId="0" borderId="75" xfId="0" applyNumberFormat="1" applyFont="1" applyBorder="1" applyAlignment="1" applyProtection="1">
      <alignment horizontal="center"/>
      <protection locked="0"/>
    </xf>
    <xf numFmtId="197" fontId="29" fillId="0" borderId="56" xfId="0" applyNumberFormat="1" applyFont="1" applyBorder="1" applyAlignment="1">
      <alignment horizontal="center"/>
    </xf>
    <xf numFmtId="197" fontId="29" fillId="0" borderId="62" xfId="0" applyNumberFormat="1" applyFont="1" applyBorder="1" applyAlignment="1" applyProtection="1">
      <alignment horizontal="center"/>
      <protection locked="0"/>
    </xf>
    <xf numFmtId="197" fontId="29" fillId="0" borderId="54" xfId="1" applyNumberFormat="1" applyFont="1" applyFill="1" applyBorder="1" applyAlignment="1">
      <alignment horizontal="center"/>
    </xf>
    <xf numFmtId="197" fontId="29" fillId="0" borderId="18" xfId="1" applyNumberFormat="1" applyFont="1" applyFill="1" applyBorder="1" applyAlignment="1">
      <alignment horizontal="center"/>
    </xf>
    <xf numFmtId="197" fontId="10" fillId="0" borderId="21" xfId="1" applyNumberFormat="1" applyFont="1" applyFill="1" applyBorder="1" applyAlignment="1">
      <alignment horizontal="right" vertical="center"/>
    </xf>
    <xf numFmtId="197" fontId="10" fillId="0" borderId="52" xfId="1" applyNumberFormat="1" applyFont="1" applyFill="1" applyBorder="1" applyAlignment="1">
      <alignment horizontal="right" vertical="center"/>
    </xf>
    <xf numFmtId="197" fontId="28" fillId="0" borderId="63" xfId="1" applyNumberFormat="1" applyFont="1" applyFill="1" applyBorder="1" applyAlignment="1">
      <alignment horizontal="right" vertical="center"/>
    </xf>
    <xf numFmtId="197" fontId="28" fillId="0" borderId="32" xfId="1" applyNumberFormat="1" applyFont="1" applyFill="1" applyBorder="1" applyAlignment="1">
      <alignment horizontal="right" vertical="center"/>
    </xf>
    <xf numFmtId="197" fontId="10" fillId="0" borderId="22" xfId="1" applyNumberFormat="1" applyFont="1" applyFill="1" applyBorder="1" applyAlignment="1">
      <alignment horizontal="right" vertical="center"/>
    </xf>
    <xf numFmtId="197" fontId="10" fillId="0" borderId="37" xfId="1" applyNumberFormat="1" applyFont="1" applyFill="1" applyBorder="1" applyAlignment="1">
      <alignment horizontal="right" vertical="center"/>
    </xf>
    <xf numFmtId="197" fontId="28" fillId="0" borderId="38" xfId="1" applyNumberFormat="1" applyFont="1" applyFill="1" applyBorder="1" applyAlignment="1">
      <alignment horizontal="right" vertical="center"/>
    </xf>
    <xf numFmtId="197" fontId="28" fillId="0" borderId="80" xfId="1" applyNumberFormat="1" applyFont="1" applyFill="1" applyBorder="1" applyAlignment="1">
      <alignment horizontal="right" vertical="center"/>
    </xf>
    <xf numFmtId="197" fontId="28" fillId="0" borderId="26" xfId="1" applyNumberFormat="1" applyFont="1" applyFill="1" applyBorder="1" applyAlignment="1">
      <alignment horizontal="right" vertical="center"/>
    </xf>
    <xf numFmtId="197" fontId="28" fillId="0" borderId="93" xfId="1" applyNumberFormat="1" applyFont="1" applyFill="1" applyBorder="1" applyAlignment="1">
      <alignment horizontal="right" vertical="center"/>
    </xf>
    <xf numFmtId="0" fontId="9" fillId="0" borderId="23" xfId="0" applyFont="1" applyBorder="1" applyAlignment="1" applyProtection="1">
      <alignment vertical="center"/>
      <protection locked="0"/>
    </xf>
    <xf numFmtId="184" fontId="0" fillId="0" borderId="36" xfId="0" quotePrefix="1" applyNumberFormat="1" applyBorder="1" applyAlignment="1">
      <alignment horizontal="center"/>
    </xf>
    <xf numFmtId="0" fontId="9" fillId="0" borderId="22" xfId="0" applyFont="1" applyBorder="1" applyAlignment="1" applyProtection="1">
      <alignment horizontal="center" vertical="center"/>
      <protection locked="0"/>
    </xf>
    <xf numFmtId="38" fontId="9" fillId="0" borderId="22" xfId="0" applyNumberFormat="1" applyFont="1" applyBorder="1" applyAlignment="1">
      <alignment vertical="center"/>
    </xf>
    <xf numFmtId="191" fontId="9" fillId="0" borderId="38" xfId="3" applyNumberFormat="1" applyFont="1" applyFill="1" applyBorder="1" applyAlignment="1" applyProtection="1">
      <alignment vertical="center"/>
    </xf>
    <xf numFmtId="191" fontId="9" fillId="0" borderId="64" xfId="3" applyNumberFormat="1" applyFont="1" applyFill="1" applyBorder="1" applyAlignment="1">
      <alignment vertical="top"/>
    </xf>
    <xf numFmtId="191" fontId="9" fillId="0" borderId="66" xfId="3" applyNumberFormat="1" applyFont="1" applyFill="1" applyBorder="1" applyAlignment="1">
      <alignment vertical="top"/>
    </xf>
    <xf numFmtId="191" fontId="9" fillId="0" borderId="66" xfId="3" applyNumberFormat="1" applyFont="1" applyFill="1" applyBorder="1" applyAlignment="1">
      <alignment horizontal="center" vertical="center"/>
    </xf>
    <xf numFmtId="191" fontId="9" fillId="0" borderId="65" xfId="3" applyNumberFormat="1" applyFont="1" applyFill="1" applyBorder="1" applyAlignment="1">
      <alignment horizontal="center" vertical="center"/>
    </xf>
    <xf numFmtId="202" fontId="9" fillId="0" borderId="67" xfId="3" applyNumberFormat="1" applyFont="1" applyFill="1" applyBorder="1" applyAlignment="1">
      <alignment vertical="top"/>
    </xf>
    <xf numFmtId="202" fontId="9" fillId="0" borderId="57" xfId="3" applyNumberFormat="1" applyFont="1" applyFill="1" applyBorder="1" applyAlignment="1">
      <alignment horizontal="center" vertical="top"/>
    </xf>
    <xf numFmtId="202" fontId="9" fillId="0" borderId="84" xfId="3" applyNumberFormat="1" applyFont="1" applyFill="1" applyBorder="1" applyAlignment="1">
      <alignment horizontal="center" vertical="top"/>
    </xf>
    <xf numFmtId="203" fontId="9" fillId="0" borderId="81" xfId="0" applyNumberFormat="1" applyFont="1" applyBorder="1" applyAlignment="1">
      <alignment vertical="center"/>
    </xf>
    <xf numFmtId="204" fontId="9" fillId="0" borderId="51" xfId="0" applyNumberFormat="1" applyFont="1" applyBorder="1" applyAlignment="1">
      <alignment vertical="center"/>
    </xf>
    <xf numFmtId="203" fontId="9" fillId="0" borderId="10" xfId="0" applyNumberFormat="1" applyFont="1" applyBorder="1" applyAlignment="1">
      <alignment vertical="center"/>
    </xf>
    <xf numFmtId="203" fontId="9" fillId="0" borderId="51" xfId="0" applyNumberFormat="1" applyFont="1" applyBorder="1" applyAlignment="1">
      <alignment vertical="center"/>
    </xf>
    <xf numFmtId="204" fontId="9" fillId="0" borderId="81" xfId="0" applyNumberFormat="1" applyFont="1" applyBorder="1" applyAlignment="1">
      <alignment vertical="center"/>
    </xf>
    <xf numFmtId="203" fontId="9" fillId="0" borderId="8" xfId="0" applyNumberFormat="1" applyFont="1" applyBorder="1" applyAlignment="1">
      <alignment vertical="center"/>
    </xf>
    <xf numFmtId="203" fontId="9" fillId="0" borderId="21" xfId="0" applyNumberFormat="1" applyFont="1" applyBorder="1" applyAlignment="1">
      <alignment vertical="center"/>
    </xf>
    <xf numFmtId="204" fontId="9" fillId="0" borderId="67" xfId="0" applyNumberFormat="1" applyFont="1" applyBorder="1" applyAlignment="1">
      <alignment vertical="center"/>
    </xf>
    <xf numFmtId="203" fontId="9" fillId="0" borderId="1" xfId="0" applyNumberFormat="1" applyFont="1" applyBorder="1" applyAlignment="1">
      <alignment vertical="center"/>
    </xf>
    <xf numFmtId="203" fontId="9" fillId="0" borderId="67" xfId="0" applyNumberFormat="1" applyFont="1" applyBorder="1" applyAlignment="1">
      <alignment vertical="center"/>
    </xf>
    <xf numFmtId="204" fontId="9" fillId="0" borderId="21" xfId="0" applyNumberFormat="1" applyFont="1" applyBorder="1" applyAlignment="1">
      <alignment vertical="center"/>
    </xf>
    <xf numFmtId="203" fontId="9" fillId="0" borderId="2" xfId="0" applyNumberFormat="1" applyFont="1" applyBorder="1" applyAlignment="1">
      <alignment vertical="center"/>
    </xf>
    <xf numFmtId="205" fontId="9" fillId="0" borderId="7" xfId="0" applyNumberFormat="1" applyFont="1" applyBorder="1" applyAlignment="1">
      <alignment vertical="center"/>
    </xf>
    <xf numFmtId="205" fontId="9" fillId="0" borderId="37" xfId="0" applyNumberFormat="1" applyFont="1" applyBorder="1" applyAlignment="1">
      <alignment vertical="center"/>
    </xf>
    <xf numFmtId="205" fontId="9" fillId="0" borderId="53" xfId="0" applyNumberFormat="1" applyFont="1" applyBorder="1" applyAlignment="1">
      <alignment vertical="center"/>
    </xf>
    <xf numFmtId="205" fontId="9" fillId="0" borderId="9" xfId="0" applyNumberFormat="1" applyFont="1" applyBorder="1" applyAlignment="1">
      <alignment vertical="center"/>
    </xf>
    <xf numFmtId="205" fontId="9" fillId="0" borderId="68" xfId="0" applyNumberFormat="1" applyFont="1" applyBorder="1" applyAlignment="1">
      <alignment horizontal="right" vertical="center"/>
    </xf>
    <xf numFmtId="205" fontId="9" fillId="0" borderId="37" xfId="0" applyNumberFormat="1" applyFont="1" applyBorder="1" applyAlignment="1">
      <alignment horizontal="right" vertical="center"/>
    </xf>
    <xf numFmtId="205" fontId="9" fillId="0" borderId="88" xfId="0" applyNumberFormat="1" applyFont="1" applyBorder="1" applyAlignment="1">
      <alignment horizontal="right" vertical="center"/>
    </xf>
    <xf numFmtId="205" fontId="9" fillId="0" borderId="52" xfId="0" applyNumberFormat="1" applyFont="1" applyBorder="1" applyAlignment="1">
      <alignment vertical="center"/>
    </xf>
    <xf numFmtId="205" fontId="9" fillId="0" borderId="52" xfId="0" applyNumberFormat="1" applyFont="1" applyBorder="1" applyAlignment="1">
      <alignment horizontal="right" vertical="center"/>
    </xf>
    <xf numFmtId="205" fontId="9" fillId="0" borderId="68" xfId="0" applyNumberFormat="1" applyFont="1" applyBorder="1" applyAlignment="1">
      <alignment vertical="center"/>
    </xf>
    <xf numFmtId="205" fontId="9" fillId="0" borderId="53" xfId="0" applyNumberFormat="1" applyFont="1" applyBorder="1" applyAlignment="1">
      <alignment horizontal="right" vertical="center"/>
    </xf>
    <xf numFmtId="197" fontId="29" fillId="0" borderId="36" xfId="1" applyNumberFormat="1" applyFont="1" applyFill="1" applyBorder="1" applyAlignment="1">
      <alignment horizontal="right"/>
    </xf>
    <xf numFmtId="198" fontId="29" fillId="0" borderId="89" xfId="0" applyNumberFormat="1" applyFont="1" applyBorder="1" applyAlignment="1">
      <alignment horizontal="center"/>
    </xf>
    <xf numFmtId="198" fontId="29" fillId="0" borderId="63" xfId="0" applyNumberFormat="1" applyFont="1" applyBorder="1" applyAlignment="1">
      <alignment horizontal="center"/>
    </xf>
    <xf numFmtId="198" fontId="29" fillId="0" borderId="56" xfId="0" applyNumberFormat="1" applyFont="1" applyBorder="1" applyAlignment="1">
      <alignment horizontal="center"/>
    </xf>
    <xf numFmtId="198" fontId="29" fillId="0" borderId="52" xfId="1" applyNumberFormat="1" applyFont="1" applyFill="1" applyBorder="1" applyAlignment="1">
      <alignment horizontal="right" vertical="center"/>
    </xf>
    <xf numFmtId="198" fontId="29" fillId="0" borderId="37" xfId="1" applyNumberFormat="1" applyFont="1" applyFill="1" applyBorder="1" applyAlignment="1">
      <alignment horizontal="right" vertical="center"/>
    </xf>
    <xf numFmtId="198" fontId="29" fillId="0" borderId="53" xfId="1" applyNumberFormat="1" applyFont="1" applyFill="1" applyBorder="1" applyAlignment="1">
      <alignment horizontal="right" vertical="center"/>
    </xf>
    <xf numFmtId="198" fontId="29" fillId="0" borderId="31" xfId="1" applyNumberFormat="1" applyFont="1" applyFill="1" applyBorder="1" applyAlignment="1">
      <alignment horizontal="right" vertical="center"/>
    </xf>
    <xf numFmtId="198" fontId="29" fillId="0" borderId="29" xfId="1" applyNumberFormat="1" applyFont="1" applyFill="1" applyBorder="1" applyAlignment="1">
      <alignment horizontal="right" vertical="center"/>
    </xf>
    <xf numFmtId="198" fontId="29" fillId="0" borderId="30" xfId="1" applyNumberFormat="1" applyFont="1" applyFill="1" applyBorder="1" applyAlignment="1">
      <alignment horizontal="right" vertical="center"/>
    </xf>
    <xf numFmtId="197" fontId="29" fillId="0" borderId="31" xfId="1" applyNumberFormat="1" applyFont="1" applyFill="1" applyBorder="1" applyAlignment="1">
      <alignment horizontal="center"/>
    </xf>
    <xf numFmtId="197" fontId="29" fillId="0" borderId="29" xfId="1" applyNumberFormat="1" applyFont="1" applyFill="1" applyBorder="1" applyAlignment="1">
      <alignment horizontal="center"/>
    </xf>
    <xf numFmtId="197" fontId="29" fillId="0" borderId="30" xfId="1" applyNumberFormat="1" applyFont="1" applyFill="1" applyBorder="1" applyAlignment="1">
      <alignment horizontal="center"/>
    </xf>
    <xf numFmtId="49" fontId="31" fillId="0" borderId="20" xfId="0" applyNumberFormat="1" applyFont="1" applyBorder="1" applyAlignment="1">
      <alignment horizontal="center" vertical="top" wrapText="1"/>
    </xf>
    <xf numFmtId="191" fontId="32" fillId="0" borderId="101" xfId="0" applyNumberFormat="1" applyFont="1" applyBorder="1" applyAlignment="1">
      <alignment horizontal="center"/>
    </xf>
    <xf numFmtId="202" fontId="9" fillId="0" borderId="79" xfId="3" applyNumberFormat="1" applyFont="1" applyFill="1" applyBorder="1" applyAlignment="1">
      <alignment horizontal="center" vertical="top"/>
    </xf>
    <xf numFmtId="191" fontId="9" fillId="0" borderId="64" xfId="3" applyNumberFormat="1" applyFont="1" applyFill="1" applyBorder="1" applyAlignment="1">
      <alignment horizontal="center" vertical="center"/>
    </xf>
    <xf numFmtId="206" fontId="9" fillId="0" borderId="77" xfId="3" applyNumberFormat="1" applyFont="1" applyFill="1" applyBorder="1" applyAlignment="1">
      <alignment vertical="center"/>
    </xf>
    <xf numFmtId="206" fontId="9" fillId="0" borderId="91" xfId="3" applyNumberFormat="1" applyFont="1" applyFill="1" applyBorder="1" applyAlignment="1">
      <alignment vertical="center"/>
    </xf>
    <xf numFmtId="206" fontId="9" fillId="0" borderId="74" xfId="3" applyNumberFormat="1" applyFont="1" applyFill="1" applyBorder="1" applyAlignment="1">
      <alignment vertical="center"/>
    </xf>
    <xf numFmtId="191" fontId="9" fillId="0" borderId="36" xfId="3" applyNumberFormat="1" applyFont="1" applyFill="1" applyBorder="1" applyAlignment="1" applyProtection="1">
      <alignment vertical="center"/>
      <protection locked="0"/>
    </xf>
    <xf numFmtId="191" fontId="9" fillId="0" borderId="36" xfId="3" applyNumberFormat="1" applyFont="1" applyFill="1" applyBorder="1" applyAlignment="1" applyProtection="1">
      <alignment horizontal="center" vertical="center"/>
      <protection locked="0"/>
    </xf>
    <xf numFmtId="191" fontId="9" fillId="0" borderId="34" xfId="3" applyNumberFormat="1" applyFont="1" applyFill="1" applyBorder="1" applyAlignment="1" applyProtection="1">
      <alignment horizontal="center" vertical="center"/>
    </xf>
    <xf numFmtId="191" fontId="9" fillId="0" borderId="74" xfId="3" applyNumberFormat="1" applyFont="1" applyFill="1" applyBorder="1" applyAlignment="1" applyProtection="1">
      <alignment horizontal="center" vertical="center"/>
    </xf>
    <xf numFmtId="191" fontId="9" fillId="0" borderId="36" xfId="3" applyNumberFormat="1" applyFont="1" applyFill="1" applyBorder="1" applyAlignment="1" applyProtection="1">
      <alignment horizontal="center" vertical="center"/>
    </xf>
    <xf numFmtId="191" fontId="9" fillId="0" borderId="32" xfId="3" applyNumberFormat="1" applyFont="1" applyFill="1" applyBorder="1" applyAlignment="1" applyProtection="1">
      <alignment horizontal="center" vertical="center"/>
    </xf>
    <xf numFmtId="191" fontId="9" fillId="0" borderId="36" xfId="3" applyNumberFormat="1" applyFont="1" applyFill="1" applyBorder="1" applyAlignment="1" applyProtection="1">
      <alignment vertical="center"/>
    </xf>
    <xf numFmtId="191" fontId="9" fillId="0" borderId="59" xfId="3" applyNumberFormat="1" applyFont="1" applyFill="1" applyBorder="1" applyAlignment="1" applyProtection="1">
      <alignment horizontal="center" vertical="center"/>
      <protection locked="0"/>
    </xf>
    <xf numFmtId="191" fontId="9" fillId="0" borderId="31" xfId="3" applyNumberFormat="1" applyFont="1" applyFill="1" applyBorder="1" applyAlignment="1" applyProtection="1">
      <alignment horizontal="center" vertical="center"/>
      <protection locked="0"/>
    </xf>
    <xf numFmtId="191" fontId="9" fillId="0" borderId="77" xfId="3" applyNumberFormat="1" applyFont="1" applyFill="1" applyBorder="1" applyAlignment="1" applyProtection="1">
      <alignment horizontal="center" vertical="center"/>
      <protection locked="0"/>
    </xf>
    <xf numFmtId="191" fontId="9" fillId="0" borderId="30" xfId="3" applyNumberFormat="1" applyFont="1" applyFill="1" applyBorder="1" applyAlignment="1" applyProtection="1">
      <alignment horizontal="center" vertical="center"/>
      <protection locked="0"/>
    </xf>
    <xf numFmtId="191" fontId="9" fillId="0" borderId="29" xfId="3" applyNumberFormat="1" applyFont="1" applyFill="1" applyBorder="1" applyAlignment="1" applyProtection="1">
      <alignment horizontal="center" vertical="center"/>
      <protection locked="0"/>
    </xf>
    <xf numFmtId="191" fontId="9" fillId="0" borderId="48" xfId="3" applyNumberFormat="1" applyFont="1" applyFill="1" applyBorder="1" applyAlignment="1" applyProtection="1">
      <alignment horizontal="center" vertical="center"/>
    </xf>
    <xf numFmtId="191" fontId="9" fillId="0" borderId="48" xfId="3" applyNumberFormat="1" applyFont="1" applyFill="1" applyBorder="1" applyAlignment="1" applyProtection="1">
      <alignment vertical="center"/>
      <protection locked="0"/>
    </xf>
    <xf numFmtId="191" fontId="9" fillId="0" borderId="29" xfId="3" applyNumberFormat="1" applyFont="1" applyFill="1" applyBorder="1" applyAlignment="1" applyProtection="1">
      <alignment vertical="center"/>
      <protection locked="0"/>
    </xf>
    <xf numFmtId="207" fontId="43" fillId="0" borderId="33" xfId="0" applyNumberFormat="1" applyFont="1" applyBorder="1" applyAlignment="1">
      <alignment horizontal="center" vertical="center"/>
    </xf>
    <xf numFmtId="207" fontId="43" fillId="0" borderId="38" xfId="0" applyNumberFormat="1" applyFont="1" applyBorder="1" applyAlignment="1">
      <alignment horizontal="center" vertical="center"/>
    </xf>
    <xf numFmtId="207" fontId="43" fillId="0" borderId="80" xfId="0" applyNumberFormat="1" applyFont="1" applyBorder="1" applyAlignment="1">
      <alignment horizontal="center" vertical="center"/>
    </xf>
    <xf numFmtId="207" fontId="43" fillId="0" borderId="79" xfId="0" applyNumberFormat="1" applyFont="1" applyBorder="1" applyAlignment="1">
      <alignment horizontal="center" vertical="center"/>
    </xf>
    <xf numFmtId="207" fontId="43" fillId="0" borderId="98" xfId="0" applyNumberFormat="1" applyFont="1" applyBorder="1" applyAlignment="1">
      <alignment horizontal="center" vertical="center"/>
    </xf>
    <xf numFmtId="207" fontId="9" fillId="0" borderId="46" xfId="3" applyNumberFormat="1" applyFont="1" applyFill="1" applyBorder="1" applyAlignment="1">
      <alignment horizontal="center" vertical="center"/>
    </xf>
    <xf numFmtId="207" fontId="9" fillId="0" borderId="46" xfId="3" applyNumberFormat="1" applyFont="1" applyFill="1" applyBorder="1" applyAlignment="1">
      <alignment horizontal="center" vertical="center" shrinkToFit="1"/>
    </xf>
    <xf numFmtId="207" fontId="9" fillId="0" borderId="45" xfId="3" applyNumberFormat="1" applyFont="1" applyFill="1" applyBorder="1" applyAlignment="1">
      <alignment horizontal="center" vertical="center"/>
    </xf>
    <xf numFmtId="207" fontId="9" fillId="0" borderId="70" xfId="3" applyNumberFormat="1" applyFont="1" applyFill="1" applyBorder="1" applyAlignment="1">
      <alignment horizontal="center" vertical="center"/>
    </xf>
    <xf numFmtId="207" fontId="9" fillId="0" borderId="50" xfId="3" applyNumberFormat="1" applyFont="1" applyFill="1" applyBorder="1" applyAlignment="1" applyProtection="1">
      <alignment horizontal="center" vertical="center"/>
      <protection locked="0"/>
    </xf>
    <xf numFmtId="207" fontId="9" fillId="0" borderId="8" xfId="3" applyNumberFormat="1" applyFont="1" applyFill="1" applyBorder="1" applyAlignment="1" applyProtection="1">
      <alignment horizontal="center" vertical="center"/>
      <protection locked="0"/>
    </xf>
    <xf numFmtId="207" fontId="9" fillId="0" borderId="33" xfId="3" applyNumberFormat="1" applyFont="1" applyFill="1" applyBorder="1" applyAlignment="1" applyProtection="1">
      <alignment horizontal="center" vertical="center"/>
      <protection locked="0"/>
    </xf>
    <xf numFmtId="207" fontId="9" fillId="0" borderId="60" xfId="3" applyNumberFormat="1" applyFont="1" applyFill="1" applyBorder="1" applyAlignment="1">
      <alignment horizontal="center" vertical="center"/>
    </xf>
    <xf numFmtId="207" fontId="9" fillId="0" borderId="38" xfId="3" applyNumberFormat="1" applyFont="1" applyFill="1" applyBorder="1" applyAlignment="1">
      <alignment horizontal="center" vertical="center"/>
    </xf>
    <xf numFmtId="207" fontId="9" fillId="0" borderId="38" xfId="3" applyNumberFormat="1" applyFont="1" applyFill="1" applyBorder="1" applyAlignment="1" applyProtection="1">
      <alignment horizontal="center" vertical="center"/>
      <protection locked="0"/>
    </xf>
    <xf numFmtId="207" fontId="9" fillId="0" borderId="33" xfId="3" applyNumberFormat="1" applyFont="1" applyFill="1" applyBorder="1" applyAlignment="1">
      <alignment horizontal="center" vertical="center"/>
    </xf>
    <xf numFmtId="191" fontId="43" fillId="0" borderId="33" xfId="0" applyNumberFormat="1" applyFont="1" applyBorder="1" applyAlignment="1">
      <alignment horizontal="center" vertical="center"/>
    </xf>
    <xf numFmtId="191" fontId="9" fillId="0" borderId="79" xfId="3" applyNumberFormat="1" applyFont="1" applyFill="1" applyBorder="1" applyAlignment="1" applyProtection="1">
      <alignment horizontal="center" vertical="center"/>
      <protection locked="0"/>
    </xf>
    <xf numFmtId="191" fontId="43" fillId="0" borderId="80" xfId="0" applyNumberFormat="1" applyFont="1" applyBorder="1" applyAlignment="1">
      <alignment horizontal="center" vertical="center"/>
    </xf>
    <xf numFmtId="191" fontId="43" fillId="0" borderId="38" xfId="0" applyNumberFormat="1" applyFont="1" applyBorder="1" applyAlignment="1">
      <alignment horizontal="center" vertical="center"/>
    </xf>
    <xf numFmtId="191" fontId="9" fillId="0" borderId="60" xfId="3" applyNumberFormat="1" applyFont="1" applyFill="1" applyBorder="1" applyAlignment="1">
      <alignment horizontal="center" vertical="center"/>
    </xf>
    <xf numFmtId="191" fontId="9" fillId="0" borderId="45" xfId="3" applyNumberFormat="1" applyFont="1" applyFill="1" applyBorder="1" applyAlignment="1">
      <alignment horizontal="center" vertical="center"/>
    </xf>
    <xf numFmtId="207" fontId="9" fillId="0" borderId="79" xfId="0" applyNumberFormat="1" applyFont="1" applyBorder="1" applyAlignment="1" applyProtection="1">
      <alignment horizontal="center" vertical="center"/>
      <protection locked="0"/>
    </xf>
    <xf numFmtId="207" fontId="9" fillId="0" borderId="38" xfId="0" applyNumberFormat="1" applyFont="1" applyBorder="1" applyAlignment="1" applyProtection="1">
      <alignment horizontal="center" vertical="center"/>
      <protection locked="0"/>
    </xf>
    <xf numFmtId="207" fontId="9" fillId="0" borderId="55" xfId="0" applyNumberFormat="1" applyFont="1" applyBorder="1" applyAlignment="1" applyProtection="1">
      <alignment horizontal="center" vertical="center"/>
      <protection locked="0"/>
    </xf>
    <xf numFmtId="207" fontId="9" fillId="0" borderId="33" xfId="0" applyNumberFormat="1" applyFont="1" applyBorder="1" applyAlignment="1" applyProtection="1">
      <alignment horizontal="center" vertical="center"/>
      <protection locked="0"/>
    </xf>
    <xf numFmtId="207" fontId="9" fillId="0" borderId="91" xfId="0" applyNumberFormat="1" applyFont="1" applyBorder="1" applyAlignment="1" applyProtection="1">
      <alignment horizontal="center" vertical="center"/>
      <protection locked="0"/>
    </xf>
    <xf numFmtId="207" fontId="9" fillId="0" borderId="45" xfId="0" applyNumberFormat="1" applyFont="1" applyBorder="1" applyAlignment="1">
      <alignment horizontal="center" vertical="center"/>
    </xf>
    <xf numFmtId="198" fontId="38" fillId="0" borderId="90" xfId="0" applyNumberFormat="1" applyFont="1" applyBorder="1" applyAlignment="1">
      <alignment horizontal="center" vertical="center"/>
    </xf>
    <xf numFmtId="198" fontId="38" fillId="0" borderId="47" xfId="3" applyNumberFormat="1" applyFont="1" applyFill="1" applyBorder="1" applyAlignment="1">
      <alignment horizontal="center" vertical="center"/>
    </xf>
    <xf numFmtId="191" fontId="9" fillId="0" borderId="68" xfId="0" applyNumberFormat="1" applyFont="1" applyBorder="1" applyAlignment="1" applyProtection="1">
      <alignment horizontal="center" vertical="center"/>
      <protection locked="0"/>
    </xf>
    <xf numFmtId="191" fontId="9" fillId="0" borderId="9" xfId="0" applyNumberFormat="1" applyFont="1" applyBorder="1" applyAlignment="1" applyProtection="1">
      <alignment horizontal="center" vertical="center"/>
      <protection locked="0"/>
    </xf>
    <xf numFmtId="191" fontId="9" fillId="0" borderId="47" xfId="3" applyNumberFormat="1" applyFont="1" applyFill="1" applyBorder="1" applyAlignment="1">
      <alignment horizontal="center" vertical="center"/>
    </xf>
    <xf numFmtId="197" fontId="43" fillId="0" borderId="33" xfId="0" applyNumberFormat="1" applyFont="1" applyBorder="1" applyAlignment="1">
      <alignment horizontal="center" vertical="center"/>
    </xf>
    <xf numFmtId="197" fontId="43" fillId="0" borderId="38" xfId="0" applyNumberFormat="1" applyFont="1" applyBorder="1" applyAlignment="1">
      <alignment horizontal="center" vertical="center"/>
    </xf>
    <xf numFmtId="197" fontId="43" fillId="0" borderId="80" xfId="0" applyNumberFormat="1" applyFont="1" applyBorder="1" applyAlignment="1">
      <alignment horizontal="center" vertical="center"/>
    </xf>
    <xf numFmtId="197" fontId="43" fillId="0" borderId="79" xfId="0" applyNumberFormat="1" applyFont="1" applyBorder="1" applyAlignment="1">
      <alignment horizontal="center" vertical="center"/>
    </xf>
    <xf numFmtId="197" fontId="43" fillId="0" borderId="98" xfId="0" applyNumberFormat="1" applyFont="1" applyBorder="1" applyAlignment="1">
      <alignment horizontal="center" vertical="center"/>
    </xf>
    <xf numFmtId="191" fontId="9" fillId="0" borderId="45" xfId="0" applyNumberFormat="1" applyFont="1" applyBorder="1" applyAlignment="1">
      <alignment horizontal="center" vertical="center"/>
    </xf>
    <xf numFmtId="191" fontId="9" fillId="0" borderId="46" xfId="3" applyNumberFormat="1" applyFont="1" applyFill="1" applyBorder="1" applyAlignment="1">
      <alignment horizontal="center" vertical="center"/>
    </xf>
    <xf numFmtId="191" fontId="9" fillId="0" borderId="38" xfId="3" applyNumberFormat="1" applyFont="1" applyFill="1" applyBorder="1" applyAlignment="1" applyProtection="1">
      <alignment horizontal="center" vertical="center"/>
      <protection locked="0"/>
    </xf>
    <xf numFmtId="191" fontId="9" fillId="0" borderId="33" xfId="3" applyNumberFormat="1" applyFont="1" applyFill="1" applyBorder="1" applyAlignment="1" applyProtection="1">
      <alignment horizontal="center" vertical="center"/>
      <protection locked="0"/>
    </xf>
    <xf numFmtId="191" fontId="9" fillId="0" borderId="91" xfId="3" applyNumberFormat="1" applyFont="1" applyFill="1" applyBorder="1" applyAlignment="1" applyProtection="1">
      <alignment horizontal="center" vertical="center"/>
      <protection locked="0"/>
    </xf>
    <xf numFmtId="191" fontId="9" fillId="0" borderId="65" xfId="3" applyNumberFormat="1" applyFont="1" applyFill="1" applyBorder="1" applyAlignment="1" applyProtection="1">
      <alignment horizontal="center" vertical="center"/>
      <protection locked="0"/>
    </xf>
    <xf numFmtId="191" fontId="9" fillId="0" borderId="47" xfId="0" applyNumberFormat="1" applyFont="1" applyBorder="1" applyAlignment="1">
      <alignment horizontal="center" vertical="center"/>
    </xf>
    <xf numFmtId="191" fontId="9" fillId="0" borderId="48" xfId="3" applyNumberFormat="1" applyFont="1" applyFill="1" applyBorder="1" applyAlignment="1">
      <alignment horizontal="center" vertical="center"/>
    </xf>
    <xf numFmtId="191" fontId="9" fillId="0" borderId="71" xfId="3" applyNumberFormat="1" applyFont="1" applyFill="1" applyBorder="1" applyAlignment="1">
      <alignment horizontal="center" vertical="center"/>
    </xf>
    <xf numFmtId="191" fontId="9" fillId="0" borderId="48" xfId="0" applyNumberFormat="1" applyFont="1" applyBorder="1" applyAlignment="1">
      <alignment horizontal="center" vertical="center"/>
    </xf>
    <xf numFmtId="191" fontId="9" fillId="0" borderId="29" xfId="3" applyNumberFormat="1" applyFont="1" applyFill="1" applyBorder="1" applyAlignment="1">
      <alignment horizontal="center" vertical="center"/>
    </xf>
    <xf numFmtId="191" fontId="9" fillId="0" borderId="31" xfId="3" applyNumberFormat="1" applyFont="1" applyFill="1" applyBorder="1" applyAlignment="1">
      <alignment horizontal="center" vertical="center"/>
    </xf>
    <xf numFmtId="191" fontId="43" fillId="0" borderId="68" xfId="0" applyNumberFormat="1" applyFont="1" applyBorder="1" applyAlignment="1">
      <alignment horizontal="center" vertical="center"/>
    </xf>
    <xf numFmtId="191" fontId="43" fillId="0" borderId="37" xfId="0" applyNumberFormat="1" applyFont="1" applyBorder="1" applyAlignment="1">
      <alignment horizontal="center" vertical="center"/>
    </xf>
    <xf numFmtId="191" fontId="43" fillId="0" borderId="97" xfId="0" applyNumberFormat="1" applyFont="1" applyBorder="1" applyAlignment="1">
      <alignment horizontal="center" vertical="center"/>
    </xf>
    <xf numFmtId="191" fontId="43" fillId="0" borderId="52" xfId="0" applyNumberFormat="1" applyFont="1" applyBorder="1" applyAlignment="1">
      <alignment horizontal="center" vertical="center"/>
    </xf>
    <xf numFmtId="191" fontId="9" fillId="0" borderId="19" xfId="3" applyNumberFormat="1" applyFont="1" applyFill="1" applyBorder="1" applyAlignment="1" applyProtection="1">
      <alignment horizontal="center" vertical="center"/>
    </xf>
    <xf numFmtId="191" fontId="9" fillId="0" borderId="72" xfId="3" applyNumberFormat="1" applyFont="1" applyFill="1" applyBorder="1" applyAlignment="1" applyProtection="1">
      <alignment horizontal="center" vertical="center"/>
    </xf>
    <xf numFmtId="191" fontId="9" fillId="0" borderId="29" xfId="3" applyNumberFormat="1" applyFont="1" applyFill="1" applyBorder="1" applyAlignment="1" applyProtection="1">
      <alignment horizontal="center" vertical="center"/>
    </xf>
    <xf numFmtId="191" fontId="9" fillId="0" borderId="65" xfId="3" applyNumberFormat="1" applyFont="1" applyFill="1" applyBorder="1" applyAlignment="1" applyProtection="1">
      <alignment horizontal="center" vertical="center"/>
    </xf>
    <xf numFmtId="191" fontId="9" fillId="0" borderId="39" xfId="3" applyNumberFormat="1" applyFont="1" applyFill="1" applyBorder="1" applyAlignment="1" applyProtection="1">
      <alignment horizontal="center" vertical="center"/>
    </xf>
    <xf numFmtId="191" fontId="9" fillId="0" borderId="73" xfId="3" applyNumberFormat="1" applyFont="1" applyFill="1" applyBorder="1" applyAlignment="1" applyProtection="1">
      <alignment horizontal="center" vertical="center"/>
    </xf>
    <xf numFmtId="191" fontId="43" fillId="0" borderId="31" xfId="0" applyNumberFormat="1" applyFont="1" applyBorder="1" applyAlignment="1">
      <alignment horizontal="center" vertical="center"/>
    </xf>
    <xf numFmtId="191" fontId="43" fillId="0" borderId="30" xfId="0" applyNumberFormat="1" applyFont="1" applyBorder="1" applyAlignment="1">
      <alignment horizontal="center" vertical="center"/>
    </xf>
    <xf numFmtId="191" fontId="9" fillId="0" borderId="107" xfId="3" applyNumberFormat="1" applyFont="1" applyFill="1" applyBorder="1" applyAlignment="1" applyProtection="1">
      <alignment horizontal="center" vertical="center"/>
    </xf>
    <xf numFmtId="191" fontId="43" fillId="0" borderId="29" xfId="0" applyNumberFormat="1" applyFont="1" applyBorder="1" applyAlignment="1">
      <alignment horizontal="center" vertical="center"/>
    </xf>
    <xf numFmtId="191" fontId="43" fillId="0" borderId="99" xfId="0" applyNumberFormat="1" applyFont="1" applyBorder="1" applyAlignment="1">
      <alignment horizontal="center" vertical="center"/>
    </xf>
    <xf numFmtId="191" fontId="43" fillId="0" borderId="89" xfId="0" applyNumberFormat="1" applyFont="1" applyBorder="1" applyAlignment="1">
      <alignment horizontal="center" vertical="center"/>
    </xf>
    <xf numFmtId="191" fontId="43" fillId="0" borderId="63" xfId="0" applyNumberFormat="1" applyFont="1" applyBorder="1" applyAlignment="1">
      <alignment horizontal="center" vertical="center"/>
    </xf>
    <xf numFmtId="191" fontId="43" fillId="0" borderId="93" xfId="0" applyNumberFormat="1" applyFont="1" applyBorder="1" applyAlignment="1">
      <alignment horizontal="center" vertical="center"/>
    </xf>
    <xf numFmtId="191" fontId="9" fillId="0" borderId="109" xfId="3" applyNumberFormat="1" applyFont="1" applyFill="1" applyBorder="1" applyAlignment="1" applyProtection="1">
      <alignment horizontal="center" vertical="center"/>
    </xf>
    <xf numFmtId="191" fontId="43" fillId="0" borderId="85" xfId="0" applyNumberFormat="1" applyFont="1" applyBorder="1" applyAlignment="1">
      <alignment horizontal="center" vertical="center"/>
    </xf>
    <xf numFmtId="191" fontId="43" fillId="0" borderId="78" xfId="0" applyNumberFormat="1" applyFont="1" applyBorder="1" applyAlignment="1">
      <alignment horizontal="center" vertical="center"/>
    </xf>
    <xf numFmtId="191" fontId="9" fillId="0" borderId="110" xfId="3" applyNumberFormat="1" applyFont="1" applyFill="1" applyBorder="1" applyAlignment="1" applyProtection="1">
      <alignment horizontal="center" vertical="center"/>
    </xf>
    <xf numFmtId="208" fontId="43" fillId="0" borderId="34" xfId="0" applyNumberFormat="1" applyFont="1" applyBorder="1" applyAlignment="1">
      <alignment horizontal="center" vertical="center"/>
    </xf>
    <xf numFmtId="208" fontId="43" fillId="0" borderId="32" xfId="0" applyNumberFormat="1" applyFont="1" applyBorder="1" applyAlignment="1">
      <alignment horizontal="center" vertical="center"/>
    </xf>
    <xf numFmtId="208" fontId="43" fillId="0" borderId="26" xfId="0" applyNumberFormat="1" applyFont="1" applyBorder="1" applyAlignment="1">
      <alignment horizontal="center" vertical="center"/>
    </xf>
    <xf numFmtId="208" fontId="43" fillId="0" borderId="57" xfId="0" applyNumberFormat="1" applyFont="1" applyBorder="1" applyAlignment="1">
      <alignment horizontal="center" vertical="center"/>
    </xf>
    <xf numFmtId="208" fontId="9" fillId="0" borderId="59" xfId="3" applyNumberFormat="1" applyFont="1" applyFill="1" applyBorder="1" applyAlignment="1">
      <alignment horizontal="center" vertical="center"/>
    </xf>
    <xf numFmtId="208" fontId="9" fillId="0" borderId="32" xfId="3" applyNumberFormat="1" applyFont="1" applyFill="1" applyBorder="1" applyAlignment="1" applyProtection="1">
      <alignment horizontal="center" vertical="center"/>
      <protection locked="0"/>
    </xf>
    <xf numFmtId="208" fontId="9" fillId="0" borderId="66" xfId="3" applyNumberFormat="1" applyFont="1" applyFill="1" applyBorder="1" applyAlignment="1" applyProtection="1">
      <alignment horizontal="center" vertical="center"/>
      <protection locked="0"/>
    </xf>
    <xf numFmtId="208" fontId="9" fillId="0" borderId="34" xfId="3" applyNumberFormat="1" applyFont="1" applyFill="1" applyBorder="1" applyAlignment="1" applyProtection="1">
      <alignment horizontal="center" vertical="center"/>
      <protection locked="0"/>
    </xf>
    <xf numFmtId="208" fontId="9" fillId="0" borderId="32" xfId="3" applyNumberFormat="1" applyFont="1" applyFill="1" applyBorder="1" applyAlignment="1">
      <alignment horizontal="center" vertical="center"/>
    </xf>
    <xf numFmtId="208" fontId="9" fillId="0" borderId="34" xfId="3" applyNumberFormat="1" applyFont="1" applyFill="1" applyBorder="1" applyAlignment="1">
      <alignment horizontal="center" vertical="center"/>
    </xf>
    <xf numFmtId="208" fontId="9" fillId="0" borderId="60" xfId="3" applyNumberFormat="1" applyFont="1" applyFill="1" applyBorder="1" applyAlignment="1">
      <alignment horizontal="center" vertical="center"/>
    </xf>
    <xf numFmtId="208" fontId="9" fillId="0" borderId="57" xfId="0" applyNumberFormat="1" applyFont="1" applyBorder="1" applyAlignment="1" applyProtection="1">
      <alignment horizontal="center" vertical="center"/>
      <protection locked="0"/>
    </xf>
    <xf numFmtId="208" fontId="9" fillId="0" borderId="32" xfId="0" applyNumberFormat="1" applyFont="1" applyBorder="1" applyAlignment="1" applyProtection="1">
      <alignment horizontal="center" vertical="center"/>
      <protection locked="0"/>
    </xf>
    <xf numFmtId="208" fontId="9" fillId="0" borderId="66" xfId="0" applyNumberFormat="1" applyFont="1" applyBorder="1" applyAlignment="1" applyProtection="1">
      <alignment horizontal="center" vertical="center"/>
      <protection locked="0"/>
    </xf>
    <xf numFmtId="208" fontId="9" fillId="0" borderId="34" xfId="0" applyNumberFormat="1" applyFont="1" applyBorder="1" applyAlignment="1" applyProtection="1">
      <alignment horizontal="center" vertical="center"/>
      <protection locked="0"/>
    </xf>
    <xf numFmtId="208" fontId="9" fillId="0" borderId="74" xfId="0" applyNumberFormat="1" applyFont="1" applyBorder="1" applyAlignment="1" applyProtection="1">
      <alignment horizontal="center" vertical="center"/>
      <protection locked="0"/>
    </xf>
    <xf numFmtId="208" fontId="9" fillId="0" borderId="59" xfId="0" applyNumberFormat="1" applyFont="1" applyBorder="1" applyAlignment="1">
      <alignment horizontal="center" vertical="center"/>
    </xf>
    <xf numFmtId="208" fontId="9" fillId="0" borderId="74" xfId="3" applyNumberFormat="1" applyFont="1" applyFill="1" applyBorder="1" applyAlignment="1" applyProtection="1">
      <alignment horizontal="center" vertical="center"/>
      <protection locked="0"/>
    </xf>
    <xf numFmtId="208" fontId="9" fillId="0" borderId="50" xfId="3" applyNumberFormat="1" applyFont="1" applyFill="1" applyBorder="1" applyAlignment="1" applyProtection="1">
      <alignment horizontal="center" vertical="center"/>
      <protection locked="0"/>
    </xf>
    <xf numFmtId="208" fontId="9" fillId="0" borderId="8" xfId="3" applyNumberFormat="1" applyFont="1" applyFill="1" applyBorder="1" applyAlignment="1" applyProtection="1">
      <alignment horizontal="center" vertical="center"/>
      <protection locked="0"/>
    </xf>
    <xf numFmtId="208" fontId="9" fillId="0" borderId="81" xfId="3" applyNumberFormat="1" applyFont="1" applyFill="1" applyBorder="1" applyAlignment="1" applyProtection="1">
      <alignment horizontal="center" vertical="center"/>
      <protection locked="0"/>
    </xf>
    <xf numFmtId="208" fontId="9" fillId="0" borderId="70" xfId="0" applyNumberFormat="1" applyFont="1" applyBorder="1" applyAlignment="1">
      <alignment horizontal="center" vertical="center"/>
    </xf>
    <xf numFmtId="208" fontId="9" fillId="0" borderId="45" xfId="3" applyNumberFormat="1" applyFont="1" applyFill="1" applyBorder="1" applyAlignment="1">
      <alignment horizontal="center" vertical="center"/>
    </xf>
    <xf numFmtId="208" fontId="9" fillId="0" borderId="10" xfId="3" applyNumberFormat="1" applyFont="1" applyFill="1" applyBorder="1" applyAlignment="1">
      <alignment horizontal="center" vertical="center"/>
    </xf>
    <xf numFmtId="208" fontId="9" fillId="0" borderId="78" xfId="3" applyNumberFormat="1" applyFont="1" applyFill="1" applyBorder="1" applyAlignment="1" applyProtection="1">
      <alignment horizontal="center" vertical="center"/>
      <protection locked="0"/>
    </xf>
    <xf numFmtId="208" fontId="9" fillId="0" borderId="0" xfId="3" applyNumberFormat="1" applyFont="1" applyFill="1" applyBorder="1" applyAlignment="1" applyProtection="1">
      <alignment horizontal="center" vertical="center"/>
      <protection locked="0"/>
    </xf>
    <xf numFmtId="208" fontId="9" fillId="0" borderId="85" xfId="3" applyNumberFormat="1" applyFont="1" applyFill="1" applyBorder="1" applyAlignment="1" applyProtection="1">
      <alignment horizontal="center" vertical="center"/>
      <protection locked="0"/>
    </xf>
    <xf numFmtId="208" fontId="9" fillId="0" borderId="45" xfId="0" applyNumberFormat="1" applyFont="1" applyBorder="1" applyAlignment="1">
      <alignment horizontal="center" vertical="center"/>
    </xf>
    <xf numFmtId="208" fontId="9" fillId="0" borderId="4" xfId="3" applyNumberFormat="1" applyFont="1" applyFill="1" applyBorder="1" applyAlignment="1">
      <alignment horizontal="center" vertical="center"/>
    </xf>
    <xf numFmtId="208" fontId="9" fillId="0" borderId="78" xfId="3" applyNumberFormat="1" applyFont="1" applyFill="1" applyBorder="1" applyAlignment="1">
      <alignment horizontal="center" vertical="center"/>
    </xf>
    <xf numFmtId="208" fontId="9" fillId="0" borderId="85" xfId="3" applyNumberFormat="1" applyFont="1" applyFill="1" applyBorder="1" applyAlignment="1">
      <alignment horizontal="center" vertical="center"/>
    </xf>
    <xf numFmtId="208" fontId="43" fillId="0" borderId="79" xfId="0" applyNumberFormat="1" applyFont="1" applyBorder="1" applyAlignment="1">
      <alignment horizontal="center" vertical="center"/>
    </xf>
    <xf numFmtId="208" fontId="43" fillId="0" borderId="38" xfId="0" applyNumberFormat="1" applyFont="1" applyBorder="1" applyAlignment="1">
      <alignment horizontal="center" vertical="center"/>
    </xf>
    <xf numFmtId="208" fontId="43" fillId="0" borderId="80" xfId="0" applyNumberFormat="1" applyFont="1" applyBorder="1" applyAlignment="1">
      <alignment horizontal="center" vertical="center"/>
    </xf>
    <xf numFmtId="208" fontId="43" fillId="0" borderId="33" xfId="0" applyNumberFormat="1" applyFont="1" applyBorder="1" applyAlignment="1">
      <alignment horizontal="center" vertical="center"/>
    </xf>
    <xf numFmtId="208" fontId="9" fillId="0" borderId="70" xfId="3" applyNumberFormat="1" applyFont="1" applyFill="1" applyBorder="1" applyAlignment="1" applyProtection="1">
      <alignment horizontal="center" vertical="center"/>
    </xf>
    <xf numFmtId="208" fontId="9" fillId="0" borderId="18" xfId="3" applyNumberFormat="1" applyFont="1" applyFill="1" applyBorder="1" applyAlignment="1" applyProtection="1">
      <alignment horizontal="center" vertical="center"/>
    </xf>
    <xf numFmtId="208" fontId="9" fillId="0" borderId="54" xfId="3" applyNumberFormat="1" applyFont="1" applyFill="1" applyBorder="1" applyAlignment="1" applyProtection="1">
      <alignment horizontal="center" vertical="center"/>
    </xf>
    <xf numFmtId="208" fontId="9" fillId="0" borderId="38" xfId="3" applyNumberFormat="1" applyFont="1" applyFill="1" applyBorder="1" applyAlignment="1" applyProtection="1">
      <alignment horizontal="center" vertical="center"/>
    </xf>
    <xf numFmtId="208" fontId="9" fillId="0" borderId="55" xfId="3" applyNumberFormat="1" applyFont="1" applyFill="1" applyBorder="1" applyAlignment="1" applyProtection="1">
      <alignment horizontal="center" vertical="center"/>
    </xf>
    <xf numFmtId="208" fontId="9" fillId="0" borderId="62" xfId="3" applyNumberFormat="1" applyFont="1" applyFill="1" applyBorder="1" applyAlignment="1" applyProtection="1">
      <alignment horizontal="center" vertical="center"/>
    </xf>
    <xf numFmtId="208" fontId="9" fillId="0" borderId="63" xfId="3" applyNumberFormat="1" applyFont="1" applyFill="1" applyBorder="1" applyAlignment="1" applyProtection="1">
      <alignment horizontal="center" vertical="center"/>
    </xf>
    <xf numFmtId="208" fontId="9" fillId="0" borderId="64" xfId="3" applyNumberFormat="1" applyFont="1" applyFill="1" applyBorder="1" applyAlignment="1" applyProtection="1">
      <alignment horizontal="center" vertical="center"/>
    </xf>
    <xf numFmtId="208" fontId="43" fillId="0" borderId="95" xfId="0" applyNumberFormat="1" applyFont="1" applyBorder="1" applyAlignment="1">
      <alignment horizontal="center" vertical="center"/>
    </xf>
    <xf numFmtId="208" fontId="43" fillId="0" borderId="96" xfId="0" applyNumberFormat="1" applyFont="1" applyBorder="1" applyAlignment="1">
      <alignment horizontal="center" vertical="center"/>
    </xf>
    <xf numFmtId="208" fontId="43" fillId="0" borderId="98" xfId="0" applyNumberFormat="1" applyFont="1" applyBorder="1" applyAlignment="1">
      <alignment horizontal="center" vertical="center"/>
    </xf>
    <xf numFmtId="208" fontId="9" fillId="0" borderId="106" xfId="3" applyNumberFormat="1" applyFont="1" applyFill="1" applyBorder="1" applyAlignment="1" applyProtection="1">
      <alignment horizontal="center" vertical="center"/>
    </xf>
    <xf numFmtId="208" fontId="43" fillId="0" borderId="55" xfId="0" applyNumberFormat="1" applyFont="1" applyBorder="1" applyAlignment="1">
      <alignment horizontal="center" vertical="center"/>
    </xf>
    <xf numFmtId="208" fontId="43" fillId="0" borderId="91" xfId="0" applyNumberFormat="1" applyFont="1" applyBorder="1" applyAlignment="1">
      <alignment horizontal="center" vertical="center"/>
    </xf>
    <xf numFmtId="208" fontId="43" fillId="0" borderId="35" xfId="0" applyNumberFormat="1" applyFont="1" applyBorder="1" applyAlignment="1">
      <alignment horizontal="center" vertical="center"/>
    </xf>
    <xf numFmtId="208" fontId="43" fillId="0" borderId="108" xfId="0" applyNumberFormat="1" applyFont="1" applyBorder="1" applyAlignment="1">
      <alignment horizontal="center" vertical="center"/>
    </xf>
    <xf numFmtId="208" fontId="9" fillId="0" borderId="80" xfId="3" applyNumberFormat="1" applyFont="1" applyFill="1" applyBorder="1" applyAlignment="1" applyProtection="1">
      <alignment horizontal="center" vertical="center"/>
    </xf>
    <xf numFmtId="208" fontId="9" fillId="0" borderId="46" xfId="3" applyNumberFormat="1" applyFont="1" applyFill="1" applyBorder="1" applyAlignment="1">
      <alignment horizontal="center" vertical="center"/>
    </xf>
    <xf numFmtId="208" fontId="9" fillId="0" borderId="49" xfId="3" applyNumberFormat="1" applyFont="1" applyFill="1" applyBorder="1" applyAlignment="1">
      <alignment horizontal="center" vertical="center"/>
    </xf>
    <xf numFmtId="208" fontId="9" fillId="0" borderId="50" xfId="3" applyNumberFormat="1" applyFont="1" applyFill="1" applyBorder="1" applyAlignment="1">
      <alignment horizontal="center" vertical="center"/>
    </xf>
    <xf numFmtId="208" fontId="9" fillId="0" borderId="51" xfId="3" applyNumberFormat="1" applyFont="1" applyFill="1" applyBorder="1" applyAlignment="1">
      <alignment horizontal="center" vertical="center"/>
    </xf>
    <xf numFmtId="208" fontId="9" fillId="0" borderId="5" xfId="3" applyNumberFormat="1" applyFont="1" applyFill="1" applyBorder="1" applyAlignment="1">
      <alignment horizontal="center" vertical="center"/>
    </xf>
    <xf numFmtId="208" fontId="9" fillId="0" borderId="70" xfId="3" applyNumberFormat="1" applyFont="1" applyFill="1" applyBorder="1" applyAlignment="1" applyProtection="1">
      <alignment horizontal="center" vertical="center"/>
      <protection locked="0"/>
    </xf>
    <xf numFmtId="197" fontId="29" fillId="0" borderId="21" xfId="1" applyNumberFormat="1" applyFont="1" applyFill="1" applyBorder="1" applyAlignment="1">
      <alignment horizontal="right" vertical="center"/>
    </xf>
    <xf numFmtId="197" fontId="29" fillId="0" borderId="22" xfId="1" applyNumberFormat="1" applyFont="1" applyFill="1" applyBorder="1" applyAlignment="1">
      <alignment horizontal="right" vertical="center"/>
    </xf>
    <xf numFmtId="197" fontId="29" fillId="0" borderId="1" xfId="0" applyNumberFormat="1" applyFont="1" applyBorder="1" applyAlignment="1">
      <alignment vertical="center"/>
    </xf>
    <xf numFmtId="197" fontId="29" fillId="0" borderId="67" xfId="0" applyNumberFormat="1" applyFont="1" applyBorder="1" applyAlignment="1">
      <alignment vertical="center"/>
    </xf>
    <xf numFmtId="197" fontId="29" fillId="0" borderId="22" xfId="0" applyNumberFormat="1" applyFont="1" applyBorder="1" applyAlignment="1">
      <alignment vertical="center"/>
    </xf>
    <xf numFmtId="197" fontId="29" fillId="0" borderId="23" xfId="0" applyNumberFormat="1" applyFont="1" applyBorder="1" applyAlignment="1">
      <alignment vertical="center"/>
    </xf>
    <xf numFmtId="208" fontId="29" fillId="0" borderId="33" xfId="1" applyNumberFormat="1" applyFont="1" applyFill="1" applyBorder="1" applyAlignment="1">
      <alignment horizontal="right" vertical="center"/>
    </xf>
    <xf numFmtId="208" fontId="29" fillId="0" borderId="38" xfId="1" applyNumberFormat="1" applyFont="1" applyFill="1" applyBorder="1" applyAlignment="1">
      <alignment horizontal="right" vertical="center"/>
    </xf>
    <xf numFmtId="208" fontId="29" fillId="0" borderId="80" xfId="0" applyNumberFormat="1" applyFont="1" applyBorder="1"/>
    <xf numFmtId="208" fontId="29" fillId="0" borderId="80" xfId="0" applyNumberFormat="1" applyFont="1" applyBorder="1" applyAlignment="1">
      <alignment vertical="center"/>
    </xf>
    <xf numFmtId="208" fontId="29" fillId="0" borderId="79" xfId="0" applyNumberFormat="1" applyFont="1" applyBorder="1"/>
    <xf numFmtId="208" fontId="29" fillId="0" borderId="38" xfId="0" applyNumberFormat="1" applyFont="1" applyBorder="1"/>
    <xf numFmtId="208" fontId="29" fillId="0" borderId="63" xfId="0" applyNumberFormat="1" applyFont="1" applyBorder="1"/>
    <xf numFmtId="208" fontId="29" fillId="0" borderId="56" xfId="0" applyNumberFormat="1" applyFont="1" applyBorder="1"/>
    <xf numFmtId="197" fontId="29" fillId="0" borderId="2" xfId="1" applyNumberFormat="1" applyFont="1" applyFill="1" applyBorder="1" applyAlignment="1">
      <alignment horizontal="right" vertical="center"/>
    </xf>
    <xf numFmtId="197" fontId="29" fillId="0" borderId="21" xfId="0" applyNumberFormat="1" applyFont="1" applyBorder="1" applyAlignment="1">
      <alignment vertical="center"/>
    </xf>
    <xf numFmtId="208" fontId="29" fillId="0" borderId="55" xfId="1" applyNumberFormat="1" applyFont="1" applyFill="1" applyBorder="1" applyAlignment="1">
      <alignment horizontal="right" vertical="center"/>
    </xf>
    <xf numFmtId="208" fontId="29" fillId="0" borderId="35" xfId="0" applyNumberFormat="1" applyFont="1" applyBorder="1"/>
    <xf numFmtId="208" fontId="29" fillId="0" borderId="33" xfId="0" applyNumberFormat="1" applyFont="1" applyBorder="1"/>
    <xf numFmtId="209" fontId="29" fillId="0" borderId="43" xfId="0" applyNumberFormat="1" applyFont="1" applyBorder="1" applyAlignment="1">
      <alignment horizontal="center"/>
    </xf>
    <xf numFmtId="209" fontId="29" fillId="0" borderId="39" xfId="0" applyNumberFormat="1" applyFont="1" applyBorder="1" applyAlignment="1">
      <alignment horizontal="center"/>
    </xf>
    <xf numFmtId="209" fontId="29" fillId="0" borderId="20" xfId="0" applyNumberFormat="1" applyFont="1" applyBorder="1" applyAlignment="1">
      <alignment horizontal="center"/>
    </xf>
    <xf numFmtId="209" fontId="29" fillId="0" borderId="58" xfId="0" applyNumberFormat="1" applyFont="1" applyBorder="1" applyAlignment="1">
      <alignment horizontal="center"/>
    </xf>
    <xf numFmtId="209" fontId="29" fillId="0" borderId="41" xfId="0" applyNumberFormat="1" applyFont="1" applyBorder="1" applyAlignment="1">
      <alignment horizontal="center"/>
    </xf>
    <xf numFmtId="208" fontId="29" fillId="0" borderId="43" xfId="0" applyNumberFormat="1" applyFont="1" applyBorder="1" applyAlignment="1">
      <alignment horizontal="center"/>
    </xf>
    <xf numFmtId="208" fontId="29" fillId="0" borderId="39" xfId="0" applyNumberFormat="1" applyFont="1" applyBorder="1" applyAlignment="1">
      <alignment horizontal="center"/>
    </xf>
    <xf numFmtId="208" fontId="29" fillId="0" borderId="58" xfId="0" applyNumberFormat="1" applyFont="1" applyBorder="1" applyAlignment="1">
      <alignment horizontal="center"/>
    </xf>
    <xf numFmtId="208" fontId="29" fillId="0" borderId="41" xfId="0" applyNumberFormat="1" applyFont="1" applyBorder="1" applyAlignment="1">
      <alignment horizontal="center"/>
    </xf>
    <xf numFmtId="208" fontId="29" fillId="0" borderId="20" xfId="0" applyNumberFormat="1" applyFont="1" applyBorder="1" applyAlignment="1">
      <alignment horizontal="center"/>
    </xf>
    <xf numFmtId="197" fontId="29" fillId="0" borderId="23" xfId="1" applyNumberFormat="1" applyFont="1" applyFill="1" applyBorder="1" applyAlignment="1">
      <alignment horizontal="right" vertical="center"/>
    </xf>
    <xf numFmtId="208" fontId="29" fillId="0" borderId="35" xfId="1" applyNumberFormat="1" applyFont="1" applyFill="1" applyBorder="1" applyAlignment="1">
      <alignment horizontal="right" vertical="center"/>
    </xf>
    <xf numFmtId="208" fontId="29" fillId="0" borderId="35" xfId="0" applyNumberFormat="1" applyFont="1" applyBorder="1" applyAlignment="1">
      <alignment vertical="center"/>
    </xf>
    <xf numFmtId="208" fontId="29" fillId="0" borderId="76" xfId="0" applyNumberFormat="1" applyFont="1" applyBorder="1"/>
    <xf numFmtId="208" fontId="29" fillId="0" borderId="34" xfId="0" applyNumberFormat="1" applyFont="1" applyBorder="1" applyAlignment="1">
      <alignment horizontal="center"/>
    </xf>
    <xf numFmtId="208" fontId="29" fillId="0" borderId="32" xfId="0" applyNumberFormat="1" applyFont="1" applyBorder="1" applyAlignment="1">
      <alignment horizontal="center"/>
    </xf>
    <xf numFmtId="208" fontId="29" fillId="0" borderId="36" xfId="0" applyNumberFormat="1" applyFont="1" applyBorder="1" applyAlignment="1">
      <alignment horizontal="center"/>
    </xf>
    <xf numFmtId="208" fontId="29" fillId="0" borderId="89" xfId="0" applyNumberFormat="1" applyFont="1" applyBorder="1"/>
    <xf numFmtId="208" fontId="29" fillId="0" borderId="74" xfId="0" applyNumberFormat="1" applyFont="1" applyBorder="1" applyAlignment="1">
      <alignment horizontal="center"/>
    </xf>
    <xf numFmtId="208" fontId="29" fillId="0" borderId="31" xfId="0" applyNumberFormat="1" applyFont="1" applyBorder="1" applyAlignment="1">
      <alignment horizontal="center"/>
    </xf>
    <xf numFmtId="208" fontId="29" fillId="0" borderId="30" xfId="0" applyNumberFormat="1" applyFont="1" applyBorder="1" applyAlignment="1">
      <alignment horizontal="center"/>
    </xf>
    <xf numFmtId="208" fontId="29" fillId="0" borderId="57" xfId="0" applyNumberFormat="1" applyFont="1" applyBorder="1" applyAlignment="1">
      <alignment horizontal="center"/>
    </xf>
    <xf numFmtId="208" fontId="29" fillId="0" borderId="29" xfId="0" applyNumberFormat="1" applyFont="1" applyBorder="1" applyAlignment="1">
      <alignment horizontal="center"/>
    </xf>
    <xf numFmtId="208" fontId="29" fillId="0" borderId="87" xfId="0" applyNumberFormat="1" applyFont="1" applyBorder="1" applyAlignment="1">
      <alignment horizontal="center"/>
    </xf>
    <xf numFmtId="197" fontId="29" fillId="0" borderId="21" xfId="0" applyNumberFormat="1" applyFont="1" applyBorder="1" applyProtection="1">
      <protection locked="0"/>
    </xf>
    <xf numFmtId="197" fontId="29" fillId="0" borderId="22" xfId="0" applyNumberFormat="1" applyFont="1" applyBorder="1" applyAlignment="1" applyProtection="1">
      <alignment vertical="center"/>
      <protection locked="0"/>
    </xf>
    <xf numFmtId="197" fontId="29" fillId="0" borderId="21" xfId="0" applyNumberFormat="1" applyFont="1" applyBorder="1" applyAlignment="1" applyProtection="1">
      <alignment vertical="center"/>
      <protection locked="0"/>
    </xf>
    <xf numFmtId="208" fontId="29" fillId="0" borderId="89" xfId="0" applyNumberFormat="1" applyFont="1" applyBorder="1" applyProtection="1">
      <protection locked="0"/>
    </xf>
    <xf numFmtId="208" fontId="29" fillId="0" borderId="63" xfId="0" applyNumberFormat="1" applyFont="1" applyBorder="1" applyProtection="1">
      <protection locked="0"/>
    </xf>
    <xf numFmtId="208" fontId="29" fillId="0" borderId="63" xfId="0" applyNumberFormat="1" applyFont="1" applyBorder="1" applyAlignment="1" applyProtection="1">
      <alignment vertical="center"/>
      <protection locked="0"/>
    </xf>
    <xf numFmtId="208" fontId="29" fillId="0" borderId="19" xfId="0" applyNumberFormat="1" applyFont="1" applyBorder="1" applyAlignment="1">
      <alignment horizontal="center"/>
    </xf>
    <xf numFmtId="208" fontId="29" fillId="0" borderId="73" xfId="0" applyNumberFormat="1" applyFont="1" applyBorder="1" applyAlignment="1">
      <alignment horizontal="center"/>
    </xf>
    <xf numFmtId="208" fontId="29" fillId="0" borderId="77" xfId="0" applyNumberFormat="1" applyFont="1" applyBorder="1" applyAlignment="1">
      <alignment horizontal="center"/>
    </xf>
    <xf numFmtId="209" fontId="10" fillId="0" borderId="21" xfId="1" applyNumberFormat="1" applyFont="1" applyFill="1" applyBorder="1" applyAlignment="1">
      <alignment horizontal="right" vertical="center"/>
    </xf>
    <xf numFmtId="209" fontId="10" fillId="0" borderId="22" xfId="1" applyNumberFormat="1" applyFont="1" applyFill="1" applyBorder="1" applyAlignment="1">
      <alignment horizontal="right" vertical="center"/>
    </xf>
    <xf numFmtId="209" fontId="10" fillId="0" borderId="23" xfId="3" applyNumberFormat="1" applyFont="1" applyFill="1" applyBorder="1" applyAlignment="1">
      <alignment vertical="center"/>
    </xf>
    <xf numFmtId="209" fontId="10" fillId="0" borderId="21" xfId="3" applyNumberFormat="1" applyFont="1" applyFill="1" applyBorder="1" applyAlignment="1">
      <alignment vertical="center"/>
    </xf>
    <xf numFmtId="209" fontId="10" fillId="0" borderId="22" xfId="3" applyNumberFormat="1" applyFont="1" applyFill="1" applyBorder="1" applyAlignment="1">
      <alignment vertical="center"/>
    </xf>
    <xf numFmtId="209" fontId="28" fillId="0" borderId="21" xfId="0" applyNumberFormat="1" applyFont="1" applyBorder="1" applyAlignment="1">
      <alignment horizontal="center" vertical="center"/>
    </xf>
    <xf numFmtId="209" fontId="28" fillId="0" borderId="22" xfId="0" applyNumberFormat="1" applyFont="1" applyBorder="1" applyAlignment="1">
      <alignment horizontal="center" vertical="center"/>
    </xf>
    <xf numFmtId="209" fontId="28" fillId="0" borderId="23" xfId="0" applyNumberFormat="1" applyFont="1" applyBorder="1" applyAlignment="1">
      <alignment horizontal="center" vertical="center"/>
    </xf>
    <xf numFmtId="191" fontId="31" fillId="0" borderId="43" xfId="0" applyNumberFormat="1" applyFont="1" applyBorder="1"/>
    <xf numFmtId="191" fontId="31" fillId="0" borderId="34" xfId="0" applyNumberFormat="1" applyFont="1" applyBorder="1"/>
    <xf numFmtId="191" fontId="31" fillId="0" borderId="18" xfId="0" applyNumberFormat="1" applyFont="1" applyBorder="1" applyProtection="1">
      <protection locked="0"/>
    </xf>
    <xf numFmtId="191" fontId="31" fillId="0" borderId="34" xfId="0" applyNumberFormat="1" applyFont="1" applyBorder="1" applyProtection="1">
      <protection locked="0"/>
    </xf>
    <xf numFmtId="191" fontId="31" fillId="0" borderId="62" xfId="0" applyNumberFormat="1" applyFont="1" applyBorder="1" applyProtection="1">
      <protection locked="0"/>
    </xf>
    <xf numFmtId="191" fontId="31" fillId="0" borderId="7" xfId="0" applyNumberFormat="1" applyFont="1" applyBorder="1" applyProtection="1">
      <protection locked="0"/>
    </xf>
    <xf numFmtId="191" fontId="31" fillId="0" borderId="27" xfId="0" applyNumberFormat="1" applyFont="1" applyBorder="1" applyProtection="1">
      <protection locked="0"/>
    </xf>
    <xf numFmtId="191" fontId="31" fillId="0" borderId="18" xfId="0" applyNumberFormat="1" applyFont="1" applyBorder="1"/>
    <xf numFmtId="191" fontId="31" fillId="0" borderId="89" xfId="0" applyNumberFormat="1" applyFont="1" applyBorder="1"/>
    <xf numFmtId="191" fontId="31" fillId="0" borderId="52" xfId="0" applyNumberFormat="1" applyFont="1" applyBorder="1"/>
    <xf numFmtId="191" fontId="31" fillId="0" borderId="44" xfId="0" applyNumberFormat="1" applyFont="1" applyBorder="1"/>
    <xf numFmtId="191" fontId="31" fillId="0" borderId="19" xfId="0" applyNumberFormat="1" applyFont="1" applyBorder="1"/>
    <xf numFmtId="191" fontId="31" fillId="0" borderId="62" xfId="0" applyNumberFormat="1" applyFont="1" applyBorder="1"/>
    <xf numFmtId="191" fontId="31" fillId="0" borderId="7" xfId="0" applyNumberFormat="1" applyFont="1" applyBorder="1"/>
    <xf numFmtId="191" fontId="31" fillId="0" borderId="27" xfId="0" applyNumberFormat="1" applyFont="1" applyBorder="1"/>
    <xf numFmtId="191" fontId="31" fillId="0" borderId="34" xfId="0" applyNumberFormat="1" applyFont="1" applyBorder="1" applyAlignment="1">
      <alignment horizontal="right"/>
    </xf>
    <xf numFmtId="191" fontId="31" fillId="0" borderId="18" xfId="0" applyNumberFormat="1" applyFont="1" applyBorder="1" applyAlignment="1">
      <alignment horizontal="right"/>
    </xf>
    <xf numFmtId="191" fontId="31" fillId="0" borderId="19" xfId="0" applyNumberFormat="1" applyFont="1" applyBorder="1" applyAlignment="1">
      <alignment horizontal="right"/>
    </xf>
    <xf numFmtId="191" fontId="31" fillId="0" borderId="89" xfId="0" applyNumberFormat="1" applyFont="1" applyBorder="1" applyAlignment="1">
      <alignment horizontal="right"/>
    </xf>
    <xf numFmtId="191" fontId="31" fillId="0" borderId="52" xfId="0" applyNumberFormat="1" applyFont="1" applyBorder="1" applyAlignment="1">
      <alignment horizontal="right"/>
    </xf>
    <xf numFmtId="191" fontId="31" fillId="0" borderId="44" xfId="0" applyNumberFormat="1" applyFont="1" applyBorder="1" applyAlignment="1">
      <alignment horizontal="right"/>
    </xf>
    <xf numFmtId="191" fontId="31" fillId="0" borderId="43" xfId="0" applyNumberFormat="1" applyFont="1" applyBorder="1" applyAlignment="1">
      <alignment horizontal="right"/>
    </xf>
    <xf numFmtId="191" fontId="31" fillId="0" borderId="102" xfId="0" applyNumberFormat="1" applyFont="1" applyBorder="1" applyAlignment="1">
      <alignment horizontal="right"/>
    </xf>
    <xf numFmtId="191" fontId="31" fillId="0" borderId="102" xfId="0" applyNumberFormat="1" applyFont="1" applyBorder="1"/>
    <xf numFmtId="191" fontId="31" fillId="0" borderId="85" xfId="0" applyNumberFormat="1" applyFont="1" applyBorder="1"/>
    <xf numFmtId="191" fontId="31" fillId="0" borderId="6" xfId="0" applyNumberFormat="1" applyFont="1" applyBorder="1" applyProtection="1">
      <protection locked="0"/>
    </xf>
    <xf numFmtId="191" fontId="31" fillId="0" borderId="52" xfId="0" applyNumberFormat="1" applyFont="1" applyBorder="1" applyProtection="1">
      <protection locked="0"/>
    </xf>
    <xf numFmtId="191" fontId="31" fillId="0" borderId="44" xfId="0" applyNumberFormat="1" applyFont="1" applyBorder="1" applyProtection="1">
      <protection locked="0"/>
    </xf>
    <xf numFmtId="191" fontId="31" fillId="0" borderId="6" xfId="0" applyNumberFormat="1" applyFont="1" applyBorder="1"/>
    <xf numFmtId="211" fontId="31" fillId="0" borderId="32" xfId="0" applyNumberFormat="1" applyFont="1" applyBorder="1"/>
    <xf numFmtId="211" fontId="31" fillId="0" borderId="37" xfId="0" applyNumberFormat="1" applyFont="1" applyBorder="1"/>
    <xf numFmtId="211" fontId="31" fillId="0" borderId="40" xfId="0" applyNumberFormat="1" applyFont="1" applyBorder="1"/>
    <xf numFmtId="211" fontId="31" fillId="0" borderId="32" xfId="0" applyNumberFormat="1" applyFont="1" applyBorder="1" applyAlignment="1">
      <alignment horizontal="right"/>
    </xf>
    <xf numFmtId="211" fontId="31" fillId="0" borderId="100" xfId="0" applyNumberFormat="1" applyFont="1" applyBorder="1" applyAlignment="1">
      <alignment horizontal="right"/>
    </xf>
    <xf numFmtId="211" fontId="31" fillId="0" borderId="37" xfId="0" applyNumberFormat="1" applyFont="1" applyBorder="1" applyAlignment="1">
      <alignment horizontal="right"/>
    </xf>
    <xf numFmtId="211" fontId="31" fillId="0" borderId="100" xfId="0" applyNumberFormat="1" applyFont="1" applyBorder="1"/>
    <xf numFmtId="191" fontId="31" fillId="0" borderId="31" xfId="0" applyNumberFormat="1" applyFont="1" applyBorder="1"/>
    <xf numFmtId="191" fontId="31" fillId="0" borderId="33" xfId="0" applyNumberFormat="1" applyFont="1" applyBorder="1"/>
    <xf numFmtId="211" fontId="31" fillId="0" borderId="40" xfId="0" applyNumberFormat="1" applyFont="1" applyBorder="1" applyAlignment="1">
      <alignment horizontal="right"/>
    </xf>
    <xf numFmtId="191" fontId="31" fillId="0" borderId="68" xfId="0" applyNumberFormat="1" applyFont="1" applyBorder="1"/>
    <xf numFmtId="191" fontId="31" fillId="0" borderId="111" xfId="0" applyNumberFormat="1" applyFont="1" applyBorder="1"/>
    <xf numFmtId="212" fontId="31" fillId="0" borderId="33" xfId="0" applyNumberFormat="1" applyFont="1" applyBorder="1"/>
    <xf numFmtId="212" fontId="31" fillId="0" borderId="34" xfId="0" applyNumberFormat="1" applyFont="1" applyBorder="1"/>
    <xf numFmtId="212" fontId="31" fillId="0" borderId="31" xfId="0" applyNumberFormat="1" applyFont="1" applyBorder="1"/>
    <xf numFmtId="210" fontId="31" fillId="0" borderId="50" xfId="0" applyNumberFormat="1" applyFont="1" applyBorder="1"/>
    <xf numFmtId="210" fontId="31" fillId="0" borderId="32" xfId="0" applyNumberFormat="1" applyFont="1" applyBorder="1"/>
    <xf numFmtId="210" fontId="31" fillId="0" borderId="29" xfId="0" applyNumberFormat="1" applyFont="1" applyBorder="1"/>
    <xf numFmtId="213" fontId="32" fillId="0" borderId="35" xfId="0" applyNumberFormat="1" applyFont="1" applyBorder="1" applyAlignment="1">
      <alignment horizontal="right"/>
    </xf>
    <xf numFmtId="213" fontId="32" fillId="0" borderId="36" xfId="0" applyNumberFormat="1" applyFont="1" applyBorder="1" applyAlignment="1">
      <alignment horizontal="right"/>
    </xf>
    <xf numFmtId="213" fontId="32" fillId="0" borderId="30" xfId="0" applyNumberFormat="1" applyFont="1" applyBorder="1" applyAlignment="1">
      <alignment horizontal="right"/>
    </xf>
    <xf numFmtId="191" fontId="31" fillId="0" borderId="34" xfId="0" applyNumberFormat="1" applyFont="1" applyBorder="1" applyAlignment="1">
      <alignment horizontal="center"/>
    </xf>
    <xf numFmtId="191" fontId="31" fillId="0" borderId="43" xfId="0" applyNumberFormat="1" applyFont="1" applyBorder="1" applyAlignment="1">
      <alignment horizontal="center"/>
    </xf>
    <xf numFmtId="191" fontId="31" fillId="0" borderId="85" xfId="0" applyNumberFormat="1" applyFont="1" applyBorder="1" applyAlignment="1">
      <alignment horizontal="center"/>
    </xf>
    <xf numFmtId="191" fontId="31" fillId="0" borderId="52" xfId="0" applyNumberFormat="1" applyFont="1" applyBorder="1" applyAlignment="1">
      <alignment horizontal="center"/>
    </xf>
    <xf numFmtId="191" fontId="31" fillId="0" borderId="44" xfId="0" applyNumberFormat="1" applyFont="1" applyBorder="1" applyAlignment="1">
      <alignment horizontal="center"/>
    </xf>
    <xf numFmtId="191" fontId="31" fillId="0" borderId="54" xfId="1" applyNumberFormat="1" applyFont="1" applyFill="1" applyBorder="1" applyAlignment="1">
      <alignment horizontal="center" vertical="center"/>
    </xf>
    <xf numFmtId="191" fontId="31" fillId="0" borderId="34" xfId="1" applyNumberFormat="1" applyFont="1" applyFill="1" applyBorder="1" applyAlignment="1">
      <alignment horizontal="center" vertical="center"/>
    </xf>
    <xf numFmtId="191" fontId="31" fillId="0" borderId="89" xfId="1" applyNumberFormat="1" applyFont="1" applyFill="1" applyBorder="1" applyAlignment="1">
      <alignment horizontal="center" vertical="center"/>
    </xf>
    <xf numFmtId="191" fontId="31" fillId="0" borderId="62" xfId="1" applyNumberFormat="1" applyFont="1" applyFill="1" applyBorder="1" applyAlignment="1">
      <alignment horizontal="center" vertical="center"/>
    </xf>
    <xf numFmtId="191" fontId="31" fillId="0" borderId="18" xfId="1" applyNumberFormat="1" applyFont="1" applyFill="1" applyBorder="1" applyAlignment="1">
      <alignment horizontal="center" vertical="center"/>
    </xf>
    <xf numFmtId="191" fontId="31" fillId="0" borderId="31" xfId="1" applyNumberFormat="1" applyFont="1" applyFill="1" applyBorder="1" applyAlignment="1">
      <alignment horizontal="center" vertical="center"/>
    </xf>
    <xf numFmtId="191" fontId="31" fillId="0" borderId="33" xfId="0" applyNumberFormat="1" applyFont="1" applyBorder="1" applyAlignment="1">
      <alignment horizontal="center"/>
    </xf>
    <xf numFmtId="191" fontId="31" fillId="0" borderId="89" xfId="0" applyNumberFormat="1" applyFont="1" applyBorder="1" applyAlignment="1">
      <alignment horizontal="center"/>
    </xf>
    <xf numFmtId="191" fontId="31" fillId="0" borderId="102" xfId="0" applyNumberFormat="1" applyFont="1" applyBorder="1" applyAlignment="1">
      <alignment horizontal="center"/>
    </xf>
    <xf numFmtId="191" fontId="31" fillId="0" borderId="38" xfId="0" applyNumberFormat="1" applyFont="1" applyBorder="1" applyAlignment="1">
      <alignment horizontal="center"/>
    </xf>
    <xf numFmtId="191" fontId="31" fillId="0" borderId="32" xfId="0" applyNumberFormat="1" applyFont="1" applyBorder="1" applyAlignment="1">
      <alignment horizontal="center"/>
    </xf>
    <xf numFmtId="191" fontId="31" fillId="0" borderId="40" xfId="0" applyNumberFormat="1" applyFont="1" applyBorder="1" applyAlignment="1">
      <alignment horizontal="center"/>
    </xf>
    <xf numFmtId="191" fontId="31" fillId="0" borderId="31" xfId="0" applyNumberFormat="1" applyFont="1" applyBorder="1" applyAlignment="1">
      <alignment horizontal="center"/>
    </xf>
    <xf numFmtId="214" fontId="31" fillId="0" borderId="39" xfId="0" applyNumberFormat="1" applyFont="1" applyBorder="1"/>
    <xf numFmtId="214" fontId="31" fillId="0" borderId="32" xfId="0" applyNumberFormat="1" applyFont="1" applyBorder="1"/>
    <xf numFmtId="214" fontId="31" fillId="0" borderId="63" xfId="0" applyNumberFormat="1" applyFont="1" applyBorder="1"/>
    <xf numFmtId="214" fontId="31" fillId="0" borderId="37" xfId="0" applyNumberFormat="1" applyFont="1" applyBorder="1"/>
    <xf numFmtId="214" fontId="31" fillId="0" borderId="40" xfId="0" applyNumberFormat="1" applyFont="1" applyBorder="1"/>
    <xf numFmtId="215" fontId="32" fillId="0" borderId="36" xfId="0" applyNumberFormat="1" applyFont="1" applyBorder="1" applyAlignment="1">
      <alignment horizontal="right"/>
    </xf>
    <xf numFmtId="215" fontId="32" fillId="0" borderId="41" xfId="0" applyNumberFormat="1" applyFont="1" applyBorder="1" applyAlignment="1">
      <alignment horizontal="right"/>
    </xf>
    <xf numFmtId="215" fontId="32" fillId="0" borderId="56" xfId="0" applyNumberFormat="1" applyFont="1" applyBorder="1" applyAlignment="1">
      <alignment horizontal="right"/>
    </xf>
    <xf numFmtId="215" fontId="32" fillId="0" borderId="53" xfId="0" applyNumberFormat="1" applyFont="1" applyBorder="1" applyAlignment="1">
      <alignment horizontal="right"/>
    </xf>
    <xf numFmtId="215" fontId="32" fillId="0" borderId="42" xfId="0" applyNumberFormat="1" applyFont="1" applyBorder="1" applyAlignment="1">
      <alignment horizontal="right"/>
    </xf>
    <xf numFmtId="215" fontId="32" fillId="0" borderId="101" xfId="0" applyNumberFormat="1" applyFont="1" applyBorder="1" applyAlignment="1">
      <alignment horizontal="right"/>
    </xf>
    <xf numFmtId="215" fontId="32" fillId="0" borderId="86" xfId="0" applyNumberFormat="1" applyFont="1" applyBorder="1" applyAlignment="1">
      <alignment horizontal="right"/>
    </xf>
    <xf numFmtId="214" fontId="31" fillId="0" borderId="32" xfId="0" applyNumberFormat="1" applyFont="1" applyBorder="1" applyAlignment="1">
      <alignment horizontal="right"/>
    </xf>
    <xf numFmtId="214" fontId="31" fillId="0" borderId="39" xfId="0" applyNumberFormat="1" applyFont="1" applyBorder="1" applyAlignment="1">
      <alignment horizontal="right"/>
    </xf>
    <xf numFmtId="214" fontId="31" fillId="0" borderId="100" xfId="0" applyNumberFormat="1" applyFont="1" applyBorder="1" applyAlignment="1">
      <alignment horizontal="right"/>
    </xf>
    <xf numFmtId="214" fontId="31" fillId="0" borderId="37" xfId="0" applyNumberFormat="1" applyFont="1" applyBorder="1" applyAlignment="1">
      <alignment horizontal="right"/>
    </xf>
    <xf numFmtId="214" fontId="31" fillId="0" borderId="100" xfId="0" applyNumberFormat="1" applyFont="1" applyBorder="1"/>
    <xf numFmtId="214" fontId="31" fillId="0" borderId="78" xfId="0" applyNumberFormat="1" applyFont="1" applyBorder="1"/>
    <xf numFmtId="214" fontId="31" fillId="0" borderId="32" xfId="0" applyNumberFormat="1" applyFont="1" applyBorder="1" applyProtection="1">
      <protection locked="0"/>
    </xf>
    <xf numFmtId="214" fontId="31" fillId="0" borderId="78" xfId="0" applyNumberFormat="1" applyFont="1" applyBorder="1" applyProtection="1">
      <protection locked="0"/>
    </xf>
    <xf numFmtId="214" fontId="31" fillId="0" borderId="37" xfId="0" applyNumberFormat="1" applyFont="1" applyBorder="1" applyProtection="1">
      <protection locked="0"/>
    </xf>
    <xf numFmtId="214" fontId="31" fillId="0" borderId="40" xfId="0" applyNumberFormat="1" applyFont="1" applyBorder="1" applyProtection="1">
      <protection locked="0"/>
    </xf>
    <xf numFmtId="216" fontId="31" fillId="0" borderId="39" xfId="0" applyNumberFormat="1" applyFont="1" applyBorder="1"/>
    <xf numFmtId="216" fontId="31" fillId="0" borderId="32" xfId="0" applyNumberFormat="1" applyFont="1" applyBorder="1"/>
    <xf numFmtId="216" fontId="31" fillId="0" borderId="32" xfId="0" applyNumberFormat="1" applyFont="1" applyBorder="1" applyProtection="1">
      <protection locked="0"/>
    </xf>
    <xf numFmtId="216" fontId="31" fillId="0" borderId="39" xfId="0" applyNumberFormat="1" applyFont="1" applyBorder="1" applyProtection="1">
      <protection locked="0"/>
    </xf>
    <xf numFmtId="216" fontId="31" fillId="0" borderId="63" xfId="0" applyNumberFormat="1" applyFont="1" applyBorder="1" applyProtection="1">
      <protection locked="0"/>
    </xf>
    <xf numFmtId="216" fontId="31" fillId="0" borderId="37" xfId="0" applyNumberFormat="1" applyFont="1" applyBorder="1" applyProtection="1">
      <protection locked="0"/>
    </xf>
    <xf numFmtId="216" fontId="31" fillId="0" borderId="40" xfId="0" applyNumberFormat="1" applyFont="1" applyBorder="1" applyProtection="1">
      <protection locked="0"/>
    </xf>
    <xf numFmtId="216" fontId="31" fillId="0" borderId="32" xfId="0" applyNumberFormat="1" applyFont="1" applyBorder="1" applyAlignment="1">
      <alignment horizontal="right"/>
    </xf>
    <xf numFmtId="216" fontId="31" fillId="0" borderId="63" xfId="0" applyNumberFormat="1" applyFont="1" applyBorder="1"/>
    <xf numFmtId="216" fontId="31" fillId="0" borderId="37" xfId="0" applyNumberFormat="1" applyFont="1" applyBorder="1"/>
    <xf numFmtId="216" fontId="31" fillId="0" borderId="40" xfId="0" applyNumberFormat="1" applyFont="1" applyBorder="1"/>
    <xf numFmtId="216" fontId="31" fillId="0" borderId="39" xfId="0" applyNumberFormat="1" applyFont="1" applyBorder="1" applyAlignment="1">
      <alignment horizontal="right"/>
    </xf>
    <xf numFmtId="216" fontId="31" fillId="0" borderId="74" xfId="0" applyNumberFormat="1" applyFont="1" applyBorder="1" applyAlignment="1">
      <alignment horizontal="right"/>
    </xf>
    <xf numFmtId="216" fontId="31" fillId="0" borderId="87" xfId="0" applyNumberFormat="1" applyFont="1" applyBorder="1" applyAlignment="1">
      <alignment horizontal="right"/>
    </xf>
    <xf numFmtId="216" fontId="31" fillId="0" borderId="100" xfId="0" applyNumberFormat="1" applyFont="1" applyBorder="1" applyAlignment="1">
      <alignment horizontal="right"/>
    </xf>
    <xf numFmtId="216" fontId="31" fillId="0" borderId="40" xfId="0" applyNumberFormat="1" applyFont="1" applyBorder="1" applyAlignment="1">
      <alignment horizontal="right"/>
    </xf>
    <xf numFmtId="216" fontId="31" fillId="0" borderId="100" xfId="0" applyNumberFormat="1" applyFont="1" applyBorder="1" applyProtection="1">
      <protection locked="0"/>
    </xf>
    <xf numFmtId="216" fontId="31" fillId="0" borderId="57" xfId="0" applyNumberFormat="1" applyFont="1" applyBorder="1" applyProtection="1">
      <protection locked="0"/>
    </xf>
    <xf numFmtId="216" fontId="31" fillId="0" borderId="58" xfId="0" applyNumberFormat="1" applyFont="1" applyBorder="1" applyProtection="1">
      <protection locked="0"/>
    </xf>
    <xf numFmtId="216" fontId="31" fillId="0" borderId="78" xfId="0" applyNumberFormat="1" applyFont="1" applyBorder="1"/>
    <xf numFmtId="216" fontId="31" fillId="0" borderId="100" xfId="0" applyNumberFormat="1" applyFont="1" applyBorder="1"/>
    <xf numFmtId="216" fontId="31" fillId="0" borderId="78" xfId="0" applyNumberFormat="1" applyFont="1" applyBorder="1" applyProtection="1">
      <protection locked="0"/>
    </xf>
    <xf numFmtId="216" fontId="31" fillId="0" borderId="63" xfId="0" applyNumberFormat="1" applyFont="1" applyBorder="1" applyAlignment="1">
      <alignment horizontal="right"/>
    </xf>
    <xf numFmtId="216" fontId="31" fillId="0" borderId="37" xfId="0" applyNumberFormat="1" applyFont="1" applyBorder="1" applyAlignment="1">
      <alignment horizontal="right"/>
    </xf>
    <xf numFmtId="216" fontId="31" fillId="0" borderId="29" xfId="0" applyNumberFormat="1" applyFont="1" applyBorder="1"/>
    <xf numFmtId="216" fontId="31" fillId="0" borderId="38" xfId="0" applyNumberFormat="1" applyFont="1" applyBorder="1"/>
    <xf numFmtId="216" fontId="31" fillId="0" borderId="57" xfId="0" applyNumberFormat="1" applyFont="1" applyBorder="1" applyAlignment="1">
      <alignment horizontal="right"/>
    </xf>
    <xf numFmtId="216" fontId="31" fillId="0" borderId="105" xfId="0" applyNumberFormat="1" applyFont="1" applyBorder="1" applyAlignment="1">
      <alignment horizontal="right"/>
    </xf>
    <xf numFmtId="216" fontId="31" fillId="0" borderId="111" xfId="0" applyNumberFormat="1" applyFont="1" applyBorder="1" applyAlignment="1">
      <alignment horizontal="right"/>
    </xf>
    <xf numFmtId="216" fontId="31" fillId="0" borderId="75" xfId="0" applyNumberFormat="1" applyFont="1" applyBorder="1"/>
    <xf numFmtId="216" fontId="31" fillId="0" borderId="57" xfId="0" applyNumberFormat="1" applyFont="1" applyBorder="1"/>
    <xf numFmtId="216" fontId="42" fillId="0" borderId="32" xfId="0" applyNumberFormat="1" applyFont="1" applyBorder="1"/>
    <xf numFmtId="216" fontId="42" fillId="0" borderId="63" xfId="0" applyNumberFormat="1" applyFont="1" applyBorder="1"/>
    <xf numFmtId="216" fontId="42" fillId="0" borderId="37" xfId="0" applyNumberFormat="1" applyFont="1" applyBorder="1"/>
    <xf numFmtId="216" fontId="42" fillId="0" borderId="40" xfId="0" applyNumberFormat="1" applyFont="1" applyBorder="1"/>
    <xf numFmtId="216" fontId="31" fillId="0" borderId="88" xfId="0" applyNumberFormat="1" applyFont="1" applyBorder="1"/>
    <xf numFmtId="216" fontId="31" fillId="0" borderId="112" xfId="0" applyNumberFormat="1" applyFont="1" applyBorder="1"/>
    <xf numFmtId="216" fontId="42" fillId="0" borderId="29" xfId="0" applyNumberFormat="1" applyFont="1" applyBorder="1"/>
    <xf numFmtId="216" fontId="42" fillId="0" borderId="38" xfId="0" applyNumberFormat="1" applyFont="1" applyBorder="1"/>
    <xf numFmtId="215" fontId="32" fillId="0" borderId="30" xfId="0" applyNumberFormat="1" applyFont="1" applyBorder="1" applyAlignment="1">
      <alignment horizontal="right"/>
    </xf>
    <xf numFmtId="215" fontId="32" fillId="0" borderId="35" xfId="0" applyNumberFormat="1" applyFont="1" applyBorder="1" applyAlignment="1">
      <alignment horizontal="right"/>
    </xf>
    <xf numFmtId="217" fontId="31" fillId="0" borderId="32" xfId="0" applyNumberFormat="1" applyFont="1" applyBorder="1" applyAlignment="1">
      <alignment horizontal="center"/>
    </xf>
    <xf numFmtId="218" fontId="31" fillId="0" borderId="50" xfId="0" applyNumberFormat="1" applyFont="1" applyBorder="1"/>
    <xf numFmtId="218" fontId="31" fillId="0" borderId="32" xfId="0" applyNumberFormat="1" applyFont="1" applyBorder="1"/>
    <xf numFmtId="218" fontId="31" fillId="0" borderId="29" xfId="0" applyNumberFormat="1" applyFont="1" applyBorder="1"/>
    <xf numFmtId="216" fontId="31" fillId="0" borderId="32" xfId="0" applyNumberFormat="1" applyFont="1" applyBorder="1" applyAlignment="1">
      <alignment horizontal="center"/>
    </xf>
    <xf numFmtId="216" fontId="31" fillId="0" borderId="39" xfId="0" applyNumberFormat="1" applyFont="1" applyBorder="1" applyAlignment="1">
      <alignment horizontal="center"/>
    </xf>
    <xf numFmtId="216" fontId="31" fillId="0" borderId="37" xfId="0" applyNumberFormat="1" applyFont="1" applyBorder="1" applyAlignment="1">
      <alignment horizontal="center"/>
    </xf>
    <xf numFmtId="216" fontId="31" fillId="0" borderId="111" xfId="0" applyNumberFormat="1" applyFont="1" applyBorder="1" applyAlignment="1">
      <alignment horizontal="center"/>
    </xf>
    <xf numFmtId="216" fontId="31" fillId="0" borderId="38" xfId="1" applyNumberFormat="1" applyFont="1" applyFill="1" applyBorder="1" applyAlignment="1">
      <alignment horizontal="center" vertical="center"/>
    </xf>
    <xf numFmtId="216" fontId="31" fillId="0" borderId="32" xfId="1" applyNumberFormat="1" applyFont="1" applyFill="1" applyBorder="1" applyAlignment="1">
      <alignment horizontal="center" vertical="center"/>
    </xf>
    <xf numFmtId="216" fontId="31" fillId="0" borderId="74" xfId="0" applyNumberFormat="1" applyFont="1" applyBorder="1" applyAlignment="1">
      <alignment horizontal="center"/>
    </xf>
    <xf numFmtId="216" fontId="31" fillId="0" borderId="63" xfId="1" applyNumberFormat="1" applyFont="1" applyFill="1" applyBorder="1" applyAlignment="1">
      <alignment horizontal="center" vertical="center"/>
    </xf>
    <xf numFmtId="216" fontId="31" fillId="0" borderId="78" xfId="0" applyNumberFormat="1" applyFont="1" applyBorder="1" applyAlignment="1">
      <alignment horizontal="center"/>
    </xf>
    <xf numFmtId="216" fontId="31" fillId="0" borderId="29" xfId="1" applyNumberFormat="1" applyFont="1" applyFill="1" applyBorder="1" applyAlignment="1">
      <alignment horizontal="center" vertical="center"/>
    </xf>
    <xf numFmtId="216" fontId="31" fillId="0" borderId="40" xfId="0" applyNumberFormat="1" applyFont="1" applyBorder="1" applyAlignment="1">
      <alignment horizontal="center"/>
    </xf>
    <xf numFmtId="216" fontId="31" fillId="0" borderId="38" xfId="0" applyNumberFormat="1" applyFont="1" applyBorder="1" applyAlignment="1">
      <alignment horizontal="center"/>
    </xf>
    <xf numFmtId="216" fontId="31" fillId="0" borderId="63" xfId="0" applyNumberFormat="1" applyFont="1" applyBorder="1" applyAlignment="1">
      <alignment horizontal="center"/>
    </xf>
    <xf numFmtId="216" fontId="31" fillId="0" borderId="100" xfId="0" applyNumberFormat="1" applyFont="1" applyBorder="1" applyAlignment="1">
      <alignment horizontal="center"/>
    </xf>
    <xf numFmtId="216" fontId="31" fillId="0" borderId="29" xfId="0" applyNumberFormat="1" applyFont="1" applyBorder="1" applyAlignment="1">
      <alignment horizontal="center"/>
    </xf>
    <xf numFmtId="217" fontId="31" fillId="0" borderId="39" xfId="0" applyNumberFormat="1" applyFont="1" applyBorder="1" applyAlignment="1">
      <alignment horizontal="center"/>
    </xf>
    <xf numFmtId="217" fontId="31" fillId="0" borderId="37" xfId="0" applyNumberFormat="1" applyFont="1" applyBorder="1" applyAlignment="1">
      <alignment horizontal="center"/>
    </xf>
    <xf numFmtId="217" fontId="31" fillId="0" borderId="40" xfId="0" applyNumberFormat="1" applyFont="1" applyBorder="1" applyAlignment="1">
      <alignment horizontal="center"/>
    </xf>
    <xf numFmtId="217" fontId="31" fillId="0" borderId="38" xfId="1" applyNumberFormat="1" applyFont="1" applyFill="1" applyBorder="1" applyAlignment="1">
      <alignment horizontal="center" vertical="center"/>
    </xf>
    <xf numFmtId="217" fontId="31" fillId="0" borderId="32" xfId="1" applyNumberFormat="1" applyFont="1" applyFill="1" applyBorder="1" applyAlignment="1">
      <alignment horizontal="center" vertical="center"/>
    </xf>
    <xf numFmtId="217" fontId="31" fillId="0" borderId="78" xfId="0" applyNumberFormat="1" applyFont="1" applyBorder="1" applyAlignment="1">
      <alignment horizontal="center"/>
    </xf>
    <xf numFmtId="217" fontId="31" fillId="0" borderId="63" xfId="1" applyNumberFormat="1" applyFont="1" applyFill="1" applyBorder="1" applyAlignment="1">
      <alignment horizontal="center" vertical="center"/>
    </xf>
    <xf numFmtId="217" fontId="31" fillId="0" borderId="29" xfId="1" applyNumberFormat="1" applyFont="1" applyFill="1" applyBorder="1" applyAlignment="1">
      <alignment horizontal="center" vertical="center"/>
    </xf>
    <xf numFmtId="217" fontId="31" fillId="0" borderId="38" xfId="0" applyNumberFormat="1" applyFont="1" applyBorder="1" applyAlignment="1">
      <alignment horizontal="center"/>
    </xf>
    <xf numFmtId="217" fontId="31" fillId="0" borderId="100" xfId="0" applyNumberFormat="1" applyFont="1" applyBorder="1" applyAlignment="1">
      <alignment horizontal="center"/>
    </xf>
    <xf numFmtId="217" fontId="31" fillId="0" borderId="63" xfId="0" applyNumberFormat="1" applyFont="1" applyBorder="1" applyAlignment="1">
      <alignment horizontal="center"/>
    </xf>
    <xf numFmtId="217" fontId="31" fillId="0" borderId="29" xfId="0" applyNumberFormat="1" applyFont="1" applyBorder="1" applyAlignment="1">
      <alignment horizontal="center"/>
    </xf>
    <xf numFmtId="0" fontId="9" fillId="0" borderId="67" xfId="0" applyFont="1" applyBorder="1" applyAlignment="1" applyProtection="1">
      <alignment horizontal="center" vertical="center"/>
      <protection locked="0"/>
    </xf>
    <xf numFmtId="38" fontId="9" fillId="0" borderId="67" xfId="0" applyNumberFormat="1" applyFont="1" applyBorder="1" applyAlignment="1">
      <alignment vertical="center"/>
    </xf>
    <xf numFmtId="191" fontId="9" fillId="0" borderId="79" xfId="3" applyNumberFormat="1" applyFont="1" applyFill="1" applyBorder="1" applyAlignment="1" applyProtection="1">
      <alignment vertical="center"/>
    </xf>
    <xf numFmtId="191" fontId="9" fillId="0" borderId="76" xfId="0" applyNumberFormat="1" applyFont="1" applyBorder="1" applyAlignment="1" applyProtection="1">
      <alignment horizontal="center" vertical="center"/>
      <protection locked="0"/>
    </xf>
    <xf numFmtId="191" fontId="9" fillId="0" borderId="76" xfId="0" applyNumberFormat="1" applyFont="1" applyBorder="1" applyAlignment="1" applyProtection="1">
      <alignment vertical="center"/>
      <protection locked="0"/>
    </xf>
    <xf numFmtId="191" fontId="9" fillId="0" borderId="57" xfId="0" applyNumberFormat="1" applyFont="1" applyBorder="1" applyAlignment="1" applyProtection="1">
      <alignment vertical="center"/>
      <protection locked="0"/>
    </xf>
    <xf numFmtId="191" fontId="9" fillId="0" borderId="57" xfId="0" applyNumberFormat="1" applyFont="1" applyBorder="1" applyAlignment="1" applyProtection="1">
      <alignment horizontal="center" vertical="center"/>
      <protection locked="0"/>
    </xf>
    <xf numFmtId="191" fontId="9" fillId="0" borderId="84" xfId="3" applyNumberFormat="1" applyFont="1" applyFill="1" applyBorder="1" applyAlignment="1" applyProtection="1">
      <alignment vertical="center"/>
      <protection locked="0"/>
    </xf>
    <xf numFmtId="202" fontId="9" fillId="0" borderId="57" xfId="3" applyNumberFormat="1" applyFont="1" applyFill="1" applyBorder="1" applyAlignment="1">
      <alignment horizontal="center" vertical="top" shrinkToFit="1"/>
    </xf>
    <xf numFmtId="202" fontId="9" fillId="0" borderId="84" xfId="3" applyNumberFormat="1" applyFont="1" applyFill="1" applyBorder="1" applyAlignment="1">
      <alignment horizontal="center" vertical="top" shrinkToFit="1"/>
    </xf>
    <xf numFmtId="0" fontId="0" fillId="0" borderId="0" xfId="0" applyAlignment="1">
      <alignment shrinkToFit="1"/>
    </xf>
    <xf numFmtId="0" fontId="3" fillId="0" borderId="0" xfId="0" applyFont="1" applyAlignment="1">
      <alignment shrinkToFit="1"/>
    </xf>
    <xf numFmtId="0" fontId="6" fillId="0" borderId="0" xfId="0" applyFont="1" applyAlignment="1">
      <alignment shrinkToFit="1"/>
    </xf>
    <xf numFmtId="0" fontId="27" fillId="0" borderId="0" xfId="0" applyFont="1" applyAlignment="1">
      <alignment shrinkToFit="1"/>
    </xf>
    <xf numFmtId="212" fontId="31" fillId="0" borderId="33" xfId="0" applyNumberFormat="1" applyFont="1" applyBorder="1" applyAlignment="1">
      <alignment shrinkToFit="1"/>
    </xf>
    <xf numFmtId="212" fontId="31" fillId="0" borderId="34" xfId="0" applyNumberFormat="1" applyFont="1" applyBorder="1" applyAlignment="1">
      <alignment shrinkToFit="1"/>
    </xf>
    <xf numFmtId="212" fontId="31" fillId="0" borderId="31" xfId="0" applyNumberFormat="1" applyFont="1" applyBorder="1" applyAlignment="1">
      <alignment shrinkToFit="1"/>
    </xf>
    <xf numFmtId="218" fontId="31" fillId="0" borderId="50" xfId="0" applyNumberFormat="1" applyFont="1" applyBorder="1" applyAlignment="1">
      <alignment shrinkToFit="1"/>
    </xf>
    <xf numFmtId="218" fontId="31" fillId="0" borderId="32" xfId="0" applyNumberFormat="1" applyFont="1" applyBorder="1" applyAlignment="1">
      <alignment shrinkToFit="1"/>
    </xf>
    <xf numFmtId="218" fontId="31" fillId="0" borderId="29" xfId="0" applyNumberFormat="1" applyFont="1" applyBorder="1" applyAlignment="1">
      <alignment shrinkToFit="1"/>
    </xf>
    <xf numFmtId="210" fontId="31" fillId="0" borderId="50" xfId="0" applyNumberFormat="1" applyFont="1" applyBorder="1" applyAlignment="1">
      <alignment shrinkToFit="1"/>
    </xf>
    <xf numFmtId="210" fontId="31" fillId="0" borderId="32" xfId="0" applyNumberFormat="1" applyFont="1" applyBorder="1" applyAlignment="1">
      <alignment shrinkToFit="1"/>
    </xf>
    <xf numFmtId="210" fontId="31" fillId="0" borderId="29" xfId="0" applyNumberFormat="1" applyFont="1" applyBorder="1" applyAlignment="1">
      <alignment shrinkToFit="1"/>
    </xf>
    <xf numFmtId="213" fontId="32" fillId="0" borderId="35" xfId="0" applyNumberFormat="1" applyFont="1" applyBorder="1" applyAlignment="1">
      <alignment horizontal="right" shrinkToFit="1"/>
    </xf>
    <xf numFmtId="213" fontId="32" fillId="0" borderId="36" xfId="0" applyNumberFormat="1" applyFont="1" applyBorder="1" applyAlignment="1">
      <alignment horizontal="right" shrinkToFit="1"/>
    </xf>
    <xf numFmtId="213" fontId="32" fillId="0" borderId="30" xfId="0" applyNumberFormat="1" applyFont="1" applyBorder="1" applyAlignment="1">
      <alignment horizontal="right" shrinkToFit="1"/>
    </xf>
    <xf numFmtId="212" fontId="31" fillId="0" borderId="34" xfId="0" applyNumberFormat="1" applyFont="1" applyBorder="1" applyAlignment="1">
      <alignment horizontal="center" shrinkToFit="1"/>
    </xf>
    <xf numFmtId="213" fontId="41" fillId="0" borderId="32" xfId="0" applyNumberFormat="1" applyFont="1" applyBorder="1" applyAlignment="1">
      <alignment shrinkToFit="1"/>
    </xf>
    <xf numFmtId="0" fontId="31" fillId="0" borderId="0" xfId="0" applyFont="1" applyAlignment="1">
      <alignment shrinkToFit="1"/>
    </xf>
    <xf numFmtId="0" fontId="14" fillId="0" borderId="0" xfId="0" applyFont="1" applyAlignment="1">
      <alignment shrinkToFit="1"/>
    </xf>
    <xf numFmtId="49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75" xfId="0" applyBorder="1"/>
    <xf numFmtId="0" fontId="0" fillId="0" borderId="64" xfId="0" applyBorder="1"/>
    <xf numFmtId="0" fontId="9" fillId="0" borderId="8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9" fillId="0" borderId="73" xfId="0" applyFont="1" applyBorder="1" applyAlignment="1">
      <alignment horizontal="center" vertical="center"/>
    </xf>
    <xf numFmtId="0" fontId="0" fillId="0" borderId="88" xfId="0" applyBorder="1"/>
    <xf numFmtId="0" fontId="9" fillId="0" borderId="58" xfId="0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68" xfId="0" applyBorder="1"/>
    <xf numFmtId="0" fontId="9" fillId="0" borderId="8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9" fillId="0" borderId="51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46" xfId="0" applyFont="1" applyBorder="1"/>
    <xf numFmtId="0" fontId="9" fillId="0" borderId="47" xfId="0" applyFont="1" applyBorder="1"/>
    <xf numFmtId="0" fontId="9" fillId="0" borderId="7" xfId="0" applyFont="1" applyBorder="1"/>
    <xf numFmtId="0" fontId="9" fillId="0" borderId="10" xfId="0" applyFont="1" applyBorder="1"/>
    <xf numFmtId="0" fontId="9" fillId="0" borderId="11" xfId="0" applyFont="1" applyBorder="1"/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textRotation="255" wrapText="1"/>
    </xf>
    <xf numFmtId="0" fontId="1" fillId="0" borderId="0" xfId="0" applyFont="1" applyAlignment="1">
      <alignment horizontal="center" vertical="center" textRotation="255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8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255" wrapText="1"/>
    </xf>
    <xf numFmtId="0" fontId="17" fillId="0" borderId="2" xfId="0" applyFont="1" applyBorder="1" applyAlignment="1">
      <alignment horizontal="center" vertical="center" textRotation="255" wrapText="1"/>
    </xf>
    <xf numFmtId="0" fontId="17" fillId="0" borderId="1" xfId="0" applyFont="1" applyBorder="1" applyAlignment="1">
      <alignment horizontal="center" vertical="center" textRotation="255" wrapText="1"/>
    </xf>
    <xf numFmtId="0" fontId="36" fillId="0" borderId="0" xfId="0" applyFont="1"/>
    <xf numFmtId="0" fontId="44" fillId="0" borderId="0" xfId="0" applyFont="1"/>
    <xf numFmtId="0" fontId="10" fillId="0" borderId="0" xfId="0" applyFont="1"/>
    <xf numFmtId="0" fontId="13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81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horizontal="center"/>
    </xf>
    <xf numFmtId="0" fontId="28" fillId="0" borderId="81" xfId="0" applyFont="1" applyBorder="1" applyAlignment="1">
      <alignment horizontal="center" vertical="center"/>
    </xf>
    <xf numFmtId="0" fontId="28" fillId="0" borderId="85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178" fontId="31" fillId="0" borderId="3" xfId="0" applyNumberFormat="1" applyFont="1" applyBorder="1" applyAlignment="1">
      <alignment horizontal="center" vertical="center"/>
    </xf>
    <xf numFmtId="178" fontId="31" fillId="0" borderId="2" xfId="0" applyNumberFormat="1" applyFont="1" applyBorder="1" applyAlignment="1">
      <alignment horizontal="center" vertical="center"/>
    </xf>
    <xf numFmtId="178" fontId="31" fillId="0" borderId="1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178" fontId="31" fillId="0" borderId="18" xfId="0" applyNumberFormat="1" applyFont="1" applyBorder="1" applyAlignment="1">
      <alignment horizontal="center" vertical="center"/>
    </xf>
    <xf numFmtId="178" fontId="31" fillId="0" borderId="26" xfId="0" applyNumberFormat="1" applyFont="1" applyBorder="1" applyAlignment="1">
      <alignment horizontal="center" vertical="center"/>
    </xf>
    <xf numFmtId="178" fontId="31" fillId="0" borderId="54" xfId="0" applyNumberFormat="1" applyFont="1" applyBorder="1" applyAlignment="1">
      <alignment horizontal="center" vertical="center"/>
    </xf>
    <xf numFmtId="178" fontId="31" fillId="0" borderId="80" xfId="0" applyNumberFormat="1" applyFont="1" applyBorder="1" applyAlignment="1">
      <alignment horizontal="center" vertical="center"/>
    </xf>
    <xf numFmtId="178" fontId="31" fillId="0" borderId="72" xfId="0" applyNumberFormat="1" applyFont="1" applyBorder="1" applyAlignment="1">
      <alignment horizontal="center" vertical="center"/>
    </xf>
    <xf numFmtId="178" fontId="31" fillId="0" borderId="71" xfId="0" applyNumberFormat="1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80" xfId="0" applyFont="1" applyBorder="1" applyAlignment="1">
      <alignment horizontal="center" vertical="center"/>
    </xf>
    <xf numFmtId="178" fontId="9" fillId="0" borderId="4" xfId="0" applyNumberFormat="1" applyFon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92" fontId="31" fillId="0" borderId="54" xfId="0" applyNumberFormat="1" applyFont="1" applyBorder="1" applyAlignment="1">
      <alignment horizontal="center" vertical="center"/>
    </xf>
    <xf numFmtId="192" fontId="31" fillId="0" borderId="80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26" xfId="0" applyFont="1" applyBorder="1" applyAlignment="1">
      <alignment horizontal="center" vertical="center" shrinkToFit="1"/>
    </xf>
    <xf numFmtId="0" fontId="31" fillId="0" borderId="54" xfId="0" applyFont="1" applyBorder="1" applyAlignment="1">
      <alignment horizontal="center" vertical="center" shrinkToFit="1"/>
    </xf>
    <xf numFmtId="0" fontId="31" fillId="0" borderId="80" xfId="0" applyFont="1" applyBorder="1" applyAlignment="1">
      <alignment horizontal="center" vertical="center" shrinkToFit="1"/>
    </xf>
    <xf numFmtId="0" fontId="31" fillId="0" borderId="72" xfId="0" applyFont="1" applyBorder="1" applyAlignment="1">
      <alignment horizontal="center" vertical="center" shrinkToFit="1"/>
    </xf>
    <xf numFmtId="0" fontId="31" fillId="0" borderId="7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33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0" fillId="9" borderId="2" xfId="0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23" fillId="12" borderId="5" xfId="0" applyFont="1" applyFill="1" applyBorder="1" applyAlignment="1">
      <alignment horizontal="center" vertical="center" shrinkToFit="1"/>
    </xf>
    <xf numFmtId="0" fontId="23" fillId="12" borderId="7" xfId="0" applyFont="1" applyFill="1" applyBorder="1" applyAlignment="1">
      <alignment horizontal="center" vertical="center" shrinkToFit="1"/>
    </xf>
    <xf numFmtId="0" fontId="23" fillId="12" borderId="10" xfId="0" applyFont="1" applyFill="1" applyBorder="1" applyAlignment="1">
      <alignment horizontal="center" vertical="center" shrinkToFit="1"/>
    </xf>
    <xf numFmtId="0" fontId="23" fillId="12" borderId="11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21" fillId="10" borderId="5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21" fillId="10" borderId="9" xfId="0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center" vertical="center"/>
    </xf>
    <xf numFmtId="0" fontId="21" fillId="10" borderId="4" xfId="0" applyFont="1" applyFill="1" applyBorder="1" applyAlignment="1">
      <alignment horizontal="center" vertical="center"/>
    </xf>
    <xf numFmtId="0" fontId="21" fillId="10" borderId="11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 shrinkToFit="1"/>
    </xf>
    <xf numFmtId="0" fontId="0" fillId="13" borderId="6" xfId="0" applyFill="1" applyBorder="1" applyAlignment="1">
      <alignment horizontal="center" vertical="center" shrinkToFit="1"/>
    </xf>
    <xf numFmtId="0" fontId="0" fillId="13" borderId="10" xfId="0" applyFill="1" applyBorder="1" applyAlignment="1">
      <alignment horizontal="center" vertical="center" shrinkToFit="1"/>
    </xf>
    <xf numFmtId="0" fontId="0" fillId="13" borderId="4" xfId="0" applyFill="1" applyBorder="1" applyAlignment="1">
      <alignment horizontal="center" vertical="center" shrinkToFit="1"/>
    </xf>
    <xf numFmtId="0" fontId="0" fillId="13" borderId="11" xfId="0" applyFill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2" fillId="0" borderId="10" xfId="0" applyFont="1" applyBorder="1" applyAlignment="1">
      <alignment shrinkToFit="1"/>
    </xf>
    <xf numFmtId="0" fontId="22" fillId="0" borderId="4" xfId="0" applyFont="1" applyBorder="1" applyAlignment="1">
      <alignment shrinkToFit="1"/>
    </xf>
    <xf numFmtId="0" fontId="22" fillId="0" borderId="11" xfId="0" applyFont="1" applyBorder="1" applyAlignment="1">
      <alignment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4" fillId="6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3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9" xfId="0" applyBorder="1"/>
    <xf numFmtId="0" fontId="0" fillId="0" borderId="8" xfId="0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6" borderId="8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0" fillId="0" borderId="9" xfId="0" applyBorder="1" applyAlignment="1">
      <alignment vertical="center"/>
    </xf>
    <xf numFmtId="0" fontId="17" fillId="8" borderId="0" xfId="0" applyFont="1" applyFill="1" applyAlignment="1">
      <alignment vertical="center"/>
    </xf>
    <xf numFmtId="0" fontId="34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4" fillId="6" borderId="0" xfId="0" applyFont="1" applyFill="1"/>
    <xf numFmtId="0" fontId="0" fillId="0" borderId="4" xfId="0" applyBorder="1" applyAlignment="1">
      <alignment vertical="center"/>
    </xf>
    <xf numFmtId="0" fontId="0" fillId="0" borderId="7" xfId="0" applyBorder="1" applyAlignment="1">
      <alignment horizontal="center" vertical="center" shrinkToFit="1"/>
    </xf>
    <xf numFmtId="0" fontId="14" fillId="7" borderId="0" xfId="0" applyFont="1" applyFill="1" applyAlignment="1">
      <alignment vertical="center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21" fillId="14" borderId="0" xfId="0" applyFont="1" applyFill="1" applyAlignment="1">
      <alignment horizontal="distributed" vertical="center"/>
    </xf>
    <xf numFmtId="0" fontId="1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/>
    </xf>
    <xf numFmtId="0" fontId="39" fillId="0" borderId="0" xfId="0" applyFont="1" applyAlignment="1">
      <alignment horizontal="center" vertical="center"/>
    </xf>
  </cellXfs>
  <cellStyles count="7">
    <cellStyle name="パーセント" xfId="1" builtinId="5"/>
    <cellStyle name="パーセント 2" xfId="2"/>
    <cellStyle name="桁区切り" xfId="3" builtinId="6"/>
    <cellStyle name="桁区切り 2" xfId="4"/>
    <cellStyle name="標準" xfId="0" builtinId="0"/>
    <cellStyle name="標準 2" xfId="5"/>
    <cellStyle name="標準 3" xfId="6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87644</xdr:colOff>
      <xdr:row>0</xdr:row>
      <xdr:rowOff>0</xdr:rowOff>
    </xdr:to>
    <xdr:sp macro="" textlink="">
      <xdr:nvSpPr>
        <xdr:cNvPr id="118785" name="Rectangle 1">
          <a:extLst>
            <a:ext uri="{FF2B5EF4-FFF2-40B4-BE49-F238E27FC236}">
              <a16:creationId xmlns:a16="http://schemas.microsoft.com/office/drawing/2014/main" id="{00000000-0008-0000-1E00-000001D00100}"/>
            </a:ext>
          </a:extLst>
        </xdr:cNvPr>
        <xdr:cNvSpPr>
          <a:spLocks noChangeArrowheads="1"/>
        </xdr:cNvSpPr>
      </xdr:nvSpPr>
      <xdr:spPr bwMode="auto">
        <a:xfrm>
          <a:off x="1971675" y="0"/>
          <a:ext cx="209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51</xdr:col>
      <xdr:colOff>11430</xdr:colOff>
      <xdr:row>0</xdr:row>
      <xdr:rowOff>0</xdr:rowOff>
    </xdr:from>
    <xdr:to>
      <xdr:col>60</xdr:col>
      <xdr:colOff>106756</xdr:colOff>
      <xdr:row>0</xdr:row>
      <xdr:rowOff>0</xdr:rowOff>
    </xdr:to>
    <xdr:sp macro="" textlink="">
      <xdr:nvSpPr>
        <xdr:cNvPr id="118786" name="Rectangle 2">
          <a:extLst>
            <a:ext uri="{FF2B5EF4-FFF2-40B4-BE49-F238E27FC236}">
              <a16:creationId xmlns:a16="http://schemas.microsoft.com/office/drawing/2014/main" id="{00000000-0008-0000-1E00-000002D00100}"/>
            </a:ext>
          </a:extLst>
        </xdr:cNvPr>
        <xdr:cNvSpPr>
          <a:spLocks noChangeArrowheads="1"/>
        </xdr:cNvSpPr>
      </xdr:nvSpPr>
      <xdr:spPr bwMode="auto">
        <a:xfrm>
          <a:off x="6324600" y="0"/>
          <a:ext cx="1200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51</xdr:col>
      <xdr:colOff>30480</xdr:colOff>
      <xdr:row>0</xdr:row>
      <xdr:rowOff>0</xdr:rowOff>
    </xdr:from>
    <xdr:to>
      <xdr:col>61</xdr:col>
      <xdr:colOff>11503</xdr:colOff>
      <xdr:row>0</xdr:row>
      <xdr:rowOff>0</xdr:rowOff>
    </xdr:to>
    <xdr:sp macro="" textlink="">
      <xdr:nvSpPr>
        <xdr:cNvPr id="118787" name="Rectangle 3">
          <a:extLst>
            <a:ext uri="{FF2B5EF4-FFF2-40B4-BE49-F238E27FC236}">
              <a16:creationId xmlns:a16="http://schemas.microsoft.com/office/drawing/2014/main" id="{00000000-0008-0000-1E00-000003D00100}"/>
            </a:ext>
          </a:extLst>
        </xdr:cNvPr>
        <xdr:cNvSpPr>
          <a:spLocks noChangeArrowheads="1"/>
        </xdr:cNvSpPr>
      </xdr:nvSpPr>
      <xdr:spPr bwMode="auto">
        <a:xfrm>
          <a:off x="6334125" y="0"/>
          <a:ext cx="1228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89</xdr:col>
      <xdr:colOff>11430</xdr:colOff>
      <xdr:row>0</xdr:row>
      <xdr:rowOff>0</xdr:rowOff>
    </xdr:from>
    <xdr:to>
      <xdr:col>98</xdr:col>
      <xdr:colOff>38128</xdr:colOff>
      <xdr:row>0</xdr:row>
      <xdr:rowOff>0</xdr:rowOff>
    </xdr:to>
    <xdr:sp macro="" textlink="">
      <xdr:nvSpPr>
        <xdr:cNvPr id="118788" name="Rectangle 4">
          <a:extLst>
            <a:ext uri="{FF2B5EF4-FFF2-40B4-BE49-F238E27FC236}">
              <a16:creationId xmlns:a16="http://schemas.microsoft.com/office/drawing/2014/main" id="{00000000-0008-0000-1E00-000004D00100}"/>
            </a:ext>
          </a:extLst>
        </xdr:cNvPr>
        <xdr:cNvSpPr>
          <a:spLocks noChangeArrowheads="1"/>
        </xdr:cNvSpPr>
      </xdr:nvSpPr>
      <xdr:spPr bwMode="auto">
        <a:xfrm>
          <a:off x="11029950" y="0"/>
          <a:ext cx="1133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101</xdr:col>
      <xdr:colOff>30480</xdr:colOff>
      <xdr:row>0</xdr:row>
      <xdr:rowOff>0</xdr:rowOff>
    </xdr:from>
    <xdr:to>
      <xdr:col>111</xdr:col>
      <xdr:colOff>11503</xdr:colOff>
      <xdr:row>0</xdr:row>
      <xdr:rowOff>0</xdr:rowOff>
    </xdr:to>
    <xdr:sp macro="" textlink="">
      <xdr:nvSpPr>
        <xdr:cNvPr id="118789" name="Rectangle 5">
          <a:extLst>
            <a:ext uri="{FF2B5EF4-FFF2-40B4-BE49-F238E27FC236}">
              <a16:creationId xmlns:a16="http://schemas.microsoft.com/office/drawing/2014/main" id="{00000000-0008-0000-1E00-000005D00100}"/>
            </a:ext>
          </a:extLst>
        </xdr:cNvPr>
        <xdr:cNvSpPr>
          <a:spLocks noChangeArrowheads="1"/>
        </xdr:cNvSpPr>
      </xdr:nvSpPr>
      <xdr:spPr bwMode="auto">
        <a:xfrm>
          <a:off x="12525375" y="0"/>
          <a:ext cx="1228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17</xdr:col>
      <xdr:colOff>47625</xdr:colOff>
      <xdr:row>109</xdr:row>
      <xdr:rowOff>38100</xdr:rowOff>
    </xdr:from>
    <xdr:to>
      <xdr:col>106</xdr:col>
      <xdr:colOff>76200</xdr:colOff>
      <xdr:row>133</xdr:row>
      <xdr:rowOff>104775</xdr:rowOff>
    </xdr:to>
    <xdr:grpSp>
      <xdr:nvGrpSpPr>
        <xdr:cNvPr id="480613" name="Group 6">
          <a:extLst>
            <a:ext uri="{FF2B5EF4-FFF2-40B4-BE49-F238E27FC236}">
              <a16:creationId xmlns:a16="http://schemas.microsoft.com/office/drawing/2014/main" id="{00000000-0008-0000-1E00-000065550700}"/>
            </a:ext>
          </a:extLst>
        </xdr:cNvPr>
        <xdr:cNvGrpSpPr>
          <a:grpSpLocks/>
        </xdr:cNvGrpSpPr>
      </xdr:nvGrpSpPr>
      <xdr:grpSpPr bwMode="auto">
        <a:xfrm>
          <a:off x="2143125" y="18888075"/>
          <a:ext cx="11049000" cy="4181475"/>
          <a:chOff x="233" y="303"/>
          <a:chExt cx="1160" cy="319"/>
        </a:xfrm>
      </xdr:grpSpPr>
      <xdr:sp macro="" textlink="">
        <xdr:nvSpPr>
          <xdr:cNvPr id="480687" name="Line 7">
            <a:extLst>
              <a:ext uri="{FF2B5EF4-FFF2-40B4-BE49-F238E27FC236}">
                <a16:creationId xmlns:a16="http://schemas.microsoft.com/office/drawing/2014/main" id="{00000000-0008-0000-1E00-0000AF55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88" name="Line 8">
            <a:extLst>
              <a:ext uri="{FF2B5EF4-FFF2-40B4-BE49-F238E27FC236}">
                <a16:creationId xmlns:a16="http://schemas.microsoft.com/office/drawing/2014/main" id="{00000000-0008-0000-1E00-0000B0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89" name="Line 9">
            <a:extLst>
              <a:ext uri="{FF2B5EF4-FFF2-40B4-BE49-F238E27FC236}">
                <a16:creationId xmlns:a16="http://schemas.microsoft.com/office/drawing/2014/main" id="{00000000-0008-0000-1E00-0000B1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0" name="Line 10">
            <a:extLst>
              <a:ext uri="{FF2B5EF4-FFF2-40B4-BE49-F238E27FC236}">
                <a16:creationId xmlns:a16="http://schemas.microsoft.com/office/drawing/2014/main" id="{00000000-0008-0000-1E00-0000B2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1" name="Line 11">
            <a:extLst>
              <a:ext uri="{FF2B5EF4-FFF2-40B4-BE49-F238E27FC236}">
                <a16:creationId xmlns:a16="http://schemas.microsoft.com/office/drawing/2014/main" id="{00000000-0008-0000-1E00-0000B355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2" name="Line 12">
            <a:extLst>
              <a:ext uri="{FF2B5EF4-FFF2-40B4-BE49-F238E27FC236}">
                <a16:creationId xmlns:a16="http://schemas.microsoft.com/office/drawing/2014/main" id="{00000000-0008-0000-1E00-0000B4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3" name="Line 13">
            <a:extLst>
              <a:ext uri="{FF2B5EF4-FFF2-40B4-BE49-F238E27FC236}">
                <a16:creationId xmlns:a16="http://schemas.microsoft.com/office/drawing/2014/main" id="{00000000-0008-0000-1E00-0000B555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4" name="Line 14">
            <a:extLst>
              <a:ext uri="{FF2B5EF4-FFF2-40B4-BE49-F238E27FC236}">
                <a16:creationId xmlns:a16="http://schemas.microsoft.com/office/drawing/2014/main" id="{00000000-0008-0000-1E00-0000B655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5" name="Line 15">
            <a:extLst>
              <a:ext uri="{FF2B5EF4-FFF2-40B4-BE49-F238E27FC236}">
                <a16:creationId xmlns:a16="http://schemas.microsoft.com/office/drawing/2014/main" id="{00000000-0008-0000-1E00-0000B7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6" name="Line 16">
            <a:extLst>
              <a:ext uri="{FF2B5EF4-FFF2-40B4-BE49-F238E27FC236}">
                <a16:creationId xmlns:a16="http://schemas.microsoft.com/office/drawing/2014/main" id="{00000000-0008-0000-1E00-0000B855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7" name="Line 17">
            <a:extLst>
              <a:ext uri="{FF2B5EF4-FFF2-40B4-BE49-F238E27FC236}">
                <a16:creationId xmlns:a16="http://schemas.microsoft.com/office/drawing/2014/main" id="{00000000-0008-0000-1E00-0000B955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8" name="Line 18">
            <a:extLst>
              <a:ext uri="{FF2B5EF4-FFF2-40B4-BE49-F238E27FC236}">
                <a16:creationId xmlns:a16="http://schemas.microsoft.com/office/drawing/2014/main" id="{00000000-0008-0000-1E00-0000BA55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9" name="Line 19">
            <a:extLst>
              <a:ext uri="{FF2B5EF4-FFF2-40B4-BE49-F238E27FC236}">
                <a16:creationId xmlns:a16="http://schemas.microsoft.com/office/drawing/2014/main" id="{00000000-0008-0000-1E00-0000BB55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17</xdr:col>
      <xdr:colOff>0</xdr:colOff>
      <xdr:row>100</xdr:row>
      <xdr:rowOff>95250</xdr:rowOff>
    </xdr:from>
    <xdr:to>
      <xdr:col>107</xdr:col>
      <xdr:colOff>114300</xdr:colOff>
      <xdr:row>133</xdr:row>
      <xdr:rowOff>95250</xdr:rowOff>
    </xdr:to>
    <xdr:grpSp>
      <xdr:nvGrpSpPr>
        <xdr:cNvPr id="480614" name="Group 20">
          <a:extLst>
            <a:ext uri="{FF2B5EF4-FFF2-40B4-BE49-F238E27FC236}">
              <a16:creationId xmlns:a16="http://schemas.microsoft.com/office/drawing/2014/main" id="{00000000-0008-0000-1E00-000066550700}"/>
            </a:ext>
          </a:extLst>
        </xdr:cNvPr>
        <xdr:cNvGrpSpPr>
          <a:grpSpLocks/>
        </xdr:cNvGrpSpPr>
      </xdr:nvGrpSpPr>
      <xdr:grpSpPr bwMode="auto">
        <a:xfrm>
          <a:off x="2095500" y="17402175"/>
          <a:ext cx="11258550" cy="5657850"/>
          <a:chOff x="233" y="193"/>
          <a:chExt cx="1182" cy="429"/>
        </a:xfrm>
      </xdr:grpSpPr>
      <xdr:sp macro="" textlink="">
        <xdr:nvSpPr>
          <xdr:cNvPr id="480674" name="Line 21">
            <a:extLst>
              <a:ext uri="{FF2B5EF4-FFF2-40B4-BE49-F238E27FC236}">
                <a16:creationId xmlns:a16="http://schemas.microsoft.com/office/drawing/2014/main" id="{00000000-0008-0000-1E00-0000A2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0675" name="Group 22">
            <a:extLst>
              <a:ext uri="{FF2B5EF4-FFF2-40B4-BE49-F238E27FC236}">
                <a16:creationId xmlns:a16="http://schemas.microsoft.com/office/drawing/2014/main" id="{00000000-0008-0000-1E00-0000A355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0676" name="Line 23">
              <a:extLst>
                <a:ext uri="{FF2B5EF4-FFF2-40B4-BE49-F238E27FC236}">
                  <a16:creationId xmlns:a16="http://schemas.microsoft.com/office/drawing/2014/main" id="{00000000-0008-0000-1E00-0000A4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7" name="Line 24">
              <a:extLst>
                <a:ext uri="{FF2B5EF4-FFF2-40B4-BE49-F238E27FC236}">
                  <a16:creationId xmlns:a16="http://schemas.microsoft.com/office/drawing/2014/main" id="{00000000-0008-0000-1E00-0000A5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8" name="Line 25">
              <a:extLst>
                <a:ext uri="{FF2B5EF4-FFF2-40B4-BE49-F238E27FC236}">
                  <a16:creationId xmlns:a16="http://schemas.microsoft.com/office/drawing/2014/main" id="{00000000-0008-0000-1E00-0000A6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9" name="Line 26">
              <a:extLst>
                <a:ext uri="{FF2B5EF4-FFF2-40B4-BE49-F238E27FC236}">
                  <a16:creationId xmlns:a16="http://schemas.microsoft.com/office/drawing/2014/main" id="{00000000-0008-0000-1E00-0000A7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0" name="Line 27">
              <a:extLst>
                <a:ext uri="{FF2B5EF4-FFF2-40B4-BE49-F238E27FC236}">
                  <a16:creationId xmlns:a16="http://schemas.microsoft.com/office/drawing/2014/main" id="{00000000-0008-0000-1E00-0000A8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1" name="Line 28">
              <a:extLst>
                <a:ext uri="{FF2B5EF4-FFF2-40B4-BE49-F238E27FC236}">
                  <a16:creationId xmlns:a16="http://schemas.microsoft.com/office/drawing/2014/main" id="{00000000-0008-0000-1E00-0000A9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2" name="Line 29">
              <a:extLst>
                <a:ext uri="{FF2B5EF4-FFF2-40B4-BE49-F238E27FC236}">
                  <a16:creationId xmlns:a16="http://schemas.microsoft.com/office/drawing/2014/main" id="{00000000-0008-0000-1E00-0000AA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3" name="Line 30">
              <a:extLst>
                <a:ext uri="{FF2B5EF4-FFF2-40B4-BE49-F238E27FC236}">
                  <a16:creationId xmlns:a16="http://schemas.microsoft.com/office/drawing/2014/main" id="{00000000-0008-0000-1E00-0000AB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4" name="Line 31">
              <a:extLst>
                <a:ext uri="{FF2B5EF4-FFF2-40B4-BE49-F238E27FC236}">
                  <a16:creationId xmlns:a16="http://schemas.microsoft.com/office/drawing/2014/main" id="{00000000-0008-0000-1E00-0000AC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5" name="Line 32">
              <a:extLst>
                <a:ext uri="{FF2B5EF4-FFF2-40B4-BE49-F238E27FC236}">
                  <a16:creationId xmlns:a16="http://schemas.microsoft.com/office/drawing/2014/main" id="{00000000-0008-0000-1E00-0000AD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6" name="Line 33">
              <a:extLst>
                <a:ext uri="{FF2B5EF4-FFF2-40B4-BE49-F238E27FC236}">
                  <a16:creationId xmlns:a16="http://schemas.microsoft.com/office/drawing/2014/main" id="{00000000-0008-0000-1E00-0000AE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110</xdr:row>
      <xdr:rowOff>106680</xdr:rowOff>
    </xdr:from>
    <xdr:to>
      <xdr:col>16</xdr:col>
      <xdr:colOff>87644</xdr:colOff>
      <xdr:row>121</xdr:row>
      <xdr:rowOff>38118</xdr:rowOff>
    </xdr:to>
    <xdr:sp macro="" textlink="">
      <xdr:nvSpPr>
        <xdr:cNvPr id="118818" name="Rectangle 34">
          <a:extLst>
            <a:ext uri="{FF2B5EF4-FFF2-40B4-BE49-F238E27FC236}">
              <a16:creationId xmlns:a16="http://schemas.microsoft.com/office/drawing/2014/main" id="{00000000-0008-0000-1E00-000022D00100}"/>
            </a:ext>
          </a:extLst>
        </xdr:cNvPr>
        <xdr:cNvSpPr>
          <a:spLocks noChangeArrowheads="1"/>
        </xdr:cNvSpPr>
      </xdr:nvSpPr>
      <xdr:spPr bwMode="auto">
        <a:xfrm>
          <a:off x="1847850" y="19126200"/>
          <a:ext cx="20955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50</xdr:col>
      <xdr:colOff>11430</xdr:colOff>
      <xdr:row>134</xdr:row>
      <xdr:rowOff>28575</xdr:rowOff>
    </xdr:from>
    <xdr:to>
      <xdr:col>59</xdr:col>
      <xdr:colOff>106756</xdr:colOff>
      <xdr:row>136</xdr:row>
      <xdr:rowOff>11474</xdr:rowOff>
    </xdr:to>
    <xdr:sp macro="" textlink="">
      <xdr:nvSpPr>
        <xdr:cNvPr id="118819" name="Rectangle 35">
          <a:extLst>
            <a:ext uri="{FF2B5EF4-FFF2-40B4-BE49-F238E27FC236}">
              <a16:creationId xmlns:a16="http://schemas.microsoft.com/office/drawing/2014/main" id="{00000000-0008-0000-1E00-000023D00100}"/>
            </a:ext>
          </a:extLst>
        </xdr:cNvPr>
        <xdr:cNvSpPr>
          <a:spLocks noChangeArrowheads="1"/>
        </xdr:cNvSpPr>
      </xdr:nvSpPr>
      <xdr:spPr bwMode="auto">
        <a:xfrm>
          <a:off x="6200775" y="23164800"/>
          <a:ext cx="12001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50</xdr:col>
      <xdr:colOff>30480</xdr:colOff>
      <xdr:row>103</xdr:row>
      <xdr:rowOff>106680</xdr:rowOff>
    </xdr:from>
    <xdr:to>
      <xdr:col>60</xdr:col>
      <xdr:colOff>11503</xdr:colOff>
      <xdr:row>105</xdr:row>
      <xdr:rowOff>66733</xdr:rowOff>
    </xdr:to>
    <xdr:sp macro="" textlink="">
      <xdr:nvSpPr>
        <xdr:cNvPr id="118820" name="Rectangle 36">
          <a:extLst>
            <a:ext uri="{FF2B5EF4-FFF2-40B4-BE49-F238E27FC236}">
              <a16:creationId xmlns:a16="http://schemas.microsoft.com/office/drawing/2014/main" id="{00000000-0008-0000-1E00-000024D00100}"/>
            </a:ext>
          </a:extLst>
        </xdr:cNvPr>
        <xdr:cNvSpPr>
          <a:spLocks noChangeArrowheads="1"/>
        </xdr:cNvSpPr>
      </xdr:nvSpPr>
      <xdr:spPr bwMode="auto">
        <a:xfrm>
          <a:off x="6210300" y="17926050"/>
          <a:ext cx="12287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88</xdr:col>
      <xdr:colOff>11430</xdr:colOff>
      <xdr:row>134</xdr:row>
      <xdr:rowOff>38100</xdr:rowOff>
    </xdr:from>
    <xdr:to>
      <xdr:col>97</xdr:col>
      <xdr:colOff>38128</xdr:colOff>
      <xdr:row>135</xdr:row>
      <xdr:rowOff>87757</xdr:rowOff>
    </xdr:to>
    <xdr:sp macro="" textlink="">
      <xdr:nvSpPr>
        <xdr:cNvPr id="118821" name="Rectangle 37">
          <a:extLst>
            <a:ext uri="{FF2B5EF4-FFF2-40B4-BE49-F238E27FC236}">
              <a16:creationId xmlns:a16="http://schemas.microsoft.com/office/drawing/2014/main" id="{00000000-0008-0000-1E00-000025D00100}"/>
            </a:ext>
          </a:extLst>
        </xdr:cNvPr>
        <xdr:cNvSpPr>
          <a:spLocks noChangeArrowheads="1"/>
        </xdr:cNvSpPr>
      </xdr:nvSpPr>
      <xdr:spPr bwMode="auto">
        <a:xfrm>
          <a:off x="10906125" y="23174325"/>
          <a:ext cx="1133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100</xdr:col>
      <xdr:colOff>30480</xdr:colOff>
      <xdr:row>134</xdr:row>
      <xdr:rowOff>0</xdr:rowOff>
    </xdr:from>
    <xdr:to>
      <xdr:col>110</xdr:col>
      <xdr:colOff>11503</xdr:colOff>
      <xdr:row>135</xdr:row>
      <xdr:rowOff>106803</xdr:rowOff>
    </xdr:to>
    <xdr:sp macro="" textlink="">
      <xdr:nvSpPr>
        <xdr:cNvPr id="118822" name="Rectangle 38">
          <a:extLst>
            <a:ext uri="{FF2B5EF4-FFF2-40B4-BE49-F238E27FC236}">
              <a16:creationId xmlns:a16="http://schemas.microsoft.com/office/drawing/2014/main" id="{00000000-0008-0000-1E00-000026D00100}"/>
            </a:ext>
          </a:extLst>
        </xdr:cNvPr>
        <xdr:cNvSpPr>
          <a:spLocks noChangeArrowheads="1"/>
        </xdr:cNvSpPr>
      </xdr:nvSpPr>
      <xdr:spPr bwMode="auto">
        <a:xfrm>
          <a:off x="12401550" y="23136225"/>
          <a:ext cx="12287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118</xdr:col>
      <xdr:colOff>87630</xdr:colOff>
      <xdr:row>107</xdr:row>
      <xdr:rowOff>49530</xdr:rowOff>
    </xdr:from>
    <xdr:to>
      <xdr:col>122</xdr:col>
      <xdr:colOff>9567</xdr:colOff>
      <xdr:row>108</xdr:row>
      <xdr:rowOff>87630</xdr:rowOff>
    </xdr:to>
    <xdr:sp macro="" textlink="">
      <xdr:nvSpPr>
        <xdr:cNvPr id="118823" name="Rectangle 39">
          <a:extLst>
            <a:ext uri="{FF2B5EF4-FFF2-40B4-BE49-F238E27FC236}">
              <a16:creationId xmlns:a16="http://schemas.microsoft.com/office/drawing/2014/main" id="{00000000-0008-0000-1E00-000027D00100}"/>
            </a:ext>
          </a:extLst>
        </xdr:cNvPr>
        <xdr:cNvSpPr>
          <a:spLocks noChangeArrowheads="1"/>
        </xdr:cNvSpPr>
      </xdr:nvSpPr>
      <xdr:spPr bwMode="auto">
        <a:xfrm>
          <a:off x="14687550" y="185642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112</xdr:row>
      <xdr:rowOff>49530</xdr:rowOff>
    </xdr:from>
    <xdr:to>
      <xdr:col>122</xdr:col>
      <xdr:colOff>9567</xdr:colOff>
      <xdr:row>113</xdr:row>
      <xdr:rowOff>87630</xdr:rowOff>
    </xdr:to>
    <xdr:sp macro="" textlink="">
      <xdr:nvSpPr>
        <xdr:cNvPr id="118824" name="Rectangle 40">
          <a:extLst>
            <a:ext uri="{FF2B5EF4-FFF2-40B4-BE49-F238E27FC236}">
              <a16:creationId xmlns:a16="http://schemas.microsoft.com/office/drawing/2014/main" id="{00000000-0008-0000-1E00-000028D00100}"/>
            </a:ext>
          </a:extLst>
        </xdr:cNvPr>
        <xdr:cNvSpPr>
          <a:spLocks noChangeArrowheads="1"/>
        </xdr:cNvSpPr>
      </xdr:nvSpPr>
      <xdr:spPr bwMode="auto">
        <a:xfrm>
          <a:off x="14687550" y="194214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120</xdr:row>
      <xdr:rowOff>49530</xdr:rowOff>
    </xdr:from>
    <xdr:to>
      <xdr:col>122</xdr:col>
      <xdr:colOff>9567</xdr:colOff>
      <xdr:row>121</xdr:row>
      <xdr:rowOff>87630</xdr:rowOff>
    </xdr:to>
    <xdr:sp macro="" textlink="">
      <xdr:nvSpPr>
        <xdr:cNvPr id="118825" name="Rectangle 41">
          <a:extLst>
            <a:ext uri="{FF2B5EF4-FFF2-40B4-BE49-F238E27FC236}">
              <a16:creationId xmlns:a16="http://schemas.microsoft.com/office/drawing/2014/main" id="{00000000-0008-0000-1E00-000029D00100}"/>
            </a:ext>
          </a:extLst>
        </xdr:cNvPr>
        <xdr:cNvSpPr>
          <a:spLocks noChangeArrowheads="1"/>
        </xdr:cNvSpPr>
      </xdr:nvSpPr>
      <xdr:spPr bwMode="auto">
        <a:xfrm>
          <a:off x="14687550" y="207930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26" name="Rectangle 42">
          <a:extLst>
            <a:ext uri="{FF2B5EF4-FFF2-40B4-BE49-F238E27FC236}">
              <a16:creationId xmlns:a16="http://schemas.microsoft.com/office/drawing/2014/main" id="{00000000-0008-0000-1E00-00002A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27" name="Rectangle 43">
          <a:extLst>
            <a:ext uri="{FF2B5EF4-FFF2-40B4-BE49-F238E27FC236}">
              <a16:creationId xmlns:a16="http://schemas.microsoft.com/office/drawing/2014/main" id="{00000000-0008-0000-1E00-00002B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106680</xdr:colOff>
      <xdr:row>130</xdr:row>
      <xdr:rowOff>38100</xdr:rowOff>
    </xdr:from>
    <xdr:to>
      <xdr:col>122</xdr:col>
      <xdr:colOff>68580</xdr:colOff>
      <xdr:row>131</xdr:row>
      <xdr:rowOff>76200</xdr:rowOff>
    </xdr:to>
    <xdr:sp macro="" textlink="">
      <xdr:nvSpPr>
        <xdr:cNvPr id="118828" name="Rectangle 44">
          <a:extLst>
            <a:ext uri="{FF2B5EF4-FFF2-40B4-BE49-F238E27FC236}">
              <a16:creationId xmlns:a16="http://schemas.microsoft.com/office/drawing/2014/main" id="{00000000-0008-0000-1E00-00002CD00100}"/>
            </a:ext>
          </a:extLst>
        </xdr:cNvPr>
        <xdr:cNvSpPr>
          <a:spLocks noChangeArrowheads="1"/>
        </xdr:cNvSpPr>
      </xdr:nvSpPr>
      <xdr:spPr bwMode="auto">
        <a:xfrm>
          <a:off x="14706600" y="22488525"/>
          <a:ext cx="457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29" name="Rectangle 45">
          <a:extLst>
            <a:ext uri="{FF2B5EF4-FFF2-40B4-BE49-F238E27FC236}">
              <a16:creationId xmlns:a16="http://schemas.microsoft.com/office/drawing/2014/main" id="{00000000-0008-0000-1E00-00002D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30" name="Rectangle 46">
          <a:extLst>
            <a:ext uri="{FF2B5EF4-FFF2-40B4-BE49-F238E27FC236}">
              <a16:creationId xmlns:a16="http://schemas.microsoft.com/office/drawing/2014/main" id="{00000000-0008-0000-1E00-00002E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114</xdr:col>
      <xdr:colOff>9525</xdr:colOff>
      <xdr:row>139</xdr:row>
      <xdr:rowOff>38100</xdr:rowOff>
    </xdr:from>
    <xdr:to>
      <xdr:col>116</xdr:col>
      <xdr:colOff>0</xdr:colOff>
      <xdr:row>140</xdr:row>
      <xdr:rowOff>38100</xdr:rowOff>
    </xdr:to>
    <xdr:sp macro="" textlink="">
      <xdr:nvSpPr>
        <xdr:cNvPr id="118831" name="Rectangle 47">
          <a:extLst>
            <a:ext uri="{FF2B5EF4-FFF2-40B4-BE49-F238E27FC236}">
              <a16:creationId xmlns:a16="http://schemas.microsoft.com/office/drawing/2014/main" id="{00000000-0008-0000-1E00-00002FD00100}"/>
            </a:ext>
          </a:extLst>
        </xdr:cNvPr>
        <xdr:cNvSpPr>
          <a:spLocks noChangeArrowheads="1"/>
        </xdr:cNvSpPr>
      </xdr:nvSpPr>
      <xdr:spPr bwMode="auto">
        <a:xfrm>
          <a:off x="14116050" y="24031575"/>
          <a:ext cx="2381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114</xdr:col>
      <xdr:colOff>9525</xdr:colOff>
      <xdr:row>110</xdr:row>
      <xdr:rowOff>87630</xdr:rowOff>
    </xdr:from>
    <xdr:to>
      <xdr:col>115</xdr:col>
      <xdr:colOff>116357</xdr:colOff>
      <xdr:row>126</xdr:row>
      <xdr:rowOff>11430</xdr:rowOff>
    </xdr:to>
    <xdr:sp macro="" textlink="">
      <xdr:nvSpPr>
        <xdr:cNvPr id="118832" name="Rectangle 48">
          <a:extLst>
            <a:ext uri="{FF2B5EF4-FFF2-40B4-BE49-F238E27FC236}">
              <a16:creationId xmlns:a16="http://schemas.microsoft.com/office/drawing/2014/main" id="{00000000-0008-0000-1E00-000030D00100}"/>
            </a:ext>
          </a:extLst>
        </xdr:cNvPr>
        <xdr:cNvSpPr>
          <a:spLocks noChangeArrowheads="1"/>
        </xdr:cNvSpPr>
      </xdr:nvSpPr>
      <xdr:spPr bwMode="auto">
        <a:xfrm>
          <a:off x="14116050" y="19116675"/>
          <a:ext cx="228600" cy="266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  <xdr:twoCellAnchor>
    <xdr:from>
      <xdr:col>17</xdr:col>
      <xdr:colOff>47625</xdr:colOff>
      <xdr:row>109</xdr:row>
      <xdr:rowOff>38100</xdr:rowOff>
    </xdr:from>
    <xdr:to>
      <xdr:col>106</xdr:col>
      <xdr:colOff>76200</xdr:colOff>
      <xdr:row>133</xdr:row>
      <xdr:rowOff>104775</xdr:rowOff>
    </xdr:to>
    <xdr:grpSp>
      <xdr:nvGrpSpPr>
        <xdr:cNvPr id="480630" name="Group 49">
          <a:extLst>
            <a:ext uri="{FF2B5EF4-FFF2-40B4-BE49-F238E27FC236}">
              <a16:creationId xmlns:a16="http://schemas.microsoft.com/office/drawing/2014/main" id="{00000000-0008-0000-1E00-000076550700}"/>
            </a:ext>
          </a:extLst>
        </xdr:cNvPr>
        <xdr:cNvGrpSpPr>
          <a:grpSpLocks/>
        </xdr:cNvGrpSpPr>
      </xdr:nvGrpSpPr>
      <xdr:grpSpPr bwMode="auto">
        <a:xfrm>
          <a:off x="2143125" y="18888075"/>
          <a:ext cx="11049000" cy="4181475"/>
          <a:chOff x="233" y="303"/>
          <a:chExt cx="1160" cy="319"/>
        </a:xfrm>
      </xdr:grpSpPr>
      <xdr:sp macro="" textlink="">
        <xdr:nvSpPr>
          <xdr:cNvPr id="480661" name="Line 50">
            <a:extLst>
              <a:ext uri="{FF2B5EF4-FFF2-40B4-BE49-F238E27FC236}">
                <a16:creationId xmlns:a16="http://schemas.microsoft.com/office/drawing/2014/main" id="{00000000-0008-0000-1E00-00009555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2" name="Line 51">
            <a:extLst>
              <a:ext uri="{FF2B5EF4-FFF2-40B4-BE49-F238E27FC236}">
                <a16:creationId xmlns:a16="http://schemas.microsoft.com/office/drawing/2014/main" id="{00000000-0008-0000-1E00-000096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3" name="Line 52">
            <a:extLst>
              <a:ext uri="{FF2B5EF4-FFF2-40B4-BE49-F238E27FC236}">
                <a16:creationId xmlns:a16="http://schemas.microsoft.com/office/drawing/2014/main" id="{00000000-0008-0000-1E00-000097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4" name="Line 53">
            <a:extLst>
              <a:ext uri="{FF2B5EF4-FFF2-40B4-BE49-F238E27FC236}">
                <a16:creationId xmlns:a16="http://schemas.microsoft.com/office/drawing/2014/main" id="{00000000-0008-0000-1E00-000098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5" name="Line 54">
            <a:extLst>
              <a:ext uri="{FF2B5EF4-FFF2-40B4-BE49-F238E27FC236}">
                <a16:creationId xmlns:a16="http://schemas.microsoft.com/office/drawing/2014/main" id="{00000000-0008-0000-1E00-00009955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6" name="Line 55">
            <a:extLst>
              <a:ext uri="{FF2B5EF4-FFF2-40B4-BE49-F238E27FC236}">
                <a16:creationId xmlns:a16="http://schemas.microsoft.com/office/drawing/2014/main" id="{00000000-0008-0000-1E00-00009A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7" name="Line 56">
            <a:extLst>
              <a:ext uri="{FF2B5EF4-FFF2-40B4-BE49-F238E27FC236}">
                <a16:creationId xmlns:a16="http://schemas.microsoft.com/office/drawing/2014/main" id="{00000000-0008-0000-1E00-00009B55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8" name="Line 57">
            <a:extLst>
              <a:ext uri="{FF2B5EF4-FFF2-40B4-BE49-F238E27FC236}">
                <a16:creationId xmlns:a16="http://schemas.microsoft.com/office/drawing/2014/main" id="{00000000-0008-0000-1E00-00009C55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9" name="Line 58">
            <a:extLst>
              <a:ext uri="{FF2B5EF4-FFF2-40B4-BE49-F238E27FC236}">
                <a16:creationId xmlns:a16="http://schemas.microsoft.com/office/drawing/2014/main" id="{00000000-0008-0000-1E00-00009D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0" name="Line 59">
            <a:extLst>
              <a:ext uri="{FF2B5EF4-FFF2-40B4-BE49-F238E27FC236}">
                <a16:creationId xmlns:a16="http://schemas.microsoft.com/office/drawing/2014/main" id="{00000000-0008-0000-1E00-00009E55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1" name="Line 60">
            <a:extLst>
              <a:ext uri="{FF2B5EF4-FFF2-40B4-BE49-F238E27FC236}">
                <a16:creationId xmlns:a16="http://schemas.microsoft.com/office/drawing/2014/main" id="{00000000-0008-0000-1E00-00009F55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2" name="Line 61">
            <a:extLst>
              <a:ext uri="{FF2B5EF4-FFF2-40B4-BE49-F238E27FC236}">
                <a16:creationId xmlns:a16="http://schemas.microsoft.com/office/drawing/2014/main" id="{00000000-0008-0000-1E00-0000A055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3" name="Line 62">
            <a:extLst>
              <a:ext uri="{FF2B5EF4-FFF2-40B4-BE49-F238E27FC236}">
                <a16:creationId xmlns:a16="http://schemas.microsoft.com/office/drawing/2014/main" id="{00000000-0008-0000-1E00-0000A155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17</xdr:col>
      <xdr:colOff>0</xdr:colOff>
      <xdr:row>100</xdr:row>
      <xdr:rowOff>95250</xdr:rowOff>
    </xdr:from>
    <xdr:to>
      <xdr:col>107</xdr:col>
      <xdr:colOff>114300</xdr:colOff>
      <xdr:row>133</xdr:row>
      <xdr:rowOff>95250</xdr:rowOff>
    </xdr:to>
    <xdr:grpSp>
      <xdr:nvGrpSpPr>
        <xdr:cNvPr id="480631" name="Group 63">
          <a:extLst>
            <a:ext uri="{FF2B5EF4-FFF2-40B4-BE49-F238E27FC236}">
              <a16:creationId xmlns:a16="http://schemas.microsoft.com/office/drawing/2014/main" id="{00000000-0008-0000-1E00-000077550700}"/>
            </a:ext>
          </a:extLst>
        </xdr:cNvPr>
        <xdr:cNvGrpSpPr>
          <a:grpSpLocks/>
        </xdr:cNvGrpSpPr>
      </xdr:nvGrpSpPr>
      <xdr:grpSpPr bwMode="auto">
        <a:xfrm>
          <a:off x="2095500" y="17402175"/>
          <a:ext cx="11258550" cy="5657850"/>
          <a:chOff x="233" y="193"/>
          <a:chExt cx="1182" cy="429"/>
        </a:xfrm>
      </xdr:grpSpPr>
      <xdr:sp macro="" textlink="">
        <xdr:nvSpPr>
          <xdr:cNvPr id="480648" name="Line 64">
            <a:extLst>
              <a:ext uri="{FF2B5EF4-FFF2-40B4-BE49-F238E27FC236}">
                <a16:creationId xmlns:a16="http://schemas.microsoft.com/office/drawing/2014/main" id="{00000000-0008-0000-1E00-000088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0649" name="Group 65">
            <a:extLst>
              <a:ext uri="{FF2B5EF4-FFF2-40B4-BE49-F238E27FC236}">
                <a16:creationId xmlns:a16="http://schemas.microsoft.com/office/drawing/2014/main" id="{00000000-0008-0000-1E00-00008955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0650" name="Line 66">
              <a:extLst>
                <a:ext uri="{FF2B5EF4-FFF2-40B4-BE49-F238E27FC236}">
                  <a16:creationId xmlns:a16="http://schemas.microsoft.com/office/drawing/2014/main" id="{00000000-0008-0000-1E00-00008A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1" name="Line 67">
              <a:extLst>
                <a:ext uri="{FF2B5EF4-FFF2-40B4-BE49-F238E27FC236}">
                  <a16:creationId xmlns:a16="http://schemas.microsoft.com/office/drawing/2014/main" id="{00000000-0008-0000-1E00-00008B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2" name="Line 68">
              <a:extLst>
                <a:ext uri="{FF2B5EF4-FFF2-40B4-BE49-F238E27FC236}">
                  <a16:creationId xmlns:a16="http://schemas.microsoft.com/office/drawing/2014/main" id="{00000000-0008-0000-1E00-00008C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3" name="Line 69">
              <a:extLst>
                <a:ext uri="{FF2B5EF4-FFF2-40B4-BE49-F238E27FC236}">
                  <a16:creationId xmlns:a16="http://schemas.microsoft.com/office/drawing/2014/main" id="{00000000-0008-0000-1E00-00008D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4" name="Line 70">
              <a:extLst>
                <a:ext uri="{FF2B5EF4-FFF2-40B4-BE49-F238E27FC236}">
                  <a16:creationId xmlns:a16="http://schemas.microsoft.com/office/drawing/2014/main" id="{00000000-0008-0000-1E00-00008E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5" name="Line 71">
              <a:extLst>
                <a:ext uri="{FF2B5EF4-FFF2-40B4-BE49-F238E27FC236}">
                  <a16:creationId xmlns:a16="http://schemas.microsoft.com/office/drawing/2014/main" id="{00000000-0008-0000-1E00-00008F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6" name="Line 72">
              <a:extLst>
                <a:ext uri="{FF2B5EF4-FFF2-40B4-BE49-F238E27FC236}">
                  <a16:creationId xmlns:a16="http://schemas.microsoft.com/office/drawing/2014/main" id="{00000000-0008-0000-1E00-000090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7" name="Line 73">
              <a:extLst>
                <a:ext uri="{FF2B5EF4-FFF2-40B4-BE49-F238E27FC236}">
                  <a16:creationId xmlns:a16="http://schemas.microsoft.com/office/drawing/2014/main" id="{00000000-0008-0000-1E00-000091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8" name="Line 74">
              <a:extLst>
                <a:ext uri="{FF2B5EF4-FFF2-40B4-BE49-F238E27FC236}">
                  <a16:creationId xmlns:a16="http://schemas.microsoft.com/office/drawing/2014/main" id="{00000000-0008-0000-1E00-000092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9" name="Line 75">
              <a:extLst>
                <a:ext uri="{FF2B5EF4-FFF2-40B4-BE49-F238E27FC236}">
                  <a16:creationId xmlns:a16="http://schemas.microsoft.com/office/drawing/2014/main" id="{00000000-0008-0000-1E00-000093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60" name="Line 76">
              <a:extLst>
                <a:ext uri="{FF2B5EF4-FFF2-40B4-BE49-F238E27FC236}">
                  <a16:creationId xmlns:a16="http://schemas.microsoft.com/office/drawing/2014/main" id="{00000000-0008-0000-1E00-000094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110</xdr:row>
      <xdr:rowOff>106680</xdr:rowOff>
    </xdr:from>
    <xdr:to>
      <xdr:col>16</xdr:col>
      <xdr:colOff>87644</xdr:colOff>
      <xdr:row>121</xdr:row>
      <xdr:rowOff>38118</xdr:rowOff>
    </xdr:to>
    <xdr:sp macro="" textlink="">
      <xdr:nvSpPr>
        <xdr:cNvPr id="118861" name="Rectangle 77">
          <a:extLst>
            <a:ext uri="{FF2B5EF4-FFF2-40B4-BE49-F238E27FC236}">
              <a16:creationId xmlns:a16="http://schemas.microsoft.com/office/drawing/2014/main" id="{00000000-0008-0000-1E00-00004DD00100}"/>
            </a:ext>
          </a:extLst>
        </xdr:cNvPr>
        <xdr:cNvSpPr>
          <a:spLocks noChangeArrowheads="1"/>
        </xdr:cNvSpPr>
      </xdr:nvSpPr>
      <xdr:spPr bwMode="auto">
        <a:xfrm>
          <a:off x="1847850" y="19126200"/>
          <a:ext cx="20955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50</xdr:col>
      <xdr:colOff>11430</xdr:colOff>
      <xdr:row>134</xdr:row>
      <xdr:rowOff>28575</xdr:rowOff>
    </xdr:from>
    <xdr:to>
      <xdr:col>59</xdr:col>
      <xdr:colOff>106756</xdr:colOff>
      <xdr:row>136</xdr:row>
      <xdr:rowOff>11474</xdr:rowOff>
    </xdr:to>
    <xdr:sp macro="" textlink="">
      <xdr:nvSpPr>
        <xdr:cNvPr id="118862" name="Rectangle 78">
          <a:extLst>
            <a:ext uri="{FF2B5EF4-FFF2-40B4-BE49-F238E27FC236}">
              <a16:creationId xmlns:a16="http://schemas.microsoft.com/office/drawing/2014/main" id="{00000000-0008-0000-1E00-00004ED00100}"/>
            </a:ext>
          </a:extLst>
        </xdr:cNvPr>
        <xdr:cNvSpPr>
          <a:spLocks noChangeArrowheads="1"/>
        </xdr:cNvSpPr>
      </xdr:nvSpPr>
      <xdr:spPr bwMode="auto">
        <a:xfrm>
          <a:off x="6200775" y="23164800"/>
          <a:ext cx="12001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50</xdr:col>
      <xdr:colOff>30480</xdr:colOff>
      <xdr:row>103</xdr:row>
      <xdr:rowOff>106680</xdr:rowOff>
    </xdr:from>
    <xdr:to>
      <xdr:col>60</xdr:col>
      <xdr:colOff>11503</xdr:colOff>
      <xdr:row>105</xdr:row>
      <xdr:rowOff>66733</xdr:rowOff>
    </xdr:to>
    <xdr:sp macro="" textlink="">
      <xdr:nvSpPr>
        <xdr:cNvPr id="118863" name="Rectangle 79">
          <a:extLst>
            <a:ext uri="{FF2B5EF4-FFF2-40B4-BE49-F238E27FC236}">
              <a16:creationId xmlns:a16="http://schemas.microsoft.com/office/drawing/2014/main" id="{00000000-0008-0000-1E00-00004FD00100}"/>
            </a:ext>
          </a:extLst>
        </xdr:cNvPr>
        <xdr:cNvSpPr>
          <a:spLocks noChangeArrowheads="1"/>
        </xdr:cNvSpPr>
      </xdr:nvSpPr>
      <xdr:spPr bwMode="auto">
        <a:xfrm>
          <a:off x="6210300" y="17926050"/>
          <a:ext cx="12287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88</xdr:col>
      <xdr:colOff>11430</xdr:colOff>
      <xdr:row>134</xdr:row>
      <xdr:rowOff>38100</xdr:rowOff>
    </xdr:from>
    <xdr:to>
      <xdr:col>97</xdr:col>
      <xdr:colOff>38128</xdr:colOff>
      <xdr:row>135</xdr:row>
      <xdr:rowOff>87757</xdr:rowOff>
    </xdr:to>
    <xdr:sp macro="" textlink="">
      <xdr:nvSpPr>
        <xdr:cNvPr id="118864" name="Rectangle 80">
          <a:extLst>
            <a:ext uri="{FF2B5EF4-FFF2-40B4-BE49-F238E27FC236}">
              <a16:creationId xmlns:a16="http://schemas.microsoft.com/office/drawing/2014/main" id="{00000000-0008-0000-1E00-000050D00100}"/>
            </a:ext>
          </a:extLst>
        </xdr:cNvPr>
        <xdr:cNvSpPr>
          <a:spLocks noChangeArrowheads="1"/>
        </xdr:cNvSpPr>
      </xdr:nvSpPr>
      <xdr:spPr bwMode="auto">
        <a:xfrm>
          <a:off x="10906125" y="23174325"/>
          <a:ext cx="1133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100</xdr:col>
      <xdr:colOff>30480</xdr:colOff>
      <xdr:row>134</xdr:row>
      <xdr:rowOff>0</xdr:rowOff>
    </xdr:from>
    <xdr:to>
      <xdr:col>110</xdr:col>
      <xdr:colOff>11503</xdr:colOff>
      <xdr:row>135</xdr:row>
      <xdr:rowOff>106803</xdr:rowOff>
    </xdr:to>
    <xdr:sp macro="" textlink="">
      <xdr:nvSpPr>
        <xdr:cNvPr id="118865" name="Rectangle 81">
          <a:extLst>
            <a:ext uri="{FF2B5EF4-FFF2-40B4-BE49-F238E27FC236}">
              <a16:creationId xmlns:a16="http://schemas.microsoft.com/office/drawing/2014/main" id="{00000000-0008-0000-1E00-000051D00100}"/>
            </a:ext>
          </a:extLst>
        </xdr:cNvPr>
        <xdr:cNvSpPr>
          <a:spLocks noChangeArrowheads="1"/>
        </xdr:cNvSpPr>
      </xdr:nvSpPr>
      <xdr:spPr bwMode="auto">
        <a:xfrm>
          <a:off x="12401550" y="23136225"/>
          <a:ext cx="12287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118</xdr:col>
      <xdr:colOff>87630</xdr:colOff>
      <xdr:row>107</xdr:row>
      <xdr:rowOff>49530</xdr:rowOff>
    </xdr:from>
    <xdr:to>
      <xdr:col>122</xdr:col>
      <xdr:colOff>9567</xdr:colOff>
      <xdr:row>108</xdr:row>
      <xdr:rowOff>87630</xdr:rowOff>
    </xdr:to>
    <xdr:sp macro="" textlink="">
      <xdr:nvSpPr>
        <xdr:cNvPr id="118866" name="Rectangle 82">
          <a:extLst>
            <a:ext uri="{FF2B5EF4-FFF2-40B4-BE49-F238E27FC236}">
              <a16:creationId xmlns:a16="http://schemas.microsoft.com/office/drawing/2014/main" id="{00000000-0008-0000-1E00-000052D00100}"/>
            </a:ext>
          </a:extLst>
        </xdr:cNvPr>
        <xdr:cNvSpPr>
          <a:spLocks noChangeArrowheads="1"/>
        </xdr:cNvSpPr>
      </xdr:nvSpPr>
      <xdr:spPr bwMode="auto">
        <a:xfrm>
          <a:off x="14687550" y="185642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112</xdr:row>
      <xdr:rowOff>49530</xdr:rowOff>
    </xdr:from>
    <xdr:to>
      <xdr:col>122</xdr:col>
      <xdr:colOff>9567</xdr:colOff>
      <xdr:row>113</xdr:row>
      <xdr:rowOff>87630</xdr:rowOff>
    </xdr:to>
    <xdr:sp macro="" textlink="">
      <xdr:nvSpPr>
        <xdr:cNvPr id="118867" name="Rectangle 83">
          <a:extLst>
            <a:ext uri="{FF2B5EF4-FFF2-40B4-BE49-F238E27FC236}">
              <a16:creationId xmlns:a16="http://schemas.microsoft.com/office/drawing/2014/main" id="{00000000-0008-0000-1E00-000053D00100}"/>
            </a:ext>
          </a:extLst>
        </xdr:cNvPr>
        <xdr:cNvSpPr>
          <a:spLocks noChangeArrowheads="1"/>
        </xdr:cNvSpPr>
      </xdr:nvSpPr>
      <xdr:spPr bwMode="auto">
        <a:xfrm>
          <a:off x="14687550" y="194214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120</xdr:row>
      <xdr:rowOff>49530</xdr:rowOff>
    </xdr:from>
    <xdr:to>
      <xdr:col>122</xdr:col>
      <xdr:colOff>9567</xdr:colOff>
      <xdr:row>121</xdr:row>
      <xdr:rowOff>87630</xdr:rowOff>
    </xdr:to>
    <xdr:sp macro="" textlink="">
      <xdr:nvSpPr>
        <xdr:cNvPr id="118868" name="Rectangle 84">
          <a:extLst>
            <a:ext uri="{FF2B5EF4-FFF2-40B4-BE49-F238E27FC236}">
              <a16:creationId xmlns:a16="http://schemas.microsoft.com/office/drawing/2014/main" id="{00000000-0008-0000-1E00-000054D00100}"/>
            </a:ext>
          </a:extLst>
        </xdr:cNvPr>
        <xdr:cNvSpPr>
          <a:spLocks noChangeArrowheads="1"/>
        </xdr:cNvSpPr>
      </xdr:nvSpPr>
      <xdr:spPr bwMode="auto">
        <a:xfrm>
          <a:off x="14687550" y="207930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69" name="Rectangle 85">
          <a:extLst>
            <a:ext uri="{FF2B5EF4-FFF2-40B4-BE49-F238E27FC236}">
              <a16:creationId xmlns:a16="http://schemas.microsoft.com/office/drawing/2014/main" id="{00000000-0008-0000-1E00-000055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70" name="Rectangle 86">
          <a:extLst>
            <a:ext uri="{FF2B5EF4-FFF2-40B4-BE49-F238E27FC236}">
              <a16:creationId xmlns:a16="http://schemas.microsoft.com/office/drawing/2014/main" id="{00000000-0008-0000-1E00-000056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106680</xdr:colOff>
      <xdr:row>130</xdr:row>
      <xdr:rowOff>38100</xdr:rowOff>
    </xdr:from>
    <xdr:to>
      <xdr:col>122</xdr:col>
      <xdr:colOff>68580</xdr:colOff>
      <xdr:row>131</xdr:row>
      <xdr:rowOff>76200</xdr:rowOff>
    </xdr:to>
    <xdr:sp macro="" textlink="">
      <xdr:nvSpPr>
        <xdr:cNvPr id="118871" name="Rectangle 87">
          <a:extLst>
            <a:ext uri="{FF2B5EF4-FFF2-40B4-BE49-F238E27FC236}">
              <a16:creationId xmlns:a16="http://schemas.microsoft.com/office/drawing/2014/main" id="{00000000-0008-0000-1E00-000057D00100}"/>
            </a:ext>
          </a:extLst>
        </xdr:cNvPr>
        <xdr:cNvSpPr>
          <a:spLocks noChangeArrowheads="1"/>
        </xdr:cNvSpPr>
      </xdr:nvSpPr>
      <xdr:spPr bwMode="auto">
        <a:xfrm>
          <a:off x="14706600" y="22488525"/>
          <a:ext cx="457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72" name="Rectangle 88">
          <a:extLst>
            <a:ext uri="{FF2B5EF4-FFF2-40B4-BE49-F238E27FC236}">
              <a16:creationId xmlns:a16="http://schemas.microsoft.com/office/drawing/2014/main" id="{00000000-0008-0000-1E00-000058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73" name="Rectangle 89">
          <a:extLst>
            <a:ext uri="{FF2B5EF4-FFF2-40B4-BE49-F238E27FC236}">
              <a16:creationId xmlns:a16="http://schemas.microsoft.com/office/drawing/2014/main" id="{00000000-0008-0000-1E00-000059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114</xdr:col>
      <xdr:colOff>9525</xdr:colOff>
      <xdr:row>139</xdr:row>
      <xdr:rowOff>38100</xdr:rowOff>
    </xdr:from>
    <xdr:to>
      <xdr:col>116</xdr:col>
      <xdr:colOff>0</xdr:colOff>
      <xdr:row>140</xdr:row>
      <xdr:rowOff>38100</xdr:rowOff>
    </xdr:to>
    <xdr:sp macro="" textlink="">
      <xdr:nvSpPr>
        <xdr:cNvPr id="118874" name="Rectangle 90">
          <a:extLst>
            <a:ext uri="{FF2B5EF4-FFF2-40B4-BE49-F238E27FC236}">
              <a16:creationId xmlns:a16="http://schemas.microsoft.com/office/drawing/2014/main" id="{00000000-0008-0000-1E00-00005AD00100}"/>
            </a:ext>
          </a:extLst>
        </xdr:cNvPr>
        <xdr:cNvSpPr>
          <a:spLocks noChangeArrowheads="1"/>
        </xdr:cNvSpPr>
      </xdr:nvSpPr>
      <xdr:spPr bwMode="auto">
        <a:xfrm>
          <a:off x="14116050" y="24031575"/>
          <a:ext cx="2381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114</xdr:col>
      <xdr:colOff>9525</xdr:colOff>
      <xdr:row>110</xdr:row>
      <xdr:rowOff>87630</xdr:rowOff>
    </xdr:from>
    <xdr:to>
      <xdr:col>115</xdr:col>
      <xdr:colOff>116357</xdr:colOff>
      <xdr:row>126</xdr:row>
      <xdr:rowOff>11430</xdr:rowOff>
    </xdr:to>
    <xdr:sp macro="" textlink="">
      <xdr:nvSpPr>
        <xdr:cNvPr id="118875" name="Rectangle 91">
          <a:extLst>
            <a:ext uri="{FF2B5EF4-FFF2-40B4-BE49-F238E27FC236}">
              <a16:creationId xmlns:a16="http://schemas.microsoft.com/office/drawing/2014/main" id="{00000000-0008-0000-1E00-00005BD00100}"/>
            </a:ext>
          </a:extLst>
        </xdr:cNvPr>
        <xdr:cNvSpPr>
          <a:spLocks noChangeArrowheads="1"/>
        </xdr:cNvSpPr>
      </xdr:nvSpPr>
      <xdr:spPr bwMode="auto">
        <a:xfrm>
          <a:off x="14116050" y="19116675"/>
          <a:ext cx="228600" cy="266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</xdr:row>
          <xdr:rowOff>47625</xdr:rowOff>
        </xdr:from>
        <xdr:to>
          <xdr:col>72</xdr:col>
          <xdr:colOff>0</xdr:colOff>
          <xdr:row>80</xdr:row>
          <xdr:rowOff>104775</xdr:rowOff>
        </xdr:to>
        <xdr:pic>
          <xdr:nvPicPr>
            <xdr:cNvPr id="480647" name="Picture 92">
              <a:extLst>
                <a:ext uri="{FF2B5EF4-FFF2-40B4-BE49-F238E27FC236}">
                  <a16:creationId xmlns:a16="http://schemas.microsoft.com/office/drawing/2014/main" id="{00000000-0008-0000-1E00-0000875507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87:$ED$163" spid="_x0000_s48370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 rot="-5400000">
              <a:off x="-2228850" y="2781300"/>
              <a:ext cx="13430250" cy="88392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</xdr:row>
      <xdr:rowOff>19050</xdr:rowOff>
    </xdr:from>
    <xdr:to>
      <xdr:col>8</xdr:col>
      <xdr:colOff>323850</xdr:colOff>
      <xdr:row>27</xdr:row>
      <xdr:rowOff>152400</xdr:rowOff>
    </xdr:to>
    <xdr:sp macro="" textlink="">
      <xdr:nvSpPr>
        <xdr:cNvPr id="482376" name="Rectangle 1">
          <a:extLst>
            <a:ext uri="{FF2B5EF4-FFF2-40B4-BE49-F238E27FC236}">
              <a16:creationId xmlns:a16="http://schemas.microsoft.com/office/drawing/2014/main" id="{00000000-0008-0000-1F00-0000485C0700}"/>
            </a:ext>
          </a:extLst>
        </xdr:cNvPr>
        <xdr:cNvSpPr>
          <a:spLocks noChangeArrowheads="1"/>
        </xdr:cNvSpPr>
      </xdr:nvSpPr>
      <xdr:spPr bwMode="auto">
        <a:xfrm>
          <a:off x="838200" y="542925"/>
          <a:ext cx="4972050" cy="424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50195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</xdr:row>
      <xdr:rowOff>28575</xdr:rowOff>
    </xdr:from>
    <xdr:to>
      <xdr:col>6</xdr:col>
      <xdr:colOff>542925</xdr:colOff>
      <xdr:row>7</xdr:row>
      <xdr:rowOff>142875</xdr:rowOff>
    </xdr:to>
    <xdr:sp macro="" textlink="">
      <xdr:nvSpPr>
        <xdr:cNvPr id="482377" name="Rectangle 2" descr="小波">
          <a:extLst>
            <a:ext uri="{FF2B5EF4-FFF2-40B4-BE49-F238E27FC236}">
              <a16:creationId xmlns:a16="http://schemas.microsoft.com/office/drawing/2014/main" id="{00000000-0008-0000-1F00-0000495C0700}"/>
            </a:ext>
          </a:extLst>
        </xdr:cNvPr>
        <xdr:cNvSpPr>
          <a:spLocks noChangeArrowheads="1"/>
        </xdr:cNvSpPr>
      </xdr:nvSpPr>
      <xdr:spPr bwMode="auto">
        <a:xfrm>
          <a:off x="857250" y="552450"/>
          <a:ext cx="3800475" cy="800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219075</xdr:colOff>
      <xdr:row>2</xdr:row>
      <xdr:rowOff>161925</xdr:rowOff>
    </xdr:from>
    <xdr:to>
      <xdr:col>7</xdr:col>
      <xdr:colOff>657225</xdr:colOff>
      <xdr:row>28</xdr:row>
      <xdr:rowOff>28575</xdr:rowOff>
    </xdr:to>
    <xdr:grpSp>
      <xdr:nvGrpSpPr>
        <xdr:cNvPr id="482378" name="Group 3">
          <a:extLst>
            <a:ext uri="{FF2B5EF4-FFF2-40B4-BE49-F238E27FC236}">
              <a16:creationId xmlns:a16="http://schemas.microsoft.com/office/drawing/2014/main" id="{00000000-0008-0000-1F00-00004A5C0700}"/>
            </a:ext>
          </a:extLst>
        </xdr:cNvPr>
        <xdr:cNvGrpSpPr>
          <a:grpSpLocks/>
        </xdr:cNvGrpSpPr>
      </xdr:nvGrpSpPr>
      <xdr:grpSpPr bwMode="auto">
        <a:xfrm>
          <a:off x="904875" y="514350"/>
          <a:ext cx="4552950" cy="4324350"/>
          <a:chOff x="24" y="36"/>
          <a:chExt cx="478" cy="454"/>
        </a:xfrm>
      </xdr:grpSpPr>
      <xdr:sp macro="" textlink="">
        <xdr:nvSpPr>
          <xdr:cNvPr id="482434" name="AutoShape 4">
            <a:extLst>
              <a:ext uri="{FF2B5EF4-FFF2-40B4-BE49-F238E27FC236}">
                <a16:creationId xmlns:a16="http://schemas.microsoft.com/office/drawing/2014/main" id="{00000000-0008-0000-1F00-0000825C0700}"/>
              </a:ext>
            </a:extLst>
          </xdr:cNvPr>
          <xdr:cNvSpPr>
            <a:spLocks noChangeArrowheads="1"/>
          </xdr:cNvSpPr>
        </xdr:nvSpPr>
        <xdr:spPr bwMode="auto">
          <a:xfrm>
            <a:off x="487" y="38"/>
            <a:ext cx="15" cy="445"/>
          </a:xfrm>
          <a:prstGeom prst="parallelogram">
            <a:avLst>
              <a:gd name="adj" fmla="val 25000"/>
            </a:avLst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5" name="Rectangle 5">
            <a:extLst>
              <a:ext uri="{FF2B5EF4-FFF2-40B4-BE49-F238E27FC236}">
                <a16:creationId xmlns:a16="http://schemas.microsoft.com/office/drawing/2014/main" id="{00000000-0008-0000-1F00-0000835C0700}"/>
              </a:ext>
            </a:extLst>
          </xdr:cNvPr>
          <xdr:cNvSpPr>
            <a:spLocks noChangeArrowheads="1"/>
          </xdr:cNvSpPr>
        </xdr:nvSpPr>
        <xdr:spPr bwMode="auto">
          <a:xfrm>
            <a:off x="72" y="199"/>
            <a:ext cx="417" cy="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82436" name="Group 6">
            <a:extLst>
              <a:ext uri="{FF2B5EF4-FFF2-40B4-BE49-F238E27FC236}">
                <a16:creationId xmlns:a16="http://schemas.microsoft.com/office/drawing/2014/main" id="{00000000-0008-0000-1F00-0000845C0700}"/>
              </a:ext>
            </a:extLst>
          </xdr:cNvPr>
          <xdr:cNvGrpSpPr>
            <a:grpSpLocks/>
          </xdr:cNvGrpSpPr>
        </xdr:nvGrpSpPr>
        <xdr:grpSpPr bwMode="auto">
          <a:xfrm>
            <a:off x="316" y="36"/>
            <a:ext cx="62" cy="454"/>
            <a:chOff x="316" y="36"/>
            <a:chExt cx="62" cy="454"/>
          </a:xfrm>
        </xdr:grpSpPr>
        <xdr:sp macro="" textlink="">
          <xdr:nvSpPr>
            <xdr:cNvPr id="482449" name="Rectangle 7">
              <a:extLst>
                <a:ext uri="{FF2B5EF4-FFF2-40B4-BE49-F238E27FC236}">
                  <a16:creationId xmlns:a16="http://schemas.microsoft.com/office/drawing/2014/main" id="{00000000-0008-0000-1F00-0000915C0700}"/>
                </a:ext>
              </a:extLst>
            </xdr:cNvPr>
            <xdr:cNvSpPr>
              <a:spLocks noChangeArrowheads="1"/>
            </xdr:cNvSpPr>
          </xdr:nvSpPr>
          <xdr:spPr bwMode="auto">
            <a:xfrm rot="-567014">
              <a:off x="316" y="36"/>
              <a:ext cx="8" cy="113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0" name="Rectangle 8">
              <a:extLst>
                <a:ext uri="{FF2B5EF4-FFF2-40B4-BE49-F238E27FC236}">
                  <a16:creationId xmlns:a16="http://schemas.microsoft.com/office/drawing/2014/main" id="{00000000-0008-0000-1F00-0000925C0700}"/>
                </a:ext>
              </a:extLst>
            </xdr:cNvPr>
            <xdr:cNvSpPr>
              <a:spLocks noChangeArrowheads="1"/>
            </xdr:cNvSpPr>
          </xdr:nvSpPr>
          <xdr:spPr bwMode="auto">
            <a:xfrm rot="-2358838">
              <a:off x="347" y="136"/>
              <a:ext cx="9" cy="7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1" name="Rectangle 9">
              <a:extLst>
                <a:ext uri="{FF2B5EF4-FFF2-40B4-BE49-F238E27FC236}">
                  <a16:creationId xmlns:a16="http://schemas.microsoft.com/office/drawing/2014/main" id="{00000000-0008-0000-1F00-000093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9" y="195"/>
              <a:ext cx="9" cy="9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2" name="Rectangle 10">
              <a:extLst>
                <a:ext uri="{FF2B5EF4-FFF2-40B4-BE49-F238E27FC236}">
                  <a16:creationId xmlns:a16="http://schemas.microsoft.com/office/drawing/2014/main" id="{00000000-0008-0000-1F00-0000945C0700}"/>
                </a:ext>
              </a:extLst>
            </xdr:cNvPr>
            <xdr:cNvSpPr>
              <a:spLocks noChangeArrowheads="1"/>
            </xdr:cNvSpPr>
          </xdr:nvSpPr>
          <xdr:spPr bwMode="auto">
            <a:xfrm rot="1054629">
              <a:off x="337" y="272"/>
              <a:ext cx="9" cy="218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82437" name="Rectangle 11">
            <a:extLst>
              <a:ext uri="{FF2B5EF4-FFF2-40B4-BE49-F238E27FC236}">
                <a16:creationId xmlns:a16="http://schemas.microsoft.com/office/drawing/2014/main" id="{00000000-0008-0000-1F00-0000855C0700}"/>
              </a:ext>
            </a:extLst>
          </xdr:cNvPr>
          <xdr:cNvSpPr>
            <a:spLocks noChangeArrowheads="1"/>
          </xdr:cNvSpPr>
        </xdr:nvSpPr>
        <xdr:spPr bwMode="auto">
          <a:xfrm>
            <a:off x="380" y="155"/>
            <a:ext cx="112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8" name="Rectangle 12">
            <a:extLst>
              <a:ext uri="{FF2B5EF4-FFF2-40B4-BE49-F238E27FC236}">
                <a16:creationId xmlns:a16="http://schemas.microsoft.com/office/drawing/2014/main" id="{00000000-0008-0000-1F00-0000865C0700}"/>
              </a:ext>
            </a:extLst>
          </xdr:cNvPr>
          <xdr:cNvSpPr>
            <a:spLocks noChangeArrowheads="1"/>
          </xdr:cNvSpPr>
        </xdr:nvSpPr>
        <xdr:spPr bwMode="auto">
          <a:xfrm>
            <a:off x="435" y="164"/>
            <a:ext cx="8" cy="1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9" name="Rectangle 13">
            <a:extLst>
              <a:ext uri="{FF2B5EF4-FFF2-40B4-BE49-F238E27FC236}">
                <a16:creationId xmlns:a16="http://schemas.microsoft.com/office/drawing/2014/main" id="{00000000-0008-0000-1F00-0000875C0700}"/>
              </a:ext>
            </a:extLst>
          </xdr:cNvPr>
          <xdr:cNvSpPr>
            <a:spLocks noChangeArrowheads="1"/>
          </xdr:cNvSpPr>
        </xdr:nvSpPr>
        <xdr:spPr bwMode="auto">
          <a:xfrm>
            <a:off x="380" y="241"/>
            <a:ext cx="110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0" name="Rectangle 14">
            <a:extLst>
              <a:ext uri="{FF2B5EF4-FFF2-40B4-BE49-F238E27FC236}">
                <a16:creationId xmlns:a16="http://schemas.microsoft.com/office/drawing/2014/main" id="{00000000-0008-0000-1F00-0000885C0700}"/>
              </a:ext>
            </a:extLst>
          </xdr:cNvPr>
          <xdr:cNvSpPr>
            <a:spLocks noChangeArrowheads="1"/>
          </xdr:cNvSpPr>
        </xdr:nvSpPr>
        <xdr:spPr bwMode="auto">
          <a:xfrm>
            <a:off x="70" y="286"/>
            <a:ext cx="365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1" name="Rectangle 15">
            <a:extLst>
              <a:ext uri="{FF2B5EF4-FFF2-40B4-BE49-F238E27FC236}">
                <a16:creationId xmlns:a16="http://schemas.microsoft.com/office/drawing/2014/main" id="{00000000-0008-0000-1F00-0000895C0700}"/>
              </a:ext>
            </a:extLst>
          </xdr:cNvPr>
          <xdr:cNvSpPr>
            <a:spLocks noChangeArrowheads="1"/>
          </xdr:cNvSpPr>
        </xdr:nvSpPr>
        <xdr:spPr bwMode="auto">
          <a:xfrm>
            <a:off x="65" y="163"/>
            <a:ext cx="9" cy="19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2" name="Rectangle 16">
            <a:extLst>
              <a:ext uri="{FF2B5EF4-FFF2-40B4-BE49-F238E27FC236}">
                <a16:creationId xmlns:a16="http://schemas.microsoft.com/office/drawing/2014/main" id="{00000000-0008-0000-1F00-00008A5C0700}"/>
              </a:ext>
            </a:extLst>
          </xdr:cNvPr>
          <xdr:cNvSpPr>
            <a:spLocks noChangeArrowheads="1"/>
          </xdr:cNvSpPr>
        </xdr:nvSpPr>
        <xdr:spPr bwMode="auto">
          <a:xfrm>
            <a:off x="24" y="163"/>
            <a:ext cx="48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3" name="Rectangle 17">
            <a:extLst>
              <a:ext uri="{FF2B5EF4-FFF2-40B4-BE49-F238E27FC236}">
                <a16:creationId xmlns:a16="http://schemas.microsoft.com/office/drawing/2014/main" id="{00000000-0008-0000-1F00-00008B5C0700}"/>
              </a:ext>
            </a:extLst>
          </xdr:cNvPr>
          <xdr:cNvSpPr>
            <a:spLocks noChangeArrowheads="1"/>
          </xdr:cNvSpPr>
        </xdr:nvSpPr>
        <xdr:spPr bwMode="auto">
          <a:xfrm>
            <a:off x="24" y="353"/>
            <a:ext cx="284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4" name="Rectangle 18">
            <a:extLst>
              <a:ext uri="{FF2B5EF4-FFF2-40B4-BE49-F238E27FC236}">
                <a16:creationId xmlns:a16="http://schemas.microsoft.com/office/drawing/2014/main" id="{00000000-0008-0000-1F00-00008C5C0700}"/>
              </a:ext>
            </a:extLst>
          </xdr:cNvPr>
          <xdr:cNvSpPr>
            <a:spLocks noChangeArrowheads="1"/>
          </xdr:cNvSpPr>
        </xdr:nvSpPr>
        <xdr:spPr bwMode="auto">
          <a:xfrm rot="1533598">
            <a:off x="304" y="363"/>
            <a:ext cx="41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5" name="Rectangle 19">
            <a:extLst>
              <a:ext uri="{FF2B5EF4-FFF2-40B4-BE49-F238E27FC236}">
                <a16:creationId xmlns:a16="http://schemas.microsoft.com/office/drawing/2014/main" id="{00000000-0008-0000-1F00-00008D5C0700}"/>
              </a:ext>
            </a:extLst>
          </xdr:cNvPr>
          <xdr:cNvSpPr>
            <a:spLocks noChangeArrowheads="1"/>
          </xdr:cNvSpPr>
        </xdr:nvSpPr>
        <xdr:spPr bwMode="auto">
          <a:xfrm>
            <a:off x="281" y="207"/>
            <a:ext cx="8" cy="14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6" name="Rectangle 20">
            <a:extLst>
              <a:ext uri="{FF2B5EF4-FFF2-40B4-BE49-F238E27FC236}">
                <a16:creationId xmlns:a16="http://schemas.microsoft.com/office/drawing/2014/main" id="{00000000-0008-0000-1F00-00008E5C0700}"/>
              </a:ext>
            </a:extLst>
          </xdr:cNvPr>
          <xdr:cNvSpPr>
            <a:spLocks noChangeArrowheads="1"/>
          </xdr:cNvSpPr>
        </xdr:nvSpPr>
        <xdr:spPr bwMode="auto">
          <a:xfrm>
            <a:off x="210" y="206"/>
            <a:ext cx="8" cy="1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7" name="Rectangle 21">
            <a:extLst>
              <a:ext uri="{FF2B5EF4-FFF2-40B4-BE49-F238E27FC236}">
                <a16:creationId xmlns:a16="http://schemas.microsoft.com/office/drawing/2014/main" id="{00000000-0008-0000-1F00-00008F5C0700}"/>
              </a:ext>
            </a:extLst>
          </xdr:cNvPr>
          <xdr:cNvSpPr>
            <a:spLocks noChangeArrowheads="1"/>
          </xdr:cNvSpPr>
        </xdr:nvSpPr>
        <xdr:spPr bwMode="auto">
          <a:xfrm rot="1759735">
            <a:off x="193" y="355"/>
            <a:ext cx="8" cy="7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8" name="Rectangle 22">
            <a:extLst>
              <a:ext uri="{FF2B5EF4-FFF2-40B4-BE49-F238E27FC236}">
                <a16:creationId xmlns:a16="http://schemas.microsoft.com/office/drawing/2014/main" id="{00000000-0008-0000-1F00-0000905C0700}"/>
              </a:ext>
            </a:extLst>
          </xdr:cNvPr>
          <xdr:cNvSpPr>
            <a:spLocks noChangeArrowheads="1"/>
          </xdr:cNvSpPr>
        </xdr:nvSpPr>
        <xdr:spPr bwMode="auto">
          <a:xfrm>
            <a:off x="121" y="293"/>
            <a:ext cx="8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142875</xdr:colOff>
      <xdr:row>3</xdr:row>
      <xdr:rowOff>9525</xdr:rowOff>
    </xdr:from>
    <xdr:to>
      <xdr:col>6</xdr:col>
      <xdr:colOff>142875</xdr:colOff>
      <xdr:row>28</xdr:row>
      <xdr:rowOff>0</xdr:rowOff>
    </xdr:to>
    <xdr:grpSp>
      <xdr:nvGrpSpPr>
        <xdr:cNvPr id="482379" name="Group 23">
          <a:extLst>
            <a:ext uri="{FF2B5EF4-FFF2-40B4-BE49-F238E27FC236}">
              <a16:creationId xmlns:a16="http://schemas.microsoft.com/office/drawing/2014/main" id="{00000000-0008-0000-1F00-00004B5C0700}"/>
            </a:ext>
          </a:extLst>
        </xdr:cNvPr>
        <xdr:cNvGrpSpPr>
          <a:grpSpLocks/>
        </xdr:cNvGrpSpPr>
      </xdr:nvGrpSpPr>
      <xdr:grpSpPr bwMode="auto">
        <a:xfrm>
          <a:off x="3571875" y="533400"/>
          <a:ext cx="685800" cy="4276725"/>
          <a:chOff x="375" y="74"/>
          <a:chExt cx="72" cy="449"/>
        </a:xfrm>
      </xdr:grpSpPr>
      <xdr:grpSp>
        <xdr:nvGrpSpPr>
          <xdr:cNvPr id="482427" name="Group 24">
            <a:extLst>
              <a:ext uri="{FF2B5EF4-FFF2-40B4-BE49-F238E27FC236}">
                <a16:creationId xmlns:a16="http://schemas.microsoft.com/office/drawing/2014/main" id="{00000000-0008-0000-1F00-00007B5C0700}"/>
              </a:ext>
            </a:extLst>
          </xdr:cNvPr>
          <xdr:cNvGrpSpPr>
            <a:grpSpLocks/>
          </xdr:cNvGrpSpPr>
        </xdr:nvGrpSpPr>
        <xdr:grpSpPr bwMode="auto">
          <a:xfrm>
            <a:off x="375" y="243"/>
            <a:ext cx="59" cy="39"/>
            <a:chOff x="301" y="206"/>
            <a:chExt cx="59" cy="39"/>
          </a:xfrm>
        </xdr:grpSpPr>
        <xdr:sp macro="" textlink="">
          <xdr:nvSpPr>
            <xdr:cNvPr id="482431" name="AutoShape 25">
              <a:extLst>
                <a:ext uri="{FF2B5EF4-FFF2-40B4-BE49-F238E27FC236}">
                  <a16:creationId xmlns:a16="http://schemas.microsoft.com/office/drawing/2014/main" id="{00000000-0008-0000-1F00-00007F5C0700}"/>
                </a:ext>
              </a:extLst>
            </xdr:cNvPr>
            <xdr:cNvSpPr>
              <a:spLocks noChangeArrowheads="1"/>
            </xdr:cNvSpPr>
          </xdr:nvSpPr>
          <xdr:spPr bwMode="auto">
            <a:xfrm rot="-5168267">
              <a:off x="310" y="197"/>
              <a:ext cx="39" cy="58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w 21600"/>
                <a:gd name="T7" fmla="*/ 0 h 21600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21600"/>
                <a:gd name="T13" fmla="*/ 0 h 21600"/>
                <a:gd name="T14" fmla="*/ 21600 w 21600"/>
                <a:gd name="T15" fmla="*/ 7821 h 21600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21600" h="21600">
                  <a:moveTo>
                    <a:pt x="5400" y="10800"/>
                  </a:moveTo>
                  <a:cubicBezTo>
                    <a:pt x="5400" y="7817"/>
                    <a:pt x="7817" y="5400"/>
                    <a:pt x="10800" y="5400"/>
                  </a:cubicBezTo>
                  <a:cubicBezTo>
                    <a:pt x="13782" y="5399"/>
                    <a:pt x="16199" y="7817"/>
                    <a:pt x="16200" y="10799"/>
                  </a:cubicBezTo>
                  <a:lnTo>
                    <a:pt x="21600" y="10800"/>
                  </a:lnTo>
                  <a:cubicBezTo>
                    <a:pt x="21600" y="4835"/>
                    <a:pt x="16764" y="0"/>
                    <a:pt x="10800" y="0"/>
                  </a:cubicBezTo>
                  <a:cubicBezTo>
                    <a:pt x="4835" y="0"/>
                    <a:pt x="0" y="4835"/>
                    <a:pt x="0" y="10800"/>
                  </a:cubicBezTo>
                  <a:lnTo>
                    <a:pt x="5400" y="10800"/>
                  </a:lnTo>
                  <a:close/>
                </a:path>
              </a:pathLst>
            </a:cu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2" name="Rectangle 26">
              <a:extLst>
                <a:ext uri="{FF2B5EF4-FFF2-40B4-BE49-F238E27FC236}">
                  <a16:creationId xmlns:a16="http://schemas.microsoft.com/office/drawing/2014/main" id="{00000000-0008-0000-1F00-000080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1" y="206"/>
              <a:ext cx="28" cy="1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3" name="Rectangle 27">
              <a:extLst>
                <a:ext uri="{FF2B5EF4-FFF2-40B4-BE49-F238E27FC236}">
                  <a16:creationId xmlns:a16="http://schemas.microsoft.com/office/drawing/2014/main" id="{00000000-0008-0000-1F00-000081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9" y="235"/>
              <a:ext cx="31" cy="8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82428" name="Group 28">
            <a:extLst>
              <a:ext uri="{FF2B5EF4-FFF2-40B4-BE49-F238E27FC236}">
                <a16:creationId xmlns:a16="http://schemas.microsoft.com/office/drawing/2014/main" id="{00000000-0008-0000-1F00-00007C5C0700}"/>
              </a:ext>
            </a:extLst>
          </xdr:cNvPr>
          <xdr:cNvGrpSpPr>
            <a:grpSpLocks/>
          </xdr:cNvGrpSpPr>
        </xdr:nvGrpSpPr>
        <xdr:grpSpPr bwMode="auto">
          <a:xfrm>
            <a:off x="433" y="74"/>
            <a:ext cx="14" cy="449"/>
            <a:chOff x="361" y="37"/>
            <a:chExt cx="14" cy="449"/>
          </a:xfrm>
        </xdr:grpSpPr>
        <xdr:sp macro="" textlink="">
          <xdr:nvSpPr>
            <xdr:cNvPr id="482429" name="AutoShape 29">
              <a:extLst>
                <a:ext uri="{FF2B5EF4-FFF2-40B4-BE49-F238E27FC236}">
                  <a16:creationId xmlns:a16="http://schemas.microsoft.com/office/drawing/2014/main" id="{00000000-0008-0000-1F00-00007D5C0700}"/>
                </a:ext>
              </a:extLst>
            </xdr:cNvPr>
            <xdr:cNvSpPr>
              <a:spLocks noChangeArrowheads="1"/>
            </xdr:cNvSpPr>
          </xdr:nvSpPr>
          <xdr:spPr bwMode="auto">
            <a:xfrm rot="21414345" flipH="1">
              <a:off x="361" y="37"/>
              <a:ext cx="13" cy="447"/>
            </a:xfrm>
            <a:prstGeom prst="parallelogram">
              <a:avLst>
                <a:gd name="adj" fmla="val 25000"/>
              </a:avLst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0" name="AutoShape 30">
              <a:extLst>
                <a:ext uri="{FF2B5EF4-FFF2-40B4-BE49-F238E27FC236}">
                  <a16:creationId xmlns:a16="http://schemas.microsoft.com/office/drawing/2014/main" id="{00000000-0008-0000-1F00-00007E5C0700}"/>
                </a:ext>
              </a:extLst>
            </xdr:cNvPr>
            <xdr:cNvSpPr>
              <a:spLocks noChangeArrowheads="1"/>
            </xdr:cNvSpPr>
          </xdr:nvSpPr>
          <xdr:spPr bwMode="auto">
            <a:xfrm rot="408079">
              <a:off x="361" y="406"/>
              <a:ext cx="14" cy="80"/>
            </a:xfrm>
            <a:prstGeom prst="parallelogram">
              <a:avLst>
                <a:gd name="adj" fmla="val 25000"/>
              </a:avLst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</xdr:grpSp>
    <xdr:clientData/>
  </xdr:twoCellAnchor>
  <xdr:twoCellAnchor>
    <xdr:from>
      <xdr:col>7</xdr:col>
      <xdr:colOff>638175</xdr:colOff>
      <xdr:row>5</xdr:row>
      <xdr:rowOff>57150</xdr:rowOff>
    </xdr:from>
    <xdr:to>
      <xdr:col>8</xdr:col>
      <xdr:colOff>323850</xdr:colOff>
      <xdr:row>5</xdr:row>
      <xdr:rowOff>161925</xdr:rowOff>
    </xdr:to>
    <xdr:sp macro="" textlink="">
      <xdr:nvSpPr>
        <xdr:cNvPr id="482380" name="Rectangle 31">
          <a:extLst>
            <a:ext uri="{FF2B5EF4-FFF2-40B4-BE49-F238E27FC236}">
              <a16:creationId xmlns:a16="http://schemas.microsoft.com/office/drawing/2014/main" id="{00000000-0008-0000-1F00-00004C5C0700}"/>
            </a:ext>
          </a:extLst>
        </xdr:cNvPr>
        <xdr:cNvSpPr>
          <a:spLocks noChangeArrowheads="1"/>
        </xdr:cNvSpPr>
      </xdr:nvSpPr>
      <xdr:spPr bwMode="auto">
        <a:xfrm>
          <a:off x="5438775" y="923925"/>
          <a:ext cx="3714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171450</xdr:colOff>
      <xdr:row>23</xdr:row>
      <xdr:rowOff>95250</xdr:rowOff>
    </xdr:from>
    <xdr:to>
      <xdr:col>3</xdr:col>
      <xdr:colOff>495300</xdr:colOff>
      <xdr:row>27</xdr:row>
      <xdr:rowOff>161925</xdr:rowOff>
    </xdr:to>
    <xdr:sp macro="" textlink="">
      <xdr:nvSpPr>
        <xdr:cNvPr id="482381" name="AutoShape 32" descr="小波">
          <a:extLst>
            <a:ext uri="{FF2B5EF4-FFF2-40B4-BE49-F238E27FC236}">
              <a16:creationId xmlns:a16="http://schemas.microsoft.com/office/drawing/2014/main" id="{00000000-0008-0000-1F00-00004D5C0700}"/>
            </a:ext>
          </a:extLst>
        </xdr:cNvPr>
        <xdr:cNvSpPr>
          <a:spLocks noChangeArrowheads="1"/>
        </xdr:cNvSpPr>
      </xdr:nvSpPr>
      <xdr:spPr bwMode="auto">
        <a:xfrm>
          <a:off x="857250" y="4048125"/>
          <a:ext cx="1695450" cy="752475"/>
        </a:xfrm>
        <a:prstGeom prst="rtTriangl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257175</xdr:colOff>
      <xdr:row>24</xdr:row>
      <xdr:rowOff>142875</xdr:rowOff>
    </xdr:from>
    <xdr:to>
      <xdr:col>5</xdr:col>
      <xdr:colOff>266700</xdr:colOff>
      <xdr:row>27</xdr:row>
      <xdr:rowOff>161925</xdr:rowOff>
    </xdr:to>
    <xdr:sp macro="" textlink="">
      <xdr:nvSpPr>
        <xdr:cNvPr id="482382" name="AutoShape 33" descr="小波">
          <a:extLst>
            <a:ext uri="{FF2B5EF4-FFF2-40B4-BE49-F238E27FC236}">
              <a16:creationId xmlns:a16="http://schemas.microsoft.com/office/drawing/2014/main" id="{00000000-0008-0000-1F00-00004E5C0700}"/>
            </a:ext>
          </a:extLst>
        </xdr:cNvPr>
        <xdr:cNvSpPr>
          <a:spLocks noChangeArrowheads="1"/>
        </xdr:cNvSpPr>
      </xdr:nvSpPr>
      <xdr:spPr bwMode="auto">
        <a:xfrm>
          <a:off x="3000375" y="4267200"/>
          <a:ext cx="695325" cy="533400"/>
        </a:xfrm>
        <a:prstGeom prst="parallelogram">
          <a:avLst>
            <a:gd name="adj" fmla="val 32589"/>
          </a:avLst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676275</xdr:colOff>
      <xdr:row>4</xdr:row>
      <xdr:rowOff>104775</xdr:rowOff>
    </xdr:from>
    <xdr:to>
      <xdr:col>2</xdr:col>
      <xdr:colOff>180975</xdr:colOff>
      <xdr:row>8</xdr:row>
      <xdr:rowOff>0</xdr:rowOff>
    </xdr:to>
    <xdr:grpSp>
      <xdr:nvGrpSpPr>
        <xdr:cNvPr id="482383" name="Group 34">
          <a:extLst>
            <a:ext uri="{FF2B5EF4-FFF2-40B4-BE49-F238E27FC236}">
              <a16:creationId xmlns:a16="http://schemas.microsoft.com/office/drawing/2014/main" id="{00000000-0008-0000-1F00-00004F5C0700}"/>
            </a:ext>
          </a:extLst>
        </xdr:cNvPr>
        <xdr:cNvGrpSpPr>
          <a:grpSpLocks/>
        </xdr:cNvGrpSpPr>
      </xdr:nvGrpSpPr>
      <xdr:grpSpPr bwMode="auto">
        <a:xfrm>
          <a:off x="1362075" y="800100"/>
          <a:ext cx="190500" cy="581025"/>
          <a:chOff x="70" y="52"/>
          <a:chExt cx="20" cy="61"/>
        </a:xfrm>
      </xdr:grpSpPr>
      <xdr:sp macro="" textlink="">
        <xdr:nvSpPr>
          <xdr:cNvPr id="482424" name="Line 35">
            <a:extLst>
              <a:ext uri="{FF2B5EF4-FFF2-40B4-BE49-F238E27FC236}">
                <a16:creationId xmlns:a16="http://schemas.microsoft.com/office/drawing/2014/main" id="{00000000-0008-0000-1F00-0000785C0700}"/>
              </a:ext>
            </a:extLst>
          </xdr:cNvPr>
          <xdr:cNvSpPr>
            <a:spLocks noChangeShapeType="1"/>
          </xdr:cNvSpPr>
        </xdr:nvSpPr>
        <xdr:spPr bwMode="auto">
          <a:xfrm>
            <a:off x="71" y="52"/>
            <a:ext cx="19" cy="6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2425" name="Line 36">
            <a:extLst>
              <a:ext uri="{FF2B5EF4-FFF2-40B4-BE49-F238E27FC236}">
                <a16:creationId xmlns:a16="http://schemas.microsoft.com/office/drawing/2014/main" id="{00000000-0008-0000-1F00-0000795C0700}"/>
              </a:ext>
            </a:extLst>
          </xdr:cNvPr>
          <xdr:cNvSpPr>
            <a:spLocks noChangeShapeType="1"/>
          </xdr:cNvSpPr>
        </xdr:nvSpPr>
        <xdr:spPr bwMode="auto">
          <a:xfrm>
            <a:off x="71" y="53"/>
            <a:ext cx="0" cy="3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2426" name="Line 37">
            <a:extLst>
              <a:ext uri="{FF2B5EF4-FFF2-40B4-BE49-F238E27FC236}">
                <a16:creationId xmlns:a16="http://schemas.microsoft.com/office/drawing/2014/main" id="{00000000-0008-0000-1F00-00007A5C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0" y="78"/>
            <a:ext cx="2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586740</xdr:colOff>
      <xdr:row>3</xdr:row>
      <xdr:rowOff>47625</xdr:rowOff>
    </xdr:from>
    <xdr:to>
      <xdr:col>2</xdr:col>
      <xdr:colOff>117956</xdr:colOff>
      <xdr:row>4</xdr:row>
      <xdr:rowOff>76200</xdr:rowOff>
    </xdr:to>
    <xdr:sp macro="" textlink="">
      <xdr:nvSpPr>
        <xdr:cNvPr id="119846" name="Text Box 38">
          <a:extLst>
            <a:ext uri="{FF2B5EF4-FFF2-40B4-BE49-F238E27FC236}">
              <a16:creationId xmlns:a16="http://schemas.microsoft.com/office/drawing/2014/main" id="{00000000-0008-0000-1F00-000026D40100}"/>
            </a:ext>
          </a:extLst>
        </xdr:cNvPr>
        <xdr:cNvSpPr txBox="1">
          <a:spLocks noChangeArrowheads="1"/>
        </xdr:cNvSpPr>
      </xdr:nvSpPr>
      <xdr:spPr bwMode="auto">
        <a:xfrm>
          <a:off x="1266825" y="5715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99CCFF" mc:Ignorable="a14" a14:legacySpreadsheetColorIndex="4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</a:t>
          </a:r>
        </a:p>
      </xdr:txBody>
    </xdr:sp>
    <xdr:clientData/>
  </xdr:twoCellAnchor>
  <xdr:twoCellAnchor>
    <xdr:from>
      <xdr:col>2</xdr:col>
      <xdr:colOff>619125</xdr:colOff>
      <xdr:row>8</xdr:row>
      <xdr:rowOff>47625</xdr:rowOff>
    </xdr:from>
    <xdr:to>
      <xdr:col>5</xdr:col>
      <xdr:colOff>619125</xdr:colOff>
      <xdr:row>11</xdr:row>
      <xdr:rowOff>114300</xdr:rowOff>
    </xdr:to>
    <xdr:grpSp>
      <xdr:nvGrpSpPr>
        <xdr:cNvPr id="482385" name="Group 39">
          <a:extLst>
            <a:ext uri="{FF2B5EF4-FFF2-40B4-BE49-F238E27FC236}">
              <a16:creationId xmlns:a16="http://schemas.microsoft.com/office/drawing/2014/main" id="{00000000-0008-0000-1F00-0000515C0700}"/>
            </a:ext>
          </a:extLst>
        </xdr:cNvPr>
        <xdr:cNvGrpSpPr>
          <a:grpSpLocks/>
        </xdr:cNvGrpSpPr>
      </xdr:nvGrpSpPr>
      <xdr:grpSpPr bwMode="auto">
        <a:xfrm>
          <a:off x="1990725" y="1428750"/>
          <a:ext cx="2057400" cy="581025"/>
          <a:chOff x="137" y="131"/>
          <a:chExt cx="216" cy="61"/>
        </a:xfrm>
      </xdr:grpSpPr>
      <xdr:sp macro="" textlink="">
        <xdr:nvSpPr>
          <xdr:cNvPr id="482422" name="Rectangle 40">
            <a:extLst>
              <a:ext uri="{FF2B5EF4-FFF2-40B4-BE49-F238E27FC236}">
                <a16:creationId xmlns:a16="http://schemas.microsoft.com/office/drawing/2014/main" id="{00000000-0008-0000-1F00-0000765C0700}"/>
              </a:ext>
            </a:extLst>
          </xdr:cNvPr>
          <xdr:cNvSpPr>
            <a:spLocks noChangeArrowheads="1"/>
          </xdr:cNvSpPr>
        </xdr:nvSpPr>
        <xdr:spPr bwMode="auto">
          <a:xfrm>
            <a:off x="137" y="131"/>
            <a:ext cx="179" cy="6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23" name="AutoShape 41">
            <a:extLst>
              <a:ext uri="{FF2B5EF4-FFF2-40B4-BE49-F238E27FC236}">
                <a16:creationId xmlns:a16="http://schemas.microsoft.com/office/drawing/2014/main" id="{00000000-0008-0000-1F00-0000775C0700}"/>
              </a:ext>
            </a:extLst>
          </xdr:cNvPr>
          <xdr:cNvSpPr>
            <a:spLocks noChangeArrowheads="1"/>
          </xdr:cNvSpPr>
        </xdr:nvSpPr>
        <xdr:spPr bwMode="auto">
          <a:xfrm>
            <a:off x="312" y="147"/>
            <a:ext cx="41" cy="45"/>
          </a:xfrm>
          <a:prstGeom prst="rtTriangle">
            <a:avLst/>
          </a:prstGeom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361950</xdr:colOff>
      <xdr:row>13</xdr:row>
      <xdr:rowOff>47625</xdr:rowOff>
    </xdr:from>
    <xdr:to>
      <xdr:col>5</xdr:col>
      <xdr:colOff>647700</xdr:colOff>
      <xdr:row>13</xdr:row>
      <xdr:rowOff>161925</xdr:rowOff>
    </xdr:to>
    <xdr:sp macro="" textlink="">
      <xdr:nvSpPr>
        <xdr:cNvPr id="482386" name="Rectangle 42">
          <a:extLst>
            <a:ext uri="{FF2B5EF4-FFF2-40B4-BE49-F238E27FC236}">
              <a16:creationId xmlns:a16="http://schemas.microsoft.com/office/drawing/2014/main" id="{00000000-0008-0000-1F00-0000525C0700}"/>
            </a:ext>
          </a:extLst>
        </xdr:cNvPr>
        <xdr:cNvSpPr>
          <a:spLocks noChangeArrowheads="1"/>
        </xdr:cNvSpPr>
      </xdr:nvSpPr>
      <xdr:spPr bwMode="auto">
        <a:xfrm>
          <a:off x="3790950" y="2286000"/>
          <a:ext cx="2857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66675</xdr:colOff>
      <xdr:row>12</xdr:row>
      <xdr:rowOff>133350</xdr:rowOff>
    </xdr:from>
    <xdr:to>
      <xdr:col>4</xdr:col>
      <xdr:colOff>352425</xdr:colOff>
      <xdr:row>14</xdr:row>
      <xdr:rowOff>9525</xdr:rowOff>
    </xdr:to>
    <xdr:sp macro="" textlink="">
      <xdr:nvSpPr>
        <xdr:cNvPr id="482387" name="Rectangle 43">
          <a:extLst>
            <a:ext uri="{FF2B5EF4-FFF2-40B4-BE49-F238E27FC236}">
              <a16:creationId xmlns:a16="http://schemas.microsoft.com/office/drawing/2014/main" id="{00000000-0008-0000-1F00-0000535C0700}"/>
            </a:ext>
          </a:extLst>
        </xdr:cNvPr>
        <xdr:cNvSpPr>
          <a:spLocks noChangeArrowheads="1"/>
        </xdr:cNvSpPr>
      </xdr:nvSpPr>
      <xdr:spPr bwMode="auto">
        <a:xfrm>
          <a:off x="2809875" y="2200275"/>
          <a:ext cx="2857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14</xdr:row>
      <xdr:rowOff>104775</xdr:rowOff>
    </xdr:from>
    <xdr:to>
      <xdr:col>3</xdr:col>
      <xdr:colOff>409575</xdr:colOff>
      <xdr:row>16</xdr:row>
      <xdr:rowOff>114300</xdr:rowOff>
    </xdr:to>
    <xdr:sp macro="" textlink="">
      <xdr:nvSpPr>
        <xdr:cNvPr id="482388" name="Rectangle 44">
          <a:extLst>
            <a:ext uri="{FF2B5EF4-FFF2-40B4-BE49-F238E27FC236}">
              <a16:creationId xmlns:a16="http://schemas.microsoft.com/office/drawing/2014/main" id="{00000000-0008-0000-1F00-0000545C0700}"/>
            </a:ext>
          </a:extLst>
        </xdr:cNvPr>
        <xdr:cNvSpPr>
          <a:spLocks noChangeArrowheads="1"/>
        </xdr:cNvSpPr>
      </xdr:nvSpPr>
      <xdr:spPr bwMode="auto">
        <a:xfrm>
          <a:off x="1428750" y="2514600"/>
          <a:ext cx="10382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3</xdr:row>
      <xdr:rowOff>66675</xdr:rowOff>
    </xdr:from>
    <xdr:to>
      <xdr:col>8</xdr:col>
      <xdr:colOff>238125</xdr:colOff>
      <xdr:row>5</xdr:row>
      <xdr:rowOff>28575</xdr:rowOff>
    </xdr:to>
    <xdr:sp macro="" textlink="">
      <xdr:nvSpPr>
        <xdr:cNvPr id="482389" name="Rectangle 45">
          <a:extLst>
            <a:ext uri="{FF2B5EF4-FFF2-40B4-BE49-F238E27FC236}">
              <a16:creationId xmlns:a16="http://schemas.microsoft.com/office/drawing/2014/main" id="{00000000-0008-0000-1F00-0000555C0700}"/>
            </a:ext>
          </a:extLst>
        </xdr:cNvPr>
        <xdr:cNvSpPr>
          <a:spLocks noChangeArrowheads="1"/>
        </xdr:cNvSpPr>
      </xdr:nvSpPr>
      <xdr:spPr bwMode="auto">
        <a:xfrm>
          <a:off x="5505450" y="590550"/>
          <a:ext cx="21907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205740</xdr:colOff>
      <xdr:row>9</xdr:row>
      <xdr:rowOff>106680</xdr:rowOff>
    </xdr:from>
    <xdr:to>
      <xdr:col>5</xdr:col>
      <xdr:colOff>89525</xdr:colOff>
      <xdr:row>10</xdr:row>
      <xdr:rowOff>76418</xdr:rowOff>
    </xdr:to>
    <xdr:sp macro="" textlink="">
      <xdr:nvSpPr>
        <xdr:cNvPr id="119854" name="Text Box 46">
          <a:extLst>
            <a:ext uri="{FF2B5EF4-FFF2-40B4-BE49-F238E27FC236}">
              <a16:creationId xmlns:a16="http://schemas.microsoft.com/office/drawing/2014/main" id="{00000000-0008-0000-1F00-00002ED40100}"/>
            </a:ext>
          </a:extLst>
        </xdr:cNvPr>
        <xdr:cNvSpPr txBox="1">
          <a:spLocks noChangeArrowheads="1"/>
        </xdr:cNvSpPr>
      </xdr:nvSpPr>
      <xdr:spPr bwMode="auto">
        <a:xfrm>
          <a:off x="2257425" y="1657350"/>
          <a:ext cx="1266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西部ガス福北工場</a:t>
          </a:r>
        </a:p>
        <a:p>
          <a:pPr algn="ctr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186690</xdr:colOff>
      <xdr:row>15</xdr:row>
      <xdr:rowOff>0</xdr:rowOff>
    </xdr:from>
    <xdr:to>
      <xdr:col>3</xdr:col>
      <xdr:colOff>302918</xdr:colOff>
      <xdr:row>16</xdr:row>
      <xdr:rowOff>49657</xdr:rowOff>
    </xdr:to>
    <xdr:sp macro="" textlink="">
      <xdr:nvSpPr>
        <xdr:cNvPr id="119855" name="Text Box 47">
          <a:extLst>
            <a:ext uri="{FF2B5EF4-FFF2-40B4-BE49-F238E27FC236}">
              <a16:creationId xmlns:a16="http://schemas.microsoft.com/office/drawing/2014/main" id="{00000000-0008-0000-1F00-00002FD40100}"/>
            </a:ext>
          </a:extLst>
        </xdr:cNvPr>
        <xdr:cNvSpPr txBox="1">
          <a:spLocks noChangeArrowheads="1"/>
        </xdr:cNvSpPr>
      </xdr:nvSpPr>
      <xdr:spPr bwMode="auto">
        <a:xfrm>
          <a:off x="1562100" y="2581275"/>
          <a:ext cx="800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食肉市場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127635</xdr:colOff>
      <xdr:row>4</xdr:row>
      <xdr:rowOff>38100</xdr:rowOff>
    </xdr:from>
    <xdr:to>
      <xdr:col>5</xdr:col>
      <xdr:colOff>675768</xdr:colOff>
      <xdr:row>5</xdr:row>
      <xdr:rowOff>11621</xdr:rowOff>
    </xdr:to>
    <xdr:sp macro="" textlink="">
      <xdr:nvSpPr>
        <xdr:cNvPr id="119856" name="Text Box 48">
          <a:extLst>
            <a:ext uri="{FF2B5EF4-FFF2-40B4-BE49-F238E27FC236}">
              <a16:creationId xmlns:a16="http://schemas.microsoft.com/office/drawing/2014/main" id="{00000000-0008-0000-1F00-000030D40100}"/>
            </a:ext>
          </a:extLst>
        </xdr:cNvPr>
        <xdr:cNvSpPr txBox="1">
          <a:spLocks noChangeArrowheads="1"/>
        </xdr:cNvSpPr>
      </xdr:nvSpPr>
      <xdr:spPr bwMode="auto">
        <a:xfrm>
          <a:off x="3552825" y="733425"/>
          <a:ext cx="552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至香椎浜</a:t>
          </a:r>
        </a:p>
      </xdr:txBody>
    </xdr:sp>
    <xdr:clientData/>
  </xdr:twoCellAnchor>
  <xdr:twoCellAnchor>
    <xdr:from>
      <xdr:col>7</xdr:col>
      <xdr:colOff>99060</xdr:colOff>
      <xdr:row>3</xdr:row>
      <xdr:rowOff>123825</xdr:rowOff>
    </xdr:from>
    <xdr:to>
      <xdr:col>7</xdr:col>
      <xdr:colOff>589389</xdr:colOff>
      <xdr:row>4</xdr:row>
      <xdr:rowOff>85725</xdr:rowOff>
    </xdr:to>
    <xdr:sp macro="" textlink="">
      <xdr:nvSpPr>
        <xdr:cNvPr id="119857" name="Text Box 49">
          <a:extLst>
            <a:ext uri="{FF2B5EF4-FFF2-40B4-BE49-F238E27FC236}">
              <a16:creationId xmlns:a16="http://schemas.microsoft.com/office/drawing/2014/main" id="{00000000-0008-0000-1F00-000031D40100}"/>
            </a:ext>
          </a:extLst>
        </xdr:cNvPr>
        <xdr:cNvSpPr txBox="1">
          <a:spLocks noChangeArrowheads="1"/>
        </xdr:cNvSpPr>
      </xdr:nvSpPr>
      <xdr:spPr bwMode="auto">
        <a:xfrm>
          <a:off x="4905375" y="647700"/>
          <a:ext cx="4857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至香椎</a:t>
          </a:r>
        </a:p>
      </xdr:txBody>
    </xdr:sp>
    <xdr:clientData/>
  </xdr:twoCellAnchor>
  <xdr:twoCellAnchor>
    <xdr:from>
      <xdr:col>7</xdr:col>
      <xdr:colOff>485775</xdr:colOff>
      <xdr:row>4</xdr:row>
      <xdr:rowOff>123825</xdr:rowOff>
    </xdr:from>
    <xdr:to>
      <xdr:col>8</xdr:col>
      <xdr:colOff>66675</xdr:colOff>
      <xdr:row>7</xdr:row>
      <xdr:rowOff>0</xdr:rowOff>
    </xdr:to>
    <xdr:sp macro="" textlink="">
      <xdr:nvSpPr>
        <xdr:cNvPr id="482394" name="Line 50">
          <a:extLst>
            <a:ext uri="{FF2B5EF4-FFF2-40B4-BE49-F238E27FC236}">
              <a16:creationId xmlns:a16="http://schemas.microsoft.com/office/drawing/2014/main" id="{00000000-0008-0000-1F00-00005A5C0700}"/>
            </a:ext>
          </a:extLst>
        </xdr:cNvPr>
        <xdr:cNvSpPr>
          <a:spLocks noChangeShapeType="1"/>
        </xdr:cNvSpPr>
      </xdr:nvSpPr>
      <xdr:spPr bwMode="auto">
        <a:xfrm flipH="1">
          <a:off x="5286375" y="819150"/>
          <a:ext cx="26670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302895</xdr:colOff>
      <xdr:row>6</xdr:row>
      <xdr:rowOff>144780</xdr:rowOff>
    </xdr:from>
    <xdr:to>
      <xdr:col>8</xdr:col>
      <xdr:colOff>285827</xdr:colOff>
      <xdr:row>7</xdr:row>
      <xdr:rowOff>144780</xdr:rowOff>
    </xdr:to>
    <xdr:sp macro="" textlink="">
      <xdr:nvSpPr>
        <xdr:cNvPr id="119859" name="Text Box 51">
          <a:extLst>
            <a:ext uri="{FF2B5EF4-FFF2-40B4-BE49-F238E27FC236}">
              <a16:creationId xmlns:a16="http://schemas.microsoft.com/office/drawing/2014/main" id="{00000000-0008-0000-1F00-000033D40100}"/>
            </a:ext>
          </a:extLst>
        </xdr:cNvPr>
        <xdr:cNvSpPr txBox="1">
          <a:spLocks noChangeArrowheads="1"/>
        </xdr:cNvSpPr>
      </xdr:nvSpPr>
      <xdr:spPr bwMode="auto">
        <a:xfrm>
          <a:off x="5105400" y="1181100"/>
          <a:ext cx="6667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東区役所</a:t>
          </a:r>
        </a:p>
      </xdr:txBody>
    </xdr:sp>
    <xdr:clientData/>
  </xdr:twoCellAnchor>
  <xdr:twoCellAnchor>
    <xdr:from>
      <xdr:col>6</xdr:col>
      <xdr:colOff>127635</xdr:colOff>
      <xdr:row>7</xdr:row>
      <xdr:rowOff>87630</xdr:rowOff>
    </xdr:from>
    <xdr:to>
      <xdr:col>7</xdr:col>
      <xdr:colOff>264805</xdr:colOff>
      <xdr:row>9</xdr:row>
      <xdr:rowOff>76293</xdr:rowOff>
    </xdr:to>
    <xdr:sp macro="" textlink="">
      <xdr:nvSpPr>
        <xdr:cNvPr id="119860" name="Text Box 52">
          <a:extLst>
            <a:ext uri="{FF2B5EF4-FFF2-40B4-BE49-F238E27FC236}">
              <a16:creationId xmlns:a16="http://schemas.microsoft.com/office/drawing/2014/main" id="{00000000-0008-0000-1F00-000034D40100}"/>
            </a:ext>
          </a:extLst>
        </xdr:cNvPr>
        <xdr:cNvSpPr txBox="1">
          <a:spLocks noChangeArrowheads="1"/>
        </xdr:cNvSpPr>
      </xdr:nvSpPr>
      <xdr:spPr bwMode="auto">
        <a:xfrm>
          <a:off x="4248150" y="1304925"/>
          <a:ext cx="819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福岡北九州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高速道路公社</a:t>
          </a:r>
        </a:p>
      </xdr:txBody>
    </xdr:sp>
    <xdr:clientData/>
  </xdr:twoCellAnchor>
  <xdr:twoCellAnchor>
    <xdr:from>
      <xdr:col>5</xdr:col>
      <xdr:colOff>466725</xdr:colOff>
      <xdr:row>8</xdr:row>
      <xdr:rowOff>9525</xdr:rowOff>
    </xdr:from>
    <xdr:to>
      <xdr:col>6</xdr:col>
      <xdr:colOff>142875</xdr:colOff>
      <xdr:row>13</xdr:row>
      <xdr:rowOff>85725</xdr:rowOff>
    </xdr:to>
    <xdr:sp macro="" textlink="">
      <xdr:nvSpPr>
        <xdr:cNvPr id="482397" name="Line 53">
          <a:extLst>
            <a:ext uri="{FF2B5EF4-FFF2-40B4-BE49-F238E27FC236}">
              <a16:creationId xmlns:a16="http://schemas.microsoft.com/office/drawing/2014/main" id="{00000000-0008-0000-1F00-00005D5C0700}"/>
            </a:ext>
          </a:extLst>
        </xdr:cNvPr>
        <xdr:cNvSpPr>
          <a:spLocks noChangeShapeType="1"/>
        </xdr:cNvSpPr>
      </xdr:nvSpPr>
      <xdr:spPr bwMode="auto">
        <a:xfrm flipV="1">
          <a:off x="3895725" y="1390650"/>
          <a:ext cx="361950" cy="933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323850</xdr:colOff>
      <xdr:row>12</xdr:row>
      <xdr:rowOff>142875</xdr:rowOff>
    </xdr:from>
    <xdr:to>
      <xdr:col>7</xdr:col>
      <xdr:colOff>504825</xdr:colOff>
      <xdr:row>14</xdr:row>
      <xdr:rowOff>38100</xdr:rowOff>
    </xdr:to>
    <xdr:sp macro="" textlink="">
      <xdr:nvSpPr>
        <xdr:cNvPr id="482398" name="Rectangle 54">
          <a:extLst>
            <a:ext uri="{FF2B5EF4-FFF2-40B4-BE49-F238E27FC236}">
              <a16:creationId xmlns:a16="http://schemas.microsoft.com/office/drawing/2014/main" id="{00000000-0008-0000-1F00-00005E5C0700}"/>
            </a:ext>
          </a:extLst>
        </xdr:cNvPr>
        <xdr:cNvSpPr>
          <a:spLocks noChangeArrowheads="1"/>
        </xdr:cNvSpPr>
      </xdr:nvSpPr>
      <xdr:spPr bwMode="auto">
        <a:xfrm>
          <a:off x="5124450" y="2209800"/>
          <a:ext cx="180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142875</xdr:colOff>
      <xdr:row>15</xdr:row>
      <xdr:rowOff>142875</xdr:rowOff>
    </xdr:from>
    <xdr:to>
      <xdr:col>7</xdr:col>
      <xdr:colOff>504825</xdr:colOff>
      <xdr:row>21</xdr:row>
      <xdr:rowOff>123825</xdr:rowOff>
    </xdr:to>
    <xdr:sp macro="" textlink="">
      <xdr:nvSpPr>
        <xdr:cNvPr id="482399" name="Rectangle 55">
          <a:extLst>
            <a:ext uri="{FF2B5EF4-FFF2-40B4-BE49-F238E27FC236}">
              <a16:creationId xmlns:a16="http://schemas.microsoft.com/office/drawing/2014/main" id="{00000000-0008-0000-1F00-00005F5C0700}"/>
            </a:ext>
          </a:extLst>
        </xdr:cNvPr>
        <xdr:cNvSpPr>
          <a:spLocks noChangeArrowheads="1"/>
        </xdr:cNvSpPr>
      </xdr:nvSpPr>
      <xdr:spPr bwMode="auto">
        <a:xfrm>
          <a:off x="4943475" y="2724150"/>
          <a:ext cx="361950" cy="1009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224790</xdr:colOff>
      <xdr:row>15</xdr:row>
      <xdr:rowOff>152400</xdr:rowOff>
    </xdr:from>
    <xdr:to>
      <xdr:col>7</xdr:col>
      <xdr:colOff>441977</xdr:colOff>
      <xdr:row>21</xdr:row>
      <xdr:rowOff>106714</xdr:rowOff>
    </xdr:to>
    <xdr:sp macro="" textlink="">
      <xdr:nvSpPr>
        <xdr:cNvPr id="119864" name="Text Box 56">
          <a:extLst>
            <a:ext uri="{FF2B5EF4-FFF2-40B4-BE49-F238E27FC236}">
              <a16:creationId xmlns:a16="http://schemas.microsoft.com/office/drawing/2014/main" id="{00000000-0008-0000-1F00-000038D40100}"/>
            </a:ext>
          </a:extLst>
        </xdr:cNvPr>
        <xdr:cNvSpPr txBox="1">
          <a:spLocks noChangeArrowheads="1"/>
        </xdr:cNvSpPr>
      </xdr:nvSpPr>
      <xdr:spPr bwMode="auto">
        <a:xfrm>
          <a:off x="5029200" y="2733675"/>
          <a:ext cx="2190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ゆめタウン博多</a:t>
          </a:r>
        </a:p>
      </xdr:txBody>
    </xdr:sp>
    <xdr:clientData/>
  </xdr:twoCellAnchor>
  <xdr:twoCellAnchor>
    <xdr:from>
      <xdr:col>7</xdr:col>
      <xdr:colOff>607695</xdr:colOff>
      <xdr:row>20</xdr:row>
      <xdr:rowOff>85725</xdr:rowOff>
    </xdr:from>
    <xdr:to>
      <xdr:col>8</xdr:col>
      <xdr:colOff>155225</xdr:colOff>
      <xdr:row>24</xdr:row>
      <xdr:rowOff>106749</xdr:rowOff>
    </xdr:to>
    <xdr:sp macro="" textlink="">
      <xdr:nvSpPr>
        <xdr:cNvPr id="119865" name="Text Box 57">
          <a:extLst>
            <a:ext uri="{FF2B5EF4-FFF2-40B4-BE49-F238E27FC236}">
              <a16:creationId xmlns:a16="http://schemas.microsoft.com/office/drawing/2014/main" id="{00000000-0008-0000-1F00-000039D40100}"/>
            </a:ext>
          </a:extLst>
        </xdr:cNvPr>
        <xdr:cNvSpPr txBox="1">
          <a:spLocks noChangeArrowheads="1"/>
        </xdr:cNvSpPr>
      </xdr:nvSpPr>
      <xdr:spPr bwMode="auto">
        <a:xfrm>
          <a:off x="5410200" y="3524250"/>
          <a:ext cx="228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国道３号線</a:t>
          </a:r>
        </a:p>
      </xdr:txBody>
    </xdr:sp>
    <xdr:clientData/>
  </xdr:twoCellAnchor>
  <xdr:twoCellAnchor>
    <xdr:from>
      <xdr:col>7</xdr:col>
      <xdr:colOff>167640</xdr:colOff>
      <xdr:row>26</xdr:row>
      <xdr:rowOff>114300</xdr:rowOff>
    </xdr:from>
    <xdr:to>
      <xdr:col>8</xdr:col>
      <xdr:colOff>165808</xdr:colOff>
      <xdr:row>27</xdr:row>
      <xdr:rowOff>87821</xdr:rowOff>
    </xdr:to>
    <xdr:sp macro="" textlink="">
      <xdr:nvSpPr>
        <xdr:cNvPr id="119866" name="Text Box 58">
          <a:extLst>
            <a:ext uri="{FF2B5EF4-FFF2-40B4-BE49-F238E27FC236}">
              <a16:creationId xmlns:a16="http://schemas.microsoft.com/office/drawing/2014/main" id="{00000000-0008-0000-1F00-00003AD40100}"/>
            </a:ext>
          </a:extLst>
        </xdr:cNvPr>
        <xdr:cNvSpPr txBox="1">
          <a:spLocks noChangeArrowheads="1"/>
        </xdr:cNvSpPr>
      </xdr:nvSpPr>
      <xdr:spPr bwMode="auto">
        <a:xfrm>
          <a:off x="4972050" y="4581525"/>
          <a:ext cx="676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至千鳥橋</a:t>
          </a:r>
        </a:p>
      </xdr:txBody>
    </xdr:sp>
    <xdr:clientData/>
  </xdr:twoCellAnchor>
  <xdr:twoCellAnchor>
    <xdr:from>
      <xdr:col>7</xdr:col>
      <xdr:colOff>342900</xdr:colOff>
      <xdr:row>12</xdr:row>
      <xdr:rowOff>123825</xdr:rowOff>
    </xdr:from>
    <xdr:to>
      <xdr:col>8</xdr:col>
      <xdr:colOff>312472</xdr:colOff>
      <xdr:row>13</xdr:row>
      <xdr:rowOff>114300</xdr:rowOff>
    </xdr:to>
    <xdr:sp macro="" textlink="">
      <xdr:nvSpPr>
        <xdr:cNvPr id="119867" name="Rectangle 59">
          <a:extLst>
            <a:ext uri="{FF2B5EF4-FFF2-40B4-BE49-F238E27FC236}">
              <a16:creationId xmlns:a16="http://schemas.microsoft.com/office/drawing/2014/main" id="{00000000-0008-0000-1F00-00003BD40100}"/>
            </a:ext>
          </a:extLst>
        </xdr:cNvPr>
        <xdr:cNvSpPr>
          <a:spLocks noChangeArrowheads="1"/>
        </xdr:cNvSpPr>
      </xdr:nvSpPr>
      <xdr:spPr bwMode="auto">
        <a:xfrm>
          <a:off x="5143500" y="2190750"/>
          <a:ext cx="6572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東消防署</a:t>
          </a:r>
        </a:p>
      </xdr:txBody>
    </xdr:sp>
    <xdr:clientData/>
  </xdr:twoCellAnchor>
  <xdr:twoCellAnchor>
    <xdr:from>
      <xdr:col>6</xdr:col>
      <xdr:colOff>200025</xdr:colOff>
      <xdr:row>10</xdr:row>
      <xdr:rowOff>38100</xdr:rowOff>
    </xdr:from>
    <xdr:to>
      <xdr:col>6</xdr:col>
      <xdr:colOff>666750</xdr:colOff>
      <xdr:row>11</xdr:row>
      <xdr:rowOff>114300</xdr:rowOff>
    </xdr:to>
    <xdr:sp macro="" textlink="">
      <xdr:nvSpPr>
        <xdr:cNvPr id="482404" name="Rectangle 60">
          <a:extLst>
            <a:ext uri="{FF2B5EF4-FFF2-40B4-BE49-F238E27FC236}">
              <a16:creationId xmlns:a16="http://schemas.microsoft.com/office/drawing/2014/main" id="{00000000-0008-0000-1F00-0000645C0700}"/>
            </a:ext>
          </a:extLst>
        </xdr:cNvPr>
        <xdr:cNvSpPr>
          <a:spLocks noChangeArrowheads="1"/>
        </xdr:cNvSpPr>
      </xdr:nvSpPr>
      <xdr:spPr bwMode="auto">
        <a:xfrm>
          <a:off x="4314825" y="1762125"/>
          <a:ext cx="4667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207645</xdr:colOff>
      <xdr:row>10</xdr:row>
      <xdr:rowOff>49530</xdr:rowOff>
    </xdr:from>
    <xdr:to>
      <xdr:col>7</xdr:col>
      <xdr:colOff>40063</xdr:colOff>
      <xdr:row>11</xdr:row>
      <xdr:rowOff>38301</xdr:rowOff>
    </xdr:to>
    <xdr:sp macro="" textlink="">
      <xdr:nvSpPr>
        <xdr:cNvPr id="119869" name="Text Box 61">
          <a:extLst>
            <a:ext uri="{FF2B5EF4-FFF2-40B4-BE49-F238E27FC236}">
              <a16:creationId xmlns:a16="http://schemas.microsoft.com/office/drawing/2014/main" id="{00000000-0008-0000-1F00-00003DD40100}"/>
            </a:ext>
          </a:extLst>
        </xdr:cNvPr>
        <xdr:cNvSpPr txBox="1">
          <a:spLocks noChangeArrowheads="1"/>
        </xdr:cNvSpPr>
      </xdr:nvSpPr>
      <xdr:spPr bwMode="auto">
        <a:xfrm>
          <a:off x="4324350" y="1781175"/>
          <a:ext cx="514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西部ガス</a:t>
          </a:r>
        </a:p>
      </xdr:txBody>
    </xdr:sp>
    <xdr:clientData/>
  </xdr:twoCellAnchor>
  <xdr:twoCellAnchor>
    <xdr:from>
      <xdr:col>4</xdr:col>
      <xdr:colOff>165735</xdr:colOff>
      <xdr:row>17</xdr:row>
      <xdr:rowOff>161925</xdr:rowOff>
    </xdr:from>
    <xdr:to>
      <xdr:col>5</xdr:col>
      <xdr:colOff>499190</xdr:colOff>
      <xdr:row>19</xdr:row>
      <xdr:rowOff>85725</xdr:rowOff>
    </xdr:to>
    <xdr:sp macro="" textlink="">
      <xdr:nvSpPr>
        <xdr:cNvPr id="119870" name="Text Box 62">
          <a:extLst>
            <a:ext uri="{FF2B5EF4-FFF2-40B4-BE49-F238E27FC236}">
              <a16:creationId xmlns:a16="http://schemas.microsoft.com/office/drawing/2014/main" id="{00000000-0008-0000-1F00-00003ED40100}"/>
            </a:ext>
          </a:extLst>
        </xdr:cNvPr>
        <xdr:cNvSpPr txBox="1">
          <a:spLocks noChangeArrowheads="1"/>
        </xdr:cNvSpPr>
      </xdr:nvSpPr>
      <xdr:spPr bwMode="auto">
        <a:xfrm>
          <a:off x="2905125" y="3086100"/>
          <a:ext cx="1019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水産加工センター</a:t>
          </a:r>
        </a:p>
      </xdr:txBody>
    </xdr:sp>
    <xdr:clientData/>
  </xdr:twoCellAnchor>
  <xdr:twoCellAnchor>
    <xdr:from>
      <xdr:col>4</xdr:col>
      <xdr:colOff>123825</xdr:colOff>
      <xdr:row>13</xdr:row>
      <xdr:rowOff>85725</xdr:rowOff>
    </xdr:from>
    <xdr:to>
      <xdr:col>4</xdr:col>
      <xdr:colOff>190500</xdr:colOff>
      <xdr:row>17</xdr:row>
      <xdr:rowOff>161925</xdr:rowOff>
    </xdr:to>
    <xdr:sp macro="" textlink="">
      <xdr:nvSpPr>
        <xdr:cNvPr id="482407" name="Line 63">
          <a:extLst>
            <a:ext uri="{FF2B5EF4-FFF2-40B4-BE49-F238E27FC236}">
              <a16:creationId xmlns:a16="http://schemas.microsoft.com/office/drawing/2014/main" id="{00000000-0008-0000-1F00-0000675C0700}"/>
            </a:ext>
          </a:extLst>
        </xdr:cNvPr>
        <xdr:cNvSpPr>
          <a:spLocks noChangeShapeType="1"/>
        </xdr:cNvSpPr>
      </xdr:nvSpPr>
      <xdr:spPr bwMode="auto">
        <a:xfrm>
          <a:off x="2867025" y="2324100"/>
          <a:ext cx="66675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207645</xdr:colOff>
      <xdr:row>26</xdr:row>
      <xdr:rowOff>85725</xdr:rowOff>
    </xdr:from>
    <xdr:to>
      <xdr:col>6</xdr:col>
      <xdr:colOff>628894</xdr:colOff>
      <xdr:row>27</xdr:row>
      <xdr:rowOff>85725</xdr:rowOff>
    </xdr:to>
    <xdr:sp macro="" textlink="">
      <xdr:nvSpPr>
        <xdr:cNvPr id="119872" name="Text Box 64">
          <a:extLst>
            <a:ext uri="{FF2B5EF4-FFF2-40B4-BE49-F238E27FC236}">
              <a16:creationId xmlns:a16="http://schemas.microsoft.com/office/drawing/2014/main" id="{00000000-0008-0000-1F00-000040D40100}"/>
            </a:ext>
          </a:extLst>
        </xdr:cNvPr>
        <xdr:cNvSpPr txBox="1">
          <a:spLocks noChangeArrowheads="1"/>
        </xdr:cNvSpPr>
      </xdr:nvSpPr>
      <xdr:spPr bwMode="auto">
        <a:xfrm>
          <a:off x="4324350" y="4552950"/>
          <a:ext cx="4191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至博多</a:t>
          </a:r>
        </a:p>
      </xdr:txBody>
    </xdr:sp>
    <xdr:clientData/>
  </xdr:twoCellAnchor>
  <xdr:twoCellAnchor>
    <xdr:from>
      <xdr:col>5</xdr:col>
      <xdr:colOff>302895</xdr:colOff>
      <xdr:row>26</xdr:row>
      <xdr:rowOff>47625</xdr:rowOff>
    </xdr:from>
    <xdr:to>
      <xdr:col>6</xdr:col>
      <xdr:colOff>49069</xdr:colOff>
      <xdr:row>27</xdr:row>
      <xdr:rowOff>76200</xdr:rowOff>
    </xdr:to>
    <xdr:sp macro="" textlink="">
      <xdr:nvSpPr>
        <xdr:cNvPr id="119873" name="Text Box 65">
          <a:extLst>
            <a:ext uri="{FF2B5EF4-FFF2-40B4-BE49-F238E27FC236}">
              <a16:creationId xmlns:a16="http://schemas.microsoft.com/office/drawing/2014/main" id="{00000000-0008-0000-1F00-000041D40100}"/>
            </a:ext>
          </a:extLst>
        </xdr:cNvPr>
        <xdr:cNvSpPr txBox="1">
          <a:spLocks noChangeArrowheads="1"/>
        </xdr:cNvSpPr>
      </xdr:nvSpPr>
      <xdr:spPr bwMode="auto">
        <a:xfrm>
          <a:off x="3733800" y="4514850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至天神</a:t>
          </a:r>
        </a:p>
      </xdr:txBody>
    </xdr:sp>
    <xdr:clientData/>
  </xdr:twoCellAnchor>
  <xdr:twoCellAnchor>
    <xdr:from>
      <xdr:col>6</xdr:col>
      <xdr:colOff>186690</xdr:colOff>
      <xdr:row>18</xdr:row>
      <xdr:rowOff>28575</xdr:rowOff>
    </xdr:from>
    <xdr:to>
      <xdr:col>6</xdr:col>
      <xdr:colOff>374734</xdr:colOff>
      <xdr:row>24</xdr:row>
      <xdr:rowOff>85725</xdr:rowOff>
    </xdr:to>
    <xdr:sp macro="" textlink="">
      <xdr:nvSpPr>
        <xdr:cNvPr id="119874" name="Text Box 66">
          <a:extLst>
            <a:ext uri="{FF2B5EF4-FFF2-40B4-BE49-F238E27FC236}">
              <a16:creationId xmlns:a16="http://schemas.microsoft.com/office/drawing/2014/main" id="{00000000-0008-0000-1F00-000042D40100}"/>
            </a:ext>
          </a:extLst>
        </xdr:cNvPr>
        <xdr:cNvSpPr txBox="1">
          <a:spLocks noChangeArrowheads="1"/>
        </xdr:cNvSpPr>
      </xdr:nvSpPr>
      <xdr:spPr bwMode="auto">
        <a:xfrm>
          <a:off x="4305300" y="3124200"/>
          <a:ext cx="1809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福岡都市高速道路</a:t>
          </a:r>
        </a:p>
      </xdr:txBody>
    </xdr:sp>
    <xdr:clientData/>
  </xdr:twoCellAnchor>
  <xdr:twoCellAnchor>
    <xdr:from>
      <xdr:col>2</xdr:col>
      <xdr:colOff>0</xdr:colOff>
      <xdr:row>15</xdr:row>
      <xdr:rowOff>142875</xdr:rowOff>
    </xdr:from>
    <xdr:to>
      <xdr:col>2</xdr:col>
      <xdr:colOff>95250</xdr:colOff>
      <xdr:row>16</xdr:row>
      <xdr:rowOff>66675</xdr:rowOff>
    </xdr:to>
    <xdr:sp macro="" textlink="">
      <xdr:nvSpPr>
        <xdr:cNvPr id="482411" name="AutoShape 67">
          <a:extLst>
            <a:ext uri="{FF2B5EF4-FFF2-40B4-BE49-F238E27FC236}">
              <a16:creationId xmlns:a16="http://schemas.microsoft.com/office/drawing/2014/main" id="{00000000-0008-0000-1F00-00006B5C0700}"/>
            </a:ext>
          </a:extLst>
        </xdr:cNvPr>
        <xdr:cNvSpPr>
          <a:spLocks noChangeArrowheads="1"/>
        </xdr:cNvSpPr>
      </xdr:nvSpPr>
      <xdr:spPr bwMode="auto">
        <a:xfrm rot="5400000">
          <a:off x="1371600" y="2724150"/>
          <a:ext cx="95250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390525</xdr:colOff>
      <xdr:row>16</xdr:row>
      <xdr:rowOff>66675</xdr:rowOff>
    </xdr:from>
    <xdr:to>
      <xdr:col>2</xdr:col>
      <xdr:colOff>485775</xdr:colOff>
      <xdr:row>17</xdr:row>
      <xdr:rowOff>0</xdr:rowOff>
    </xdr:to>
    <xdr:sp macro="" textlink="">
      <xdr:nvSpPr>
        <xdr:cNvPr id="482412" name="AutoShape 68">
          <a:extLst>
            <a:ext uri="{FF2B5EF4-FFF2-40B4-BE49-F238E27FC236}">
              <a16:creationId xmlns:a16="http://schemas.microsoft.com/office/drawing/2014/main" id="{00000000-0008-0000-1F00-00006C5C0700}"/>
            </a:ext>
          </a:extLst>
        </xdr:cNvPr>
        <xdr:cNvSpPr>
          <a:spLocks noChangeArrowheads="1"/>
        </xdr:cNvSpPr>
      </xdr:nvSpPr>
      <xdr:spPr bwMode="auto">
        <a:xfrm>
          <a:off x="1762125" y="2819400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16</xdr:row>
      <xdr:rowOff>66675</xdr:rowOff>
    </xdr:from>
    <xdr:to>
      <xdr:col>3</xdr:col>
      <xdr:colOff>342900</xdr:colOff>
      <xdr:row>17</xdr:row>
      <xdr:rowOff>0</xdr:rowOff>
    </xdr:to>
    <xdr:sp macro="" textlink="">
      <xdr:nvSpPr>
        <xdr:cNvPr id="482413" name="AutoShape 69">
          <a:extLst>
            <a:ext uri="{FF2B5EF4-FFF2-40B4-BE49-F238E27FC236}">
              <a16:creationId xmlns:a16="http://schemas.microsoft.com/office/drawing/2014/main" id="{00000000-0008-0000-1F00-00006D5C0700}"/>
            </a:ext>
          </a:extLst>
        </xdr:cNvPr>
        <xdr:cNvSpPr>
          <a:spLocks noChangeArrowheads="1"/>
        </xdr:cNvSpPr>
      </xdr:nvSpPr>
      <xdr:spPr bwMode="auto">
        <a:xfrm>
          <a:off x="2305050" y="2819400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302895</xdr:colOff>
      <xdr:row>15</xdr:row>
      <xdr:rowOff>123825</xdr:rowOff>
    </xdr:from>
    <xdr:to>
      <xdr:col>2</xdr:col>
      <xdr:colOff>10922</xdr:colOff>
      <xdr:row>16</xdr:row>
      <xdr:rowOff>87931</xdr:rowOff>
    </xdr:to>
    <xdr:sp macro="" textlink="">
      <xdr:nvSpPr>
        <xdr:cNvPr id="119878" name="Text Box 70">
          <a:extLst>
            <a:ext uri="{FF2B5EF4-FFF2-40B4-BE49-F238E27FC236}">
              <a16:creationId xmlns:a16="http://schemas.microsoft.com/office/drawing/2014/main" id="{00000000-0008-0000-1F00-000046D40100}"/>
            </a:ext>
          </a:extLst>
        </xdr:cNvPr>
        <xdr:cNvSpPr txBox="1">
          <a:spLocks noChangeArrowheads="1"/>
        </xdr:cNvSpPr>
      </xdr:nvSpPr>
      <xdr:spPr bwMode="auto">
        <a:xfrm>
          <a:off x="990600" y="2705100"/>
          <a:ext cx="4000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西門</a:t>
          </a:r>
        </a:p>
      </xdr:txBody>
    </xdr:sp>
    <xdr:clientData/>
  </xdr:twoCellAnchor>
  <xdr:twoCellAnchor>
    <xdr:from>
      <xdr:col>2</xdr:col>
      <xdr:colOff>274320</xdr:colOff>
      <xdr:row>17</xdr:row>
      <xdr:rowOff>9525</xdr:rowOff>
    </xdr:from>
    <xdr:to>
      <xdr:col>2</xdr:col>
      <xdr:colOff>598672</xdr:colOff>
      <xdr:row>17</xdr:row>
      <xdr:rowOff>161925</xdr:rowOff>
    </xdr:to>
    <xdr:sp macro="" textlink="">
      <xdr:nvSpPr>
        <xdr:cNvPr id="119879" name="Text Box 71">
          <a:extLst>
            <a:ext uri="{FF2B5EF4-FFF2-40B4-BE49-F238E27FC236}">
              <a16:creationId xmlns:a16="http://schemas.microsoft.com/office/drawing/2014/main" id="{00000000-0008-0000-1F00-000047D40100}"/>
            </a:ext>
          </a:extLst>
        </xdr:cNvPr>
        <xdr:cNvSpPr txBox="1">
          <a:spLocks noChangeArrowheads="1"/>
        </xdr:cNvSpPr>
      </xdr:nvSpPr>
      <xdr:spPr bwMode="auto">
        <a:xfrm>
          <a:off x="1647825" y="2933700"/>
          <a:ext cx="3238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正門</a:t>
          </a:r>
        </a:p>
      </xdr:txBody>
    </xdr:sp>
    <xdr:clientData/>
  </xdr:twoCellAnchor>
  <xdr:twoCellAnchor>
    <xdr:from>
      <xdr:col>3</xdr:col>
      <xdr:colOff>127635</xdr:colOff>
      <xdr:row>17</xdr:row>
      <xdr:rowOff>9525</xdr:rowOff>
    </xdr:from>
    <xdr:to>
      <xdr:col>3</xdr:col>
      <xdr:colOff>500087</xdr:colOff>
      <xdr:row>18</xdr:row>
      <xdr:rowOff>0</xdr:rowOff>
    </xdr:to>
    <xdr:sp macro="" textlink="">
      <xdr:nvSpPr>
        <xdr:cNvPr id="119880" name="Text Box 72">
          <a:extLst>
            <a:ext uri="{FF2B5EF4-FFF2-40B4-BE49-F238E27FC236}">
              <a16:creationId xmlns:a16="http://schemas.microsoft.com/office/drawing/2014/main" id="{00000000-0008-0000-1F00-000048D40100}"/>
            </a:ext>
          </a:extLst>
        </xdr:cNvPr>
        <xdr:cNvSpPr txBox="1">
          <a:spLocks noChangeArrowheads="1"/>
        </xdr:cNvSpPr>
      </xdr:nvSpPr>
      <xdr:spPr bwMode="auto">
        <a:xfrm>
          <a:off x="2190750" y="29337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南門</a:t>
          </a:r>
        </a:p>
      </xdr:txBody>
    </xdr:sp>
    <xdr:clientData/>
  </xdr:twoCellAnchor>
  <xdr:twoCellAnchor>
    <xdr:from>
      <xdr:col>5</xdr:col>
      <xdr:colOff>99060</xdr:colOff>
      <xdr:row>14</xdr:row>
      <xdr:rowOff>114300</xdr:rowOff>
    </xdr:from>
    <xdr:to>
      <xdr:col>6</xdr:col>
      <xdr:colOff>9546</xdr:colOff>
      <xdr:row>15</xdr:row>
      <xdr:rowOff>114300</xdr:rowOff>
    </xdr:to>
    <xdr:sp macro="" textlink="">
      <xdr:nvSpPr>
        <xdr:cNvPr id="119881" name="Text Box 73">
          <a:extLst>
            <a:ext uri="{FF2B5EF4-FFF2-40B4-BE49-F238E27FC236}">
              <a16:creationId xmlns:a16="http://schemas.microsoft.com/office/drawing/2014/main" id="{00000000-0008-0000-1F00-000049D40100}"/>
            </a:ext>
          </a:extLst>
        </xdr:cNvPr>
        <xdr:cNvSpPr txBox="1">
          <a:spLocks noChangeArrowheads="1"/>
        </xdr:cNvSpPr>
      </xdr:nvSpPr>
      <xdr:spPr bwMode="auto">
        <a:xfrm>
          <a:off x="3533775" y="2524125"/>
          <a:ext cx="590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東浜ランプ</a:t>
          </a:r>
        </a:p>
      </xdr:txBody>
    </xdr:sp>
    <xdr:clientData/>
  </xdr:twoCellAnchor>
  <xdr:twoCellAnchor>
    <xdr:from>
      <xdr:col>1</xdr:col>
      <xdr:colOff>177165</xdr:colOff>
      <xdr:row>16</xdr:row>
      <xdr:rowOff>85725</xdr:rowOff>
    </xdr:from>
    <xdr:to>
      <xdr:col>2</xdr:col>
      <xdr:colOff>302897</xdr:colOff>
      <xdr:row>17</xdr:row>
      <xdr:rowOff>144995</xdr:rowOff>
    </xdr:to>
    <xdr:sp macro="" textlink="">
      <xdr:nvSpPr>
        <xdr:cNvPr id="119882" name="Text Box 74">
          <a:extLst>
            <a:ext uri="{FF2B5EF4-FFF2-40B4-BE49-F238E27FC236}">
              <a16:creationId xmlns:a16="http://schemas.microsoft.com/office/drawing/2014/main" id="{00000000-0008-0000-1F00-00004AD40100}"/>
            </a:ext>
          </a:extLst>
        </xdr:cNvPr>
        <xdr:cNvSpPr txBox="1">
          <a:spLocks noChangeArrowheads="1"/>
        </xdr:cNvSpPr>
      </xdr:nvSpPr>
      <xdr:spPr bwMode="auto">
        <a:xfrm>
          <a:off x="866775" y="2838450"/>
          <a:ext cx="809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(生体搬入専用)</a:t>
          </a:r>
        </a:p>
      </xdr:txBody>
    </xdr:sp>
    <xdr:clientData/>
  </xdr:twoCellAnchor>
  <xdr:twoCellAnchor>
    <xdr:from>
      <xdr:col>3</xdr:col>
      <xdr:colOff>470535</xdr:colOff>
      <xdr:row>14</xdr:row>
      <xdr:rowOff>87630</xdr:rowOff>
    </xdr:from>
    <xdr:to>
      <xdr:col>3</xdr:col>
      <xdr:colOff>674571</xdr:colOff>
      <xdr:row>17</xdr:row>
      <xdr:rowOff>9631</xdr:rowOff>
    </xdr:to>
    <xdr:sp macro="" textlink="">
      <xdr:nvSpPr>
        <xdr:cNvPr id="119883" name="Text Box 75">
          <a:extLst>
            <a:ext uri="{FF2B5EF4-FFF2-40B4-BE49-F238E27FC236}">
              <a16:creationId xmlns:a16="http://schemas.microsoft.com/office/drawing/2014/main" id="{00000000-0008-0000-1F00-00004BD40100}"/>
            </a:ext>
          </a:extLst>
        </xdr:cNvPr>
        <xdr:cNvSpPr txBox="1">
          <a:spLocks noChangeArrowheads="1"/>
        </xdr:cNvSpPr>
      </xdr:nvSpPr>
      <xdr:spPr bwMode="auto">
        <a:xfrm>
          <a:off x="2524125" y="2505075"/>
          <a:ext cx="209550" cy="4286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東門</a:t>
          </a:r>
        </a:p>
      </xdr:txBody>
    </xdr:sp>
    <xdr:clientData/>
  </xdr:twoCellAnchor>
  <xdr:twoCellAnchor>
    <xdr:from>
      <xdr:col>3</xdr:col>
      <xdr:colOff>371475</xdr:colOff>
      <xdr:row>15</xdr:row>
      <xdr:rowOff>161925</xdr:rowOff>
    </xdr:from>
    <xdr:to>
      <xdr:col>3</xdr:col>
      <xdr:colOff>476250</xdr:colOff>
      <xdr:row>16</xdr:row>
      <xdr:rowOff>85725</xdr:rowOff>
    </xdr:to>
    <xdr:sp macro="" textlink="">
      <xdr:nvSpPr>
        <xdr:cNvPr id="482420" name="AutoShape 76">
          <a:extLst>
            <a:ext uri="{FF2B5EF4-FFF2-40B4-BE49-F238E27FC236}">
              <a16:creationId xmlns:a16="http://schemas.microsoft.com/office/drawing/2014/main" id="{00000000-0008-0000-1F00-0000745C0700}"/>
            </a:ext>
          </a:extLst>
        </xdr:cNvPr>
        <xdr:cNvSpPr>
          <a:spLocks noChangeArrowheads="1"/>
        </xdr:cNvSpPr>
      </xdr:nvSpPr>
      <xdr:spPr bwMode="auto">
        <a:xfrm rot="-5400000">
          <a:off x="2433638" y="2738437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371475</xdr:colOff>
      <xdr:row>15</xdr:row>
      <xdr:rowOff>28575</xdr:rowOff>
    </xdr:from>
    <xdr:to>
      <xdr:col>3</xdr:col>
      <xdr:colOff>476250</xdr:colOff>
      <xdr:row>15</xdr:row>
      <xdr:rowOff>123825</xdr:rowOff>
    </xdr:to>
    <xdr:sp macro="" textlink="">
      <xdr:nvSpPr>
        <xdr:cNvPr id="482421" name="AutoShape 77">
          <a:extLst>
            <a:ext uri="{FF2B5EF4-FFF2-40B4-BE49-F238E27FC236}">
              <a16:creationId xmlns:a16="http://schemas.microsoft.com/office/drawing/2014/main" id="{00000000-0008-0000-1F00-0000755C0700}"/>
            </a:ext>
          </a:extLst>
        </xdr:cNvPr>
        <xdr:cNvSpPr>
          <a:spLocks noChangeArrowheads="1"/>
        </xdr:cNvSpPr>
      </xdr:nvSpPr>
      <xdr:spPr bwMode="auto">
        <a:xfrm rot="-5400000">
          <a:off x="2433638" y="2605087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23</xdr:row>
      <xdr:rowOff>38100</xdr:rowOff>
    </xdr:from>
    <xdr:to>
      <xdr:col>107</xdr:col>
      <xdr:colOff>76200</xdr:colOff>
      <xdr:row>47</xdr:row>
      <xdr:rowOff>104775</xdr:rowOff>
    </xdr:to>
    <xdr:grpSp>
      <xdr:nvGrpSpPr>
        <xdr:cNvPr id="481400" name="Group 1">
          <a:extLst>
            <a:ext uri="{FF2B5EF4-FFF2-40B4-BE49-F238E27FC236}">
              <a16:creationId xmlns:a16="http://schemas.microsoft.com/office/drawing/2014/main" id="{00000000-0008-0000-2000-000078580700}"/>
            </a:ext>
          </a:extLst>
        </xdr:cNvPr>
        <xdr:cNvGrpSpPr>
          <a:grpSpLocks/>
        </xdr:cNvGrpSpPr>
      </xdr:nvGrpSpPr>
      <xdr:grpSpPr bwMode="auto">
        <a:xfrm>
          <a:off x="2266950" y="2886075"/>
          <a:ext cx="11049000" cy="3038475"/>
          <a:chOff x="233" y="303"/>
          <a:chExt cx="1160" cy="319"/>
        </a:xfrm>
      </xdr:grpSpPr>
      <xdr:sp macro="" textlink="">
        <xdr:nvSpPr>
          <xdr:cNvPr id="481430" name="Line 2">
            <a:extLst>
              <a:ext uri="{FF2B5EF4-FFF2-40B4-BE49-F238E27FC236}">
                <a16:creationId xmlns:a16="http://schemas.microsoft.com/office/drawing/2014/main" id="{00000000-0008-0000-2000-00009658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1" name="Line 3">
            <a:extLst>
              <a:ext uri="{FF2B5EF4-FFF2-40B4-BE49-F238E27FC236}">
                <a16:creationId xmlns:a16="http://schemas.microsoft.com/office/drawing/2014/main" id="{00000000-0008-0000-2000-00009758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2" name="Line 4">
            <a:extLst>
              <a:ext uri="{FF2B5EF4-FFF2-40B4-BE49-F238E27FC236}">
                <a16:creationId xmlns:a16="http://schemas.microsoft.com/office/drawing/2014/main" id="{00000000-0008-0000-2000-00009858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3" name="Line 5">
            <a:extLst>
              <a:ext uri="{FF2B5EF4-FFF2-40B4-BE49-F238E27FC236}">
                <a16:creationId xmlns:a16="http://schemas.microsoft.com/office/drawing/2014/main" id="{00000000-0008-0000-2000-000099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4" name="Line 6">
            <a:extLst>
              <a:ext uri="{FF2B5EF4-FFF2-40B4-BE49-F238E27FC236}">
                <a16:creationId xmlns:a16="http://schemas.microsoft.com/office/drawing/2014/main" id="{00000000-0008-0000-2000-00009A58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5" name="Line 7">
            <a:extLst>
              <a:ext uri="{FF2B5EF4-FFF2-40B4-BE49-F238E27FC236}">
                <a16:creationId xmlns:a16="http://schemas.microsoft.com/office/drawing/2014/main" id="{00000000-0008-0000-2000-00009B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6" name="Line 8">
            <a:extLst>
              <a:ext uri="{FF2B5EF4-FFF2-40B4-BE49-F238E27FC236}">
                <a16:creationId xmlns:a16="http://schemas.microsoft.com/office/drawing/2014/main" id="{00000000-0008-0000-2000-00009C58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7" name="Line 9">
            <a:extLst>
              <a:ext uri="{FF2B5EF4-FFF2-40B4-BE49-F238E27FC236}">
                <a16:creationId xmlns:a16="http://schemas.microsoft.com/office/drawing/2014/main" id="{00000000-0008-0000-2000-00009D58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8" name="Line 10">
            <a:extLst>
              <a:ext uri="{FF2B5EF4-FFF2-40B4-BE49-F238E27FC236}">
                <a16:creationId xmlns:a16="http://schemas.microsoft.com/office/drawing/2014/main" id="{00000000-0008-0000-2000-00009E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9" name="Line 11">
            <a:extLst>
              <a:ext uri="{FF2B5EF4-FFF2-40B4-BE49-F238E27FC236}">
                <a16:creationId xmlns:a16="http://schemas.microsoft.com/office/drawing/2014/main" id="{00000000-0008-0000-2000-00009F58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0" name="Line 12">
            <a:extLst>
              <a:ext uri="{FF2B5EF4-FFF2-40B4-BE49-F238E27FC236}">
                <a16:creationId xmlns:a16="http://schemas.microsoft.com/office/drawing/2014/main" id="{00000000-0008-0000-2000-0000A058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1" name="Line 13">
            <a:extLst>
              <a:ext uri="{FF2B5EF4-FFF2-40B4-BE49-F238E27FC236}">
                <a16:creationId xmlns:a16="http://schemas.microsoft.com/office/drawing/2014/main" id="{00000000-0008-0000-2000-0000A158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2" name="Line 14">
            <a:extLst>
              <a:ext uri="{FF2B5EF4-FFF2-40B4-BE49-F238E27FC236}">
                <a16:creationId xmlns:a16="http://schemas.microsoft.com/office/drawing/2014/main" id="{00000000-0008-0000-2000-0000A258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18</xdr:col>
      <xdr:colOff>0</xdr:colOff>
      <xdr:row>14</xdr:row>
      <xdr:rowOff>95250</xdr:rowOff>
    </xdr:from>
    <xdr:to>
      <xdr:col>108</xdr:col>
      <xdr:colOff>114300</xdr:colOff>
      <xdr:row>47</xdr:row>
      <xdr:rowOff>95250</xdr:rowOff>
    </xdr:to>
    <xdr:grpSp>
      <xdr:nvGrpSpPr>
        <xdr:cNvPr id="481401" name="Group 15">
          <a:extLst>
            <a:ext uri="{FF2B5EF4-FFF2-40B4-BE49-F238E27FC236}">
              <a16:creationId xmlns:a16="http://schemas.microsoft.com/office/drawing/2014/main" id="{00000000-0008-0000-2000-000079580700}"/>
            </a:ext>
          </a:extLst>
        </xdr:cNvPr>
        <xdr:cNvGrpSpPr>
          <a:grpSpLocks/>
        </xdr:cNvGrpSpPr>
      </xdr:nvGrpSpPr>
      <xdr:grpSpPr bwMode="auto">
        <a:xfrm>
          <a:off x="2219325" y="1828800"/>
          <a:ext cx="11258550" cy="4086225"/>
          <a:chOff x="233" y="193"/>
          <a:chExt cx="1182" cy="429"/>
        </a:xfrm>
      </xdr:grpSpPr>
      <xdr:sp macro="" textlink="">
        <xdr:nvSpPr>
          <xdr:cNvPr id="481417" name="Line 16">
            <a:extLst>
              <a:ext uri="{FF2B5EF4-FFF2-40B4-BE49-F238E27FC236}">
                <a16:creationId xmlns:a16="http://schemas.microsoft.com/office/drawing/2014/main" id="{00000000-0008-0000-2000-000089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1418" name="Group 17">
            <a:extLst>
              <a:ext uri="{FF2B5EF4-FFF2-40B4-BE49-F238E27FC236}">
                <a16:creationId xmlns:a16="http://schemas.microsoft.com/office/drawing/2014/main" id="{00000000-0008-0000-2000-00008A58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1419" name="Line 18">
              <a:extLst>
                <a:ext uri="{FF2B5EF4-FFF2-40B4-BE49-F238E27FC236}">
                  <a16:creationId xmlns:a16="http://schemas.microsoft.com/office/drawing/2014/main" id="{00000000-0008-0000-2000-00008B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0" name="Line 19">
              <a:extLst>
                <a:ext uri="{FF2B5EF4-FFF2-40B4-BE49-F238E27FC236}">
                  <a16:creationId xmlns:a16="http://schemas.microsoft.com/office/drawing/2014/main" id="{00000000-0008-0000-2000-00008C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1" name="Line 20">
              <a:extLst>
                <a:ext uri="{FF2B5EF4-FFF2-40B4-BE49-F238E27FC236}">
                  <a16:creationId xmlns:a16="http://schemas.microsoft.com/office/drawing/2014/main" id="{00000000-0008-0000-2000-00008D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2" name="Line 21">
              <a:extLst>
                <a:ext uri="{FF2B5EF4-FFF2-40B4-BE49-F238E27FC236}">
                  <a16:creationId xmlns:a16="http://schemas.microsoft.com/office/drawing/2014/main" id="{00000000-0008-0000-2000-00008E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3" name="Line 22">
              <a:extLst>
                <a:ext uri="{FF2B5EF4-FFF2-40B4-BE49-F238E27FC236}">
                  <a16:creationId xmlns:a16="http://schemas.microsoft.com/office/drawing/2014/main" id="{00000000-0008-0000-2000-00008F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4" name="Line 23">
              <a:extLst>
                <a:ext uri="{FF2B5EF4-FFF2-40B4-BE49-F238E27FC236}">
                  <a16:creationId xmlns:a16="http://schemas.microsoft.com/office/drawing/2014/main" id="{00000000-0008-0000-2000-000090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5" name="Line 24">
              <a:extLst>
                <a:ext uri="{FF2B5EF4-FFF2-40B4-BE49-F238E27FC236}">
                  <a16:creationId xmlns:a16="http://schemas.microsoft.com/office/drawing/2014/main" id="{00000000-0008-0000-2000-000091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6" name="Line 25">
              <a:extLst>
                <a:ext uri="{FF2B5EF4-FFF2-40B4-BE49-F238E27FC236}">
                  <a16:creationId xmlns:a16="http://schemas.microsoft.com/office/drawing/2014/main" id="{00000000-0008-0000-2000-000092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7" name="Line 26">
              <a:extLst>
                <a:ext uri="{FF2B5EF4-FFF2-40B4-BE49-F238E27FC236}">
                  <a16:creationId xmlns:a16="http://schemas.microsoft.com/office/drawing/2014/main" id="{00000000-0008-0000-2000-000093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8" name="Line 27">
              <a:extLst>
                <a:ext uri="{FF2B5EF4-FFF2-40B4-BE49-F238E27FC236}">
                  <a16:creationId xmlns:a16="http://schemas.microsoft.com/office/drawing/2014/main" id="{00000000-0008-0000-2000-00009458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9" name="Line 28">
              <a:extLst>
                <a:ext uri="{FF2B5EF4-FFF2-40B4-BE49-F238E27FC236}">
                  <a16:creationId xmlns:a16="http://schemas.microsoft.com/office/drawing/2014/main" id="{00000000-0008-0000-2000-00009558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16</xdr:col>
      <xdr:colOff>0</xdr:colOff>
      <xdr:row>24</xdr:row>
      <xdr:rowOff>104775</xdr:rowOff>
    </xdr:from>
    <xdr:to>
      <xdr:col>17</xdr:col>
      <xdr:colOff>87644</xdr:colOff>
      <xdr:row>35</xdr:row>
      <xdr:rowOff>38100</xdr:rowOff>
    </xdr:to>
    <xdr:sp macro="" textlink="">
      <xdr:nvSpPr>
        <xdr:cNvPr id="19485" name="Rectangle 29">
          <a:extLst>
            <a:ext uri="{FF2B5EF4-FFF2-40B4-BE49-F238E27FC236}">
              <a16:creationId xmlns:a16="http://schemas.microsoft.com/office/drawing/2014/main" id="{00000000-0008-0000-2000-00001D4C0000}"/>
            </a:ext>
          </a:extLst>
        </xdr:cNvPr>
        <xdr:cNvSpPr>
          <a:spLocks noChangeArrowheads="1"/>
        </xdr:cNvSpPr>
      </xdr:nvSpPr>
      <xdr:spPr bwMode="auto">
        <a:xfrm>
          <a:off x="1971675" y="3076575"/>
          <a:ext cx="209550" cy="129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51</xdr:col>
      <xdr:colOff>11430</xdr:colOff>
      <xdr:row>48</xdr:row>
      <xdr:rowOff>28575</xdr:rowOff>
    </xdr:from>
    <xdr:to>
      <xdr:col>60</xdr:col>
      <xdr:colOff>106756</xdr:colOff>
      <xdr:row>50</xdr:row>
      <xdr:rowOff>19050</xdr:rowOff>
    </xdr:to>
    <xdr:sp macro="" textlink="">
      <xdr:nvSpPr>
        <xdr:cNvPr id="19486" name="Rectangle 30">
          <a:extLst>
            <a:ext uri="{FF2B5EF4-FFF2-40B4-BE49-F238E27FC236}">
              <a16:creationId xmlns:a16="http://schemas.microsoft.com/office/drawing/2014/main" id="{00000000-0008-0000-2000-00001E4C0000}"/>
            </a:ext>
          </a:extLst>
        </xdr:cNvPr>
        <xdr:cNvSpPr>
          <a:spLocks noChangeArrowheads="1"/>
        </xdr:cNvSpPr>
      </xdr:nvSpPr>
      <xdr:spPr bwMode="auto">
        <a:xfrm>
          <a:off x="6324600" y="5972175"/>
          <a:ext cx="12001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51</xdr:col>
      <xdr:colOff>30480</xdr:colOff>
      <xdr:row>17</xdr:row>
      <xdr:rowOff>104775</xdr:rowOff>
    </xdr:from>
    <xdr:to>
      <xdr:col>61</xdr:col>
      <xdr:colOff>11503</xdr:colOff>
      <xdr:row>19</xdr:row>
      <xdr:rowOff>66675</xdr:rowOff>
    </xdr:to>
    <xdr:sp macro="" textlink="">
      <xdr:nvSpPr>
        <xdr:cNvPr id="19487" name="Rectangle 31">
          <a:extLst>
            <a:ext uri="{FF2B5EF4-FFF2-40B4-BE49-F238E27FC236}">
              <a16:creationId xmlns:a16="http://schemas.microsoft.com/office/drawing/2014/main" id="{00000000-0008-0000-2000-00001F4C0000}"/>
            </a:ext>
          </a:extLst>
        </xdr:cNvPr>
        <xdr:cNvSpPr>
          <a:spLocks noChangeArrowheads="1"/>
        </xdr:cNvSpPr>
      </xdr:nvSpPr>
      <xdr:spPr bwMode="auto">
        <a:xfrm>
          <a:off x="6334125" y="2209800"/>
          <a:ext cx="12287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89</xdr:col>
      <xdr:colOff>11430</xdr:colOff>
      <xdr:row>48</xdr:row>
      <xdr:rowOff>38100</xdr:rowOff>
    </xdr:from>
    <xdr:to>
      <xdr:col>98</xdr:col>
      <xdr:colOff>38128</xdr:colOff>
      <xdr:row>49</xdr:row>
      <xdr:rowOff>87789</xdr:rowOff>
    </xdr:to>
    <xdr:sp macro="" textlink="">
      <xdr:nvSpPr>
        <xdr:cNvPr id="19488" name="Rectangle 32">
          <a:extLst>
            <a:ext uri="{FF2B5EF4-FFF2-40B4-BE49-F238E27FC236}">
              <a16:creationId xmlns:a16="http://schemas.microsoft.com/office/drawing/2014/main" id="{00000000-0008-0000-2000-0000204C0000}"/>
            </a:ext>
          </a:extLst>
        </xdr:cNvPr>
        <xdr:cNvSpPr>
          <a:spLocks noChangeArrowheads="1"/>
        </xdr:cNvSpPr>
      </xdr:nvSpPr>
      <xdr:spPr bwMode="auto">
        <a:xfrm>
          <a:off x="11029950" y="5981700"/>
          <a:ext cx="11334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101</xdr:col>
      <xdr:colOff>30480</xdr:colOff>
      <xdr:row>48</xdr:row>
      <xdr:rowOff>0</xdr:rowOff>
    </xdr:from>
    <xdr:to>
      <xdr:col>111</xdr:col>
      <xdr:colOff>11503</xdr:colOff>
      <xdr:row>49</xdr:row>
      <xdr:rowOff>104775</xdr:rowOff>
    </xdr:to>
    <xdr:sp macro="" textlink="">
      <xdr:nvSpPr>
        <xdr:cNvPr id="19489" name="Rectangle 33">
          <a:extLst>
            <a:ext uri="{FF2B5EF4-FFF2-40B4-BE49-F238E27FC236}">
              <a16:creationId xmlns:a16="http://schemas.microsoft.com/office/drawing/2014/main" id="{00000000-0008-0000-2000-0000214C0000}"/>
            </a:ext>
          </a:extLst>
        </xdr:cNvPr>
        <xdr:cNvSpPr>
          <a:spLocks noChangeArrowheads="1"/>
        </xdr:cNvSpPr>
      </xdr:nvSpPr>
      <xdr:spPr bwMode="auto">
        <a:xfrm>
          <a:off x="12525375" y="5943600"/>
          <a:ext cx="12287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119</xdr:col>
      <xdr:colOff>87630</xdr:colOff>
      <xdr:row>21</xdr:row>
      <xdr:rowOff>49530</xdr:rowOff>
    </xdr:from>
    <xdr:to>
      <xdr:col>123</xdr:col>
      <xdr:colOff>9567</xdr:colOff>
      <xdr:row>22</xdr:row>
      <xdr:rowOff>87630</xdr:rowOff>
    </xdr:to>
    <xdr:sp macro="" textlink="">
      <xdr:nvSpPr>
        <xdr:cNvPr id="19491" name="Rectangle 35">
          <a:extLst>
            <a:ext uri="{FF2B5EF4-FFF2-40B4-BE49-F238E27FC236}">
              <a16:creationId xmlns:a16="http://schemas.microsoft.com/office/drawing/2014/main" id="{00000000-0008-0000-2000-0000234C0000}"/>
            </a:ext>
          </a:extLst>
        </xdr:cNvPr>
        <xdr:cNvSpPr>
          <a:spLocks noChangeArrowheads="1"/>
        </xdr:cNvSpPr>
      </xdr:nvSpPr>
      <xdr:spPr bwMode="auto">
        <a:xfrm>
          <a:off x="14811375" y="26574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26</xdr:row>
      <xdr:rowOff>49530</xdr:rowOff>
    </xdr:from>
    <xdr:to>
      <xdr:col>123</xdr:col>
      <xdr:colOff>9567</xdr:colOff>
      <xdr:row>27</xdr:row>
      <xdr:rowOff>87630</xdr:rowOff>
    </xdr:to>
    <xdr:sp macro="" textlink="">
      <xdr:nvSpPr>
        <xdr:cNvPr id="19492" name="Rectangle 36">
          <a:extLst>
            <a:ext uri="{FF2B5EF4-FFF2-40B4-BE49-F238E27FC236}">
              <a16:creationId xmlns:a16="http://schemas.microsoft.com/office/drawing/2014/main" id="{00000000-0008-0000-2000-0000244C0000}"/>
            </a:ext>
          </a:extLst>
        </xdr:cNvPr>
        <xdr:cNvSpPr>
          <a:spLocks noChangeArrowheads="1"/>
        </xdr:cNvSpPr>
      </xdr:nvSpPr>
      <xdr:spPr bwMode="auto">
        <a:xfrm>
          <a:off x="14811375" y="327660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34</xdr:row>
      <xdr:rowOff>49530</xdr:rowOff>
    </xdr:from>
    <xdr:to>
      <xdr:col>123</xdr:col>
      <xdr:colOff>9567</xdr:colOff>
      <xdr:row>35</xdr:row>
      <xdr:rowOff>87630</xdr:rowOff>
    </xdr:to>
    <xdr:sp macro="" textlink="">
      <xdr:nvSpPr>
        <xdr:cNvPr id="19493" name="Rectangle 37">
          <a:extLst>
            <a:ext uri="{FF2B5EF4-FFF2-40B4-BE49-F238E27FC236}">
              <a16:creationId xmlns:a16="http://schemas.microsoft.com/office/drawing/2014/main" id="{00000000-0008-0000-2000-0000254C0000}"/>
            </a:ext>
          </a:extLst>
        </xdr:cNvPr>
        <xdr:cNvSpPr>
          <a:spLocks noChangeArrowheads="1"/>
        </xdr:cNvSpPr>
      </xdr:nvSpPr>
      <xdr:spPr bwMode="auto">
        <a:xfrm>
          <a:off x="14811375" y="426720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36</xdr:row>
      <xdr:rowOff>49530</xdr:rowOff>
    </xdr:from>
    <xdr:to>
      <xdr:col>123</xdr:col>
      <xdr:colOff>9567</xdr:colOff>
      <xdr:row>37</xdr:row>
      <xdr:rowOff>87630</xdr:rowOff>
    </xdr:to>
    <xdr:sp macro="" textlink="">
      <xdr:nvSpPr>
        <xdr:cNvPr id="19494" name="Rectangle 38">
          <a:extLst>
            <a:ext uri="{FF2B5EF4-FFF2-40B4-BE49-F238E27FC236}">
              <a16:creationId xmlns:a16="http://schemas.microsoft.com/office/drawing/2014/main" id="{00000000-0008-0000-2000-0000264C0000}"/>
            </a:ext>
          </a:extLst>
        </xdr:cNvPr>
        <xdr:cNvSpPr>
          <a:spLocks noChangeArrowheads="1"/>
        </xdr:cNvSpPr>
      </xdr:nvSpPr>
      <xdr:spPr bwMode="auto">
        <a:xfrm>
          <a:off x="14811375" y="451485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36</xdr:row>
      <xdr:rowOff>49530</xdr:rowOff>
    </xdr:from>
    <xdr:to>
      <xdr:col>123</xdr:col>
      <xdr:colOff>9567</xdr:colOff>
      <xdr:row>37</xdr:row>
      <xdr:rowOff>87630</xdr:rowOff>
    </xdr:to>
    <xdr:sp macro="" textlink="">
      <xdr:nvSpPr>
        <xdr:cNvPr id="19495" name="Rectangle 39">
          <a:extLst>
            <a:ext uri="{FF2B5EF4-FFF2-40B4-BE49-F238E27FC236}">
              <a16:creationId xmlns:a16="http://schemas.microsoft.com/office/drawing/2014/main" id="{00000000-0008-0000-2000-0000274C0000}"/>
            </a:ext>
          </a:extLst>
        </xdr:cNvPr>
        <xdr:cNvSpPr>
          <a:spLocks noChangeArrowheads="1"/>
        </xdr:cNvSpPr>
      </xdr:nvSpPr>
      <xdr:spPr bwMode="auto">
        <a:xfrm>
          <a:off x="14811375" y="451485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106680</xdr:colOff>
      <xdr:row>44</xdr:row>
      <xdr:rowOff>38100</xdr:rowOff>
    </xdr:from>
    <xdr:to>
      <xdr:col>123</xdr:col>
      <xdr:colOff>68580</xdr:colOff>
      <xdr:row>45</xdr:row>
      <xdr:rowOff>76200</xdr:rowOff>
    </xdr:to>
    <xdr:sp macro="" textlink="">
      <xdr:nvSpPr>
        <xdr:cNvPr id="19496" name="Rectangle 40">
          <a:extLst>
            <a:ext uri="{FF2B5EF4-FFF2-40B4-BE49-F238E27FC236}">
              <a16:creationId xmlns:a16="http://schemas.microsoft.com/office/drawing/2014/main" id="{00000000-0008-0000-2000-0000284C0000}"/>
            </a:ext>
          </a:extLst>
        </xdr:cNvPr>
        <xdr:cNvSpPr>
          <a:spLocks noChangeArrowheads="1"/>
        </xdr:cNvSpPr>
      </xdr:nvSpPr>
      <xdr:spPr bwMode="auto">
        <a:xfrm>
          <a:off x="14830425" y="5486400"/>
          <a:ext cx="4572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53</xdr:row>
      <xdr:rowOff>49530</xdr:rowOff>
    </xdr:from>
    <xdr:to>
      <xdr:col>123</xdr:col>
      <xdr:colOff>9567</xdr:colOff>
      <xdr:row>54</xdr:row>
      <xdr:rowOff>87630</xdr:rowOff>
    </xdr:to>
    <xdr:sp macro="" textlink="">
      <xdr:nvSpPr>
        <xdr:cNvPr id="19497" name="Rectangle 41">
          <a:extLst>
            <a:ext uri="{FF2B5EF4-FFF2-40B4-BE49-F238E27FC236}">
              <a16:creationId xmlns:a16="http://schemas.microsoft.com/office/drawing/2014/main" id="{00000000-0008-0000-2000-0000294C0000}"/>
            </a:ext>
          </a:extLst>
        </xdr:cNvPr>
        <xdr:cNvSpPr>
          <a:spLocks noChangeArrowheads="1"/>
        </xdr:cNvSpPr>
      </xdr:nvSpPr>
      <xdr:spPr bwMode="auto">
        <a:xfrm>
          <a:off x="14811375" y="66198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53</xdr:row>
      <xdr:rowOff>49530</xdr:rowOff>
    </xdr:from>
    <xdr:to>
      <xdr:col>123</xdr:col>
      <xdr:colOff>9567</xdr:colOff>
      <xdr:row>54</xdr:row>
      <xdr:rowOff>87630</xdr:rowOff>
    </xdr:to>
    <xdr:sp macro="" textlink="">
      <xdr:nvSpPr>
        <xdr:cNvPr id="19498" name="Rectangle 42">
          <a:extLst>
            <a:ext uri="{FF2B5EF4-FFF2-40B4-BE49-F238E27FC236}">
              <a16:creationId xmlns:a16="http://schemas.microsoft.com/office/drawing/2014/main" id="{00000000-0008-0000-2000-00002A4C0000}"/>
            </a:ext>
          </a:extLst>
        </xdr:cNvPr>
        <xdr:cNvSpPr>
          <a:spLocks noChangeArrowheads="1"/>
        </xdr:cNvSpPr>
      </xdr:nvSpPr>
      <xdr:spPr bwMode="auto">
        <a:xfrm>
          <a:off x="14811375" y="66198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115</xdr:col>
      <xdr:colOff>9525</xdr:colOff>
      <xdr:row>53</xdr:row>
      <xdr:rowOff>38100</xdr:rowOff>
    </xdr:from>
    <xdr:to>
      <xdr:col>117</xdr:col>
      <xdr:colOff>0</xdr:colOff>
      <xdr:row>54</xdr:row>
      <xdr:rowOff>38100</xdr:rowOff>
    </xdr:to>
    <xdr:sp macro="" textlink="">
      <xdr:nvSpPr>
        <xdr:cNvPr id="19499" name="Rectangle 43">
          <a:extLst>
            <a:ext uri="{FF2B5EF4-FFF2-40B4-BE49-F238E27FC236}">
              <a16:creationId xmlns:a16="http://schemas.microsoft.com/office/drawing/2014/main" id="{00000000-0008-0000-2000-00002B4C0000}"/>
            </a:ext>
          </a:extLst>
        </xdr:cNvPr>
        <xdr:cNvSpPr>
          <a:spLocks noChangeArrowheads="1"/>
        </xdr:cNvSpPr>
      </xdr:nvSpPr>
      <xdr:spPr bwMode="auto">
        <a:xfrm>
          <a:off x="14239875" y="6600825"/>
          <a:ext cx="2381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115</xdr:col>
      <xdr:colOff>9525</xdr:colOff>
      <xdr:row>24</xdr:row>
      <xdr:rowOff>87630</xdr:rowOff>
    </xdr:from>
    <xdr:to>
      <xdr:col>116</xdr:col>
      <xdr:colOff>116357</xdr:colOff>
      <xdr:row>40</xdr:row>
      <xdr:rowOff>19050</xdr:rowOff>
    </xdr:to>
    <xdr:sp macro="" textlink="">
      <xdr:nvSpPr>
        <xdr:cNvPr id="19500" name="Rectangle 44">
          <a:extLst>
            <a:ext uri="{FF2B5EF4-FFF2-40B4-BE49-F238E27FC236}">
              <a16:creationId xmlns:a16="http://schemas.microsoft.com/office/drawing/2014/main" id="{00000000-0008-0000-2000-00002C4C0000}"/>
            </a:ext>
          </a:extLst>
        </xdr:cNvPr>
        <xdr:cNvSpPr>
          <a:spLocks noChangeArrowheads="1"/>
        </xdr:cNvSpPr>
      </xdr:nvSpPr>
      <xdr:spPr bwMode="auto">
        <a:xfrm>
          <a:off x="14239875" y="3067050"/>
          <a:ext cx="22860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4"/>
    <pageSetUpPr fitToPage="1"/>
  </sheetPr>
  <dimension ref="A7:I59"/>
  <sheetViews>
    <sheetView showGridLines="0" tabSelected="1" view="pageBreakPreview" zoomScaleNormal="100" zoomScaleSheetLayoutView="100" workbookViewId="0">
      <selection activeCell="B7" sqref="B7"/>
    </sheetView>
  </sheetViews>
  <sheetFormatPr defaultRowHeight="13.5" x14ac:dyDescent="0.15"/>
  <cols>
    <col min="3" max="3" width="40.75" customWidth="1"/>
    <col min="4" max="4" width="8.5" customWidth="1"/>
    <col min="6" max="6" width="9.375" customWidth="1"/>
    <col min="7" max="7" width="0.125" customWidth="1"/>
    <col min="9" max="9" width="8.25" customWidth="1"/>
    <col min="12" max="12" width="8.25" customWidth="1"/>
    <col min="15" max="15" width="4.875" customWidth="1"/>
    <col min="17" max="17" width="8.25" customWidth="1"/>
    <col min="19" max="19" width="9.375" customWidth="1"/>
    <col min="28" max="28" width="10.25" customWidth="1"/>
  </cols>
  <sheetData>
    <row r="7" spans="1:9" ht="30.75" x14ac:dyDescent="0.15">
      <c r="B7" s="3"/>
      <c r="C7" s="1183" t="s">
        <v>40</v>
      </c>
      <c r="D7" s="1183"/>
      <c r="E7" s="1183"/>
      <c r="F7" s="1183"/>
      <c r="G7" s="1183"/>
    </row>
    <row r="8" spans="1:9" x14ac:dyDescent="0.15">
      <c r="B8" s="3"/>
      <c r="C8" s="3"/>
      <c r="D8" s="3"/>
      <c r="E8" s="3"/>
      <c r="F8" s="3"/>
      <c r="G8" s="3"/>
    </row>
    <row r="9" spans="1:9" x14ac:dyDescent="0.15">
      <c r="B9" s="3"/>
      <c r="C9" s="3"/>
      <c r="D9" s="3"/>
      <c r="E9" s="3"/>
      <c r="F9" s="3"/>
      <c r="G9" s="3"/>
    </row>
    <row r="10" spans="1:9" x14ac:dyDescent="0.15">
      <c r="C10" s="3"/>
      <c r="D10" s="3"/>
      <c r="E10" s="3"/>
      <c r="F10" s="3"/>
      <c r="G10" s="3"/>
    </row>
    <row r="11" spans="1:9" ht="20.100000000000001" customHeight="1" x14ac:dyDescent="0.15">
      <c r="A11" s="577"/>
      <c r="B11" s="577"/>
      <c r="C11" s="578" t="s">
        <v>285</v>
      </c>
      <c r="D11" s="577"/>
      <c r="E11" s="577"/>
      <c r="F11" s="577"/>
      <c r="G11" s="577"/>
      <c r="H11" s="577"/>
      <c r="I11" s="577"/>
    </row>
    <row r="12" spans="1:9" ht="12" customHeight="1" x14ac:dyDescent="0.15">
      <c r="A12" s="577"/>
      <c r="B12" s="577"/>
      <c r="C12" s="578"/>
      <c r="D12" s="577"/>
      <c r="E12" s="577"/>
      <c r="F12" s="577"/>
      <c r="G12" s="577"/>
      <c r="H12" s="577"/>
      <c r="I12" s="577"/>
    </row>
    <row r="13" spans="1:9" ht="20.100000000000001" customHeight="1" x14ac:dyDescent="0.15">
      <c r="A13" s="577"/>
      <c r="B13" s="577"/>
      <c r="C13" s="578" t="s">
        <v>286</v>
      </c>
      <c r="D13" s="577"/>
      <c r="E13" s="577"/>
      <c r="F13" s="577"/>
      <c r="G13" s="577"/>
      <c r="H13" s="577"/>
      <c r="I13" s="577"/>
    </row>
    <row r="14" spans="1:9" ht="12" customHeight="1" x14ac:dyDescent="0.15">
      <c r="A14" s="577"/>
      <c r="B14" s="577"/>
      <c r="C14" s="578"/>
      <c r="D14" s="577"/>
      <c r="E14" s="577"/>
      <c r="F14" s="577"/>
      <c r="G14" s="577"/>
      <c r="H14" s="577"/>
      <c r="I14" s="577"/>
    </row>
    <row r="15" spans="1:9" ht="20.100000000000001" customHeight="1" x14ac:dyDescent="0.15">
      <c r="A15" s="577"/>
      <c r="B15" s="577"/>
      <c r="C15" s="578" t="s">
        <v>283</v>
      </c>
      <c r="D15" s="577"/>
      <c r="E15" s="577"/>
      <c r="F15" s="577"/>
      <c r="G15" s="577"/>
      <c r="H15" s="577"/>
      <c r="I15" s="577"/>
    </row>
    <row r="16" spans="1:9" ht="12" customHeight="1" x14ac:dyDescent="0.15">
      <c r="A16" s="577"/>
      <c r="B16" s="577"/>
      <c r="C16" s="578"/>
      <c r="D16" s="577"/>
      <c r="E16" s="577"/>
      <c r="F16" s="577"/>
      <c r="G16" s="577"/>
      <c r="H16" s="577"/>
      <c r="I16" s="577"/>
    </row>
    <row r="17" spans="1:9" ht="20.100000000000001" customHeight="1" x14ac:dyDescent="0.15">
      <c r="A17" s="577"/>
      <c r="B17" s="577"/>
      <c r="C17" s="578" t="s">
        <v>284</v>
      </c>
      <c r="D17" s="577"/>
      <c r="E17" s="577"/>
      <c r="F17" s="577"/>
      <c r="G17" s="577"/>
      <c r="H17" s="577"/>
      <c r="I17" s="577"/>
    </row>
    <row r="18" spans="1:9" ht="12" customHeight="1" x14ac:dyDescent="0.15">
      <c r="A18" s="577"/>
      <c r="B18" s="577"/>
      <c r="C18" s="578"/>
      <c r="D18" s="577"/>
      <c r="E18" s="577"/>
      <c r="F18" s="577"/>
      <c r="G18" s="577"/>
      <c r="H18" s="577"/>
      <c r="I18" s="577"/>
    </row>
    <row r="19" spans="1:9" ht="20.100000000000001" customHeight="1" x14ac:dyDescent="0.15">
      <c r="A19" s="577"/>
      <c r="B19" s="577"/>
      <c r="C19" s="578" t="s">
        <v>261</v>
      </c>
      <c r="D19" s="577"/>
      <c r="E19" s="577"/>
      <c r="F19" s="577"/>
      <c r="G19" s="577"/>
      <c r="H19" s="577"/>
      <c r="I19" s="577"/>
    </row>
    <row r="20" spans="1:9" ht="12" customHeight="1" x14ac:dyDescent="0.15">
      <c r="A20" s="577"/>
      <c r="B20" s="577"/>
      <c r="C20" s="578"/>
      <c r="D20" s="577"/>
      <c r="E20" s="577"/>
      <c r="F20" s="577"/>
      <c r="G20" s="577"/>
      <c r="H20" s="577"/>
      <c r="I20" s="577"/>
    </row>
    <row r="21" spans="1:9" ht="20.100000000000001" customHeight="1" x14ac:dyDescent="0.15">
      <c r="C21" s="578" t="s">
        <v>262</v>
      </c>
    </row>
    <row r="22" spans="1:9" ht="12" customHeight="1" x14ac:dyDescent="0.15">
      <c r="C22" s="10"/>
    </row>
    <row r="23" spans="1:9" ht="20.100000000000001" customHeight="1" x14ac:dyDescent="0.15">
      <c r="C23" s="578" t="s">
        <v>311</v>
      </c>
    </row>
    <row r="24" spans="1:9" ht="12" customHeight="1" x14ac:dyDescent="0.15">
      <c r="C24" s="578"/>
    </row>
    <row r="25" spans="1:9" ht="20.100000000000001" customHeight="1" x14ac:dyDescent="0.15">
      <c r="C25" s="578" t="s">
        <v>313</v>
      </c>
    </row>
    <row r="26" spans="1:9" ht="12" customHeight="1" x14ac:dyDescent="0.15">
      <c r="C26" s="578"/>
    </row>
    <row r="27" spans="1:9" ht="20.100000000000001" customHeight="1" x14ac:dyDescent="0.15">
      <c r="C27" s="578" t="s">
        <v>314</v>
      </c>
    </row>
    <row r="28" spans="1:9" ht="12" customHeight="1" x14ac:dyDescent="0.15">
      <c r="C28" s="578"/>
    </row>
    <row r="29" spans="1:9" ht="20.100000000000001" customHeight="1" x14ac:dyDescent="0.15">
      <c r="C29" s="578" t="s">
        <v>318</v>
      </c>
    </row>
    <row r="30" spans="1:9" ht="20.100000000000001" customHeight="1" x14ac:dyDescent="0.15">
      <c r="C30" s="578"/>
    </row>
    <row r="31" spans="1:9" ht="20.100000000000001" customHeight="1" x14ac:dyDescent="0.15">
      <c r="C31" s="578"/>
    </row>
    <row r="32" spans="1:9" ht="20.100000000000001" customHeight="1" x14ac:dyDescent="0.15">
      <c r="C32" s="579" t="s">
        <v>437</v>
      </c>
      <c r="D32" s="580"/>
      <c r="E32" s="580"/>
      <c r="F32" s="580"/>
    </row>
    <row r="33" spans="1:9" ht="20.100000000000001" customHeight="1" x14ac:dyDescent="0.15">
      <c r="B33" s="580"/>
      <c r="C33" s="579" t="s">
        <v>440</v>
      </c>
      <c r="D33" s="580"/>
      <c r="E33" s="580"/>
      <c r="F33" s="580"/>
    </row>
    <row r="34" spans="1:9" ht="20.100000000000001" customHeight="1" x14ac:dyDescent="0.15">
      <c r="B34" s="580"/>
      <c r="C34" s="579" t="s">
        <v>438</v>
      </c>
      <c r="D34" s="580"/>
      <c r="E34" s="580"/>
      <c r="F34" s="580"/>
    </row>
    <row r="35" spans="1:9" ht="20.100000000000001" customHeight="1" x14ac:dyDescent="0.15">
      <c r="B35" s="580"/>
      <c r="C35" s="580"/>
      <c r="D35" s="580"/>
      <c r="E35" s="580"/>
      <c r="F35" s="580"/>
    </row>
    <row r="36" spans="1:9" ht="20.100000000000001" customHeight="1" x14ac:dyDescent="0.15">
      <c r="B36" s="580"/>
      <c r="C36" s="580"/>
      <c r="D36" s="580"/>
      <c r="E36" s="580"/>
      <c r="F36" s="580"/>
    </row>
    <row r="37" spans="1:9" ht="19.5" customHeight="1" x14ac:dyDescent="0.15">
      <c r="B37" s="580"/>
      <c r="C37" s="580"/>
      <c r="D37" s="580"/>
      <c r="E37" s="580"/>
      <c r="F37" s="580"/>
    </row>
    <row r="38" spans="1:9" ht="12.95" customHeight="1" x14ac:dyDescent="0.15">
      <c r="C38" s="581"/>
    </row>
    <row r="39" spans="1:9" x14ac:dyDescent="0.15">
      <c r="A39" s="1182"/>
      <c r="B39" s="1182"/>
      <c r="C39" s="1182"/>
      <c r="D39" s="1182"/>
      <c r="E39" s="1182"/>
      <c r="F39" s="1182"/>
      <c r="G39" s="1182"/>
      <c r="H39" s="1182"/>
      <c r="I39" s="1182"/>
    </row>
    <row r="59" spans="1:6" x14ac:dyDescent="0.15">
      <c r="A59" s="1184">
        <v>15</v>
      </c>
      <c r="B59" s="1184"/>
      <c r="C59" s="1184"/>
      <c r="D59" s="1184"/>
      <c r="E59" s="1184"/>
      <c r="F59" s="1184"/>
    </row>
  </sheetData>
  <mergeCells count="3">
    <mergeCell ref="A39:I39"/>
    <mergeCell ref="C7:G7"/>
    <mergeCell ref="A59:F59"/>
  </mergeCells>
  <phoneticPr fontId="2"/>
  <pageMargins left="0.78740157480314965" right="0.78740157480314965" top="0.5" bottom="0.53" header="0.32" footer="0.32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</sheetPr>
  <dimension ref="A1:Y62"/>
  <sheetViews>
    <sheetView showGridLines="0" view="pageBreakPreview" zoomScaleNormal="100" zoomScaleSheetLayoutView="100" workbookViewId="0">
      <selection activeCell="B7" sqref="B7"/>
    </sheetView>
  </sheetViews>
  <sheetFormatPr defaultRowHeight="13.5" x14ac:dyDescent="0.15"/>
  <cols>
    <col min="1" max="1" width="2.625" style="498" customWidth="1"/>
    <col min="2" max="3" width="3.125" style="498" customWidth="1"/>
    <col min="4" max="4" width="9.75" style="498" customWidth="1"/>
    <col min="5" max="5" width="13.75" style="498" customWidth="1"/>
    <col min="6" max="6" width="15.75" style="498" customWidth="1"/>
    <col min="7" max="7" width="8.625" style="498" customWidth="1"/>
    <col min="8" max="8" width="11.25" style="498" bestFit="1" customWidth="1"/>
    <col min="9" max="9" width="8.75" style="498" customWidth="1"/>
    <col min="10" max="12" width="7.75" style="498" customWidth="1"/>
    <col min="13" max="13" width="3.75" style="498" customWidth="1"/>
    <col min="14" max="14" width="3.125" style="498" customWidth="1"/>
    <col min="15" max="15" width="4.875" style="498" customWidth="1"/>
    <col min="16" max="16" width="11" style="498" customWidth="1"/>
    <col min="17" max="17" width="13.75" style="498" customWidth="1"/>
    <col min="18" max="18" width="16.75" style="498" customWidth="1"/>
    <col min="19" max="19" width="9.375" style="498" customWidth="1"/>
    <col min="20" max="20" width="11.75" style="498" customWidth="1"/>
    <col min="21" max="21" width="9.25" style="498" customWidth="1"/>
    <col min="22" max="24" width="7.75" style="498" customWidth="1"/>
    <col min="25" max="27" width="9" style="498"/>
    <col min="28" max="28" width="10.25" style="498" customWidth="1"/>
    <col min="29" max="16384" width="9" style="498"/>
  </cols>
  <sheetData>
    <row r="1" spans="1:25" s="135" customFormat="1" ht="17.25" customHeight="1" x14ac:dyDescent="0.15"/>
    <row r="2" spans="1:25" ht="16.5" customHeight="1" x14ac:dyDescent="0.2">
      <c r="A2" s="135"/>
      <c r="B2" s="1283" t="s">
        <v>266</v>
      </c>
      <c r="C2" s="1284"/>
      <c r="D2" s="1284"/>
      <c r="E2" s="497"/>
      <c r="F2" s="497"/>
      <c r="G2" s="3"/>
    </row>
    <row r="3" spans="1:25" ht="3.75" customHeight="1" x14ac:dyDescent="0.2">
      <c r="B3" s="426"/>
      <c r="C3" s="5"/>
      <c r="G3" s="3"/>
    </row>
    <row r="4" spans="1:25" ht="15.95" customHeight="1" x14ac:dyDescent="0.2">
      <c r="B4" s="3"/>
      <c r="C4" s="3"/>
      <c r="D4" s="1285" t="s">
        <v>295</v>
      </c>
      <c r="E4" s="1286"/>
      <c r="F4" s="3"/>
      <c r="G4" s="3"/>
      <c r="H4" s="1"/>
      <c r="I4" s="1"/>
      <c r="J4" s="1"/>
      <c r="K4" s="1"/>
      <c r="L4" s="1"/>
      <c r="M4" s="1"/>
      <c r="P4" s="5"/>
    </row>
    <row r="5" spans="1:25" ht="3.75" customHeight="1" x14ac:dyDescent="0.2">
      <c r="B5" s="3"/>
      <c r="C5" s="3"/>
      <c r="D5" s="427"/>
      <c r="E5" s="3"/>
      <c r="F5" s="3"/>
      <c r="G5" s="3"/>
      <c r="H5" s="1"/>
      <c r="I5" s="1"/>
      <c r="J5" s="1"/>
      <c r="K5" s="1"/>
      <c r="L5" s="1"/>
      <c r="M5" s="1"/>
      <c r="P5" s="5"/>
    </row>
    <row r="6" spans="1:25" s="497" customFormat="1" ht="15" customHeight="1" x14ac:dyDescent="0.15">
      <c r="A6" s="498"/>
      <c r="B6" s="136"/>
      <c r="C6" s="136"/>
      <c r="D6" s="428" t="s">
        <v>446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428" t="s">
        <v>79</v>
      </c>
      <c r="Q6" s="136"/>
      <c r="R6" s="136"/>
      <c r="S6" s="136"/>
      <c r="T6" s="136"/>
      <c r="U6" s="136"/>
      <c r="V6" s="136"/>
      <c r="W6" s="136"/>
      <c r="X6" s="136"/>
    </row>
    <row r="7" spans="1:25" s="497" customFormat="1" ht="14.45" customHeight="1" x14ac:dyDescent="0.15">
      <c r="B7" s="429"/>
      <c r="C7" s="430"/>
      <c r="D7" s="431" t="s">
        <v>28</v>
      </c>
      <c r="E7" s="432" t="s">
        <v>29</v>
      </c>
      <c r="F7" s="433" t="s">
        <v>30</v>
      </c>
      <c r="G7" s="159" t="s">
        <v>224</v>
      </c>
      <c r="H7" s="160" t="s">
        <v>225</v>
      </c>
      <c r="I7" s="160" t="s">
        <v>369</v>
      </c>
      <c r="J7" s="1288" t="s">
        <v>439</v>
      </c>
      <c r="K7" s="1289"/>
      <c r="L7" s="1290"/>
      <c r="M7" s="434"/>
      <c r="N7" s="429"/>
      <c r="O7" s="430"/>
      <c r="P7" s="431" t="s">
        <v>28</v>
      </c>
      <c r="Q7" s="432" t="s">
        <v>29</v>
      </c>
      <c r="R7" s="433" t="s">
        <v>30</v>
      </c>
      <c r="S7" s="159" t="s">
        <v>224</v>
      </c>
      <c r="T7" s="160" t="s">
        <v>225</v>
      </c>
      <c r="U7" s="160" t="s">
        <v>231</v>
      </c>
      <c r="V7" s="1288" t="s">
        <v>439</v>
      </c>
      <c r="W7" s="1289"/>
      <c r="X7" s="1290"/>
    </row>
    <row r="8" spans="1:25" s="497" customFormat="1" ht="14.45" customHeight="1" x14ac:dyDescent="0.15">
      <c r="B8" s="435"/>
      <c r="C8" s="436"/>
      <c r="D8" s="437" t="s">
        <v>229</v>
      </c>
      <c r="E8" s="438" t="s">
        <v>3</v>
      </c>
      <c r="F8" s="161" t="s">
        <v>230</v>
      </c>
      <c r="G8" s="161" t="s">
        <v>233</v>
      </c>
      <c r="H8" s="162" t="s">
        <v>234</v>
      </c>
      <c r="I8" s="162" t="s">
        <v>374</v>
      </c>
      <c r="J8" s="439" t="s">
        <v>227</v>
      </c>
      <c r="K8" s="440" t="s">
        <v>228</v>
      </c>
      <c r="L8" s="441" t="s">
        <v>226</v>
      </c>
      <c r="M8" s="434"/>
      <c r="N8" s="435"/>
      <c r="O8" s="436"/>
      <c r="P8" s="437" t="s">
        <v>229</v>
      </c>
      <c r="Q8" s="438" t="s">
        <v>3</v>
      </c>
      <c r="R8" s="161" t="s">
        <v>230</v>
      </c>
      <c r="S8" s="161" t="s">
        <v>233</v>
      </c>
      <c r="T8" s="162" t="s">
        <v>234</v>
      </c>
      <c r="U8" s="162" t="s">
        <v>4</v>
      </c>
      <c r="V8" s="439" t="s">
        <v>227</v>
      </c>
      <c r="W8" s="440" t="s">
        <v>228</v>
      </c>
      <c r="X8" s="441" t="s">
        <v>226</v>
      </c>
    </row>
    <row r="9" spans="1:25" s="497" customFormat="1" ht="14.45" customHeight="1" x14ac:dyDescent="0.15">
      <c r="B9" s="1291" t="s">
        <v>397</v>
      </c>
      <c r="C9" s="442">
        <v>5</v>
      </c>
      <c r="D9" s="930">
        <v>2802</v>
      </c>
      <c r="E9" s="936">
        <v>1272944.7</v>
      </c>
      <c r="F9" s="675">
        <v>3077387488</v>
      </c>
      <c r="G9" s="185">
        <f>IF(D9=0,"   －",E9/D9)</f>
        <v>454.29860813704494</v>
      </c>
      <c r="H9" s="184">
        <f>IF(D9=0,"   －",F9/D9)</f>
        <v>1098282.4725196289</v>
      </c>
      <c r="I9" s="949">
        <f>IF($D$32=0,"－",D9/$D$32*100)</f>
        <v>18.377385715222665</v>
      </c>
      <c r="J9" s="676">
        <v>3674</v>
      </c>
      <c r="K9" s="677">
        <v>1182</v>
      </c>
      <c r="L9" s="775">
        <f>IF(E9 = 0, 0, F9/E9)</f>
        <v>2417.5343107992044</v>
      </c>
      <c r="M9" s="444"/>
      <c r="N9" s="1291" t="s">
        <v>358</v>
      </c>
      <c r="O9" s="442">
        <v>5</v>
      </c>
      <c r="P9" s="930">
        <v>4787</v>
      </c>
      <c r="Q9" s="936">
        <v>2500755.4</v>
      </c>
      <c r="R9" s="675">
        <v>6444295063</v>
      </c>
      <c r="S9" s="184">
        <f>IF(P9=0,"   －",Q9/P9)</f>
        <v>522.40555671610605</v>
      </c>
      <c r="T9" s="184">
        <f t="shared" ref="T9:T32" si="0">IF(P9=0,"   －",R9/P9)</f>
        <v>1346207.4499686651</v>
      </c>
      <c r="U9" s="954">
        <f>IF($P$32=0,"－",P9/$P$32*100)</f>
        <v>61.26183772715639</v>
      </c>
      <c r="V9" s="676">
        <v>5400</v>
      </c>
      <c r="W9" s="677">
        <v>433</v>
      </c>
      <c r="X9" s="775">
        <f>IF(Q9 = 0, 0, R9/Q9)</f>
        <v>2576.9393771977861</v>
      </c>
      <c r="Y9" s="667"/>
    </row>
    <row r="10" spans="1:25" s="497" customFormat="1" ht="14.45" customHeight="1" x14ac:dyDescent="0.15">
      <c r="B10" s="1287"/>
      <c r="C10" s="445">
        <v>4</v>
      </c>
      <c r="D10" s="931">
        <v>3553</v>
      </c>
      <c r="E10" s="937">
        <v>1531262.2</v>
      </c>
      <c r="F10" s="678">
        <v>3036188344</v>
      </c>
      <c r="G10" s="185">
        <f t="shared" ref="G10:G20" si="1">IF(D10=0,"   －",E10/D10)</f>
        <v>430.97725865465804</v>
      </c>
      <c r="H10" s="185">
        <f t="shared" ref="H10:H32" si="2">IF(D10=0,"   －",F10/D10)</f>
        <v>854542.17393751757</v>
      </c>
      <c r="I10" s="950">
        <f>IF($D$32=0,"－",D10/$D$32*100)</f>
        <v>23.302944841608188</v>
      </c>
      <c r="J10" s="679">
        <v>2888</v>
      </c>
      <c r="K10" s="680">
        <v>1076</v>
      </c>
      <c r="L10" s="776">
        <f t="shared" ref="L10:L32" si="3">IF(E10 = 0, 0, F10/E10)</f>
        <v>1982.8010800501704</v>
      </c>
      <c r="M10" s="444"/>
      <c r="N10" s="1287"/>
      <c r="O10" s="445">
        <v>4</v>
      </c>
      <c r="P10" s="931">
        <v>2287</v>
      </c>
      <c r="Q10" s="937">
        <v>1121393.7</v>
      </c>
      <c r="R10" s="678">
        <v>2465567504</v>
      </c>
      <c r="S10" s="185">
        <f>IF(P10=0,"   －",Q10/P10)</f>
        <v>490.33393091386091</v>
      </c>
      <c r="T10" s="185">
        <f t="shared" si="0"/>
        <v>1078079.3633581111</v>
      </c>
      <c r="U10" s="955">
        <f>IF($P$32=0,"－",P10/$P$32*100)</f>
        <v>29.267980547734833</v>
      </c>
      <c r="V10" s="679">
        <v>2918</v>
      </c>
      <c r="W10" s="680">
        <v>541</v>
      </c>
      <c r="X10" s="776">
        <f t="shared" ref="X10:X32" si="4">IF(Q10 = 0, 0, R10/Q10)</f>
        <v>2198.6635951316653</v>
      </c>
      <c r="Y10" s="667"/>
    </row>
    <row r="11" spans="1:25" s="497" customFormat="1" ht="14.45" customHeight="1" x14ac:dyDescent="0.15">
      <c r="B11" s="1287"/>
      <c r="C11" s="445">
        <v>3</v>
      </c>
      <c r="D11" s="931">
        <v>2297</v>
      </c>
      <c r="E11" s="937">
        <v>935807.9</v>
      </c>
      <c r="F11" s="678">
        <v>1528381072</v>
      </c>
      <c r="G11" s="185">
        <f t="shared" si="1"/>
        <v>407.40439703961692</v>
      </c>
      <c r="H11" s="185">
        <f t="shared" si="2"/>
        <v>665381.39834566822</v>
      </c>
      <c r="I11" s="950">
        <f>IF($D$32=0,"－",D11/$D$32*100)</f>
        <v>15.065258739424149</v>
      </c>
      <c r="J11" s="679">
        <v>2484</v>
      </c>
      <c r="K11" s="680">
        <v>866</v>
      </c>
      <c r="L11" s="776">
        <f t="shared" si="3"/>
        <v>1633.2209548562264</v>
      </c>
      <c r="M11" s="444"/>
      <c r="N11" s="1287"/>
      <c r="O11" s="445">
        <v>3</v>
      </c>
      <c r="P11" s="931">
        <v>499</v>
      </c>
      <c r="Q11" s="937">
        <v>230458.7</v>
      </c>
      <c r="R11" s="678">
        <v>461117108</v>
      </c>
      <c r="S11" s="185">
        <f t="shared" ref="S11:S32" si="5">IF(P11=0,"   －",Q11/P11)</f>
        <v>461.84108216432867</v>
      </c>
      <c r="T11" s="185">
        <f t="shared" si="0"/>
        <v>924082.38076152303</v>
      </c>
      <c r="U11" s="955">
        <f t="shared" ref="U11:U32" si="6">IF($P$32=0,"－",P11/$P$32*100)</f>
        <v>6.385973893012542</v>
      </c>
      <c r="V11" s="679">
        <v>2520</v>
      </c>
      <c r="W11" s="680">
        <v>875</v>
      </c>
      <c r="X11" s="776">
        <f t="shared" si="4"/>
        <v>2000.8665674153328</v>
      </c>
      <c r="Y11" s="667"/>
    </row>
    <row r="12" spans="1:25" s="497" customFormat="1" ht="14.45" customHeight="1" x14ac:dyDescent="0.15">
      <c r="B12" s="1287"/>
      <c r="C12" s="445">
        <v>2</v>
      </c>
      <c r="D12" s="931">
        <v>1829</v>
      </c>
      <c r="E12" s="937">
        <v>675552.7</v>
      </c>
      <c r="F12" s="681">
        <v>902959981</v>
      </c>
      <c r="G12" s="185">
        <f t="shared" si="1"/>
        <v>369.35631492618916</v>
      </c>
      <c r="H12" s="185">
        <f t="shared" si="2"/>
        <v>493690.53089119738</v>
      </c>
      <c r="I12" s="950">
        <f t="shared" ref="I12:I32" si="7">IF($D$32=0,"－",D12/$D$32*100)</f>
        <v>11.995802452941561</v>
      </c>
      <c r="J12" s="679">
        <v>2268</v>
      </c>
      <c r="K12" s="680">
        <v>718</v>
      </c>
      <c r="L12" s="776">
        <f t="shared" si="3"/>
        <v>1336.6240428022863</v>
      </c>
      <c r="M12" s="444"/>
      <c r="N12" s="1287"/>
      <c r="O12" s="445">
        <v>2</v>
      </c>
      <c r="P12" s="931">
        <v>55</v>
      </c>
      <c r="Q12" s="937">
        <v>22550.2</v>
      </c>
      <c r="R12" s="678">
        <v>40930126</v>
      </c>
      <c r="S12" s="185">
        <f t="shared" si="5"/>
        <v>410.00363636363636</v>
      </c>
      <c r="T12" s="185">
        <f t="shared" si="0"/>
        <v>744184.10909090913</v>
      </c>
      <c r="U12" s="955">
        <f t="shared" si="6"/>
        <v>0.70386485794727416</v>
      </c>
      <c r="V12" s="679">
        <v>3240</v>
      </c>
      <c r="W12" s="680">
        <v>879</v>
      </c>
      <c r="X12" s="776">
        <f t="shared" si="4"/>
        <v>1815.0670947486053</v>
      </c>
      <c r="Y12" s="667"/>
    </row>
    <row r="13" spans="1:25" s="497" customFormat="1" ht="14.45" customHeight="1" x14ac:dyDescent="0.15">
      <c r="B13" s="1287"/>
      <c r="C13" s="447">
        <v>1</v>
      </c>
      <c r="D13" s="931">
        <v>6</v>
      </c>
      <c r="E13" s="937">
        <v>1873.6</v>
      </c>
      <c r="F13" s="681">
        <v>2138961</v>
      </c>
      <c r="G13" s="185">
        <f t="shared" si="1"/>
        <v>312.26666666666665</v>
      </c>
      <c r="H13" s="185">
        <f t="shared" si="2"/>
        <v>356493.5</v>
      </c>
      <c r="I13" s="950">
        <f t="shared" si="7"/>
        <v>3.9352003672853679E-2</v>
      </c>
      <c r="J13" s="679">
        <v>1403</v>
      </c>
      <c r="K13" s="680">
        <v>980</v>
      </c>
      <c r="L13" s="776">
        <f t="shared" si="3"/>
        <v>1141.6316182749788</v>
      </c>
      <c r="M13" s="444"/>
      <c r="N13" s="1287"/>
      <c r="O13" s="447">
        <v>1</v>
      </c>
      <c r="P13" s="944">
        <v>0</v>
      </c>
      <c r="Q13" s="946">
        <v>0</v>
      </c>
      <c r="R13" s="682">
        <v>0</v>
      </c>
      <c r="S13" s="241" t="str">
        <f t="shared" si="5"/>
        <v xml:space="preserve">   －</v>
      </c>
      <c r="T13" s="241" t="str">
        <f t="shared" si="0"/>
        <v xml:space="preserve">   －</v>
      </c>
      <c r="U13" s="956">
        <f t="shared" si="6"/>
        <v>0</v>
      </c>
      <c r="V13" s="679">
        <v>0</v>
      </c>
      <c r="W13" s="680">
        <v>0</v>
      </c>
      <c r="X13" s="776">
        <f t="shared" si="4"/>
        <v>0</v>
      </c>
      <c r="Y13" s="667"/>
    </row>
    <row r="14" spans="1:25" s="497" customFormat="1" ht="14.45" customHeight="1" x14ac:dyDescent="0.15">
      <c r="B14" s="1292"/>
      <c r="C14" s="449" t="s">
        <v>21</v>
      </c>
      <c r="D14" s="932">
        <f>SUM(D9:D13)</f>
        <v>10487</v>
      </c>
      <c r="E14" s="938">
        <f>SUM(E9:E13)</f>
        <v>4417441.0999999996</v>
      </c>
      <c r="F14" s="499">
        <f>SUM(F9:F13)</f>
        <v>8547055846</v>
      </c>
      <c r="G14" s="185">
        <f>IF(D14=0,"   －",E14/D14)</f>
        <v>421.23019929436441</v>
      </c>
      <c r="H14" s="185">
        <f t="shared" si="2"/>
        <v>815014.38409459335</v>
      </c>
      <c r="I14" s="951">
        <f t="shared" si="7"/>
        <v>68.780743752869427</v>
      </c>
      <c r="J14" s="683">
        <v>3674</v>
      </c>
      <c r="K14" s="684">
        <v>718</v>
      </c>
      <c r="L14" s="777">
        <f t="shared" si="3"/>
        <v>1934.8431937213606</v>
      </c>
      <c r="M14" s="444"/>
      <c r="N14" s="1292"/>
      <c r="O14" s="449" t="s">
        <v>359</v>
      </c>
      <c r="P14" s="935">
        <f>SUM(P9:P13)</f>
        <v>7628</v>
      </c>
      <c r="Q14" s="947">
        <f>SUM(Q9:Q13)</f>
        <v>3875158</v>
      </c>
      <c r="R14" s="488">
        <f>SUM(R9:R13)</f>
        <v>9411909801</v>
      </c>
      <c r="S14" s="186">
        <f t="shared" si="5"/>
        <v>508.01756685894077</v>
      </c>
      <c r="T14" s="186">
        <f t="shared" si="0"/>
        <v>1233863.371919245</v>
      </c>
      <c r="U14" s="957">
        <f t="shared" si="6"/>
        <v>97.619657025851041</v>
      </c>
      <c r="V14" s="685">
        <v>5400</v>
      </c>
      <c r="W14" s="686">
        <v>433</v>
      </c>
      <c r="X14" s="777">
        <f t="shared" si="4"/>
        <v>2428.7809170619626</v>
      </c>
      <c r="Y14" s="667"/>
    </row>
    <row r="15" spans="1:25" s="497" customFormat="1" ht="14.45" customHeight="1" x14ac:dyDescent="0.15">
      <c r="B15" s="1291" t="s">
        <v>447</v>
      </c>
      <c r="C15" s="442">
        <v>5</v>
      </c>
      <c r="D15" s="930">
        <v>19</v>
      </c>
      <c r="E15" s="936">
        <v>8467.9</v>
      </c>
      <c r="F15" s="687">
        <v>17733799</v>
      </c>
      <c r="G15" s="312">
        <f t="shared" si="1"/>
        <v>445.67894736842101</v>
      </c>
      <c r="H15" s="312">
        <f t="shared" si="2"/>
        <v>933357.84210526315</v>
      </c>
      <c r="I15" s="949">
        <f t="shared" si="7"/>
        <v>0.12461467829736998</v>
      </c>
      <c r="J15" s="676">
        <v>2593</v>
      </c>
      <c r="K15" s="677">
        <v>1500</v>
      </c>
      <c r="L15" s="775">
        <f>IF(E15 = 0, 0, F15/E15)</f>
        <v>2094.2381227931364</v>
      </c>
      <c r="M15" s="434"/>
      <c r="N15" s="1291" t="s">
        <v>360</v>
      </c>
      <c r="O15" s="442">
        <v>5</v>
      </c>
      <c r="P15" s="930">
        <v>17</v>
      </c>
      <c r="Q15" s="936">
        <v>8510</v>
      </c>
      <c r="R15" s="675">
        <v>18277848</v>
      </c>
      <c r="S15" s="184">
        <f>IF(P15=0,"   －",Q15/P15)</f>
        <v>500.58823529411762</v>
      </c>
      <c r="T15" s="184">
        <f t="shared" si="0"/>
        <v>1075167.5294117648</v>
      </c>
      <c r="U15" s="954">
        <f t="shared" si="6"/>
        <v>0.21755822882006653</v>
      </c>
      <c r="V15" s="676">
        <v>2642</v>
      </c>
      <c r="W15" s="677">
        <v>1512</v>
      </c>
      <c r="X15" s="775">
        <f>IF(Q15 = 0, 0, R15/Q15)</f>
        <v>2147.8082256169214</v>
      </c>
      <c r="Y15" s="667"/>
    </row>
    <row r="16" spans="1:25" s="497" customFormat="1" ht="14.45" customHeight="1" x14ac:dyDescent="0.15">
      <c r="B16" s="1287"/>
      <c r="C16" s="445">
        <v>4</v>
      </c>
      <c r="D16" s="931">
        <v>273</v>
      </c>
      <c r="E16" s="937">
        <v>115160.4</v>
      </c>
      <c r="F16" s="681">
        <v>187050897</v>
      </c>
      <c r="G16" s="313">
        <f t="shared" si="1"/>
        <v>421.83296703296702</v>
      </c>
      <c r="H16" s="313">
        <f t="shared" si="2"/>
        <v>685168.12087912089</v>
      </c>
      <c r="I16" s="950">
        <f t="shared" si="7"/>
        <v>1.7905161671148424</v>
      </c>
      <c r="J16" s="679">
        <v>2361</v>
      </c>
      <c r="K16" s="680">
        <v>1031</v>
      </c>
      <c r="L16" s="776">
        <f t="shared" si="3"/>
        <v>1624.2640438900874</v>
      </c>
      <c r="M16" s="434"/>
      <c r="N16" s="1287"/>
      <c r="O16" s="445">
        <v>4</v>
      </c>
      <c r="P16" s="931">
        <v>71</v>
      </c>
      <c r="Q16" s="937">
        <v>35098.800000000003</v>
      </c>
      <c r="R16" s="678">
        <v>71633155</v>
      </c>
      <c r="S16" s="185">
        <f t="shared" si="5"/>
        <v>494.34929577464794</v>
      </c>
      <c r="T16" s="185">
        <f t="shared" si="0"/>
        <v>1008917.676056338</v>
      </c>
      <c r="U16" s="955">
        <f t="shared" si="6"/>
        <v>0.90862554389557204</v>
      </c>
      <c r="V16" s="679">
        <v>2476</v>
      </c>
      <c r="W16" s="680">
        <v>1180</v>
      </c>
      <c r="X16" s="776">
        <f t="shared" si="4"/>
        <v>2040.9004011533157</v>
      </c>
      <c r="Y16" s="667"/>
    </row>
    <row r="17" spans="2:25" s="497" customFormat="1" ht="14.45" customHeight="1" x14ac:dyDescent="0.15">
      <c r="B17" s="1287"/>
      <c r="C17" s="445">
        <v>3</v>
      </c>
      <c r="D17" s="931">
        <v>778</v>
      </c>
      <c r="E17" s="937">
        <v>301947</v>
      </c>
      <c r="F17" s="681">
        <v>421731469</v>
      </c>
      <c r="G17" s="313">
        <f t="shared" si="1"/>
        <v>388.10668380462727</v>
      </c>
      <c r="H17" s="313">
        <f t="shared" si="2"/>
        <v>542071.29691516713</v>
      </c>
      <c r="I17" s="950">
        <f t="shared" si="7"/>
        <v>5.1026431429133599</v>
      </c>
      <c r="J17" s="679">
        <v>2354</v>
      </c>
      <c r="K17" s="680">
        <v>908</v>
      </c>
      <c r="L17" s="776">
        <f t="shared" si="3"/>
        <v>1396.7069353230866</v>
      </c>
      <c r="M17" s="434"/>
      <c r="N17" s="1287"/>
      <c r="O17" s="445">
        <v>3</v>
      </c>
      <c r="P17" s="931">
        <v>46</v>
      </c>
      <c r="Q17" s="937">
        <v>20484.099999999999</v>
      </c>
      <c r="R17" s="678">
        <v>38329456</v>
      </c>
      <c r="S17" s="185">
        <f t="shared" si="5"/>
        <v>445.3065217391304</v>
      </c>
      <c r="T17" s="185">
        <f t="shared" si="0"/>
        <v>833249.04347826086</v>
      </c>
      <c r="U17" s="955">
        <f t="shared" si="6"/>
        <v>0.58868697210135656</v>
      </c>
      <c r="V17" s="679">
        <v>2269</v>
      </c>
      <c r="W17" s="680">
        <v>758</v>
      </c>
      <c r="X17" s="776">
        <f t="shared" si="4"/>
        <v>1871.1808671115648</v>
      </c>
      <c r="Y17" s="667"/>
    </row>
    <row r="18" spans="2:25" s="497" customFormat="1" ht="14.45" customHeight="1" x14ac:dyDescent="0.15">
      <c r="B18" s="1287"/>
      <c r="C18" s="445">
        <v>2</v>
      </c>
      <c r="D18" s="931">
        <v>3114</v>
      </c>
      <c r="E18" s="937">
        <v>1047280.6</v>
      </c>
      <c r="F18" s="681">
        <v>1282238650</v>
      </c>
      <c r="G18" s="313">
        <f t="shared" si="1"/>
        <v>336.31361592806678</v>
      </c>
      <c r="H18" s="313">
        <f t="shared" si="2"/>
        <v>411765.78355812462</v>
      </c>
      <c r="I18" s="950">
        <f t="shared" si="7"/>
        <v>20.423689906211056</v>
      </c>
      <c r="J18" s="679">
        <v>2068</v>
      </c>
      <c r="K18" s="680">
        <v>642</v>
      </c>
      <c r="L18" s="776">
        <f t="shared" si="3"/>
        <v>1224.3506181628877</v>
      </c>
      <c r="M18" s="434"/>
      <c r="N18" s="1287"/>
      <c r="O18" s="445">
        <v>2</v>
      </c>
      <c r="P18" s="931">
        <v>33</v>
      </c>
      <c r="Q18" s="937">
        <v>11436.7</v>
      </c>
      <c r="R18" s="678">
        <v>16262138</v>
      </c>
      <c r="S18" s="185">
        <f t="shared" si="5"/>
        <v>346.56666666666666</v>
      </c>
      <c r="T18" s="185">
        <f t="shared" si="0"/>
        <v>492792.06060606061</v>
      </c>
      <c r="U18" s="955">
        <f t="shared" si="6"/>
        <v>0.42231891476836442</v>
      </c>
      <c r="V18" s="679">
        <v>1892</v>
      </c>
      <c r="W18" s="680">
        <v>758</v>
      </c>
      <c r="X18" s="776">
        <f t="shared" si="4"/>
        <v>1421.9257303243066</v>
      </c>
      <c r="Y18" s="667"/>
    </row>
    <row r="19" spans="2:25" s="497" customFormat="1" ht="14.45" customHeight="1" x14ac:dyDescent="0.15">
      <c r="B19" s="1287"/>
      <c r="C19" s="447">
        <v>1</v>
      </c>
      <c r="D19" s="931">
        <v>112</v>
      </c>
      <c r="E19" s="937">
        <v>28751.9</v>
      </c>
      <c r="F19" s="681">
        <v>29317300</v>
      </c>
      <c r="G19" s="313">
        <f t="shared" si="1"/>
        <v>256.71339285714288</v>
      </c>
      <c r="H19" s="313">
        <f t="shared" si="2"/>
        <v>261761.60714285713</v>
      </c>
      <c r="I19" s="950">
        <f t="shared" si="7"/>
        <v>0.73457073522660188</v>
      </c>
      <c r="J19" s="679">
        <v>1311</v>
      </c>
      <c r="K19" s="680">
        <v>648</v>
      </c>
      <c r="L19" s="776">
        <f t="shared" si="3"/>
        <v>1019.6647873705737</v>
      </c>
      <c r="M19" s="434"/>
      <c r="N19" s="1287"/>
      <c r="O19" s="447">
        <v>1</v>
      </c>
      <c r="P19" s="931">
        <v>1</v>
      </c>
      <c r="Q19" s="937">
        <v>379.2</v>
      </c>
      <c r="R19" s="678">
        <v>483662</v>
      </c>
      <c r="S19" s="185">
        <f t="shared" si="5"/>
        <v>379.2</v>
      </c>
      <c r="T19" s="185">
        <f t="shared" si="0"/>
        <v>483662</v>
      </c>
      <c r="U19" s="955">
        <f t="shared" si="6"/>
        <v>1.2797542871768619E-2</v>
      </c>
      <c r="V19" s="679">
        <v>1275</v>
      </c>
      <c r="W19" s="680">
        <v>1275</v>
      </c>
      <c r="X19" s="776">
        <f t="shared" si="4"/>
        <v>1275.4799578059071</v>
      </c>
      <c r="Y19" s="667"/>
    </row>
    <row r="20" spans="2:25" s="497" customFormat="1" ht="14.45" customHeight="1" x14ac:dyDescent="0.15">
      <c r="B20" s="1292"/>
      <c r="C20" s="449" t="s">
        <v>21</v>
      </c>
      <c r="D20" s="932">
        <f>SUM(D15:D19)</f>
        <v>4296</v>
      </c>
      <c r="E20" s="939">
        <f>SUM(E15:E19)</f>
        <v>1501607.7999999998</v>
      </c>
      <c r="F20" s="500">
        <f>SUM(F15:F19)</f>
        <v>1938072115</v>
      </c>
      <c r="G20" s="186">
        <f t="shared" si="1"/>
        <v>349.53626629422712</v>
      </c>
      <c r="H20" s="313">
        <f t="shared" si="2"/>
        <v>451134.10498137801</v>
      </c>
      <c r="I20" s="951">
        <f t="shared" si="7"/>
        <v>28.17603462976323</v>
      </c>
      <c r="J20" s="685">
        <v>2593</v>
      </c>
      <c r="K20" s="686">
        <v>642</v>
      </c>
      <c r="L20" s="777">
        <f t="shared" si="3"/>
        <v>1290.6646562437943</v>
      </c>
      <c r="M20" s="434"/>
      <c r="N20" s="1292"/>
      <c r="O20" s="449" t="s">
        <v>359</v>
      </c>
      <c r="P20" s="932">
        <f>SUM(P15:P19)</f>
        <v>168</v>
      </c>
      <c r="Q20" s="939">
        <f>SUM(Q15:Q19)</f>
        <v>75908.800000000003</v>
      </c>
      <c r="R20" s="492">
        <f>SUM(R15:R19)</f>
        <v>144986259</v>
      </c>
      <c r="S20" s="242">
        <f t="shared" si="5"/>
        <v>451.83809523809526</v>
      </c>
      <c r="T20" s="185">
        <f t="shared" si="0"/>
        <v>863013.44642857148</v>
      </c>
      <c r="U20" s="958">
        <f t="shared" si="6"/>
        <v>2.1499872024571283</v>
      </c>
      <c r="V20" s="685">
        <v>2642</v>
      </c>
      <c r="W20" s="686">
        <v>758</v>
      </c>
      <c r="X20" s="777">
        <f t="shared" si="4"/>
        <v>1910.0059413401343</v>
      </c>
      <c r="Y20" s="667"/>
    </row>
    <row r="21" spans="2:25" s="497" customFormat="1" ht="14.45" customHeight="1" x14ac:dyDescent="0.15">
      <c r="B21" s="1291" t="s">
        <v>448</v>
      </c>
      <c r="C21" s="442">
        <v>5</v>
      </c>
      <c r="D21" s="930">
        <v>0</v>
      </c>
      <c r="E21" s="936">
        <v>0</v>
      </c>
      <c r="F21" s="687">
        <v>0</v>
      </c>
      <c r="G21" s="184" t="str">
        <f>IF(D21=0,"   －",E21/D21)</f>
        <v xml:space="preserve">   －</v>
      </c>
      <c r="H21" s="184" t="str">
        <f t="shared" si="2"/>
        <v xml:space="preserve">   －</v>
      </c>
      <c r="I21" s="949">
        <f t="shared" si="7"/>
        <v>0</v>
      </c>
      <c r="J21" s="676">
        <v>0</v>
      </c>
      <c r="K21" s="677">
        <v>0</v>
      </c>
      <c r="L21" s="775">
        <f>IF(E21 = 0, 0, F21/E21)</f>
        <v>0</v>
      </c>
      <c r="M21" s="434"/>
      <c r="N21" s="1291" t="s">
        <v>361</v>
      </c>
      <c r="O21" s="442">
        <v>5</v>
      </c>
      <c r="P21" s="930">
        <v>0</v>
      </c>
      <c r="Q21" s="936">
        <v>0</v>
      </c>
      <c r="R21" s="675">
        <v>0</v>
      </c>
      <c r="S21" s="184" t="str">
        <f t="shared" si="5"/>
        <v xml:space="preserve">   －</v>
      </c>
      <c r="T21" s="184" t="str">
        <f t="shared" si="0"/>
        <v xml:space="preserve">   －</v>
      </c>
      <c r="U21" s="954">
        <f t="shared" si="6"/>
        <v>0</v>
      </c>
      <c r="V21" s="676">
        <v>0</v>
      </c>
      <c r="W21" s="677">
        <v>0</v>
      </c>
      <c r="X21" s="775">
        <f>IF(Q21 = 0, 0, R21/Q21)</f>
        <v>0</v>
      </c>
      <c r="Y21" s="667"/>
    </row>
    <row r="22" spans="2:25" s="497" customFormat="1" ht="14.45" customHeight="1" x14ac:dyDescent="0.15">
      <c r="B22" s="1287"/>
      <c r="C22" s="445">
        <v>4</v>
      </c>
      <c r="D22" s="931">
        <v>2</v>
      </c>
      <c r="E22" s="937">
        <v>1006.9</v>
      </c>
      <c r="F22" s="681">
        <v>1604236</v>
      </c>
      <c r="G22" s="185">
        <f>IF(D22=0,"   －",E22/D22)</f>
        <v>503.45</v>
      </c>
      <c r="H22" s="185">
        <f t="shared" si="2"/>
        <v>802118</v>
      </c>
      <c r="I22" s="950">
        <f t="shared" si="7"/>
        <v>1.3117334557617892E-2</v>
      </c>
      <c r="J22" s="679">
        <v>1729</v>
      </c>
      <c r="K22" s="680">
        <v>1360</v>
      </c>
      <c r="L22" s="776">
        <f t="shared" si="3"/>
        <v>1593.2426258814182</v>
      </c>
      <c r="M22" s="434"/>
      <c r="N22" s="1287"/>
      <c r="O22" s="445">
        <v>4</v>
      </c>
      <c r="P22" s="931">
        <v>0</v>
      </c>
      <c r="Q22" s="937">
        <v>0</v>
      </c>
      <c r="R22" s="678">
        <v>0</v>
      </c>
      <c r="S22" s="185" t="str">
        <f t="shared" si="5"/>
        <v xml:space="preserve">   －</v>
      </c>
      <c r="T22" s="185" t="str">
        <f t="shared" si="0"/>
        <v xml:space="preserve">   －</v>
      </c>
      <c r="U22" s="955">
        <f t="shared" si="6"/>
        <v>0</v>
      </c>
      <c r="V22" s="679">
        <v>0</v>
      </c>
      <c r="W22" s="680">
        <v>0</v>
      </c>
      <c r="X22" s="776">
        <f t="shared" si="4"/>
        <v>0</v>
      </c>
      <c r="Y22" s="667"/>
    </row>
    <row r="23" spans="2:25" s="497" customFormat="1" ht="14.45" customHeight="1" x14ac:dyDescent="0.15">
      <c r="B23" s="1287"/>
      <c r="C23" s="445">
        <v>3</v>
      </c>
      <c r="D23" s="931">
        <v>3</v>
      </c>
      <c r="E23" s="937">
        <v>1299.4000000000001</v>
      </c>
      <c r="F23" s="681">
        <v>1485753</v>
      </c>
      <c r="G23" s="185">
        <f t="shared" ref="G23:G31" si="8">IF(D23=0,"   －",E23/D23)</f>
        <v>433.13333333333338</v>
      </c>
      <c r="H23" s="185">
        <f t="shared" si="2"/>
        <v>495251</v>
      </c>
      <c r="I23" s="950">
        <f t="shared" si="7"/>
        <v>1.967600183642684E-2</v>
      </c>
      <c r="J23" s="679">
        <v>1248</v>
      </c>
      <c r="K23" s="680">
        <v>1030</v>
      </c>
      <c r="L23" s="776">
        <f t="shared" si="3"/>
        <v>1143.4146529167308</v>
      </c>
      <c r="M23" s="434"/>
      <c r="N23" s="1287"/>
      <c r="O23" s="445">
        <v>3</v>
      </c>
      <c r="P23" s="931">
        <v>1</v>
      </c>
      <c r="Q23" s="937">
        <v>577.70000000000005</v>
      </c>
      <c r="R23" s="678">
        <v>948352</v>
      </c>
      <c r="S23" s="185">
        <f t="shared" si="5"/>
        <v>577.70000000000005</v>
      </c>
      <c r="T23" s="185">
        <f t="shared" si="0"/>
        <v>948352</v>
      </c>
      <c r="U23" s="955">
        <f t="shared" si="6"/>
        <v>1.2797542871768619E-2</v>
      </c>
      <c r="V23" s="679">
        <v>1642</v>
      </c>
      <c r="W23" s="680">
        <v>1642</v>
      </c>
      <c r="X23" s="776">
        <f t="shared" si="4"/>
        <v>1641.5994460792797</v>
      </c>
      <c r="Y23" s="667"/>
    </row>
    <row r="24" spans="2:25" s="497" customFormat="1" ht="14.45" customHeight="1" x14ac:dyDescent="0.15">
      <c r="B24" s="1287"/>
      <c r="C24" s="445">
        <v>2</v>
      </c>
      <c r="D24" s="931">
        <v>31</v>
      </c>
      <c r="E24" s="937">
        <v>10600.9</v>
      </c>
      <c r="F24" s="681">
        <v>11935955</v>
      </c>
      <c r="G24" s="185">
        <f t="shared" si="8"/>
        <v>341.96451612903223</v>
      </c>
      <c r="H24" s="185">
        <f t="shared" si="2"/>
        <v>385030.80645161291</v>
      </c>
      <c r="I24" s="950">
        <f t="shared" si="7"/>
        <v>0.20331868564307734</v>
      </c>
      <c r="J24" s="679">
        <v>1378</v>
      </c>
      <c r="K24" s="680">
        <v>757</v>
      </c>
      <c r="L24" s="776">
        <f t="shared" si="3"/>
        <v>1125.937892065768</v>
      </c>
      <c r="M24" s="434"/>
      <c r="N24" s="1287"/>
      <c r="O24" s="445">
        <v>2</v>
      </c>
      <c r="P24" s="931">
        <v>1</v>
      </c>
      <c r="Q24" s="937">
        <v>301</v>
      </c>
      <c r="R24" s="678">
        <v>179119</v>
      </c>
      <c r="S24" s="185">
        <f t="shared" si="5"/>
        <v>301</v>
      </c>
      <c r="T24" s="185">
        <f t="shared" si="0"/>
        <v>179119</v>
      </c>
      <c r="U24" s="955">
        <f t="shared" si="6"/>
        <v>1.2797542871768619E-2</v>
      </c>
      <c r="V24" s="679">
        <v>595</v>
      </c>
      <c r="W24" s="680">
        <v>595</v>
      </c>
      <c r="X24" s="776">
        <f t="shared" si="4"/>
        <v>595.07973421926908</v>
      </c>
      <c r="Y24" s="667"/>
    </row>
    <row r="25" spans="2:25" s="497" customFormat="1" ht="14.45" customHeight="1" x14ac:dyDescent="0.15">
      <c r="B25" s="1287"/>
      <c r="C25" s="447">
        <v>1</v>
      </c>
      <c r="D25" s="931">
        <v>428</v>
      </c>
      <c r="E25" s="937">
        <v>86921.8</v>
      </c>
      <c r="F25" s="681">
        <v>70176091</v>
      </c>
      <c r="G25" s="185">
        <f t="shared" si="8"/>
        <v>203.08831775700935</v>
      </c>
      <c r="H25" s="185">
        <f t="shared" si="2"/>
        <v>163962.82943925232</v>
      </c>
      <c r="I25" s="950">
        <f t="shared" si="7"/>
        <v>2.8071095953302287</v>
      </c>
      <c r="J25" s="679">
        <v>1243</v>
      </c>
      <c r="K25" s="680">
        <v>333</v>
      </c>
      <c r="L25" s="776">
        <f t="shared" si="3"/>
        <v>807.34742032493568</v>
      </c>
      <c r="M25" s="434"/>
      <c r="N25" s="1287"/>
      <c r="O25" s="447">
        <v>1</v>
      </c>
      <c r="P25" s="944">
        <v>16</v>
      </c>
      <c r="Q25" s="946">
        <v>3295.8</v>
      </c>
      <c r="R25" s="682">
        <v>3310773</v>
      </c>
      <c r="S25" s="241">
        <f t="shared" si="5"/>
        <v>205.98750000000001</v>
      </c>
      <c r="T25" s="185">
        <f t="shared" si="0"/>
        <v>206923.3125</v>
      </c>
      <c r="U25" s="956">
        <f t="shared" si="6"/>
        <v>0.20476068594829791</v>
      </c>
      <c r="V25" s="679">
        <v>1401</v>
      </c>
      <c r="W25" s="680">
        <v>644</v>
      </c>
      <c r="X25" s="776">
        <f t="shared" si="4"/>
        <v>1004.5430547970143</v>
      </c>
      <c r="Y25" s="667"/>
    </row>
    <row r="26" spans="2:25" s="497" customFormat="1" ht="14.45" customHeight="1" x14ac:dyDescent="0.15">
      <c r="B26" s="1292"/>
      <c r="C26" s="449" t="s">
        <v>21</v>
      </c>
      <c r="D26" s="932">
        <f>SUM(D21:D25)</f>
        <v>464</v>
      </c>
      <c r="E26" s="938">
        <f>SUM(E21:E25)</f>
        <v>99829</v>
      </c>
      <c r="F26" s="499">
        <f>SUM(F21:F25)</f>
        <v>85202035</v>
      </c>
      <c r="G26" s="186">
        <f t="shared" si="8"/>
        <v>215.14870689655172</v>
      </c>
      <c r="H26" s="185">
        <f t="shared" si="2"/>
        <v>183625.07543103449</v>
      </c>
      <c r="I26" s="951">
        <f t="shared" si="7"/>
        <v>3.043221617367351</v>
      </c>
      <c r="J26" s="685">
        <v>1729</v>
      </c>
      <c r="K26" s="686">
        <v>333</v>
      </c>
      <c r="L26" s="777">
        <f t="shared" si="3"/>
        <v>853.47980045878455</v>
      </c>
      <c r="M26" s="434"/>
      <c r="N26" s="1292"/>
      <c r="O26" s="449" t="s">
        <v>359</v>
      </c>
      <c r="P26" s="935">
        <f>SUM(P21:P25)</f>
        <v>18</v>
      </c>
      <c r="Q26" s="947">
        <f>SUM(Q21:Q25)</f>
        <v>4174.5</v>
      </c>
      <c r="R26" s="488">
        <f>SUM(R21:R25)</f>
        <v>4438244</v>
      </c>
      <c r="S26" s="186">
        <f t="shared" si="5"/>
        <v>231.91666666666666</v>
      </c>
      <c r="T26" s="185">
        <f t="shared" si="0"/>
        <v>246569.11111111112</v>
      </c>
      <c r="U26" s="957">
        <f t="shared" si="6"/>
        <v>0.23035577169183519</v>
      </c>
      <c r="V26" s="685">
        <v>1642</v>
      </c>
      <c r="W26" s="686">
        <v>595</v>
      </c>
      <c r="X26" s="777">
        <f t="shared" si="4"/>
        <v>1063.1797820098216</v>
      </c>
      <c r="Y26" s="667"/>
    </row>
    <row r="27" spans="2:25" s="497" customFormat="1" ht="15.95" customHeight="1" x14ac:dyDescent="0.15">
      <c r="B27" s="1291" t="s">
        <v>21</v>
      </c>
      <c r="C27" s="442">
        <v>5</v>
      </c>
      <c r="D27" s="933">
        <f t="shared" ref="D27:F31" si="9">SUM(D9,D15,D21)</f>
        <v>2821</v>
      </c>
      <c r="E27" s="940">
        <f t="shared" si="9"/>
        <v>1281412.5999999999</v>
      </c>
      <c r="F27" s="495">
        <f t="shared" si="9"/>
        <v>3095121287</v>
      </c>
      <c r="G27" s="241">
        <f t="shared" si="8"/>
        <v>454.24055299539168</v>
      </c>
      <c r="H27" s="312">
        <f t="shared" si="2"/>
        <v>1097171.6721020914</v>
      </c>
      <c r="I27" s="952">
        <f t="shared" si="7"/>
        <v>18.502000393520039</v>
      </c>
      <c r="J27" s="676">
        <v>3674</v>
      </c>
      <c r="K27" s="677">
        <v>1182</v>
      </c>
      <c r="L27" s="775">
        <f>IF(E27 = 0, 0, F27/E27)</f>
        <v>2415.39788745639</v>
      </c>
      <c r="M27" s="434"/>
      <c r="N27" s="1287" t="s">
        <v>359</v>
      </c>
      <c r="O27" s="451">
        <v>5</v>
      </c>
      <c r="P27" s="945">
        <f>SUM(P9,P15,P21)</f>
        <v>4804</v>
      </c>
      <c r="Q27" s="948">
        <f t="shared" ref="P27:R31" si="10">SUM(Q9,Q15,Q21)</f>
        <v>2509265.4</v>
      </c>
      <c r="R27" s="489">
        <f t="shared" si="10"/>
        <v>6462572911</v>
      </c>
      <c r="S27" s="184">
        <f t="shared" si="5"/>
        <v>522.32835137385507</v>
      </c>
      <c r="T27" s="184">
        <f t="shared" si="0"/>
        <v>1345248.3161948377</v>
      </c>
      <c r="U27" s="954">
        <f t="shared" si="6"/>
        <v>61.479395955976457</v>
      </c>
      <c r="V27" s="676">
        <v>5400</v>
      </c>
      <c r="W27" s="677">
        <v>433</v>
      </c>
      <c r="X27" s="775">
        <f>IF(Q27 = 0, 0, R27/Q27)</f>
        <v>2575.4840085867363</v>
      </c>
      <c r="Y27" s="667"/>
    </row>
    <row r="28" spans="2:25" s="497" customFormat="1" ht="15.95" customHeight="1" x14ac:dyDescent="0.15">
      <c r="B28" s="1287"/>
      <c r="C28" s="445">
        <v>4</v>
      </c>
      <c r="D28" s="934">
        <f t="shared" si="9"/>
        <v>3828</v>
      </c>
      <c r="E28" s="941">
        <f>SUM(E10,E16,E22)</f>
        <v>1647429.4999999998</v>
      </c>
      <c r="F28" s="490">
        <f t="shared" si="9"/>
        <v>3224843477</v>
      </c>
      <c r="G28" s="185">
        <f t="shared" si="8"/>
        <v>430.36298328108666</v>
      </c>
      <c r="H28" s="313">
        <f t="shared" si="2"/>
        <v>842435.60005224659</v>
      </c>
      <c r="I28" s="950">
        <f t="shared" si="7"/>
        <v>25.106578343280646</v>
      </c>
      <c r="J28" s="679">
        <v>2888</v>
      </c>
      <c r="K28" s="680">
        <v>1031</v>
      </c>
      <c r="L28" s="776">
        <f t="shared" si="3"/>
        <v>1957.500140066692</v>
      </c>
      <c r="M28" s="434"/>
      <c r="N28" s="1287"/>
      <c r="O28" s="445">
        <v>4</v>
      </c>
      <c r="P28" s="933">
        <f t="shared" si="10"/>
        <v>2358</v>
      </c>
      <c r="Q28" s="940">
        <f t="shared" si="10"/>
        <v>1156492.5</v>
      </c>
      <c r="R28" s="495">
        <f t="shared" si="10"/>
        <v>2537200659</v>
      </c>
      <c r="S28" s="241">
        <f t="shared" si="5"/>
        <v>490.45483460559797</v>
      </c>
      <c r="T28" s="241">
        <f t="shared" si="0"/>
        <v>1075996.8867684479</v>
      </c>
      <c r="U28" s="956">
        <f t="shared" si="6"/>
        <v>30.176606091630408</v>
      </c>
      <c r="V28" s="679">
        <v>2918</v>
      </c>
      <c r="W28" s="680">
        <v>541</v>
      </c>
      <c r="X28" s="776">
        <f t="shared" si="4"/>
        <v>2193.8755841477573</v>
      </c>
      <c r="Y28" s="667"/>
    </row>
    <row r="29" spans="2:25" s="497" customFormat="1" ht="15.95" customHeight="1" x14ac:dyDescent="0.15">
      <c r="B29" s="1287"/>
      <c r="C29" s="445">
        <v>3</v>
      </c>
      <c r="D29" s="934">
        <f t="shared" si="9"/>
        <v>3078</v>
      </c>
      <c r="E29" s="941">
        <f t="shared" si="9"/>
        <v>1239054.2999999998</v>
      </c>
      <c r="F29" s="490">
        <f t="shared" si="9"/>
        <v>1951598294</v>
      </c>
      <c r="G29" s="185">
        <f t="shared" si="8"/>
        <v>402.55175438596484</v>
      </c>
      <c r="H29" s="313">
        <f t="shared" si="2"/>
        <v>634047.52891487977</v>
      </c>
      <c r="I29" s="950">
        <f t="shared" si="7"/>
        <v>20.187577884173933</v>
      </c>
      <c r="J29" s="679">
        <v>2484</v>
      </c>
      <c r="K29" s="680">
        <v>866</v>
      </c>
      <c r="L29" s="776">
        <f t="shared" si="3"/>
        <v>1575.0708374927558</v>
      </c>
      <c r="M29" s="434"/>
      <c r="N29" s="1287"/>
      <c r="O29" s="445">
        <v>3</v>
      </c>
      <c r="P29" s="934">
        <f t="shared" si="10"/>
        <v>546</v>
      </c>
      <c r="Q29" s="941">
        <f t="shared" si="10"/>
        <v>251520.50000000003</v>
      </c>
      <c r="R29" s="490">
        <f t="shared" si="10"/>
        <v>500394916</v>
      </c>
      <c r="S29" s="185">
        <f t="shared" si="5"/>
        <v>460.66025641025647</v>
      </c>
      <c r="T29" s="241">
        <f t="shared" si="0"/>
        <v>916474.20512820513</v>
      </c>
      <c r="U29" s="955">
        <f t="shared" si="6"/>
        <v>6.9874584079856668</v>
      </c>
      <c r="V29" s="679">
        <v>2520</v>
      </c>
      <c r="W29" s="680">
        <v>758</v>
      </c>
      <c r="X29" s="776">
        <f t="shared" si="4"/>
        <v>1989.4796487761432</v>
      </c>
      <c r="Y29" s="667"/>
    </row>
    <row r="30" spans="2:25" s="497" customFormat="1" ht="15.95" customHeight="1" x14ac:dyDescent="0.15">
      <c r="B30" s="1287"/>
      <c r="C30" s="445">
        <v>2</v>
      </c>
      <c r="D30" s="934">
        <f t="shared" si="9"/>
        <v>4974</v>
      </c>
      <c r="E30" s="942">
        <f t="shared" si="9"/>
        <v>1733434.1999999997</v>
      </c>
      <c r="F30" s="454">
        <f t="shared" si="9"/>
        <v>2197134586</v>
      </c>
      <c r="G30" s="185">
        <f t="shared" si="8"/>
        <v>348.49903498190588</v>
      </c>
      <c r="H30" s="313">
        <f t="shared" si="2"/>
        <v>441723.88138319261</v>
      </c>
      <c r="I30" s="950">
        <f t="shared" si="7"/>
        <v>32.622811044795696</v>
      </c>
      <c r="J30" s="679">
        <v>2268</v>
      </c>
      <c r="K30" s="680">
        <v>642</v>
      </c>
      <c r="L30" s="776">
        <f t="shared" si="3"/>
        <v>1267.5038867930496</v>
      </c>
      <c r="M30" s="434"/>
      <c r="N30" s="1287"/>
      <c r="O30" s="445">
        <v>2</v>
      </c>
      <c r="P30" s="934">
        <f t="shared" si="10"/>
        <v>89</v>
      </c>
      <c r="Q30" s="941">
        <f t="shared" si="10"/>
        <v>34287.9</v>
      </c>
      <c r="R30" s="490">
        <f t="shared" si="10"/>
        <v>57371383</v>
      </c>
      <c r="S30" s="185">
        <f t="shared" si="5"/>
        <v>385.25730337078653</v>
      </c>
      <c r="T30" s="241">
        <f t="shared" si="0"/>
        <v>644622.28089887637</v>
      </c>
      <c r="U30" s="955">
        <f t="shared" si="6"/>
        <v>1.1389813155874073</v>
      </c>
      <c r="V30" s="679">
        <v>3240</v>
      </c>
      <c r="W30" s="680">
        <v>595</v>
      </c>
      <c r="X30" s="776">
        <f t="shared" si="4"/>
        <v>1673.2253360514933</v>
      </c>
      <c r="Y30" s="667"/>
    </row>
    <row r="31" spans="2:25" s="497" customFormat="1" ht="15.95" customHeight="1" x14ac:dyDescent="0.15">
      <c r="B31" s="1287"/>
      <c r="C31" s="447">
        <v>1</v>
      </c>
      <c r="D31" s="934">
        <f t="shared" si="9"/>
        <v>546</v>
      </c>
      <c r="E31" s="942">
        <f t="shared" si="9"/>
        <v>117547.3</v>
      </c>
      <c r="F31" s="454">
        <f t="shared" si="9"/>
        <v>101632352</v>
      </c>
      <c r="G31" s="185">
        <f t="shared" si="8"/>
        <v>215.28809523809525</v>
      </c>
      <c r="H31" s="313">
        <f t="shared" si="2"/>
        <v>186139.83882783883</v>
      </c>
      <c r="I31" s="950">
        <f t="shared" si="7"/>
        <v>3.5810323342296848</v>
      </c>
      <c r="J31" s="679">
        <v>1403</v>
      </c>
      <c r="K31" s="680">
        <v>333</v>
      </c>
      <c r="L31" s="776">
        <f t="shared" si="3"/>
        <v>864.60813646931911</v>
      </c>
      <c r="M31" s="434"/>
      <c r="N31" s="1287"/>
      <c r="O31" s="447">
        <v>1</v>
      </c>
      <c r="P31" s="934">
        <f t="shared" si="10"/>
        <v>17</v>
      </c>
      <c r="Q31" s="942">
        <f t="shared" si="10"/>
        <v>3675</v>
      </c>
      <c r="R31" s="454">
        <f t="shared" si="10"/>
        <v>3794435</v>
      </c>
      <c r="S31" s="185">
        <f t="shared" si="5"/>
        <v>216.1764705882353</v>
      </c>
      <c r="T31" s="241">
        <f t="shared" si="0"/>
        <v>223202.0588235294</v>
      </c>
      <c r="U31" s="955">
        <f t="shared" si="6"/>
        <v>0.21755822882006653</v>
      </c>
      <c r="V31" s="679">
        <v>1401</v>
      </c>
      <c r="W31" s="680">
        <v>644</v>
      </c>
      <c r="X31" s="776">
        <f t="shared" si="4"/>
        <v>1032.4993197278911</v>
      </c>
      <c r="Y31" s="667"/>
    </row>
    <row r="32" spans="2:25" s="497" customFormat="1" ht="15.95" customHeight="1" x14ac:dyDescent="0.15">
      <c r="B32" s="1292"/>
      <c r="C32" s="449" t="s">
        <v>21</v>
      </c>
      <c r="D32" s="935">
        <f>SUM(D27:D31)</f>
        <v>15247</v>
      </c>
      <c r="E32" s="943">
        <f>SUM(E27:E31)</f>
        <v>6018877.8999999994</v>
      </c>
      <c r="F32" s="450">
        <f>SUM(F27:F31)</f>
        <v>10570329996</v>
      </c>
      <c r="G32" s="186">
        <f>IF(D32=0,"   －",E32/D32)</f>
        <v>394.75817537876299</v>
      </c>
      <c r="H32" s="186">
        <f t="shared" si="2"/>
        <v>693272.77470977895</v>
      </c>
      <c r="I32" s="953">
        <f t="shared" si="7"/>
        <v>100</v>
      </c>
      <c r="J32" s="685">
        <v>3674</v>
      </c>
      <c r="K32" s="686">
        <v>333</v>
      </c>
      <c r="L32" s="777">
        <f t="shared" si="3"/>
        <v>1756.1961168875018</v>
      </c>
      <c r="M32" s="434"/>
      <c r="N32" s="1292"/>
      <c r="O32" s="449" t="s">
        <v>359</v>
      </c>
      <c r="P32" s="935">
        <f>SUM(P27:P31)</f>
        <v>7814</v>
      </c>
      <c r="Q32" s="943">
        <f>SUM(Q27:Q31)</f>
        <v>3955241.3</v>
      </c>
      <c r="R32" s="450">
        <f>SUM(R27:R31)</f>
        <v>9561334304</v>
      </c>
      <c r="S32" s="186">
        <f t="shared" si="5"/>
        <v>506.17370104939852</v>
      </c>
      <c r="T32" s="346">
        <f t="shared" si="0"/>
        <v>1223615.8566675198</v>
      </c>
      <c r="U32" s="957">
        <f t="shared" si="6"/>
        <v>100</v>
      </c>
      <c r="V32" s="685">
        <v>5400</v>
      </c>
      <c r="W32" s="686">
        <v>433</v>
      </c>
      <c r="X32" s="777">
        <f t="shared" si="4"/>
        <v>2417.3833095846771</v>
      </c>
      <c r="Y32" s="667"/>
    </row>
    <row r="33" spans="2:25" s="497" customFormat="1" ht="20.25" customHeight="1" x14ac:dyDescent="0.15">
      <c r="B33" s="136"/>
      <c r="C33" s="136"/>
      <c r="D33" s="428" t="s">
        <v>362</v>
      </c>
      <c r="E33" s="136"/>
      <c r="F33" s="136"/>
      <c r="G33" s="136"/>
      <c r="H33" s="136"/>
      <c r="I33" s="187"/>
      <c r="J33" s="136"/>
      <c r="K33" s="136"/>
      <c r="L33" s="136"/>
      <c r="M33" s="434"/>
      <c r="N33" s="136"/>
      <c r="O33" s="136"/>
      <c r="P33" s="428" t="s">
        <v>363</v>
      </c>
      <c r="Q33" s="136"/>
      <c r="R33" s="136"/>
      <c r="S33" s="136"/>
      <c r="T33" s="347"/>
      <c r="U33" s="136"/>
      <c r="V33" s="136"/>
      <c r="W33" s="136"/>
      <c r="X33" s="136"/>
    </row>
    <row r="34" spans="2:25" s="497" customFormat="1" ht="14.45" customHeight="1" x14ac:dyDescent="0.15">
      <c r="B34" s="429"/>
      <c r="C34" s="430"/>
      <c r="D34" s="431" t="s">
        <v>364</v>
      </c>
      <c r="E34" s="432" t="s">
        <v>365</v>
      </c>
      <c r="F34" s="433" t="s">
        <v>366</v>
      </c>
      <c r="G34" s="159" t="s">
        <v>367</v>
      </c>
      <c r="H34" s="160" t="s">
        <v>368</v>
      </c>
      <c r="I34" s="160" t="s">
        <v>369</v>
      </c>
      <c r="J34" s="1288" t="s">
        <v>439</v>
      </c>
      <c r="K34" s="1289"/>
      <c r="L34" s="1290"/>
      <c r="M34" s="434"/>
      <c r="N34" s="429"/>
      <c r="O34" s="430"/>
      <c r="P34" s="431" t="s">
        <v>364</v>
      </c>
      <c r="Q34" s="432" t="s">
        <v>365</v>
      </c>
      <c r="R34" s="433" t="s">
        <v>366</v>
      </c>
      <c r="S34" s="159" t="s">
        <v>367</v>
      </c>
      <c r="T34" s="160" t="s">
        <v>368</v>
      </c>
      <c r="U34" s="160" t="s">
        <v>495</v>
      </c>
      <c r="V34" s="1288" t="s">
        <v>439</v>
      </c>
      <c r="W34" s="1289"/>
      <c r="X34" s="1290"/>
    </row>
    <row r="35" spans="2:25" s="497" customFormat="1" ht="14.45" customHeight="1" x14ac:dyDescent="0.15">
      <c r="B35" s="435"/>
      <c r="C35" s="436"/>
      <c r="D35" s="437" t="s">
        <v>370</v>
      </c>
      <c r="E35" s="438" t="s">
        <v>371</v>
      </c>
      <c r="F35" s="161" t="s">
        <v>372</v>
      </c>
      <c r="G35" s="161" t="s">
        <v>373</v>
      </c>
      <c r="H35" s="162" t="s">
        <v>494</v>
      </c>
      <c r="I35" s="162" t="s">
        <v>374</v>
      </c>
      <c r="J35" s="439" t="s">
        <v>375</v>
      </c>
      <c r="K35" s="440" t="s">
        <v>376</v>
      </c>
      <c r="L35" s="441" t="s">
        <v>377</v>
      </c>
      <c r="M35" s="434"/>
      <c r="N35" s="435"/>
      <c r="O35" s="436"/>
      <c r="P35" s="437" t="s">
        <v>370</v>
      </c>
      <c r="Q35" s="438" t="s">
        <v>371</v>
      </c>
      <c r="R35" s="161" t="s">
        <v>372</v>
      </c>
      <c r="S35" s="161" t="s">
        <v>373</v>
      </c>
      <c r="T35" s="162" t="s">
        <v>494</v>
      </c>
      <c r="U35" s="162" t="s">
        <v>374</v>
      </c>
      <c r="V35" s="439" t="s">
        <v>375</v>
      </c>
      <c r="W35" s="440" t="s">
        <v>376</v>
      </c>
      <c r="X35" s="441" t="s">
        <v>377</v>
      </c>
    </row>
    <row r="36" spans="2:25" s="497" customFormat="1" ht="14.45" customHeight="1" x14ac:dyDescent="0.15">
      <c r="B36" s="1291" t="s">
        <v>397</v>
      </c>
      <c r="C36" s="442">
        <v>5</v>
      </c>
      <c r="D36" s="930">
        <v>0</v>
      </c>
      <c r="E36" s="936">
        <v>0</v>
      </c>
      <c r="F36" s="675">
        <v>0</v>
      </c>
      <c r="G36" s="184" t="str">
        <f>IF(D36=0,"   －",E36/D36)</f>
        <v xml:space="preserve">   －</v>
      </c>
      <c r="H36" s="184" t="str">
        <f t="shared" ref="H36:H59" si="11">IF(D36=0,"   －",F36/D36)</f>
        <v xml:space="preserve">   －</v>
      </c>
      <c r="I36" s="954">
        <f>IF($D$59=0,"－",D36/$D$59*100)</f>
        <v>0</v>
      </c>
      <c r="J36" s="676">
        <v>0</v>
      </c>
      <c r="K36" s="677">
        <v>0</v>
      </c>
      <c r="L36" s="775">
        <f>IF(E36 = 0, 0, F36/E36)</f>
        <v>0</v>
      </c>
      <c r="M36" s="434"/>
      <c r="N36" s="1291" t="s">
        <v>358</v>
      </c>
      <c r="O36" s="442">
        <v>5</v>
      </c>
      <c r="P36" s="930">
        <f>SUM(D9,P9,D36)</f>
        <v>7589</v>
      </c>
      <c r="Q36" s="936">
        <f>SUM(E9,Q9,E36)</f>
        <v>3773700.0999999996</v>
      </c>
      <c r="R36" s="769">
        <f>SUM(F9,R9,F36)</f>
        <v>9521682551</v>
      </c>
      <c r="S36" s="766">
        <f t="shared" ref="S36:S59" si="12">IF(P36=0,"   －",Q36/P36)</f>
        <v>497.25920411121353</v>
      </c>
      <c r="T36" s="184">
        <f>IF(P36=0,"   －",R36/P36)</f>
        <v>1254668.9354328634</v>
      </c>
      <c r="U36" s="954">
        <f>IF($P$59=0,"－",P36/$P$59*100)</f>
        <v>32.905519663530328</v>
      </c>
      <c r="V36" s="676">
        <v>5400</v>
      </c>
      <c r="W36" s="677">
        <v>433</v>
      </c>
      <c r="X36" s="775">
        <f>IF(Q36 = 0, 0, R36/Q36)</f>
        <v>2523.1688525010245</v>
      </c>
      <c r="Y36" s="667"/>
    </row>
    <row r="37" spans="2:25" s="497" customFormat="1" ht="14.45" customHeight="1" x14ac:dyDescent="0.15">
      <c r="B37" s="1287"/>
      <c r="C37" s="445">
        <v>4</v>
      </c>
      <c r="D37" s="931">
        <v>0</v>
      </c>
      <c r="E37" s="937">
        <v>0</v>
      </c>
      <c r="F37" s="678">
        <v>0</v>
      </c>
      <c r="G37" s="185" t="str">
        <f>IF(D37=0,"   －",E37/D37)</f>
        <v xml:space="preserve">   －</v>
      </c>
      <c r="H37" s="185" t="str">
        <f t="shared" si="11"/>
        <v xml:space="preserve">   －</v>
      </c>
      <c r="I37" s="955">
        <f t="shared" ref="I37:I59" si="13">IF($D$59=0,"－",D37/$D$59*100)</f>
        <v>0</v>
      </c>
      <c r="J37" s="679">
        <v>0</v>
      </c>
      <c r="K37" s="680">
        <v>0</v>
      </c>
      <c r="L37" s="776">
        <f t="shared" ref="L37:L59" si="14">IF(E37 = 0, 0, F37/E37)</f>
        <v>0</v>
      </c>
      <c r="M37" s="434"/>
      <c r="N37" s="1287"/>
      <c r="O37" s="445">
        <v>4</v>
      </c>
      <c r="P37" s="931">
        <f t="shared" ref="P37:R37" si="15">SUM(D10,P10,D37)</f>
        <v>5840</v>
      </c>
      <c r="Q37" s="937">
        <f t="shared" si="15"/>
        <v>2652655.9</v>
      </c>
      <c r="R37" s="770">
        <f t="shared" si="15"/>
        <v>5501755848</v>
      </c>
      <c r="S37" s="767">
        <f t="shared" si="12"/>
        <v>454.22190068493148</v>
      </c>
      <c r="T37" s="185">
        <f>IF(P37=0,"   －",R37/P37)</f>
        <v>942081.48082191776</v>
      </c>
      <c r="U37" s="955">
        <f t="shared" ref="U37:U59" si="16">IF($P$59=0,"－",P37/$P$59*100)</f>
        <v>25.32194423969128</v>
      </c>
      <c r="V37" s="679">
        <v>2918</v>
      </c>
      <c r="W37" s="680">
        <v>541</v>
      </c>
      <c r="X37" s="776">
        <f t="shared" ref="X37:X59" si="17">IF(Q37 = 0, 0, R37/Q37)</f>
        <v>2074.0556089464903</v>
      </c>
      <c r="Y37" s="667"/>
    </row>
    <row r="38" spans="2:25" s="497" customFormat="1" ht="14.45" customHeight="1" x14ac:dyDescent="0.15">
      <c r="B38" s="1287"/>
      <c r="C38" s="445">
        <v>3</v>
      </c>
      <c r="D38" s="931">
        <v>0</v>
      </c>
      <c r="E38" s="937">
        <v>0</v>
      </c>
      <c r="F38" s="678">
        <v>0</v>
      </c>
      <c r="G38" s="185" t="str">
        <f t="shared" ref="G38:G59" si="18">IF(D38=0,"   －",E38/D38)</f>
        <v xml:space="preserve">   －</v>
      </c>
      <c r="H38" s="185" t="str">
        <f t="shared" si="11"/>
        <v xml:space="preserve">   －</v>
      </c>
      <c r="I38" s="955">
        <f t="shared" si="13"/>
        <v>0</v>
      </c>
      <c r="J38" s="679">
        <v>0</v>
      </c>
      <c r="K38" s="680">
        <v>0</v>
      </c>
      <c r="L38" s="776">
        <f t="shared" si="14"/>
        <v>0</v>
      </c>
      <c r="M38" s="434"/>
      <c r="N38" s="1287"/>
      <c r="O38" s="445">
        <v>3</v>
      </c>
      <c r="P38" s="931">
        <f t="shared" ref="P38:R38" si="19">SUM(D11,P11,D38)</f>
        <v>2796</v>
      </c>
      <c r="Q38" s="937">
        <f t="shared" si="19"/>
        <v>1166266.6000000001</v>
      </c>
      <c r="R38" s="770">
        <f t="shared" si="19"/>
        <v>1989498180</v>
      </c>
      <c r="S38" s="767">
        <f t="shared" si="12"/>
        <v>417.11967095851219</v>
      </c>
      <c r="T38" s="185">
        <f t="shared" ref="T38:T59" si="20">IF(P38=0,"   －",R38/P38)</f>
        <v>711551.56652360514</v>
      </c>
      <c r="U38" s="955">
        <f t="shared" si="16"/>
        <v>12.123314399687812</v>
      </c>
      <c r="V38" s="679">
        <v>2520</v>
      </c>
      <c r="W38" s="680">
        <v>866</v>
      </c>
      <c r="X38" s="776">
        <f t="shared" si="17"/>
        <v>1705.8691211769246</v>
      </c>
      <c r="Y38" s="667"/>
    </row>
    <row r="39" spans="2:25" s="497" customFormat="1" ht="14.45" customHeight="1" x14ac:dyDescent="0.15">
      <c r="B39" s="1287"/>
      <c r="C39" s="445">
        <v>2</v>
      </c>
      <c r="D39" s="931">
        <v>0</v>
      </c>
      <c r="E39" s="937">
        <v>0</v>
      </c>
      <c r="F39" s="678">
        <v>0</v>
      </c>
      <c r="G39" s="185" t="str">
        <f t="shared" si="18"/>
        <v xml:space="preserve">   －</v>
      </c>
      <c r="H39" s="185" t="str">
        <f t="shared" si="11"/>
        <v xml:space="preserve">   －</v>
      </c>
      <c r="I39" s="955">
        <f t="shared" si="13"/>
        <v>0</v>
      </c>
      <c r="J39" s="679">
        <v>0</v>
      </c>
      <c r="K39" s="680">
        <v>0</v>
      </c>
      <c r="L39" s="776">
        <f t="shared" si="14"/>
        <v>0</v>
      </c>
      <c r="M39" s="434"/>
      <c r="N39" s="1287"/>
      <c r="O39" s="445">
        <v>2</v>
      </c>
      <c r="P39" s="931">
        <f t="shared" ref="P39:R39" si="21">SUM(D12,P12,D39)</f>
        <v>1884</v>
      </c>
      <c r="Q39" s="937">
        <f t="shared" si="21"/>
        <v>698102.89999999991</v>
      </c>
      <c r="R39" s="770">
        <f t="shared" si="21"/>
        <v>943890107</v>
      </c>
      <c r="S39" s="767">
        <f t="shared" si="12"/>
        <v>370.54294055201694</v>
      </c>
      <c r="T39" s="185">
        <f t="shared" si="20"/>
        <v>501003.24150743103</v>
      </c>
      <c r="U39" s="955">
        <f t="shared" si="16"/>
        <v>8.1689285869141059</v>
      </c>
      <c r="V39" s="679">
        <v>3240</v>
      </c>
      <c r="W39" s="680">
        <v>718</v>
      </c>
      <c r="X39" s="776">
        <f t="shared" si="17"/>
        <v>1352.0787651791736</v>
      </c>
      <c r="Y39" s="667"/>
    </row>
    <row r="40" spans="2:25" s="497" customFormat="1" ht="14.45" customHeight="1" x14ac:dyDescent="0.15">
      <c r="B40" s="1287"/>
      <c r="C40" s="447">
        <v>1</v>
      </c>
      <c r="D40" s="944">
        <v>0</v>
      </c>
      <c r="E40" s="946">
        <v>0</v>
      </c>
      <c r="F40" s="682">
        <v>0</v>
      </c>
      <c r="G40" s="241" t="str">
        <f t="shared" si="18"/>
        <v xml:space="preserve">   －</v>
      </c>
      <c r="H40" s="185" t="str">
        <f t="shared" si="11"/>
        <v xml:space="preserve">   －</v>
      </c>
      <c r="I40" s="956">
        <f t="shared" si="13"/>
        <v>0</v>
      </c>
      <c r="J40" s="679">
        <v>0</v>
      </c>
      <c r="K40" s="680">
        <v>0</v>
      </c>
      <c r="L40" s="776">
        <f t="shared" si="14"/>
        <v>0</v>
      </c>
      <c r="M40" s="434"/>
      <c r="N40" s="1287"/>
      <c r="O40" s="447">
        <v>1</v>
      </c>
      <c r="P40" s="931">
        <f t="shared" ref="P40:R40" si="22">SUM(D13,P13,D40)</f>
        <v>6</v>
      </c>
      <c r="Q40" s="937">
        <f t="shared" si="22"/>
        <v>1873.6</v>
      </c>
      <c r="R40" s="770">
        <f t="shared" si="22"/>
        <v>2138961</v>
      </c>
      <c r="S40" s="767">
        <f t="shared" si="12"/>
        <v>312.26666666666665</v>
      </c>
      <c r="T40" s="185">
        <f t="shared" si="20"/>
        <v>356493.5</v>
      </c>
      <c r="U40" s="955">
        <f>IF($P$59=0,"－",P40/$P$59*100)</f>
        <v>2.6015696136669122E-2</v>
      </c>
      <c r="V40" s="679">
        <v>1403</v>
      </c>
      <c r="W40" s="680">
        <v>980</v>
      </c>
      <c r="X40" s="776">
        <f t="shared" si="17"/>
        <v>1141.6316182749788</v>
      </c>
      <c r="Y40" s="667"/>
    </row>
    <row r="41" spans="2:25" s="497" customFormat="1" ht="14.45" customHeight="1" x14ac:dyDescent="0.15">
      <c r="B41" s="1292"/>
      <c r="C41" s="449" t="s">
        <v>21</v>
      </c>
      <c r="D41" s="935">
        <f>SUM(D36:D40)</f>
        <v>0</v>
      </c>
      <c r="E41" s="947">
        <f>SUM(E36:E40)</f>
        <v>0</v>
      </c>
      <c r="F41" s="488">
        <f>SUM(F36:F40)</f>
        <v>0</v>
      </c>
      <c r="G41" s="186" t="str">
        <f t="shared" si="18"/>
        <v xml:space="preserve">   －</v>
      </c>
      <c r="H41" s="185" t="str">
        <f t="shared" si="11"/>
        <v xml:space="preserve">   －</v>
      </c>
      <c r="I41" s="957">
        <f t="shared" si="13"/>
        <v>0</v>
      </c>
      <c r="J41" s="685">
        <v>0</v>
      </c>
      <c r="K41" s="686">
        <v>0</v>
      </c>
      <c r="L41" s="777">
        <f t="shared" si="14"/>
        <v>0</v>
      </c>
      <c r="M41" s="434"/>
      <c r="N41" s="1292"/>
      <c r="O41" s="449" t="s">
        <v>359</v>
      </c>
      <c r="P41" s="959">
        <f>SUM(P36:P40)</f>
        <v>18115</v>
      </c>
      <c r="Q41" s="960">
        <f t="shared" ref="Q41:R41" si="23">SUM(E14,Q14,E41)</f>
        <v>8292599.0999999996</v>
      </c>
      <c r="R41" s="771">
        <f t="shared" si="23"/>
        <v>17958965647</v>
      </c>
      <c r="S41" s="768">
        <f t="shared" si="12"/>
        <v>457.77527463428095</v>
      </c>
      <c r="T41" s="186">
        <f t="shared" si="20"/>
        <v>991386.45581010217</v>
      </c>
      <c r="U41" s="957">
        <f t="shared" si="16"/>
        <v>78.545722585960192</v>
      </c>
      <c r="V41" s="685">
        <v>5400</v>
      </c>
      <c r="W41" s="686">
        <v>433</v>
      </c>
      <c r="X41" s="777">
        <f t="shared" si="17"/>
        <v>2165.6618667360876</v>
      </c>
      <c r="Y41" s="667"/>
    </row>
    <row r="42" spans="2:25" s="497" customFormat="1" ht="14.45" customHeight="1" x14ac:dyDescent="0.15">
      <c r="B42" s="1291" t="s">
        <v>447</v>
      </c>
      <c r="C42" s="442">
        <v>5</v>
      </c>
      <c r="D42" s="930">
        <v>0</v>
      </c>
      <c r="E42" s="936">
        <v>0</v>
      </c>
      <c r="F42" s="675">
        <v>0</v>
      </c>
      <c r="G42" s="184" t="str">
        <f t="shared" si="18"/>
        <v xml:space="preserve">   －</v>
      </c>
      <c r="H42" s="184" t="str">
        <f t="shared" si="11"/>
        <v xml:space="preserve">   －</v>
      </c>
      <c r="I42" s="954">
        <f t="shared" si="13"/>
        <v>0</v>
      </c>
      <c r="J42" s="676">
        <v>0</v>
      </c>
      <c r="K42" s="677">
        <v>0</v>
      </c>
      <c r="L42" s="775">
        <f>IF(E42 = 0, 0, F42/E42)</f>
        <v>0</v>
      </c>
      <c r="M42" s="434"/>
      <c r="N42" s="1291" t="s">
        <v>360</v>
      </c>
      <c r="O42" s="442">
        <v>5</v>
      </c>
      <c r="P42" s="930">
        <f>SUM(D15,P15,D42)</f>
        <v>36</v>
      </c>
      <c r="Q42" s="936">
        <f>SUM(E15,Q15,E42)</f>
        <v>16977.900000000001</v>
      </c>
      <c r="R42" s="769">
        <f>SUM(F15,R15,F42)</f>
        <v>36011647</v>
      </c>
      <c r="S42" s="184">
        <f t="shared" si="12"/>
        <v>471.60833333333335</v>
      </c>
      <c r="T42" s="241">
        <f t="shared" si="20"/>
        <v>1000323.5277777778</v>
      </c>
      <c r="U42" s="954">
        <f t="shared" si="16"/>
        <v>0.15609417682001475</v>
      </c>
      <c r="V42" s="676">
        <v>2642</v>
      </c>
      <c r="W42" s="677">
        <v>1500</v>
      </c>
      <c r="X42" s="775">
        <f>IF(Q42 = 0, 0, R42/Q42)</f>
        <v>2121.0895929414119</v>
      </c>
      <c r="Y42" s="667"/>
    </row>
    <row r="43" spans="2:25" s="497" customFormat="1" ht="14.45" customHeight="1" x14ac:dyDescent="0.15">
      <c r="B43" s="1287"/>
      <c r="C43" s="445">
        <v>4</v>
      </c>
      <c r="D43" s="931">
        <v>0</v>
      </c>
      <c r="E43" s="937">
        <v>0</v>
      </c>
      <c r="F43" s="678">
        <v>0</v>
      </c>
      <c r="G43" s="185" t="str">
        <f t="shared" si="18"/>
        <v xml:space="preserve">   －</v>
      </c>
      <c r="H43" s="185" t="str">
        <f t="shared" si="11"/>
        <v xml:space="preserve">   －</v>
      </c>
      <c r="I43" s="955">
        <f t="shared" si="13"/>
        <v>0</v>
      </c>
      <c r="J43" s="679">
        <v>0</v>
      </c>
      <c r="K43" s="680">
        <v>0</v>
      </c>
      <c r="L43" s="776">
        <f t="shared" si="14"/>
        <v>0</v>
      </c>
      <c r="M43" s="434"/>
      <c r="N43" s="1287"/>
      <c r="O43" s="445">
        <v>4</v>
      </c>
      <c r="P43" s="931">
        <f t="shared" ref="P43:P46" si="24">SUM(D16,P16,D43)</f>
        <v>344</v>
      </c>
      <c r="Q43" s="937">
        <f t="shared" ref="Q43:Q47" si="25">SUM(E16,Q16,E43)</f>
        <v>150259.20000000001</v>
      </c>
      <c r="R43" s="770">
        <f t="shared" ref="R43:R47" si="26">SUM(F16,R16,F43)</f>
        <v>258684052</v>
      </c>
      <c r="S43" s="185">
        <f t="shared" si="12"/>
        <v>436.8</v>
      </c>
      <c r="T43" s="185">
        <f t="shared" si="20"/>
        <v>751988.52325581398</v>
      </c>
      <c r="U43" s="955">
        <f t="shared" si="16"/>
        <v>1.4915665785023631</v>
      </c>
      <c r="V43" s="679">
        <v>2476</v>
      </c>
      <c r="W43" s="680">
        <v>1031</v>
      </c>
      <c r="X43" s="776">
        <f t="shared" si="17"/>
        <v>1721.585447014226</v>
      </c>
      <c r="Y43" s="667"/>
    </row>
    <row r="44" spans="2:25" s="497" customFormat="1" ht="14.45" customHeight="1" x14ac:dyDescent="0.15">
      <c r="B44" s="1287"/>
      <c r="C44" s="445">
        <v>3</v>
      </c>
      <c r="D44" s="931">
        <v>0</v>
      </c>
      <c r="E44" s="937">
        <v>0</v>
      </c>
      <c r="F44" s="678">
        <v>0</v>
      </c>
      <c r="G44" s="185" t="str">
        <f t="shared" si="18"/>
        <v xml:space="preserve">   －</v>
      </c>
      <c r="H44" s="185" t="str">
        <f t="shared" si="11"/>
        <v xml:space="preserve">   －</v>
      </c>
      <c r="I44" s="955">
        <f t="shared" si="13"/>
        <v>0</v>
      </c>
      <c r="J44" s="679">
        <v>0</v>
      </c>
      <c r="K44" s="680">
        <v>0</v>
      </c>
      <c r="L44" s="776">
        <f t="shared" si="14"/>
        <v>0</v>
      </c>
      <c r="M44" s="434"/>
      <c r="N44" s="1287"/>
      <c r="O44" s="445">
        <v>3</v>
      </c>
      <c r="P44" s="931">
        <f t="shared" si="24"/>
        <v>824</v>
      </c>
      <c r="Q44" s="937">
        <f t="shared" si="25"/>
        <v>322431.09999999998</v>
      </c>
      <c r="R44" s="770">
        <f t="shared" si="26"/>
        <v>460060925</v>
      </c>
      <c r="S44" s="185">
        <f t="shared" si="12"/>
        <v>391.29987864077668</v>
      </c>
      <c r="T44" s="185">
        <f t="shared" si="20"/>
        <v>558326.36529126216</v>
      </c>
      <c r="U44" s="955">
        <f t="shared" si="16"/>
        <v>3.5728222694358927</v>
      </c>
      <c r="V44" s="679">
        <v>2354</v>
      </c>
      <c r="W44" s="680">
        <v>758</v>
      </c>
      <c r="X44" s="776">
        <f t="shared" si="17"/>
        <v>1426.8503410496073</v>
      </c>
      <c r="Y44" s="667"/>
    </row>
    <row r="45" spans="2:25" s="497" customFormat="1" ht="14.45" customHeight="1" x14ac:dyDescent="0.15">
      <c r="B45" s="1287"/>
      <c r="C45" s="445">
        <v>2</v>
      </c>
      <c r="D45" s="931">
        <v>0</v>
      </c>
      <c r="E45" s="937">
        <v>0</v>
      </c>
      <c r="F45" s="678">
        <v>0</v>
      </c>
      <c r="G45" s="185" t="str">
        <f t="shared" si="18"/>
        <v xml:space="preserve">   －</v>
      </c>
      <c r="H45" s="185" t="str">
        <f t="shared" si="11"/>
        <v xml:space="preserve">   －</v>
      </c>
      <c r="I45" s="955">
        <f t="shared" si="13"/>
        <v>0</v>
      </c>
      <c r="J45" s="679">
        <v>0</v>
      </c>
      <c r="K45" s="680">
        <v>0</v>
      </c>
      <c r="L45" s="776">
        <f t="shared" si="14"/>
        <v>0</v>
      </c>
      <c r="M45" s="434"/>
      <c r="N45" s="1287"/>
      <c r="O45" s="445">
        <v>2</v>
      </c>
      <c r="P45" s="931">
        <f t="shared" si="24"/>
        <v>3147</v>
      </c>
      <c r="Q45" s="937">
        <f t="shared" si="25"/>
        <v>1058717.3</v>
      </c>
      <c r="R45" s="770">
        <f t="shared" si="26"/>
        <v>1298500788</v>
      </c>
      <c r="S45" s="185">
        <f t="shared" si="12"/>
        <v>336.42113123609789</v>
      </c>
      <c r="T45" s="185">
        <f t="shared" si="20"/>
        <v>412615.43946615822</v>
      </c>
      <c r="U45" s="955">
        <f t="shared" si="16"/>
        <v>13.645232623682954</v>
      </c>
      <c r="V45" s="679">
        <v>2068</v>
      </c>
      <c r="W45" s="680">
        <v>642</v>
      </c>
      <c r="X45" s="776">
        <f t="shared" si="17"/>
        <v>1226.4849058384141</v>
      </c>
      <c r="Y45" s="667"/>
    </row>
    <row r="46" spans="2:25" s="497" customFormat="1" ht="14.45" customHeight="1" x14ac:dyDescent="0.15">
      <c r="B46" s="1287"/>
      <c r="C46" s="447">
        <v>1</v>
      </c>
      <c r="D46" s="931">
        <v>0</v>
      </c>
      <c r="E46" s="937">
        <v>0</v>
      </c>
      <c r="F46" s="678">
        <v>0</v>
      </c>
      <c r="G46" s="185" t="str">
        <f t="shared" si="18"/>
        <v xml:space="preserve">   －</v>
      </c>
      <c r="H46" s="185" t="str">
        <f t="shared" si="11"/>
        <v xml:space="preserve">   －</v>
      </c>
      <c r="I46" s="955">
        <f t="shared" si="13"/>
        <v>0</v>
      </c>
      <c r="J46" s="679">
        <v>0</v>
      </c>
      <c r="K46" s="680">
        <v>0</v>
      </c>
      <c r="L46" s="776">
        <f t="shared" si="14"/>
        <v>0</v>
      </c>
      <c r="M46" s="434"/>
      <c r="N46" s="1287"/>
      <c r="O46" s="447">
        <v>1</v>
      </c>
      <c r="P46" s="931">
        <f t="shared" si="24"/>
        <v>113</v>
      </c>
      <c r="Q46" s="937">
        <f t="shared" si="25"/>
        <v>29131.100000000002</v>
      </c>
      <c r="R46" s="770">
        <f t="shared" si="26"/>
        <v>29800962</v>
      </c>
      <c r="S46" s="185">
        <f t="shared" si="12"/>
        <v>257.79734513274337</v>
      </c>
      <c r="T46" s="185">
        <f t="shared" si="20"/>
        <v>263725.32743362832</v>
      </c>
      <c r="U46" s="955">
        <f t="shared" si="16"/>
        <v>0.48996227724060187</v>
      </c>
      <c r="V46" s="679">
        <v>1311</v>
      </c>
      <c r="W46" s="680">
        <v>648</v>
      </c>
      <c r="X46" s="776">
        <f t="shared" si="17"/>
        <v>1022.9947375828581</v>
      </c>
      <c r="Y46" s="667"/>
    </row>
    <row r="47" spans="2:25" s="497" customFormat="1" ht="14.45" customHeight="1" x14ac:dyDescent="0.15">
      <c r="B47" s="1292"/>
      <c r="C47" s="449" t="s">
        <v>21</v>
      </c>
      <c r="D47" s="932">
        <f>SUM(D42:D46)</f>
        <v>0</v>
      </c>
      <c r="E47" s="939">
        <f>SUM(E42:E46)</f>
        <v>0</v>
      </c>
      <c r="F47" s="492">
        <f>SUM(F42:F46)</f>
        <v>0</v>
      </c>
      <c r="G47" s="242" t="str">
        <f t="shared" si="18"/>
        <v xml:space="preserve">   －</v>
      </c>
      <c r="H47" s="185" t="str">
        <f t="shared" si="11"/>
        <v xml:space="preserve">   －</v>
      </c>
      <c r="I47" s="958">
        <f t="shared" si="13"/>
        <v>0</v>
      </c>
      <c r="J47" s="685">
        <v>0</v>
      </c>
      <c r="K47" s="686">
        <v>0</v>
      </c>
      <c r="L47" s="777">
        <f t="shared" si="14"/>
        <v>0</v>
      </c>
      <c r="M47" s="434"/>
      <c r="N47" s="1292"/>
      <c r="O47" s="449" t="s">
        <v>359</v>
      </c>
      <c r="P47" s="959">
        <f>SUM(P42:P46)</f>
        <v>4464</v>
      </c>
      <c r="Q47" s="960">
        <f t="shared" si="25"/>
        <v>1577516.5999999999</v>
      </c>
      <c r="R47" s="771">
        <f t="shared" si="26"/>
        <v>2083058374</v>
      </c>
      <c r="S47" s="186">
        <f t="shared" si="12"/>
        <v>353.386335125448</v>
      </c>
      <c r="T47" s="186">
        <f t="shared" si="20"/>
        <v>466634.94041218638</v>
      </c>
      <c r="U47" s="957">
        <f t="shared" si="16"/>
        <v>19.355677925681828</v>
      </c>
      <c r="V47" s="685">
        <v>2642</v>
      </c>
      <c r="W47" s="686">
        <v>642</v>
      </c>
      <c r="X47" s="777">
        <f t="shared" si="17"/>
        <v>1320.4668489700839</v>
      </c>
      <c r="Y47" s="667"/>
    </row>
    <row r="48" spans="2:25" s="497" customFormat="1" ht="14.45" customHeight="1" x14ac:dyDescent="0.15">
      <c r="B48" s="1291" t="s">
        <v>448</v>
      </c>
      <c r="C48" s="442">
        <v>5</v>
      </c>
      <c r="D48" s="930">
        <v>0</v>
      </c>
      <c r="E48" s="936">
        <v>0</v>
      </c>
      <c r="F48" s="675">
        <v>0</v>
      </c>
      <c r="G48" s="184" t="str">
        <f t="shared" si="18"/>
        <v xml:space="preserve">   －</v>
      </c>
      <c r="H48" s="184" t="str">
        <f t="shared" si="11"/>
        <v xml:space="preserve">   －</v>
      </c>
      <c r="I48" s="954">
        <f t="shared" si="13"/>
        <v>0</v>
      </c>
      <c r="J48" s="676">
        <v>0</v>
      </c>
      <c r="K48" s="677">
        <v>0</v>
      </c>
      <c r="L48" s="775">
        <f>IF(E48 = 0, 0, F48/E48)</f>
        <v>0</v>
      </c>
      <c r="M48" s="434"/>
      <c r="N48" s="1291" t="s">
        <v>361</v>
      </c>
      <c r="O48" s="442">
        <v>5</v>
      </c>
      <c r="P48" s="930">
        <f>SUM(D21,P21,D48)</f>
        <v>0</v>
      </c>
      <c r="Q48" s="936">
        <f>SUM(E21,Q21,E48)</f>
        <v>0</v>
      </c>
      <c r="R48" s="769">
        <f>SUM(F21,R21,F48)</f>
        <v>0</v>
      </c>
      <c r="S48" s="184" t="str">
        <f t="shared" si="12"/>
        <v xml:space="preserve">   －</v>
      </c>
      <c r="T48" s="241" t="str">
        <f t="shared" si="20"/>
        <v xml:space="preserve">   －</v>
      </c>
      <c r="U48" s="954">
        <f t="shared" si="16"/>
        <v>0</v>
      </c>
      <c r="V48" s="676">
        <v>0</v>
      </c>
      <c r="W48" s="677">
        <v>0</v>
      </c>
      <c r="X48" s="775">
        <f>IF(Q48 = 0, 0, R48/Q48)</f>
        <v>0</v>
      </c>
      <c r="Y48" s="667"/>
    </row>
    <row r="49" spans="1:25" s="497" customFormat="1" ht="14.45" customHeight="1" x14ac:dyDescent="0.15">
      <c r="B49" s="1287"/>
      <c r="C49" s="445">
        <v>4</v>
      </c>
      <c r="D49" s="931">
        <v>0</v>
      </c>
      <c r="E49" s="937">
        <v>0</v>
      </c>
      <c r="F49" s="678">
        <v>0</v>
      </c>
      <c r="G49" s="185" t="str">
        <f t="shared" si="18"/>
        <v xml:space="preserve">   －</v>
      </c>
      <c r="H49" s="185" t="str">
        <f t="shared" si="11"/>
        <v xml:space="preserve">   －</v>
      </c>
      <c r="I49" s="955">
        <f t="shared" si="13"/>
        <v>0</v>
      </c>
      <c r="J49" s="679">
        <v>0</v>
      </c>
      <c r="K49" s="680">
        <v>0</v>
      </c>
      <c r="L49" s="776">
        <f t="shared" si="14"/>
        <v>0</v>
      </c>
      <c r="M49" s="434"/>
      <c r="N49" s="1287"/>
      <c r="O49" s="445">
        <v>4</v>
      </c>
      <c r="P49" s="931">
        <f t="shared" ref="P49:P52" si="27">SUM(D22,P22,D49)</f>
        <v>2</v>
      </c>
      <c r="Q49" s="937">
        <f t="shared" ref="Q49:Q53" si="28">SUM(E22,Q22,E49)</f>
        <v>1006.9</v>
      </c>
      <c r="R49" s="770">
        <f t="shared" ref="R49:R53" si="29">SUM(F22,R22,F49)</f>
        <v>1604236</v>
      </c>
      <c r="S49" s="185">
        <f t="shared" si="12"/>
        <v>503.45</v>
      </c>
      <c r="T49" s="185">
        <f t="shared" si="20"/>
        <v>802118</v>
      </c>
      <c r="U49" s="955">
        <f t="shared" si="16"/>
        <v>8.6718987122230418E-3</v>
      </c>
      <c r="V49" s="679">
        <v>1729</v>
      </c>
      <c r="W49" s="680">
        <v>1360</v>
      </c>
      <c r="X49" s="776">
        <f t="shared" si="17"/>
        <v>1593.2426258814182</v>
      </c>
      <c r="Y49" s="667"/>
    </row>
    <row r="50" spans="1:25" s="497" customFormat="1" ht="14.45" customHeight="1" x14ac:dyDescent="0.15">
      <c r="B50" s="1287"/>
      <c r="C50" s="445">
        <v>3</v>
      </c>
      <c r="D50" s="931">
        <v>0</v>
      </c>
      <c r="E50" s="937">
        <v>0</v>
      </c>
      <c r="F50" s="678">
        <v>0</v>
      </c>
      <c r="G50" s="185" t="str">
        <f t="shared" si="18"/>
        <v xml:space="preserve">   －</v>
      </c>
      <c r="H50" s="185" t="str">
        <f t="shared" si="11"/>
        <v xml:space="preserve">   －</v>
      </c>
      <c r="I50" s="955">
        <f t="shared" si="13"/>
        <v>0</v>
      </c>
      <c r="J50" s="679">
        <v>0</v>
      </c>
      <c r="K50" s="680">
        <v>0</v>
      </c>
      <c r="L50" s="776">
        <f t="shared" si="14"/>
        <v>0</v>
      </c>
      <c r="M50" s="434"/>
      <c r="N50" s="1287"/>
      <c r="O50" s="445">
        <v>3</v>
      </c>
      <c r="P50" s="931">
        <f t="shared" si="27"/>
        <v>4</v>
      </c>
      <c r="Q50" s="937">
        <f t="shared" si="28"/>
        <v>1877.1000000000001</v>
      </c>
      <c r="R50" s="770">
        <f t="shared" si="29"/>
        <v>2434105</v>
      </c>
      <c r="S50" s="185">
        <f t="shared" si="12"/>
        <v>469.27500000000003</v>
      </c>
      <c r="T50" s="185">
        <f t="shared" si="20"/>
        <v>608526.25</v>
      </c>
      <c r="U50" s="955">
        <f t="shared" si="16"/>
        <v>1.7343797424446084E-2</v>
      </c>
      <c r="V50" s="679">
        <v>1642</v>
      </c>
      <c r="W50" s="680">
        <v>1030</v>
      </c>
      <c r="X50" s="776">
        <f t="shared" si="17"/>
        <v>1296.7369879068776</v>
      </c>
      <c r="Y50" s="667"/>
    </row>
    <row r="51" spans="1:25" s="497" customFormat="1" ht="14.45" customHeight="1" x14ac:dyDescent="0.15">
      <c r="B51" s="1287"/>
      <c r="C51" s="445">
        <v>2</v>
      </c>
      <c r="D51" s="931">
        <v>0</v>
      </c>
      <c r="E51" s="937">
        <v>0</v>
      </c>
      <c r="F51" s="678">
        <v>0</v>
      </c>
      <c r="G51" s="185" t="str">
        <f t="shared" si="18"/>
        <v xml:space="preserve">   －</v>
      </c>
      <c r="H51" s="185" t="str">
        <f t="shared" si="11"/>
        <v xml:space="preserve">   －</v>
      </c>
      <c r="I51" s="955">
        <f t="shared" si="13"/>
        <v>0</v>
      </c>
      <c r="J51" s="679">
        <v>0</v>
      </c>
      <c r="K51" s="680">
        <v>0</v>
      </c>
      <c r="L51" s="776">
        <f t="shared" si="14"/>
        <v>0</v>
      </c>
      <c r="M51" s="434"/>
      <c r="N51" s="1287"/>
      <c r="O51" s="445">
        <v>2</v>
      </c>
      <c r="P51" s="931">
        <f t="shared" si="27"/>
        <v>32</v>
      </c>
      <c r="Q51" s="937">
        <f t="shared" si="28"/>
        <v>10901.9</v>
      </c>
      <c r="R51" s="770">
        <f t="shared" si="29"/>
        <v>12115074</v>
      </c>
      <c r="S51" s="185">
        <f t="shared" si="12"/>
        <v>340.68437499999999</v>
      </c>
      <c r="T51" s="185">
        <f t="shared" si="20"/>
        <v>378596.0625</v>
      </c>
      <c r="U51" s="955">
        <f t="shared" si="16"/>
        <v>0.13875037939556867</v>
      </c>
      <c r="V51" s="679">
        <v>1378</v>
      </c>
      <c r="W51" s="680">
        <v>595</v>
      </c>
      <c r="X51" s="776">
        <f t="shared" si="17"/>
        <v>1111.2809693723113</v>
      </c>
      <c r="Y51" s="667"/>
    </row>
    <row r="52" spans="1:25" s="497" customFormat="1" ht="14.45" customHeight="1" x14ac:dyDescent="0.15">
      <c r="B52" s="1287"/>
      <c r="C52" s="447">
        <v>1</v>
      </c>
      <c r="D52" s="931">
        <v>2</v>
      </c>
      <c r="E52" s="937">
        <v>602.29999999999995</v>
      </c>
      <c r="F52" s="678">
        <v>301923</v>
      </c>
      <c r="G52" s="185">
        <f t="shared" si="18"/>
        <v>301.14999999999998</v>
      </c>
      <c r="H52" s="185">
        <f t="shared" si="11"/>
        <v>150961.5</v>
      </c>
      <c r="I52" s="955">
        <f t="shared" si="13"/>
        <v>100</v>
      </c>
      <c r="J52" s="679">
        <v>596</v>
      </c>
      <c r="K52" s="680">
        <v>433</v>
      </c>
      <c r="L52" s="776">
        <f t="shared" si="14"/>
        <v>501.28341358127182</v>
      </c>
      <c r="M52" s="434"/>
      <c r="N52" s="1287"/>
      <c r="O52" s="447">
        <v>1</v>
      </c>
      <c r="P52" s="931">
        <f t="shared" si="27"/>
        <v>446</v>
      </c>
      <c r="Q52" s="937">
        <f t="shared" si="28"/>
        <v>90819.900000000009</v>
      </c>
      <c r="R52" s="770">
        <f t="shared" si="29"/>
        <v>73788787</v>
      </c>
      <c r="S52" s="185">
        <f t="shared" si="12"/>
        <v>203.63206278026908</v>
      </c>
      <c r="T52" s="185">
        <f t="shared" si="20"/>
        <v>165445.71076233184</v>
      </c>
      <c r="U52" s="955">
        <f t="shared" si="16"/>
        <v>1.9338334128257382</v>
      </c>
      <c r="V52" s="679">
        <v>1401</v>
      </c>
      <c r="W52" s="680">
        <v>333</v>
      </c>
      <c r="X52" s="776">
        <f t="shared" si="17"/>
        <v>812.47377502067275</v>
      </c>
      <c r="Y52" s="667"/>
    </row>
    <row r="53" spans="1:25" s="497" customFormat="1" ht="14.45" customHeight="1" x14ac:dyDescent="0.15">
      <c r="B53" s="1292"/>
      <c r="C53" s="449" t="s">
        <v>21</v>
      </c>
      <c r="D53" s="932">
        <f>SUM(D48:D52)</f>
        <v>2</v>
      </c>
      <c r="E53" s="938">
        <f>SUM(E48:E52)</f>
        <v>602.29999999999995</v>
      </c>
      <c r="F53" s="494">
        <f>SUM(F48:F52)</f>
        <v>301923</v>
      </c>
      <c r="G53" s="242">
        <f t="shared" si="18"/>
        <v>301.14999999999998</v>
      </c>
      <c r="H53" s="186">
        <f t="shared" si="11"/>
        <v>150961.5</v>
      </c>
      <c r="I53" s="958">
        <f t="shared" si="13"/>
        <v>100</v>
      </c>
      <c r="J53" s="685">
        <v>596</v>
      </c>
      <c r="K53" s="686">
        <v>433</v>
      </c>
      <c r="L53" s="777">
        <f t="shared" si="14"/>
        <v>501.28341358127182</v>
      </c>
      <c r="M53" s="434"/>
      <c r="N53" s="1292"/>
      <c r="O53" s="449" t="s">
        <v>359</v>
      </c>
      <c r="P53" s="959">
        <f>SUM(P48:P52)</f>
        <v>484</v>
      </c>
      <c r="Q53" s="960">
        <f t="shared" si="28"/>
        <v>104605.8</v>
      </c>
      <c r="R53" s="771">
        <f t="shared" si="29"/>
        <v>89942202</v>
      </c>
      <c r="S53" s="186">
        <f t="shared" si="12"/>
        <v>216.12768595041322</v>
      </c>
      <c r="T53" s="313">
        <f t="shared" si="20"/>
        <v>185830.99586776859</v>
      </c>
      <c r="U53" s="957">
        <f t="shared" si="16"/>
        <v>2.0985994883579759</v>
      </c>
      <c r="V53" s="685">
        <v>1729</v>
      </c>
      <c r="W53" s="686">
        <v>333</v>
      </c>
      <c r="X53" s="777">
        <f t="shared" si="17"/>
        <v>859.82041148769952</v>
      </c>
      <c r="Y53" s="667"/>
    </row>
    <row r="54" spans="1:25" s="497" customFormat="1" ht="15.95" customHeight="1" x14ac:dyDescent="0.15">
      <c r="B54" s="1287" t="s">
        <v>21</v>
      </c>
      <c r="C54" s="451">
        <v>5</v>
      </c>
      <c r="D54" s="933">
        <f>SUM(D36,D42,D48)</f>
        <v>0</v>
      </c>
      <c r="E54" s="940">
        <f>SUM(E36,E42,E48)</f>
        <v>0</v>
      </c>
      <c r="F54" s="495">
        <f>SUM(F36,F42,F48)</f>
        <v>0</v>
      </c>
      <c r="G54" s="241" t="str">
        <f>IF(D54=0,"   －",E54/D54)</f>
        <v xml:space="preserve">   －</v>
      </c>
      <c r="H54" s="241" t="str">
        <f t="shared" si="11"/>
        <v xml:space="preserve">   －</v>
      </c>
      <c r="I54" s="956">
        <f t="shared" si="13"/>
        <v>0</v>
      </c>
      <c r="J54" s="676">
        <v>0</v>
      </c>
      <c r="K54" s="677">
        <v>0</v>
      </c>
      <c r="L54" s="775">
        <f>IF(E54 = 0, 0, F54/E54)</f>
        <v>0</v>
      </c>
      <c r="M54" s="434"/>
      <c r="N54" s="487" t="s">
        <v>359</v>
      </c>
      <c r="O54" s="451">
        <v>5</v>
      </c>
      <c r="P54" s="945">
        <f>SUM(P36,P42,P48)</f>
        <v>7625</v>
      </c>
      <c r="Q54" s="948">
        <f t="shared" ref="Q54" si="30">SUM(Q36,Q42,Q48)</f>
        <v>3790677.9999999995</v>
      </c>
      <c r="R54" s="772">
        <f>SUM(F27,R27,F54)</f>
        <v>9557694198</v>
      </c>
      <c r="S54" s="241">
        <f t="shared" si="12"/>
        <v>497.1380983606557</v>
      </c>
      <c r="T54" s="184">
        <f t="shared" si="20"/>
        <v>1253468.0915409836</v>
      </c>
      <c r="U54" s="956">
        <f t="shared" si="16"/>
        <v>33.061613840350347</v>
      </c>
      <c r="V54" s="676">
        <v>5400</v>
      </c>
      <c r="W54" s="677">
        <v>433</v>
      </c>
      <c r="X54" s="775">
        <f>IF(Q54 = 0, 0, R54/Q54)</f>
        <v>2521.3679974927973</v>
      </c>
      <c r="Y54" s="667"/>
    </row>
    <row r="55" spans="1:25" s="497" customFormat="1" ht="15.95" customHeight="1" x14ac:dyDescent="0.15">
      <c r="B55" s="1287"/>
      <c r="C55" s="445">
        <v>4</v>
      </c>
      <c r="D55" s="934">
        <f t="shared" ref="D55:F58" si="31">SUM(D37,D43,D49)</f>
        <v>0</v>
      </c>
      <c r="E55" s="941">
        <f>SUM(E37,E43,E49)</f>
        <v>0</v>
      </c>
      <c r="F55" s="490">
        <f t="shared" si="31"/>
        <v>0</v>
      </c>
      <c r="G55" s="185" t="str">
        <f t="shared" si="18"/>
        <v xml:space="preserve">   －</v>
      </c>
      <c r="H55" s="185" t="str">
        <f t="shared" si="11"/>
        <v xml:space="preserve">   －</v>
      </c>
      <c r="I55" s="955">
        <f t="shared" si="13"/>
        <v>0</v>
      </c>
      <c r="J55" s="679">
        <v>0</v>
      </c>
      <c r="K55" s="680">
        <v>0</v>
      </c>
      <c r="L55" s="776">
        <f t="shared" si="14"/>
        <v>0</v>
      </c>
      <c r="M55" s="434"/>
      <c r="N55" s="456" t="s">
        <v>378</v>
      </c>
      <c r="O55" s="445">
        <v>4</v>
      </c>
      <c r="P55" s="933">
        <f t="shared" ref="P55:Q55" si="32">SUM(P37,P43,P49)</f>
        <v>6186</v>
      </c>
      <c r="Q55" s="940">
        <f t="shared" si="32"/>
        <v>2803922</v>
      </c>
      <c r="R55" s="773">
        <f t="shared" ref="R55:R58" si="33">SUM(F28,R28,F55)</f>
        <v>5762044136</v>
      </c>
      <c r="S55" s="185">
        <f t="shared" si="12"/>
        <v>453.26899450371809</v>
      </c>
      <c r="T55" s="185">
        <f t="shared" si="20"/>
        <v>931465.26608470746</v>
      </c>
      <c r="U55" s="955">
        <f t="shared" si="16"/>
        <v>26.822182716905868</v>
      </c>
      <c r="V55" s="688">
        <v>2918</v>
      </c>
      <c r="W55" s="689">
        <v>541</v>
      </c>
      <c r="X55" s="776">
        <f t="shared" si="17"/>
        <v>2054.9944456372182</v>
      </c>
      <c r="Y55" s="667"/>
    </row>
    <row r="56" spans="1:25" s="497" customFormat="1" ht="15.95" customHeight="1" x14ac:dyDescent="0.15">
      <c r="B56" s="1287"/>
      <c r="C56" s="445">
        <v>3</v>
      </c>
      <c r="D56" s="934">
        <f t="shared" si="31"/>
        <v>0</v>
      </c>
      <c r="E56" s="941">
        <f t="shared" si="31"/>
        <v>0</v>
      </c>
      <c r="F56" s="490">
        <f t="shared" si="31"/>
        <v>0</v>
      </c>
      <c r="G56" s="185" t="str">
        <f t="shared" si="18"/>
        <v xml:space="preserve">   －</v>
      </c>
      <c r="H56" s="185" t="str">
        <f t="shared" si="11"/>
        <v xml:space="preserve">   －</v>
      </c>
      <c r="I56" s="955">
        <f t="shared" si="13"/>
        <v>0</v>
      </c>
      <c r="J56" s="679">
        <v>0</v>
      </c>
      <c r="K56" s="680">
        <v>0</v>
      </c>
      <c r="L56" s="776">
        <f t="shared" si="14"/>
        <v>0</v>
      </c>
      <c r="M56" s="434"/>
      <c r="N56" s="1287" t="s">
        <v>379</v>
      </c>
      <c r="O56" s="445">
        <v>3</v>
      </c>
      <c r="P56" s="934">
        <f t="shared" ref="P56:Q56" si="34">SUM(P38,P44,P50)</f>
        <v>3624</v>
      </c>
      <c r="Q56" s="941">
        <f t="shared" si="34"/>
        <v>1490574.8000000003</v>
      </c>
      <c r="R56" s="773">
        <f t="shared" si="33"/>
        <v>2451993210</v>
      </c>
      <c r="S56" s="185">
        <f t="shared" si="12"/>
        <v>411.30651214128045</v>
      </c>
      <c r="T56" s="185">
        <f t="shared" si="20"/>
        <v>676598.56788079476</v>
      </c>
      <c r="U56" s="955">
        <f t="shared" si="16"/>
        <v>15.713480466548152</v>
      </c>
      <c r="V56" s="679">
        <v>2520</v>
      </c>
      <c r="W56" s="680">
        <v>758</v>
      </c>
      <c r="X56" s="776">
        <f t="shared" si="17"/>
        <v>1644.9984328193389</v>
      </c>
      <c r="Y56" s="667"/>
    </row>
    <row r="57" spans="1:25" s="497" customFormat="1" ht="15.95" customHeight="1" x14ac:dyDescent="0.15">
      <c r="B57" s="1287"/>
      <c r="C57" s="445">
        <v>2</v>
      </c>
      <c r="D57" s="934">
        <f t="shared" si="31"/>
        <v>0</v>
      </c>
      <c r="E57" s="942">
        <f t="shared" si="31"/>
        <v>0</v>
      </c>
      <c r="F57" s="454">
        <f t="shared" si="31"/>
        <v>0</v>
      </c>
      <c r="G57" s="185" t="str">
        <f t="shared" si="18"/>
        <v xml:space="preserve">   －</v>
      </c>
      <c r="H57" s="185" t="str">
        <f t="shared" si="11"/>
        <v xml:space="preserve">   －</v>
      </c>
      <c r="I57" s="955">
        <f t="shared" si="13"/>
        <v>0</v>
      </c>
      <c r="J57" s="679">
        <v>0</v>
      </c>
      <c r="K57" s="680">
        <v>0</v>
      </c>
      <c r="L57" s="776">
        <f t="shared" si="14"/>
        <v>0</v>
      </c>
      <c r="M57" s="434"/>
      <c r="N57" s="1287"/>
      <c r="O57" s="445">
        <v>2</v>
      </c>
      <c r="P57" s="934">
        <f t="shared" ref="P57:Q57" si="35">SUM(P39,P45,P51)</f>
        <v>5063</v>
      </c>
      <c r="Q57" s="941">
        <f t="shared" si="35"/>
        <v>1767722.0999999999</v>
      </c>
      <c r="R57" s="773">
        <f t="shared" si="33"/>
        <v>2254505969</v>
      </c>
      <c r="S57" s="185">
        <f t="shared" si="12"/>
        <v>349.14519059845941</v>
      </c>
      <c r="T57" s="185">
        <f t="shared" si="20"/>
        <v>445290.53308315226</v>
      </c>
      <c r="U57" s="955">
        <f t="shared" si="16"/>
        <v>21.952911589992631</v>
      </c>
      <c r="V57" s="679">
        <v>3240</v>
      </c>
      <c r="W57" s="680">
        <v>595</v>
      </c>
      <c r="X57" s="776">
        <f t="shared" si="17"/>
        <v>1275.3735267551388</v>
      </c>
      <c r="Y57" s="667"/>
    </row>
    <row r="58" spans="1:25" s="497" customFormat="1" ht="15.95" customHeight="1" x14ac:dyDescent="0.15">
      <c r="B58" s="1287"/>
      <c r="C58" s="447">
        <v>1</v>
      </c>
      <c r="D58" s="934">
        <f t="shared" si="31"/>
        <v>2</v>
      </c>
      <c r="E58" s="942">
        <f t="shared" si="31"/>
        <v>602.29999999999995</v>
      </c>
      <c r="F58" s="454">
        <f t="shared" si="31"/>
        <v>301923</v>
      </c>
      <c r="G58" s="185">
        <f t="shared" si="18"/>
        <v>301.14999999999998</v>
      </c>
      <c r="H58" s="185">
        <f t="shared" si="11"/>
        <v>150961.5</v>
      </c>
      <c r="I58" s="955">
        <f t="shared" si="13"/>
        <v>100</v>
      </c>
      <c r="J58" s="679">
        <v>596</v>
      </c>
      <c r="K58" s="680">
        <v>433</v>
      </c>
      <c r="L58" s="776">
        <f t="shared" si="14"/>
        <v>501.28341358127182</v>
      </c>
      <c r="M58" s="434"/>
      <c r="N58" s="1287"/>
      <c r="O58" s="447">
        <v>1</v>
      </c>
      <c r="P58" s="934">
        <f t="shared" ref="P58:Q58" si="36">SUM(P40,P46,P52)</f>
        <v>565</v>
      </c>
      <c r="Q58" s="942">
        <f t="shared" si="36"/>
        <v>121824.6</v>
      </c>
      <c r="R58" s="773">
        <f t="shared" si="33"/>
        <v>105728710</v>
      </c>
      <c r="S58" s="185">
        <f t="shared" si="12"/>
        <v>215.61876106194691</v>
      </c>
      <c r="T58" s="185">
        <f t="shared" si="20"/>
        <v>187130.46017699115</v>
      </c>
      <c r="U58" s="955">
        <f t="shared" si="16"/>
        <v>2.4498113862030091</v>
      </c>
      <c r="V58" s="679">
        <v>1403</v>
      </c>
      <c r="W58" s="680">
        <v>333</v>
      </c>
      <c r="X58" s="776">
        <f t="shared" si="17"/>
        <v>867.87652083405158</v>
      </c>
      <c r="Y58" s="667"/>
    </row>
    <row r="59" spans="1:25" s="497" customFormat="1" ht="15.95" customHeight="1" x14ac:dyDescent="0.15">
      <c r="B59" s="1292"/>
      <c r="C59" s="449" t="s">
        <v>21</v>
      </c>
      <c r="D59" s="935">
        <f>SUM(D54:D58)</f>
        <v>2</v>
      </c>
      <c r="E59" s="943">
        <f>SUM(E54:E58)</f>
        <v>602.29999999999995</v>
      </c>
      <c r="F59" s="450">
        <f>SUM(F54:F58)</f>
        <v>301923</v>
      </c>
      <c r="G59" s="186">
        <f t="shared" si="18"/>
        <v>301.14999999999998</v>
      </c>
      <c r="H59" s="186">
        <f t="shared" si="11"/>
        <v>150961.5</v>
      </c>
      <c r="I59" s="957">
        <f t="shared" si="13"/>
        <v>100</v>
      </c>
      <c r="J59" s="683">
        <v>596</v>
      </c>
      <c r="K59" s="765">
        <v>433</v>
      </c>
      <c r="L59" s="777">
        <f t="shared" si="14"/>
        <v>501.28341358127182</v>
      </c>
      <c r="M59" s="434"/>
      <c r="N59" s="457" t="s">
        <v>380</v>
      </c>
      <c r="O59" s="449" t="s">
        <v>359</v>
      </c>
      <c r="P59" s="959">
        <f>SUM(P54:P58)</f>
        <v>23063</v>
      </c>
      <c r="Q59" s="943">
        <f>SUM(Q54:Q58)</f>
        <v>9974721.5</v>
      </c>
      <c r="R59" s="774">
        <f>SUM(R54:R58)</f>
        <v>20131966223</v>
      </c>
      <c r="S59" s="186">
        <f t="shared" si="12"/>
        <v>432.49887265316744</v>
      </c>
      <c r="T59" s="186">
        <f t="shared" si="20"/>
        <v>872911.85981875728</v>
      </c>
      <c r="U59" s="957">
        <f t="shared" si="16"/>
        <v>100</v>
      </c>
      <c r="V59" s="685">
        <v>5400</v>
      </c>
      <c r="W59" s="686">
        <v>333</v>
      </c>
      <c r="X59" s="777">
        <f t="shared" si="17"/>
        <v>2018.2985783613105</v>
      </c>
      <c r="Y59" s="667"/>
    </row>
    <row r="60" spans="1:25" s="497" customFormat="1" ht="11.25" customHeight="1" x14ac:dyDescent="0.15">
      <c r="B60" s="501"/>
      <c r="C60" s="444"/>
      <c r="D60" s="502"/>
      <c r="E60" s="502"/>
      <c r="F60" s="156"/>
      <c r="G60" s="503"/>
      <c r="H60" s="503"/>
      <c r="I60" s="504"/>
      <c r="J60" s="156"/>
      <c r="K60" s="156"/>
      <c r="L60" s="156"/>
      <c r="M60" s="434"/>
      <c r="N60" s="501"/>
      <c r="O60" s="505"/>
      <c r="P60" s="502"/>
      <c r="Q60" s="502"/>
      <c r="R60" s="156"/>
      <c r="S60" s="503"/>
      <c r="T60" s="503"/>
      <c r="U60" s="504"/>
      <c r="V60" s="156"/>
      <c r="W60" s="156"/>
      <c r="X60" s="156"/>
    </row>
    <row r="61" spans="1:25" ht="12.75" customHeight="1" x14ac:dyDescent="0.15">
      <c r="A61" s="497"/>
      <c r="B61" s="21"/>
      <c r="C61" s="21"/>
      <c r="D61" s="21"/>
      <c r="E61" s="21"/>
      <c r="F61" s="21"/>
      <c r="G61" s="21" t="s">
        <v>569</v>
      </c>
      <c r="H61" s="21"/>
      <c r="I61" s="21"/>
      <c r="J61" s="21"/>
      <c r="K61" s="21"/>
      <c r="L61" s="21"/>
      <c r="M61" s="1182" t="s">
        <v>570</v>
      </c>
      <c r="N61" s="1182"/>
      <c r="O61" s="1182"/>
      <c r="P61" s="1182"/>
      <c r="Q61" s="1182"/>
      <c r="R61" s="1182"/>
      <c r="S61" s="1182"/>
      <c r="T61" s="1182"/>
      <c r="U61" s="1182"/>
      <c r="V61" s="1182"/>
      <c r="W61" s="1182"/>
      <c r="X61" s="1182"/>
    </row>
    <row r="62" spans="1:25" x14ac:dyDescent="0.15">
      <c r="I62" s="21"/>
      <c r="J62" s="21"/>
    </row>
  </sheetData>
  <mergeCells count="23">
    <mergeCell ref="V34:X34"/>
    <mergeCell ref="M61:X61"/>
    <mergeCell ref="N21:N26"/>
    <mergeCell ref="B27:B32"/>
    <mergeCell ref="J34:L34"/>
    <mergeCell ref="B36:B41"/>
    <mergeCell ref="B42:B47"/>
    <mergeCell ref="B48:B53"/>
    <mergeCell ref="B54:B59"/>
    <mergeCell ref="N42:N47"/>
    <mergeCell ref="N48:N53"/>
    <mergeCell ref="N36:N41"/>
    <mergeCell ref="V7:X7"/>
    <mergeCell ref="N9:N14"/>
    <mergeCell ref="B15:B20"/>
    <mergeCell ref="B21:B26"/>
    <mergeCell ref="N15:N20"/>
    <mergeCell ref="B2:D2"/>
    <mergeCell ref="D4:E4"/>
    <mergeCell ref="N56:N58"/>
    <mergeCell ref="J7:L7"/>
    <mergeCell ref="B9:B14"/>
    <mergeCell ref="N27:N32"/>
  </mergeCells>
  <phoneticPr fontId="2"/>
  <conditionalFormatting sqref="G9:G14 I9:I14 S10:U14 I16:I20 S16:U20 G22:I26 S22:U26 G27:G32 I28:I32 S28:U32 G37:I41 S37:U41 T42:T59 G43:I47 S43:S47 U43:U47 G49:I53 S49:S53 U49:U53 G55:I59 S55:S59 U55:U59">
    <cfRule type="expression" dxfId="35" priority="3" stopIfTrue="1">
      <formula>ISERROR(G9)</formula>
    </cfRule>
  </conditionalFormatting>
  <conditionalFormatting sqref="I1:I6 D1:H8 P1:U8 J1:L59 A1:C1048576 M1:O1048576 V1:IV1048576 P9:R59 D9:F65536 G33:H35 S33:U35 G60:L65536 P60:U65536">
    <cfRule type="expression" dxfId="34" priority="1" stopIfTrue="1">
      <formula>iserror</formula>
    </cfRule>
  </conditionalFormatting>
  <conditionalFormatting sqref="S9:U9 H9:H14 H15:I15 S15:U15 G15:G20 H16:H20 G21:I21 S21:U21 H27:I27 S27:U27 H28:H32 G36:I36 S36:U36 G42:I42 S42 U42 G48:I48 S48 U48 G54:I54 S54 U54">
    <cfRule type="expression" dxfId="33" priority="2" stopIfTrue="1">
      <formula>ISERROR(G9:I32)</formula>
    </cfRule>
  </conditionalFormatting>
  <pageMargins left="0.19685039370078741" right="0" top="0.59055118110236227" bottom="0" header="0.19685039370078741" footer="0"/>
  <pageSetup paperSize="9" scale="96" orientation="portrait" r:id="rId1"/>
  <headerFooter alignWithMargins="0"/>
  <colBreaks count="1" manualBreakCount="1">
    <brk id="12" max="60" man="1"/>
  </colBreaks>
  <ignoredErrors>
    <ignoredError sqref="P41 P4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43"/>
  </sheetPr>
  <dimension ref="A1:AM62"/>
  <sheetViews>
    <sheetView showGridLines="0" view="pageBreakPreview" zoomScaleNormal="100" zoomScaleSheetLayoutView="100" workbookViewId="0">
      <selection activeCell="B7" sqref="B7"/>
    </sheetView>
  </sheetViews>
  <sheetFormatPr defaultRowHeight="13.5" x14ac:dyDescent="0.15"/>
  <cols>
    <col min="1" max="1" width="2.625" customWidth="1"/>
    <col min="2" max="3" width="3.125" customWidth="1"/>
    <col min="4" max="4" width="9.75" customWidth="1"/>
    <col min="5" max="5" width="13.75" customWidth="1"/>
    <col min="6" max="6" width="15.75" customWidth="1"/>
    <col min="7" max="7" width="8.625" customWidth="1"/>
    <col min="8" max="8" width="9.875" customWidth="1"/>
    <col min="9" max="9" width="9.375" customWidth="1"/>
    <col min="10" max="11" width="7.75" customWidth="1"/>
    <col min="12" max="12" width="8.25" customWidth="1"/>
    <col min="13" max="13" width="5" customWidth="1"/>
    <col min="14" max="14" width="3.125" customWidth="1"/>
    <col min="15" max="15" width="4.875" customWidth="1"/>
    <col min="16" max="16" width="9.75" customWidth="1"/>
    <col min="17" max="17" width="13.75" customWidth="1"/>
    <col min="18" max="18" width="15.75" customWidth="1"/>
    <col min="19" max="19" width="9.375" customWidth="1"/>
    <col min="20" max="20" width="11.25" bestFit="1" customWidth="1"/>
    <col min="21" max="21" width="8.875" customWidth="1"/>
    <col min="22" max="24" width="7.75" customWidth="1"/>
    <col min="28" max="28" width="10.25" customWidth="1"/>
  </cols>
  <sheetData>
    <row r="1" spans="1:39" ht="17.25" customHeight="1" x14ac:dyDescent="0.15"/>
    <row r="2" spans="1:39" ht="16.5" customHeight="1" x14ac:dyDescent="0.2">
      <c r="B2" s="1283" t="s">
        <v>267</v>
      </c>
      <c r="C2" s="1293"/>
      <c r="D2" s="1293"/>
      <c r="G2" s="3"/>
    </row>
    <row r="3" spans="1:39" ht="3.75" customHeight="1" x14ac:dyDescent="0.2">
      <c r="B3" s="426"/>
      <c r="C3" s="5"/>
      <c r="G3" s="3"/>
    </row>
    <row r="4" spans="1:39" ht="15.95" customHeight="1" x14ac:dyDescent="0.2">
      <c r="B4" s="3"/>
      <c r="C4" s="3"/>
      <c r="D4" s="427" t="s">
        <v>297</v>
      </c>
      <c r="F4" s="3"/>
      <c r="G4" s="3"/>
      <c r="H4" s="1"/>
      <c r="I4" s="1"/>
      <c r="J4" s="1"/>
      <c r="K4" s="1"/>
      <c r="L4" s="1"/>
      <c r="M4" s="1"/>
      <c r="P4" s="5"/>
    </row>
    <row r="5" spans="1:39" ht="3.75" customHeight="1" x14ac:dyDescent="0.2">
      <c r="B5" s="3"/>
      <c r="C5" s="3"/>
      <c r="D5" s="427"/>
      <c r="E5" s="3"/>
      <c r="F5" s="3"/>
      <c r="G5" s="3"/>
      <c r="H5" s="1"/>
      <c r="I5" s="1"/>
      <c r="J5" s="1"/>
      <c r="K5" s="1"/>
      <c r="L5" s="1"/>
      <c r="M5" s="1"/>
      <c r="P5" s="5"/>
    </row>
    <row r="6" spans="1:39" ht="15" customHeight="1" x14ac:dyDescent="0.15">
      <c r="A6" s="135"/>
      <c r="B6" s="136"/>
      <c r="C6" s="136"/>
      <c r="D6" s="428" t="s">
        <v>296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428" t="s">
        <v>79</v>
      </c>
      <c r="Q6" s="136"/>
      <c r="R6" s="136"/>
      <c r="S6" s="136"/>
      <c r="T6" s="136"/>
      <c r="U6" s="136"/>
      <c r="V6" s="136"/>
      <c r="W6" s="136"/>
      <c r="X6" s="136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39" ht="14.45" customHeight="1" x14ac:dyDescent="0.15">
      <c r="A7" s="135"/>
      <c r="B7" s="429"/>
      <c r="C7" s="430"/>
      <c r="D7" s="431" t="s">
        <v>28</v>
      </c>
      <c r="E7" s="432" t="s">
        <v>29</v>
      </c>
      <c r="F7" s="433" t="s">
        <v>30</v>
      </c>
      <c r="G7" s="159" t="s">
        <v>224</v>
      </c>
      <c r="H7" s="160" t="s">
        <v>225</v>
      </c>
      <c r="I7" s="160" t="s">
        <v>369</v>
      </c>
      <c r="J7" s="1288" t="s">
        <v>439</v>
      </c>
      <c r="K7" s="1289"/>
      <c r="L7" s="1290"/>
      <c r="M7" s="434"/>
      <c r="N7" s="429"/>
      <c r="O7" s="430"/>
      <c r="P7" s="431" t="s">
        <v>28</v>
      </c>
      <c r="Q7" s="432" t="s">
        <v>29</v>
      </c>
      <c r="R7" s="433" t="s">
        <v>30</v>
      </c>
      <c r="S7" s="159" t="s">
        <v>224</v>
      </c>
      <c r="T7" s="160" t="s">
        <v>225</v>
      </c>
      <c r="U7" s="160" t="s">
        <v>231</v>
      </c>
      <c r="V7" s="1288" t="s">
        <v>439</v>
      </c>
      <c r="W7" s="1289"/>
      <c r="X7" s="1290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</row>
    <row r="8" spans="1:39" ht="14.45" customHeight="1" x14ac:dyDescent="0.15">
      <c r="A8" s="135"/>
      <c r="B8" s="435"/>
      <c r="C8" s="436"/>
      <c r="D8" s="437" t="s">
        <v>229</v>
      </c>
      <c r="E8" s="438" t="s">
        <v>396</v>
      </c>
      <c r="F8" s="161" t="s">
        <v>230</v>
      </c>
      <c r="G8" s="161" t="s">
        <v>233</v>
      </c>
      <c r="H8" s="162" t="s">
        <v>234</v>
      </c>
      <c r="I8" s="162" t="s">
        <v>374</v>
      </c>
      <c r="J8" s="439" t="s">
        <v>227</v>
      </c>
      <c r="K8" s="440" t="s">
        <v>228</v>
      </c>
      <c r="L8" s="441" t="s">
        <v>226</v>
      </c>
      <c r="M8" s="434"/>
      <c r="N8" s="435"/>
      <c r="O8" s="436"/>
      <c r="P8" s="437" t="s">
        <v>229</v>
      </c>
      <c r="Q8" s="438" t="s">
        <v>396</v>
      </c>
      <c r="R8" s="161" t="s">
        <v>230</v>
      </c>
      <c r="S8" s="161" t="s">
        <v>233</v>
      </c>
      <c r="T8" s="162" t="s">
        <v>234</v>
      </c>
      <c r="U8" s="162" t="s">
        <v>4</v>
      </c>
      <c r="V8" s="439" t="s">
        <v>227</v>
      </c>
      <c r="W8" s="440" t="s">
        <v>228</v>
      </c>
      <c r="X8" s="441" t="s">
        <v>226</v>
      </c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</row>
    <row r="9" spans="1:39" ht="14.45" customHeight="1" x14ac:dyDescent="0.15">
      <c r="A9" s="135"/>
      <c r="B9" s="1291" t="s">
        <v>397</v>
      </c>
      <c r="C9" s="442">
        <v>5</v>
      </c>
      <c r="D9" s="930">
        <v>25</v>
      </c>
      <c r="E9" s="936">
        <v>12839.9</v>
      </c>
      <c r="F9" s="675">
        <v>24677785</v>
      </c>
      <c r="G9" s="312">
        <f>IF(D9=0,"   －",E9/D9)</f>
        <v>513.596</v>
      </c>
      <c r="H9" s="184">
        <f>IF(D9=0,"   －",F9/D9)</f>
        <v>987111.4</v>
      </c>
      <c r="I9" s="949">
        <f>IF($D$32=0,"－",D9/$D$32*100)</f>
        <v>1.0656436487638534</v>
      </c>
      <c r="J9" s="690">
        <v>2268</v>
      </c>
      <c r="K9" s="691">
        <v>1565</v>
      </c>
      <c r="L9" s="775">
        <f>IF(E9 = 0, 0, F9/E9)</f>
        <v>1921.9608408165172</v>
      </c>
      <c r="M9" s="444"/>
      <c r="N9" s="1291" t="s">
        <v>358</v>
      </c>
      <c r="O9" s="442">
        <v>5</v>
      </c>
      <c r="P9" s="930">
        <v>20</v>
      </c>
      <c r="Q9" s="936">
        <v>11428.1</v>
      </c>
      <c r="R9" s="675">
        <v>21208686</v>
      </c>
      <c r="S9" s="184">
        <f>IF(P9=0,"   －",Q9/P9)</f>
        <v>571.40499999999997</v>
      </c>
      <c r="T9" s="312">
        <f>IF(P9=0,"   －",R9/P9)</f>
        <v>1060434.3</v>
      </c>
      <c r="U9" s="954">
        <f>IF($P$32=0,"－",P9/$P$32*100)</f>
        <v>0.77130736598534511</v>
      </c>
      <c r="V9" s="690">
        <v>2268</v>
      </c>
      <c r="W9" s="691">
        <v>1163</v>
      </c>
      <c r="X9" s="775">
        <f>IF(Q9 = 0, 0, R9/Q9)</f>
        <v>1855.836578258853</v>
      </c>
      <c r="Y9" s="666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</row>
    <row r="10" spans="1:39" ht="14.45" customHeight="1" x14ac:dyDescent="0.15">
      <c r="A10" s="135"/>
      <c r="B10" s="1287"/>
      <c r="C10" s="445">
        <v>4</v>
      </c>
      <c r="D10" s="931">
        <v>156</v>
      </c>
      <c r="E10" s="937">
        <v>74637.100000000006</v>
      </c>
      <c r="F10" s="678">
        <v>130151827</v>
      </c>
      <c r="G10" s="313">
        <f>IF(D10=0,"   －",E10/D10)</f>
        <v>478.44294871794875</v>
      </c>
      <c r="H10" s="346">
        <f>IF(D10=0,"   －",F10/D10)</f>
        <v>834306.58333333337</v>
      </c>
      <c r="I10" s="950">
        <f t="shared" ref="I10:I32" si="0">IF($D$32=0,"－",D10/$D$32*100)</f>
        <v>6.6496163682864458</v>
      </c>
      <c r="J10" s="692">
        <v>2063</v>
      </c>
      <c r="K10" s="693">
        <v>1463</v>
      </c>
      <c r="L10" s="776">
        <f t="shared" ref="L10:L32" si="1">IF(E10 = 0, 0, F10/E10)</f>
        <v>1743.7953377073866</v>
      </c>
      <c r="M10" s="444"/>
      <c r="N10" s="1287"/>
      <c r="O10" s="445">
        <v>4</v>
      </c>
      <c r="P10" s="931">
        <v>191</v>
      </c>
      <c r="Q10" s="937">
        <v>107208.9</v>
      </c>
      <c r="R10" s="678">
        <v>191580783</v>
      </c>
      <c r="S10" s="185">
        <f>IF(P10=0,"   －",Q10/P10)</f>
        <v>561.30314136125651</v>
      </c>
      <c r="T10" s="313">
        <f t="shared" ref="T10:T32" si="2">IF(P10=0,"   －",R10/P10)</f>
        <v>1003040.7486910995</v>
      </c>
      <c r="U10" s="955">
        <f t="shared" ref="U10:U32" si="3">IF($P$32=0,"－",P10/$P$32*100)</f>
        <v>7.3659853451600465</v>
      </c>
      <c r="V10" s="692">
        <v>2168</v>
      </c>
      <c r="W10" s="693">
        <v>1486</v>
      </c>
      <c r="X10" s="776">
        <f t="shared" ref="X10:X32" si="4">IF(Q10 = 0, 0, R10/Q10)</f>
        <v>1786.985809946749</v>
      </c>
      <c r="Y10" s="666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</row>
    <row r="11" spans="1:39" ht="14.45" customHeight="1" x14ac:dyDescent="0.15">
      <c r="A11" s="135"/>
      <c r="B11" s="1287"/>
      <c r="C11" s="445">
        <v>3</v>
      </c>
      <c r="D11" s="931">
        <v>147</v>
      </c>
      <c r="E11" s="937">
        <v>70062.5</v>
      </c>
      <c r="F11" s="678">
        <v>114447548</v>
      </c>
      <c r="G11" s="313">
        <f>IF(D11=0,"   －",E11/D11)</f>
        <v>476.61564625850338</v>
      </c>
      <c r="H11" s="313">
        <f t="shared" ref="H11:H31" si="5">IF(D11=0,"   －",F11/D11)</f>
        <v>778554.74829931976</v>
      </c>
      <c r="I11" s="950">
        <f t="shared" si="0"/>
        <v>6.265984654731457</v>
      </c>
      <c r="J11" s="692">
        <v>1973</v>
      </c>
      <c r="K11" s="693">
        <v>1080</v>
      </c>
      <c r="L11" s="776">
        <f t="shared" si="1"/>
        <v>1633.5064834968778</v>
      </c>
      <c r="M11" s="444"/>
      <c r="N11" s="1287"/>
      <c r="O11" s="445">
        <v>3</v>
      </c>
      <c r="P11" s="931">
        <v>98</v>
      </c>
      <c r="Q11" s="937">
        <v>53028.4</v>
      </c>
      <c r="R11" s="678">
        <v>88340989</v>
      </c>
      <c r="S11" s="185">
        <f t="shared" ref="S11:S32" si="6">IF(P11=0,"   －",Q11/P11)</f>
        <v>541.10612244897959</v>
      </c>
      <c r="T11" s="313">
        <f t="shared" si="2"/>
        <v>901438.66326530615</v>
      </c>
      <c r="U11" s="955">
        <f t="shared" si="3"/>
        <v>3.7794060933281912</v>
      </c>
      <c r="V11" s="692">
        <v>2026</v>
      </c>
      <c r="W11" s="693">
        <v>1406</v>
      </c>
      <c r="X11" s="776">
        <f t="shared" si="4"/>
        <v>1665.9184323871737</v>
      </c>
      <c r="Y11" s="666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</row>
    <row r="12" spans="1:39" ht="14.45" customHeight="1" x14ac:dyDescent="0.15">
      <c r="A12" s="135"/>
      <c r="B12" s="1287"/>
      <c r="C12" s="445">
        <v>2</v>
      </c>
      <c r="D12" s="931">
        <v>49</v>
      </c>
      <c r="E12" s="937">
        <v>21559</v>
      </c>
      <c r="F12" s="678">
        <v>32480070</v>
      </c>
      <c r="G12" s="185">
        <f>IF(D12=0,"   －",E12/D12)</f>
        <v>439.9795918367347</v>
      </c>
      <c r="H12" s="313">
        <f t="shared" si="5"/>
        <v>662858.57142857148</v>
      </c>
      <c r="I12" s="950">
        <f t="shared" si="0"/>
        <v>2.0886615515771525</v>
      </c>
      <c r="J12" s="692">
        <v>1833</v>
      </c>
      <c r="K12" s="693">
        <v>858</v>
      </c>
      <c r="L12" s="776">
        <f t="shared" si="1"/>
        <v>1506.5666311053387</v>
      </c>
      <c r="M12" s="444"/>
      <c r="N12" s="1287"/>
      <c r="O12" s="445">
        <v>2</v>
      </c>
      <c r="P12" s="931">
        <v>20</v>
      </c>
      <c r="Q12" s="937">
        <v>10570.8</v>
      </c>
      <c r="R12" s="678">
        <v>16405918</v>
      </c>
      <c r="S12" s="185">
        <f t="shared" si="6"/>
        <v>528.54</v>
      </c>
      <c r="T12" s="185">
        <f t="shared" si="2"/>
        <v>820295.9</v>
      </c>
      <c r="U12" s="955">
        <f t="shared" si="3"/>
        <v>0.77130736598534511</v>
      </c>
      <c r="V12" s="692">
        <v>1678</v>
      </c>
      <c r="W12" s="693">
        <v>1361</v>
      </c>
      <c r="X12" s="776">
        <f t="shared" si="4"/>
        <v>1552.003443447989</v>
      </c>
      <c r="Y12" s="666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</row>
    <row r="13" spans="1:39" ht="14.45" customHeight="1" x14ac:dyDescent="0.15">
      <c r="A13" s="135"/>
      <c r="B13" s="1287"/>
      <c r="C13" s="447">
        <v>1</v>
      </c>
      <c r="D13" s="944">
        <v>0</v>
      </c>
      <c r="E13" s="946">
        <v>0</v>
      </c>
      <c r="F13" s="682">
        <v>0</v>
      </c>
      <c r="G13" s="241" t="str">
        <f t="shared" ref="G13:G32" si="7">IF(D13=0,"   －",E13/D13)</f>
        <v xml:space="preserve">   －</v>
      </c>
      <c r="H13" s="185" t="str">
        <f t="shared" si="5"/>
        <v xml:space="preserve">   －</v>
      </c>
      <c r="I13" s="952">
        <f t="shared" si="0"/>
        <v>0</v>
      </c>
      <c r="J13" s="692">
        <v>0</v>
      </c>
      <c r="K13" s="693">
        <v>0</v>
      </c>
      <c r="L13" s="776">
        <f t="shared" si="1"/>
        <v>0</v>
      </c>
      <c r="M13" s="444"/>
      <c r="N13" s="1287"/>
      <c r="O13" s="447">
        <v>1</v>
      </c>
      <c r="P13" s="944">
        <v>0</v>
      </c>
      <c r="Q13" s="946">
        <v>0</v>
      </c>
      <c r="R13" s="682">
        <v>0</v>
      </c>
      <c r="S13" s="241" t="str">
        <f t="shared" si="6"/>
        <v xml:space="preserve">   －</v>
      </c>
      <c r="T13" s="346" t="str">
        <f t="shared" si="2"/>
        <v xml:space="preserve">   －</v>
      </c>
      <c r="U13" s="956">
        <f t="shared" si="3"/>
        <v>0</v>
      </c>
      <c r="V13" s="692">
        <v>0</v>
      </c>
      <c r="W13" s="693">
        <v>0</v>
      </c>
      <c r="X13" s="776">
        <f t="shared" si="4"/>
        <v>0</v>
      </c>
      <c r="Y13" s="666"/>
      <c r="Z13" s="135" t="s">
        <v>2</v>
      </c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</row>
    <row r="14" spans="1:39" ht="14.45" customHeight="1" x14ac:dyDescent="0.15">
      <c r="A14" s="135"/>
      <c r="B14" s="1292"/>
      <c r="C14" s="449" t="s">
        <v>21</v>
      </c>
      <c r="D14" s="935">
        <f>SUM(D9:D13)</f>
        <v>377</v>
      </c>
      <c r="E14" s="947">
        <f>SUM(E9:E13)</f>
        <v>179098.5</v>
      </c>
      <c r="F14" s="488">
        <f>SUM(F9:F13)</f>
        <v>301757230</v>
      </c>
      <c r="G14" s="186">
        <f t="shared" si="7"/>
        <v>475.06233421750665</v>
      </c>
      <c r="H14" s="346">
        <f t="shared" si="5"/>
        <v>800417.05570291774</v>
      </c>
      <c r="I14" s="953">
        <f t="shared" si="0"/>
        <v>16.06990622335891</v>
      </c>
      <c r="J14" s="694">
        <v>2268</v>
      </c>
      <c r="K14" s="695">
        <v>858</v>
      </c>
      <c r="L14" s="777">
        <f t="shared" si="1"/>
        <v>1684.8674332839191</v>
      </c>
      <c r="M14" s="444"/>
      <c r="N14" s="1292"/>
      <c r="O14" s="449" t="s">
        <v>359</v>
      </c>
      <c r="P14" s="935">
        <f>SUM(P9:P13)</f>
        <v>329</v>
      </c>
      <c r="Q14" s="947">
        <f>SUM(Q9:Q13)</f>
        <v>182236.19999999998</v>
      </c>
      <c r="R14" s="488">
        <f>SUM(R9:R13)</f>
        <v>317536376</v>
      </c>
      <c r="S14" s="186">
        <f t="shared" si="6"/>
        <v>553.90942249240118</v>
      </c>
      <c r="T14" s="186">
        <f t="shared" si="2"/>
        <v>965156.1580547113</v>
      </c>
      <c r="U14" s="957">
        <f t="shared" si="3"/>
        <v>12.688006170458928</v>
      </c>
      <c r="V14" s="694">
        <v>2268</v>
      </c>
      <c r="W14" s="695">
        <v>1163</v>
      </c>
      <c r="X14" s="777">
        <f t="shared" si="4"/>
        <v>1742.4440149651937</v>
      </c>
      <c r="Y14" s="666" t="s">
        <v>1</v>
      </c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</row>
    <row r="15" spans="1:39" ht="14.45" customHeight="1" x14ac:dyDescent="0.15">
      <c r="A15" s="135"/>
      <c r="B15" s="1291" t="s">
        <v>399</v>
      </c>
      <c r="C15" s="442">
        <v>5</v>
      </c>
      <c r="D15" s="930">
        <v>8</v>
      </c>
      <c r="E15" s="936">
        <v>3812.1</v>
      </c>
      <c r="F15" s="696">
        <v>6820066</v>
      </c>
      <c r="G15" s="184">
        <f t="shared" si="7"/>
        <v>476.51249999999999</v>
      </c>
      <c r="H15" s="312">
        <f t="shared" si="5"/>
        <v>852508.25</v>
      </c>
      <c r="I15" s="949">
        <f t="shared" si="0"/>
        <v>0.34100596760443308</v>
      </c>
      <c r="J15" s="690">
        <v>1884</v>
      </c>
      <c r="K15" s="691">
        <v>1628</v>
      </c>
      <c r="L15" s="775">
        <f>IF(E15 = 0, 0, F15/E15)</f>
        <v>1789.0574748826107</v>
      </c>
      <c r="M15" s="434"/>
      <c r="N15" s="1291" t="s">
        <v>360</v>
      </c>
      <c r="O15" s="442">
        <v>5</v>
      </c>
      <c r="P15" s="930">
        <v>20</v>
      </c>
      <c r="Q15" s="936">
        <v>11636.3</v>
      </c>
      <c r="R15" s="675">
        <v>21674344</v>
      </c>
      <c r="S15" s="184">
        <f t="shared" si="6"/>
        <v>581.81499999999994</v>
      </c>
      <c r="T15" s="312">
        <f t="shared" si="2"/>
        <v>1083717.2</v>
      </c>
      <c r="U15" s="954">
        <f t="shared" si="3"/>
        <v>0.77130736598534511</v>
      </c>
      <c r="V15" s="690">
        <v>2162</v>
      </c>
      <c r="W15" s="691">
        <v>1728</v>
      </c>
      <c r="X15" s="775">
        <f>IF(Q15 = 0, 0, R15/Q15)</f>
        <v>1862.6491238623962</v>
      </c>
      <c r="Y15" s="666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</row>
    <row r="16" spans="1:39" ht="14.45" customHeight="1" x14ac:dyDescent="0.15">
      <c r="A16" s="135"/>
      <c r="B16" s="1287"/>
      <c r="C16" s="445">
        <v>4</v>
      </c>
      <c r="D16" s="931">
        <v>301</v>
      </c>
      <c r="E16" s="937">
        <v>143223.6</v>
      </c>
      <c r="F16" s="697">
        <v>245314767</v>
      </c>
      <c r="G16" s="185">
        <f t="shared" si="7"/>
        <v>475.82591362126249</v>
      </c>
      <c r="H16" s="313">
        <f t="shared" si="5"/>
        <v>814999.22591362125</v>
      </c>
      <c r="I16" s="950">
        <f t="shared" si="0"/>
        <v>12.830349531116795</v>
      </c>
      <c r="J16" s="692">
        <v>2052</v>
      </c>
      <c r="K16" s="693">
        <v>972</v>
      </c>
      <c r="L16" s="776">
        <f t="shared" si="1"/>
        <v>1712.809669635451</v>
      </c>
      <c r="M16" s="434"/>
      <c r="N16" s="1287"/>
      <c r="O16" s="445">
        <v>4</v>
      </c>
      <c r="P16" s="931">
        <v>554</v>
      </c>
      <c r="Q16" s="937">
        <v>311985.7</v>
      </c>
      <c r="R16" s="678">
        <v>545823744</v>
      </c>
      <c r="S16" s="185">
        <f t="shared" si="6"/>
        <v>563.15108303249099</v>
      </c>
      <c r="T16" s="313">
        <f t="shared" si="2"/>
        <v>985241.41516245482</v>
      </c>
      <c r="U16" s="955">
        <f t="shared" si="3"/>
        <v>21.365214037794061</v>
      </c>
      <c r="V16" s="692">
        <v>2119</v>
      </c>
      <c r="W16" s="693">
        <v>973</v>
      </c>
      <c r="X16" s="776">
        <f t="shared" si="4"/>
        <v>1749.5152630392995</v>
      </c>
      <c r="Y16" s="666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</row>
    <row r="17" spans="1:39" ht="14.45" customHeight="1" x14ac:dyDescent="0.15">
      <c r="A17" s="135"/>
      <c r="B17" s="1287"/>
      <c r="C17" s="445">
        <v>3</v>
      </c>
      <c r="D17" s="931">
        <v>795</v>
      </c>
      <c r="E17" s="937">
        <v>365905.5</v>
      </c>
      <c r="F17" s="697">
        <v>581578597</v>
      </c>
      <c r="G17" s="185">
        <f t="shared" si="7"/>
        <v>460.25849056603772</v>
      </c>
      <c r="H17" s="313">
        <f t="shared" si="5"/>
        <v>731545.40503144648</v>
      </c>
      <c r="I17" s="950">
        <f t="shared" si="0"/>
        <v>33.887468030690535</v>
      </c>
      <c r="J17" s="692">
        <v>1958</v>
      </c>
      <c r="K17" s="693">
        <v>826</v>
      </c>
      <c r="L17" s="776">
        <f t="shared" si="1"/>
        <v>1589.4229439021824</v>
      </c>
      <c r="M17" s="434"/>
      <c r="N17" s="1287"/>
      <c r="O17" s="445">
        <v>3</v>
      </c>
      <c r="P17" s="931">
        <v>817</v>
      </c>
      <c r="Q17" s="937">
        <v>437068.79999999999</v>
      </c>
      <c r="R17" s="678">
        <v>710581258</v>
      </c>
      <c r="S17" s="185">
        <f t="shared" si="6"/>
        <v>534.96793145654829</v>
      </c>
      <c r="T17" s="313">
        <f t="shared" si="2"/>
        <v>869744.50183598534</v>
      </c>
      <c r="U17" s="955">
        <f t="shared" si="3"/>
        <v>31.507905900501349</v>
      </c>
      <c r="V17" s="692">
        <v>1952</v>
      </c>
      <c r="W17" s="693">
        <v>878</v>
      </c>
      <c r="X17" s="776">
        <f t="shared" si="4"/>
        <v>1625.7881093319863</v>
      </c>
      <c r="Y17" s="666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</row>
    <row r="18" spans="1:39" ht="14.45" customHeight="1" x14ac:dyDescent="0.15">
      <c r="A18" s="135"/>
      <c r="B18" s="1287"/>
      <c r="C18" s="445">
        <v>2</v>
      </c>
      <c r="D18" s="931">
        <v>583</v>
      </c>
      <c r="E18" s="937">
        <v>249474.9</v>
      </c>
      <c r="F18" s="697">
        <v>360672648</v>
      </c>
      <c r="G18" s="185">
        <f t="shared" si="7"/>
        <v>427.91578044596912</v>
      </c>
      <c r="H18" s="313">
        <f t="shared" si="5"/>
        <v>618649.48198970838</v>
      </c>
      <c r="I18" s="950">
        <f t="shared" si="0"/>
        <v>24.85080988917306</v>
      </c>
      <c r="J18" s="692">
        <v>1944</v>
      </c>
      <c r="K18" s="693">
        <v>433</v>
      </c>
      <c r="L18" s="776">
        <f t="shared" si="1"/>
        <v>1445.7271974054304</v>
      </c>
      <c r="M18" s="434"/>
      <c r="N18" s="1287"/>
      <c r="O18" s="445">
        <v>2</v>
      </c>
      <c r="P18" s="931">
        <v>457</v>
      </c>
      <c r="Q18" s="937">
        <v>223615.4</v>
      </c>
      <c r="R18" s="678">
        <v>337886366</v>
      </c>
      <c r="S18" s="185">
        <f t="shared" si="6"/>
        <v>489.31159737417943</v>
      </c>
      <c r="T18" s="185">
        <f t="shared" si="2"/>
        <v>739357.47483588627</v>
      </c>
      <c r="U18" s="955">
        <f t="shared" si="3"/>
        <v>17.624373312765137</v>
      </c>
      <c r="V18" s="692">
        <v>1832</v>
      </c>
      <c r="W18" s="693">
        <v>431</v>
      </c>
      <c r="X18" s="776">
        <f t="shared" si="4"/>
        <v>1511.015636669031</v>
      </c>
      <c r="Y18" s="666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</row>
    <row r="19" spans="1:39" ht="14.45" customHeight="1" x14ac:dyDescent="0.15">
      <c r="A19" s="135"/>
      <c r="B19" s="1287"/>
      <c r="C19" s="447">
        <v>1</v>
      </c>
      <c r="D19" s="944">
        <v>1</v>
      </c>
      <c r="E19" s="946">
        <v>261.39999999999998</v>
      </c>
      <c r="F19" s="682">
        <v>258033</v>
      </c>
      <c r="G19" s="185">
        <f t="shared" si="7"/>
        <v>261.39999999999998</v>
      </c>
      <c r="H19" s="185">
        <f t="shared" si="5"/>
        <v>258033</v>
      </c>
      <c r="I19" s="950">
        <f t="shared" si="0"/>
        <v>4.2625745950554135E-2</v>
      </c>
      <c r="J19" s="692">
        <v>987</v>
      </c>
      <c r="K19" s="693">
        <v>987</v>
      </c>
      <c r="L19" s="776">
        <f t="shared" si="1"/>
        <v>987.11935730680955</v>
      </c>
      <c r="M19" s="434"/>
      <c r="N19" s="1287"/>
      <c r="O19" s="447">
        <v>1</v>
      </c>
      <c r="P19" s="931">
        <v>5</v>
      </c>
      <c r="Q19" s="937">
        <v>1753.9</v>
      </c>
      <c r="R19" s="678">
        <v>1959851</v>
      </c>
      <c r="S19" s="185">
        <f t="shared" si="6"/>
        <v>350.78000000000003</v>
      </c>
      <c r="T19" s="185">
        <f t="shared" si="2"/>
        <v>391970.2</v>
      </c>
      <c r="U19" s="955">
        <f t="shared" si="3"/>
        <v>0.19282684149633628</v>
      </c>
      <c r="V19" s="692">
        <v>1295</v>
      </c>
      <c r="W19" s="693">
        <v>867</v>
      </c>
      <c r="X19" s="776">
        <f t="shared" si="4"/>
        <v>1117.4245966132619</v>
      </c>
      <c r="Y19" s="666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</row>
    <row r="20" spans="1:39" ht="14.45" customHeight="1" x14ac:dyDescent="0.15">
      <c r="A20" s="135"/>
      <c r="B20" s="1292"/>
      <c r="C20" s="449" t="s">
        <v>21</v>
      </c>
      <c r="D20" s="935">
        <f>SUM(D15:D19)</f>
        <v>1688</v>
      </c>
      <c r="E20" s="961">
        <f>SUM(E15:E19)</f>
        <v>762677.5</v>
      </c>
      <c r="F20" s="491">
        <f>SUM(F15:F19)</f>
        <v>1194644111</v>
      </c>
      <c r="G20" s="186">
        <f t="shared" si="7"/>
        <v>451.82316350710903</v>
      </c>
      <c r="H20" s="346">
        <f t="shared" si="5"/>
        <v>707727.55390995264</v>
      </c>
      <c r="I20" s="953">
        <f t="shared" si="0"/>
        <v>71.952259164535377</v>
      </c>
      <c r="J20" s="694">
        <v>2052</v>
      </c>
      <c r="K20" s="695">
        <v>433</v>
      </c>
      <c r="L20" s="777">
        <f t="shared" si="1"/>
        <v>1566.3817419551515</v>
      </c>
      <c r="M20" s="434"/>
      <c r="N20" s="1292"/>
      <c r="O20" s="449" t="s">
        <v>359</v>
      </c>
      <c r="P20" s="932">
        <f>SUM(P15:P19)</f>
        <v>1853</v>
      </c>
      <c r="Q20" s="939">
        <f>SUM(Q15:Q19)</f>
        <v>986060.10000000009</v>
      </c>
      <c r="R20" s="492">
        <f>SUM(R15:R19)</f>
        <v>1617925563</v>
      </c>
      <c r="S20" s="242">
        <f t="shared" si="6"/>
        <v>532.14252563410696</v>
      </c>
      <c r="T20" s="241">
        <f t="shared" si="2"/>
        <v>873138.45817593089</v>
      </c>
      <c r="U20" s="958">
        <f t="shared" si="3"/>
        <v>71.461627458542239</v>
      </c>
      <c r="V20" s="694">
        <v>2162</v>
      </c>
      <c r="W20" s="695">
        <v>431</v>
      </c>
      <c r="X20" s="777">
        <f t="shared" si="4"/>
        <v>1640.7981247796151</v>
      </c>
      <c r="Y20" s="666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</row>
    <row r="21" spans="1:39" ht="14.45" customHeight="1" x14ac:dyDescent="0.15">
      <c r="A21" s="135"/>
      <c r="B21" s="1291" t="s">
        <v>401</v>
      </c>
      <c r="C21" s="442">
        <v>5</v>
      </c>
      <c r="D21" s="930">
        <v>1</v>
      </c>
      <c r="E21" s="936">
        <v>544.5</v>
      </c>
      <c r="F21" s="675">
        <v>908552</v>
      </c>
      <c r="G21" s="184">
        <f t="shared" si="7"/>
        <v>544.5</v>
      </c>
      <c r="H21" s="184">
        <f t="shared" si="5"/>
        <v>908552</v>
      </c>
      <c r="I21" s="949">
        <f t="shared" si="0"/>
        <v>4.2625745950554135E-2</v>
      </c>
      <c r="J21" s="690">
        <v>1669</v>
      </c>
      <c r="K21" s="691">
        <v>1669</v>
      </c>
      <c r="L21" s="775">
        <f>IF(E21 = 0, 0, F21/E21)</f>
        <v>1668.5987144168962</v>
      </c>
      <c r="M21" s="434"/>
      <c r="N21" s="1291" t="s">
        <v>361</v>
      </c>
      <c r="O21" s="442">
        <v>5</v>
      </c>
      <c r="P21" s="930">
        <v>1</v>
      </c>
      <c r="Q21" s="936">
        <v>691.5</v>
      </c>
      <c r="R21" s="675">
        <v>1189684</v>
      </c>
      <c r="S21" s="184">
        <f t="shared" si="6"/>
        <v>691.5</v>
      </c>
      <c r="T21" s="184">
        <f t="shared" si="2"/>
        <v>1189684</v>
      </c>
      <c r="U21" s="954">
        <f t="shared" si="3"/>
        <v>3.8565368299267259E-2</v>
      </c>
      <c r="V21" s="690">
        <v>1720</v>
      </c>
      <c r="W21" s="691">
        <v>1720</v>
      </c>
      <c r="X21" s="775">
        <f>IF(Q21 = 0, 0, R21/Q21)</f>
        <v>1720.4396240057845</v>
      </c>
      <c r="Y21" s="666"/>
      <c r="Z21" s="493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</row>
    <row r="22" spans="1:39" ht="14.45" customHeight="1" x14ac:dyDescent="0.15">
      <c r="A22" s="135"/>
      <c r="B22" s="1287"/>
      <c r="C22" s="445">
        <v>4</v>
      </c>
      <c r="D22" s="931">
        <v>9</v>
      </c>
      <c r="E22" s="937">
        <v>4564.3</v>
      </c>
      <c r="F22" s="678">
        <v>7879570</v>
      </c>
      <c r="G22" s="185">
        <f t="shared" si="7"/>
        <v>507.14444444444445</v>
      </c>
      <c r="H22" s="346">
        <f t="shared" si="5"/>
        <v>875507.77777777775</v>
      </c>
      <c r="I22" s="950">
        <f t="shared" si="0"/>
        <v>0.38363171355498721</v>
      </c>
      <c r="J22" s="692">
        <v>1944</v>
      </c>
      <c r="K22" s="693">
        <v>1599</v>
      </c>
      <c r="L22" s="776">
        <f t="shared" si="1"/>
        <v>1726.3479613522336</v>
      </c>
      <c r="M22" s="434"/>
      <c r="N22" s="1287"/>
      <c r="O22" s="445">
        <v>4</v>
      </c>
      <c r="P22" s="931">
        <v>54</v>
      </c>
      <c r="Q22" s="937">
        <v>31634.2</v>
      </c>
      <c r="R22" s="678">
        <v>51031418</v>
      </c>
      <c r="S22" s="185">
        <f t="shared" si="6"/>
        <v>585.81851851851854</v>
      </c>
      <c r="T22" s="346">
        <f t="shared" si="2"/>
        <v>945026.25925925921</v>
      </c>
      <c r="U22" s="955">
        <f t="shared" si="3"/>
        <v>2.0825298881604319</v>
      </c>
      <c r="V22" s="692">
        <v>1847</v>
      </c>
      <c r="W22" s="693">
        <v>832</v>
      </c>
      <c r="X22" s="776">
        <f t="shared" si="4"/>
        <v>1613.172389376055</v>
      </c>
      <c r="Y22" s="666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</row>
    <row r="23" spans="1:39" ht="14.45" customHeight="1" x14ac:dyDescent="0.15">
      <c r="A23" s="135"/>
      <c r="B23" s="1287"/>
      <c r="C23" s="445">
        <v>3</v>
      </c>
      <c r="D23" s="931">
        <v>110</v>
      </c>
      <c r="E23" s="937">
        <v>52947.9</v>
      </c>
      <c r="F23" s="678">
        <v>80828120</v>
      </c>
      <c r="G23" s="185">
        <f t="shared" si="7"/>
        <v>481.34454545454548</v>
      </c>
      <c r="H23" s="313">
        <f t="shared" si="5"/>
        <v>734801.09090909094</v>
      </c>
      <c r="I23" s="950">
        <f t="shared" si="0"/>
        <v>4.6888320545609545</v>
      </c>
      <c r="J23" s="692">
        <v>1944</v>
      </c>
      <c r="K23" s="693">
        <v>1102</v>
      </c>
      <c r="L23" s="776">
        <f t="shared" si="1"/>
        <v>1526.5595047206782</v>
      </c>
      <c r="M23" s="434"/>
      <c r="N23" s="1287"/>
      <c r="O23" s="445">
        <v>3</v>
      </c>
      <c r="P23" s="931">
        <v>198</v>
      </c>
      <c r="Q23" s="937">
        <v>111383.1</v>
      </c>
      <c r="R23" s="678">
        <v>173120290</v>
      </c>
      <c r="S23" s="185">
        <f t="shared" si="6"/>
        <v>562.54090909090917</v>
      </c>
      <c r="T23" s="313">
        <f t="shared" si="2"/>
        <v>874344.89898989897</v>
      </c>
      <c r="U23" s="955">
        <f t="shared" si="3"/>
        <v>7.635942923254917</v>
      </c>
      <c r="V23" s="692">
        <v>1944</v>
      </c>
      <c r="W23" s="693">
        <v>540</v>
      </c>
      <c r="X23" s="776">
        <f t="shared" si="4"/>
        <v>1554.2778931453693</v>
      </c>
      <c r="Y23" s="666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ht="14.45" customHeight="1" x14ac:dyDescent="0.15">
      <c r="A24" s="135"/>
      <c r="B24" s="1287"/>
      <c r="C24" s="445">
        <v>2</v>
      </c>
      <c r="D24" s="931">
        <v>153</v>
      </c>
      <c r="E24" s="937">
        <v>66260.100000000006</v>
      </c>
      <c r="F24" s="678">
        <v>86788597</v>
      </c>
      <c r="G24" s="185">
        <f t="shared" si="7"/>
        <v>433.07254901960789</v>
      </c>
      <c r="H24" s="313">
        <f t="shared" si="5"/>
        <v>567245.73202614381</v>
      </c>
      <c r="I24" s="950">
        <f t="shared" si="0"/>
        <v>6.5217391304347823</v>
      </c>
      <c r="J24" s="692">
        <v>1944</v>
      </c>
      <c r="K24" s="693">
        <v>541</v>
      </c>
      <c r="L24" s="776">
        <f t="shared" si="1"/>
        <v>1309.8168732012175</v>
      </c>
      <c r="M24" s="434"/>
      <c r="N24" s="1287"/>
      <c r="O24" s="445">
        <v>2</v>
      </c>
      <c r="P24" s="931">
        <v>149</v>
      </c>
      <c r="Q24" s="937">
        <v>77187.600000000006</v>
      </c>
      <c r="R24" s="678">
        <v>112819345</v>
      </c>
      <c r="S24" s="185">
        <f t="shared" si="6"/>
        <v>518.03758389261748</v>
      </c>
      <c r="T24" s="185">
        <f t="shared" si="2"/>
        <v>757176.81208053697</v>
      </c>
      <c r="U24" s="955">
        <f t="shared" si="3"/>
        <v>5.7462398765908214</v>
      </c>
      <c r="V24" s="692">
        <v>1787</v>
      </c>
      <c r="W24" s="693">
        <v>542</v>
      </c>
      <c r="X24" s="776">
        <f t="shared" si="4"/>
        <v>1461.6252480968444</v>
      </c>
      <c r="Y24" s="666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</row>
    <row r="25" spans="1:39" ht="14.45" customHeight="1" x14ac:dyDescent="0.15">
      <c r="A25" s="135"/>
      <c r="B25" s="1287"/>
      <c r="C25" s="447">
        <v>1</v>
      </c>
      <c r="D25" s="944">
        <v>8</v>
      </c>
      <c r="E25" s="946">
        <v>1774.7</v>
      </c>
      <c r="F25" s="682">
        <v>1201781</v>
      </c>
      <c r="G25" s="241">
        <f t="shared" si="7"/>
        <v>221.83750000000001</v>
      </c>
      <c r="H25" s="185">
        <f t="shared" si="5"/>
        <v>150222.625</v>
      </c>
      <c r="I25" s="952">
        <f t="shared" si="0"/>
        <v>0.34100596760443308</v>
      </c>
      <c r="J25" s="692">
        <v>799</v>
      </c>
      <c r="K25" s="693">
        <v>534</v>
      </c>
      <c r="L25" s="776">
        <f t="shared" si="1"/>
        <v>677.17417028230125</v>
      </c>
      <c r="M25" s="434"/>
      <c r="N25" s="1287"/>
      <c r="O25" s="447">
        <v>1</v>
      </c>
      <c r="P25" s="931">
        <v>9</v>
      </c>
      <c r="Q25" s="937">
        <v>2211.3000000000002</v>
      </c>
      <c r="R25" s="678">
        <v>1907705</v>
      </c>
      <c r="S25" s="185">
        <f t="shared" si="6"/>
        <v>245.70000000000002</v>
      </c>
      <c r="T25" s="185">
        <f t="shared" si="2"/>
        <v>211967.22222222222</v>
      </c>
      <c r="U25" s="955">
        <f t="shared" si="3"/>
        <v>0.34708831469340534</v>
      </c>
      <c r="V25" s="692">
        <v>1107</v>
      </c>
      <c r="W25" s="693">
        <v>540</v>
      </c>
      <c r="X25" s="776">
        <f t="shared" si="4"/>
        <v>862.70745715190151</v>
      </c>
      <c r="Y25" s="666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</row>
    <row r="26" spans="1:39" ht="14.45" customHeight="1" x14ac:dyDescent="0.15">
      <c r="A26" s="135"/>
      <c r="B26" s="1292"/>
      <c r="C26" s="449" t="s">
        <v>21</v>
      </c>
      <c r="D26" s="935">
        <f>SUM(D21:D25)</f>
        <v>281</v>
      </c>
      <c r="E26" s="947">
        <f>SUM(E21:E25)</f>
        <v>126091.50000000001</v>
      </c>
      <c r="F26" s="488">
        <f>SUM(F21:F25)</f>
        <v>177606620</v>
      </c>
      <c r="G26" s="186">
        <f t="shared" si="7"/>
        <v>448.72419928825627</v>
      </c>
      <c r="H26" s="242">
        <f t="shared" si="5"/>
        <v>632052.02846975089</v>
      </c>
      <c r="I26" s="953">
        <f t="shared" si="0"/>
        <v>11.977834612105712</v>
      </c>
      <c r="J26" s="694">
        <v>1944</v>
      </c>
      <c r="K26" s="695">
        <v>534</v>
      </c>
      <c r="L26" s="777">
        <f t="shared" si="1"/>
        <v>1408.5534710904381</v>
      </c>
      <c r="M26" s="434"/>
      <c r="N26" s="1292"/>
      <c r="O26" s="449" t="s">
        <v>359</v>
      </c>
      <c r="P26" s="932">
        <f>SUM(P21:P25)</f>
        <v>411</v>
      </c>
      <c r="Q26" s="938">
        <f>SUM(Q21:Q25)</f>
        <v>223107.7</v>
      </c>
      <c r="R26" s="494">
        <f>SUM(R21:R25)</f>
        <v>340068442</v>
      </c>
      <c r="S26" s="242">
        <f t="shared" si="6"/>
        <v>542.84111922141119</v>
      </c>
      <c r="T26" s="241">
        <f t="shared" si="2"/>
        <v>827417.13381995133</v>
      </c>
      <c r="U26" s="958">
        <f t="shared" si="3"/>
        <v>15.850366370998842</v>
      </c>
      <c r="V26" s="694">
        <v>1944</v>
      </c>
      <c r="W26" s="695">
        <v>540</v>
      </c>
      <c r="X26" s="777">
        <f t="shared" si="4"/>
        <v>1524.2344482059561</v>
      </c>
      <c r="Y26" s="666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</row>
    <row r="27" spans="1:39" ht="15.95" customHeight="1" x14ac:dyDescent="0.15">
      <c r="A27" s="135"/>
      <c r="B27" s="1287" t="s">
        <v>21</v>
      </c>
      <c r="C27" s="451">
        <v>5</v>
      </c>
      <c r="D27" s="933">
        <f>SUM(D9,D15,D21)</f>
        <v>34</v>
      </c>
      <c r="E27" s="940">
        <f>SUM(E9,E15,E21)</f>
        <v>17196.5</v>
      </c>
      <c r="F27" s="495">
        <f>SUM(F9,F15,F21)</f>
        <v>32406403</v>
      </c>
      <c r="G27" s="241">
        <f t="shared" si="7"/>
        <v>505.77941176470586</v>
      </c>
      <c r="H27" s="346">
        <f t="shared" si="5"/>
        <v>953129.5</v>
      </c>
      <c r="I27" s="952">
        <f t="shared" si="0"/>
        <v>1.4492753623188406</v>
      </c>
      <c r="J27" s="690">
        <v>2268</v>
      </c>
      <c r="K27" s="691">
        <v>1565</v>
      </c>
      <c r="L27" s="775">
        <f>IF(E27 = 0, 0, F27/E27)</f>
        <v>1884.4766667635856</v>
      </c>
      <c r="M27" s="434"/>
      <c r="N27" s="1287" t="s">
        <v>359</v>
      </c>
      <c r="O27" s="451">
        <v>5</v>
      </c>
      <c r="P27" s="933">
        <f>SUM(P9,P15,P21)</f>
        <v>41</v>
      </c>
      <c r="Q27" s="962">
        <f>SUM(Q9,Q15,Q21)</f>
        <v>23755.9</v>
      </c>
      <c r="R27" s="452">
        <f>SUM(R9,R15,R21)</f>
        <v>44072714</v>
      </c>
      <c r="S27" s="241">
        <f t="shared" si="6"/>
        <v>579.4121951219513</v>
      </c>
      <c r="T27" s="312">
        <f t="shared" si="2"/>
        <v>1074944.243902439</v>
      </c>
      <c r="U27" s="956">
        <f t="shared" si="3"/>
        <v>1.5811801002699577</v>
      </c>
      <c r="V27" s="690">
        <v>2268</v>
      </c>
      <c r="W27" s="691">
        <v>1163</v>
      </c>
      <c r="X27" s="775">
        <f>IF(Q27 = 0, 0, R27/Q27)</f>
        <v>1855.2323422812858</v>
      </c>
      <c r="Y27" s="666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</row>
    <row r="28" spans="1:39" ht="15.95" customHeight="1" x14ac:dyDescent="0.15">
      <c r="A28" s="135"/>
      <c r="B28" s="1287"/>
      <c r="C28" s="445">
        <v>4</v>
      </c>
      <c r="D28" s="934">
        <f t="shared" ref="D28:F31" si="8">SUM(D10,D16,D22)</f>
        <v>466</v>
      </c>
      <c r="E28" s="941">
        <f t="shared" si="8"/>
        <v>222425</v>
      </c>
      <c r="F28" s="490">
        <f t="shared" si="8"/>
        <v>383346164</v>
      </c>
      <c r="G28" s="185">
        <f t="shared" si="7"/>
        <v>477.30686695278968</v>
      </c>
      <c r="H28" s="313">
        <f t="shared" si="5"/>
        <v>822631.25321888411</v>
      </c>
      <c r="I28" s="950">
        <f t="shared" si="0"/>
        <v>19.863597612958227</v>
      </c>
      <c r="J28" s="692">
        <v>2063</v>
      </c>
      <c r="K28" s="693">
        <v>972</v>
      </c>
      <c r="L28" s="776">
        <f t="shared" si="1"/>
        <v>1723.4850578846801</v>
      </c>
      <c r="M28" s="434"/>
      <c r="N28" s="1287"/>
      <c r="O28" s="445">
        <v>4</v>
      </c>
      <c r="P28" s="934">
        <f t="shared" ref="P28:R31" si="9">SUM(P10,P16,P22)</f>
        <v>799</v>
      </c>
      <c r="Q28" s="942">
        <f>SUM(Q22,Q16,Q10)</f>
        <v>450828.80000000005</v>
      </c>
      <c r="R28" s="454">
        <f t="shared" si="9"/>
        <v>788435945</v>
      </c>
      <c r="S28" s="185">
        <f t="shared" si="6"/>
        <v>564.24130162703386</v>
      </c>
      <c r="T28" s="185">
        <f t="shared" si="2"/>
        <v>986778.40425531915</v>
      </c>
      <c r="U28" s="955">
        <f t="shared" si="3"/>
        <v>30.813729271114536</v>
      </c>
      <c r="V28" s="692">
        <v>2168</v>
      </c>
      <c r="W28" s="693">
        <v>832</v>
      </c>
      <c r="X28" s="776">
        <f t="shared" si="4"/>
        <v>1748.8588683775304</v>
      </c>
      <c r="Y28" s="666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</row>
    <row r="29" spans="1:39" ht="15.95" customHeight="1" x14ac:dyDescent="0.15">
      <c r="A29" s="135"/>
      <c r="B29" s="1287"/>
      <c r="C29" s="445">
        <v>3</v>
      </c>
      <c r="D29" s="934">
        <f t="shared" si="8"/>
        <v>1052</v>
      </c>
      <c r="E29" s="941">
        <f t="shared" si="8"/>
        <v>488915.9</v>
      </c>
      <c r="F29" s="490">
        <f t="shared" si="8"/>
        <v>776854265</v>
      </c>
      <c r="G29" s="185">
        <f t="shared" si="7"/>
        <v>464.74895437262359</v>
      </c>
      <c r="H29" s="313">
        <f t="shared" si="5"/>
        <v>738454.62452471477</v>
      </c>
      <c r="I29" s="950">
        <f t="shared" si="0"/>
        <v>44.842284739982951</v>
      </c>
      <c r="J29" s="692">
        <v>1973</v>
      </c>
      <c r="K29" s="693">
        <v>826</v>
      </c>
      <c r="L29" s="776">
        <f t="shared" si="1"/>
        <v>1588.9322989904806</v>
      </c>
      <c r="M29" s="434"/>
      <c r="N29" s="1287"/>
      <c r="O29" s="445">
        <v>3</v>
      </c>
      <c r="P29" s="934">
        <f t="shared" si="9"/>
        <v>1113</v>
      </c>
      <c r="Q29" s="942">
        <f>SUM(Q11,Q17,Q23)</f>
        <v>601480.30000000005</v>
      </c>
      <c r="R29" s="454">
        <f t="shared" si="9"/>
        <v>972042537</v>
      </c>
      <c r="S29" s="185">
        <f t="shared" si="6"/>
        <v>540.41356693620844</v>
      </c>
      <c r="T29" s="346">
        <f t="shared" si="2"/>
        <v>873353.58221024263</v>
      </c>
      <c r="U29" s="955">
        <f t="shared" si="3"/>
        <v>42.923254917084456</v>
      </c>
      <c r="V29" s="692">
        <v>2026</v>
      </c>
      <c r="W29" s="693">
        <v>540</v>
      </c>
      <c r="X29" s="776">
        <f t="shared" si="4"/>
        <v>1616.0837470487395</v>
      </c>
      <c r="Y29" s="666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</row>
    <row r="30" spans="1:39" ht="15.95" customHeight="1" x14ac:dyDescent="0.15">
      <c r="A30" s="135"/>
      <c r="B30" s="1287"/>
      <c r="C30" s="445">
        <v>2</v>
      </c>
      <c r="D30" s="934">
        <f t="shared" si="8"/>
        <v>785</v>
      </c>
      <c r="E30" s="941">
        <f t="shared" si="8"/>
        <v>337294</v>
      </c>
      <c r="F30" s="490">
        <f t="shared" si="8"/>
        <v>479941315</v>
      </c>
      <c r="G30" s="185">
        <f t="shared" si="7"/>
        <v>429.67388535031847</v>
      </c>
      <c r="H30" s="313">
        <f t="shared" si="5"/>
        <v>611390.21019108279</v>
      </c>
      <c r="I30" s="950">
        <f t="shared" si="0"/>
        <v>33.461210571184999</v>
      </c>
      <c r="J30" s="692">
        <v>1944</v>
      </c>
      <c r="K30" s="693">
        <v>433</v>
      </c>
      <c r="L30" s="776">
        <f t="shared" si="1"/>
        <v>1422.9168470236648</v>
      </c>
      <c r="M30" s="434"/>
      <c r="N30" s="1287"/>
      <c r="O30" s="445">
        <v>2</v>
      </c>
      <c r="P30" s="934">
        <f t="shared" si="9"/>
        <v>626</v>
      </c>
      <c r="Q30" s="942">
        <f t="shared" si="9"/>
        <v>311373.8</v>
      </c>
      <c r="R30" s="454">
        <f t="shared" si="9"/>
        <v>467111629</v>
      </c>
      <c r="S30" s="185">
        <f t="shared" si="6"/>
        <v>497.40223642172521</v>
      </c>
      <c r="T30" s="185">
        <f t="shared" si="2"/>
        <v>746184.7108626198</v>
      </c>
      <c r="U30" s="955">
        <f t="shared" si="3"/>
        <v>24.141920555341304</v>
      </c>
      <c r="V30" s="692">
        <v>1832</v>
      </c>
      <c r="W30" s="693">
        <v>431</v>
      </c>
      <c r="X30" s="776">
        <f t="shared" si="4"/>
        <v>1500.1635622521869</v>
      </c>
      <c r="Y30" s="666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</row>
    <row r="31" spans="1:39" ht="15.95" customHeight="1" x14ac:dyDescent="0.15">
      <c r="A31" s="135"/>
      <c r="B31" s="1287"/>
      <c r="C31" s="447">
        <v>1</v>
      </c>
      <c r="D31" s="934">
        <f t="shared" si="8"/>
        <v>9</v>
      </c>
      <c r="E31" s="941">
        <f t="shared" si="8"/>
        <v>2036.1</v>
      </c>
      <c r="F31" s="490">
        <f t="shared" si="8"/>
        <v>1459814</v>
      </c>
      <c r="G31" s="185">
        <f t="shared" si="7"/>
        <v>226.23333333333332</v>
      </c>
      <c r="H31" s="313">
        <f t="shared" si="5"/>
        <v>162201.55555555556</v>
      </c>
      <c r="I31" s="950">
        <f t="shared" si="0"/>
        <v>0.38363171355498721</v>
      </c>
      <c r="J31" s="692">
        <v>987</v>
      </c>
      <c r="K31" s="693">
        <v>534</v>
      </c>
      <c r="L31" s="776">
        <f t="shared" si="1"/>
        <v>716.96576788959283</v>
      </c>
      <c r="M31" s="434"/>
      <c r="N31" s="1287"/>
      <c r="O31" s="447">
        <v>1</v>
      </c>
      <c r="P31" s="934">
        <f t="shared" si="9"/>
        <v>14</v>
      </c>
      <c r="Q31" s="942">
        <f t="shared" si="9"/>
        <v>3965.2000000000003</v>
      </c>
      <c r="R31" s="454">
        <f t="shared" si="9"/>
        <v>3867556</v>
      </c>
      <c r="S31" s="185">
        <f t="shared" si="6"/>
        <v>283.22857142857146</v>
      </c>
      <c r="T31" s="185">
        <f t="shared" si="2"/>
        <v>276254</v>
      </c>
      <c r="U31" s="955">
        <f t="shared" si="3"/>
        <v>0.53991515618974162</v>
      </c>
      <c r="V31" s="692">
        <v>1295</v>
      </c>
      <c r="W31" s="693">
        <v>540</v>
      </c>
      <c r="X31" s="776">
        <f t="shared" si="4"/>
        <v>975.37476041561581</v>
      </c>
      <c r="Y31" s="666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</row>
    <row r="32" spans="1:39" ht="15.95" customHeight="1" x14ac:dyDescent="0.15">
      <c r="A32" s="135"/>
      <c r="B32" s="1292"/>
      <c r="C32" s="449" t="s">
        <v>21</v>
      </c>
      <c r="D32" s="935">
        <f>SUM(D27:D31)</f>
        <v>2346</v>
      </c>
      <c r="E32" s="947">
        <f>SUM(E27:E31)</f>
        <v>1067867.5</v>
      </c>
      <c r="F32" s="488">
        <f>SUM(F27:F31)</f>
        <v>1674007961</v>
      </c>
      <c r="G32" s="186">
        <f t="shared" si="7"/>
        <v>455.18648763853366</v>
      </c>
      <c r="H32" s="186">
        <f>IF(D32=0,"   －",F32/D32)</f>
        <v>713558.38064791134</v>
      </c>
      <c r="I32" s="953">
        <f t="shared" si="0"/>
        <v>100</v>
      </c>
      <c r="J32" s="694">
        <v>2268</v>
      </c>
      <c r="K32" s="695">
        <v>433</v>
      </c>
      <c r="L32" s="777">
        <f t="shared" si="1"/>
        <v>1567.6176688587302</v>
      </c>
      <c r="M32" s="434"/>
      <c r="N32" s="1292"/>
      <c r="O32" s="449" t="s">
        <v>359</v>
      </c>
      <c r="P32" s="935">
        <f>SUM(P27:P31)</f>
        <v>2593</v>
      </c>
      <c r="Q32" s="943">
        <f>SUM(Q27:Q31)</f>
        <v>1391404</v>
      </c>
      <c r="R32" s="450">
        <f>SUM(R27:R31)</f>
        <v>2275530381</v>
      </c>
      <c r="S32" s="186">
        <f t="shared" si="6"/>
        <v>536.60007713073662</v>
      </c>
      <c r="T32" s="186">
        <f t="shared" si="2"/>
        <v>877566.67219436949</v>
      </c>
      <c r="U32" s="957">
        <f t="shared" si="3"/>
        <v>100</v>
      </c>
      <c r="V32" s="694">
        <v>2268</v>
      </c>
      <c r="W32" s="695">
        <v>431</v>
      </c>
      <c r="X32" s="777">
        <f t="shared" si="4"/>
        <v>1635.4203243630175</v>
      </c>
      <c r="Y32" s="666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</row>
    <row r="33" spans="1:39" ht="20.25" customHeight="1" x14ac:dyDescent="0.15">
      <c r="A33" s="135"/>
      <c r="B33" s="136"/>
      <c r="C33" s="136"/>
      <c r="D33" s="428" t="s">
        <v>362</v>
      </c>
      <c r="E33" s="136"/>
      <c r="F33" s="136"/>
      <c r="G33" s="136"/>
      <c r="H33" s="347"/>
      <c r="I33" s="136"/>
      <c r="J33" s="136"/>
      <c r="K33" s="136"/>
      <c r="L33" s="136"/>
      <c r="M33" s="434"/>
      <c r="N33" s="136"/>
      <c r="O33" s="136"/>
      <c r="P33" s="428" t="s">
        <v>363</v>
      </c>
      <c r="Q33" s="187"/>
      <c r="R33" s="136"/>
      <c r="S33" s="136"/>
      <c r="T33" s="136"/>
      <c r="U33" s="136"/>
      <c r="V33" s="136"/>
      <c r="W33" s="136"/>
      <c r="X33" s="136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</row>
    <row r="34" spans="1:39" ht="14.45" customHeight="1" x14ac:dyDescent="0.15">
      <c r="B34" s="429"/>
      <c r="C34" s="430"/>
      <c r="D34" s="431" t="s">
        <v>364</v>
      </c>
      <c r="E34" s="432" t="s">
        <v>365</v>
      </c>
      <c r="F34" s="433" t="s">
        <v>366</v>
      </c>
      <c r="G34" s="159" t="s">
        <v>367</v>
      </c>
      <c r="H34" s="160" t="s">
        <v>368</v>
      </c>
      <c r="I34" s="160" t="s">
        <v>369</v>
      </c>
      <c r="J34" s="1288" t="s">
        <v>439</v>
      </c>
      <c r="K34" s="1289"/>
      <c r="L34" s="1290"/>
      <c r="M34" s="434"/>
      <c r="N34" s="429"/>
      <c r="O34" s="430"/>
      <c r="P34" s="431" t="s">
        <v>364</v>
      </c>
      <c r="Q34" s="432" t="s">
        <v>365</v>
      </c>
      <c r="R34" s="433" t="s">
        <v>366</v>
      </c>
      <c r="S34" s="159" t="s">
        <v>367</v>
      </c>
      <c r="T34" s="160" t="s">
        <v>368</v>
      </c>
      <c r="U34" s="160" t="s">
        <v>369</v>
      </c>
      <c r="V34" s="1288" t="s">
        <v>439</v>
      </c>
      <c r="W34" s="1289"/>
      <c r="X34" s="1290"/>
    </row>
    <row r="35" spans="1:39" ht="14.45" customHeight="1" x14ac:dyDescent="0.15">
      <c r="B35" s="435"/>
      <c r="C35" s="436"/>
      <c r="D35" s="437" t="s">
        <v>370</v>
      </c>
      <c r="E35" s="438" t="s">
        <v>371</v>
      </c>
      <c r="F35" s="161" t="s">
        <v>372</v>
      </c>
      <c r="G35" s="161" t="s">
        <v>373</v>
      </c>
      <c r="H35" s="162" t="s">
        <v>494</v>
      </c>
      <c r="I35" s="162" t="s">
        <v>374</v>
      </c>
      <c r="J35" s="439" t="s">
        <v>375</v>
      </c>
      <c r="K35" s="440" t="s">
        <v>376</v>
      </c>
      <c r="L35" s="441" t="s">
        <v>377</v>
      </c>
      <c r="M35" s="434"/>
      <c r="N35" s="435"/>
      <c r="O35" s="436"/>
      <c r="P35" s="437" t="s">
        <v>370</v>
      </c>
      <c r="Q35" s="438" t="s">
        <v>371</v>
      </c>
      <c r="R35" s="161" t="s">
        <v>372</v>
      </c>
      <c r="S35" s="161" t="s">
        <v>373</v>
      </c>
      <c r="T35" s="162" t="s">
        <v>494</v>
      </c>
      <c r="U35" s="162" t="s">
        <v>374</v>
      </c>
      <c r="V35" s="439" t="s">
        <v>375</v>
      </c>
      <c r="W35" s="440" t="s">
        <v>376</v>
      </c>
      <c r="X35" s="441" t="s">
        <v>377</v>
      </c>
    </row>
    <row r="36" spans="1:39" ht="14.45" customHeight="1" x14ac:dyDescent="0.15">
      <c r="B36" s="1291" t="s">
        <v>397</v>
      </c>
      <c r="C36" s="442">
        <v>5</v>
      </c>
      <c r="D36" s="930">
        <v>0</v>
      </c>
      <c r="E36" s="936">
        <v>0</v>
      </c>
      <c r="F36" s="675">
        <v>0</v>
      </c>
      <c r="G36" s="184" t="str">
        <f>IF(D36=0,"   －",E36/D36)</f>
        <v xml:space="preserve">   －</v>
      </c>
      <c r="H36" s="184" t="str">
        <f t="shared" ref="H36:H59" si="10">IF(D36=0,"   －",F36/D36)</f>
        <v xml:space="preserve">   －</v>
      </c>
      <c r="I36" s="963" t="str">
        <f>IF($D$59=0,"－",D36/$D$59*100)</f>
        <v>－</v>
      </c>
      <c r="J36" s="698">
        <v>0</v>
      </c>
      <c r="K36" s="699">
        <v>0</v>
      </c>
      <c r="L36" s="775">
        <f>IF(E36 = 0, 0, F36/E36)</f>
        <v>0</v>
      </c>
      <c r="M36" s="434"/>
      <c r="N36" s="1291" t="s">
        <v>358</v>
      </c>
      <c r="O36" s="442">
        <v>5</v>
      </c>
      <c r="P36" s="930">
        <f>SUM(D9,P9,D36)</f>
        <v>45</v>
      </c>
      <c r="Q36" s="936">
        <f>SUM(E9,Q9,E36)</f>
        <v>24268</v>
      </c>
      <c r="R36" s="769">
        <f>SUM(F9,R9,F36)</f>
        <v>45886471</v>
      </c>
      <c r="S36" s="766">
        <f t="shared" ref="S36:S59" si="11">IF(P36=0,"   －",Q36/P36)</f>
        <v>539.28888888888889</v>
      </c>
      <c r="T36" s="184">
        <f>IF(P36=0,"   －",R36/P36)</f>
        <v>1019699.3555555556</v>
      </c>
      <c r="U36" s="954">
        <f>IF($P$59=0,"－",P36/$P$59*100)</f>
        <v>0.91111561044745892</v>
      </c>
      <c r="V36" s="676">
        <v>2268</v>
      </c>
      <c r="W36" s="677">
        <v>1163</v>
      </c>
      <c r="X36" s="775">
        <f>IF(Q36 = 0, 0, R36/Q36)</f>
        <v>1890.8221114224493</v>
      </c>
      <c r="Y36" s="668"/>
    </row>
    <row r="37" spans="1:39" ht="14.45" customHeight="1" x14ac:dyDescent="0.15">
      <c r="B37" s="1287"/>
      <c r="C37" s="445">
        <v>4</v>
      </c>
      <c r="D37" s="931">
        <v>0</v>
      </c>
      <c r="E37" s="937">
        <v>0</v>
      </c>
      <c r="F37" s="697">
        <v>0</v>
      </c>
      <c r="G37" s="241" t="str">
        <f t="shared" ref="G37:G59" si="12">IF(D37=0,"   －",E37/D37)</f>
        <v xml:space="preserve">   －</v>
      </c>
      <c r="H37" s="241" t="str">
        <f t="shared" si="10"/>
        <v xml:space="preserve">   －</v>
      </c>
      <c r="I37" s="964" t="str">
        <f t="shared" ref="I37:I58" si="13">IF($D$59=0,"－",D37/$D$59*100)</f>
        <v>－</v>
      </c>
      <c r="J37" s="700">
        <v>0</v>
      </c>
      <c r="K37" s="701">
        <v>0</v>
      </c>
      <c r="L37" s="776">
        <f t="shared" ref="L37:L59" si="14">IF(E37 = 0, 0, F37/E37)</f>
        <v>0</v>
      </c>
      <c r="M37" s="434"/>
      <c r="N37" s="1287"/>
      <c r="O37" s="445">
        <v>4</v>
      </c>
      <c r="P37" s="931">
        <f t="shared" ref="P37:R41" si="15">SUM(D10,P10,D37)</f>
        <v>347</v>
      </c>
      <c r="Q37" s="937">
        <f t="shared" si="15"/>
        <v>181846</v>
      </c>
      <c r="R37" s="770">
        <f t="shared" si="15"/>
        <v>321732610</v>
      </c>
      <c r="S37" s="767">
        <f t="shared" si="11"/>
        <v>524.05187319884726</v>
      </c>
      <c r="T37" s="185">
        <f>IF(P37=0,"   －",R37/P37)</f>
        <v>927183.31412103749</v>
      </c>
      <c r="U37" s="955">
        <f t="shared" ref="U37:U59" si="16">IF($P$59=0,"－",P37/$P$59*100)</f>
        <v>7.0257137072281841</v>
      </c>
      <c r="V37" s="679">
        <v>2168</v>
      </c>
      <c r="W37" s="680">
        <v>1463</v>
      </c>
      <c r="X37" s="776">
        <f t="shared" ref="X37:X59" si="17">IF(Q37 = 0, 0, R37/Q37)</f>
        <v>1769.258658425261</v>
      </c>
      <c r="Y37" s="668"/>
    </row>
    <row r="38" spans="1:39" ht="14.45" customHeight="1" x14ac:dyDescent="0.15">
      <c r="B38" s="1287"/>
      <c r="C38" s="445">
        <v>3</v>
      </c>
      <c r="D38" s="931">
        <v>0</v>
      </c>
      <c r="E38" s="937">
        <v>0</v>
      </c>
      <c r="F38" s="697">
        <v>0</v>
      </c>
      <c r="G38" s="185" t="str">
        <f t="shared" si="12"/>
        <v xml:space="preserve">   －</v>
      </c>
      <c r="H38" s="241" t="str">
        <f t="shared" si="10"/>
        <v xml:space="preserve">   －</v>
      </c>
      <c r="I38" s="964" t="str">
        <f t="shared" si="13"/>
        <v>－</v>
      </c>
      <c r="J38" s="700">
        <v>0</v>
      </c>
      <c r="K38" s="701">
        <v>0</v>
      </c>
      <c r="L38" s="776">
        <f t="shared" si="14"/>
        <v>0</v>
      </c>
      <c r="M38" s="434"/>
      <c r="N38" s="1287"/>
      <c r="O38" s="445">
        <v>3</v>
      </c>
      <c r="P38" s="931">
        <f t="shared" si="15"/>
        <v>245</v>
      </c>
      <c r="Q38" s="937">
        <f t="shared" si="15"/>
        <v>123090.9</v>
      </c>
      <c r="R38" s="770">
        <f t="shared" si="15"/>
        <v>202788537</v>
      </c>
      <c r="S38" s="767">
        <f t="shared" si="11"/>
        <v>502.41183673469385</v>
      </c>
      <c r="T38" s="185">
        <f t="shared" ref="T38:T59" si="18">IF(P38=0,"   －",R38/P38)</f>
        <v>827708.3142857143</v>
      </c>
      <c r="U38" s="955">
        <f t="shared" si="16"/>
        <v>4.9605183235472774</v>
      </c>
      <c r="V38" s="679">
        <v>2026</v>
      </c>
      <c r="W38" s="680">
        <v>1080</v>
      </c>
      <c r="X38" s="776">
        <f t="shared" si="17"/>
        <v>1647.4697723389788</v>
      </c>
      <c r="Y38" s="668"/>
    </row>
    <row r="39" spans="1:39" ht="14.45" customHeight="1" x14ac:dyDescent="0.15">
      <c r="B39" s="1287"/>
      <c r="C39" s="445">
        <v>2</v>
      </c>
      <c r="D39" s="931">
        <v>0</v>
      </c>
      <c r="E39" s="937">
        <v>0</v>
      </c>
      <c r="F39" s="697">
        <v>0</v>
      </c>
      <c r="G39" s="185" t="str">
        <f t="shared" si="12"/>
        <v xml:space="preserve">   －</v>
      </c>
      <c r="H39" s="241" t="str">
        <f t="shared" si="10"/>
        <v xml:space="preserve">   －</v>
      </c>
      <c r="I39" s="964" t="str">
        <f t="shared" si="13"/>
        <v>－</v>
      </c>
      <c r="J39" s="700">
        <v>0</v>
      </c>
      <c r="K39" s="701">
        <v>0</v>
      </c>
      <c r="L39" s="776">
        <f t="shared" si="14"/>
        <v>0</v>
      </c>
      <c r="M39" s="434"/>
      <c r="N39" s="1287"/>
      <c r="O39" s="445">
        <v>2</v>
      </c>
      <c r="P39" s="931">
        <f t="shared" si="15"/>
        <v>69</v>
      </c>
      <c r="Q39" s="937">
        <f t="shared" si="15"/>
        <v>32129.8</v>
      </c>
      <c r="R39" s="770">
        <f t="shared" si="15"/>
        <v>48885988</v>
      </c>
      <c r="S39" s="767">
        <f t="shared" si="11"/>
        <v>465.6492753623188</v>
      </c>
      <c r="T39" s="185">
        <f t="shared" si="18"/>
        <v>708492.5797101449</v>
      </c>
      <c r="U39" s="955">
        <f t="shared" si="16"/>
        <v>1.3970439360194371</v>
      </c>
      <c r="V39" s="679">
        <v>1833</v>
      </c>
      <c r="W39" s="680">
        <v>858</v>
      </c>
      <c r="X39" s="776">
        <f t="shared" si="17"/>
        <v>1521.5154778429994</v>
      </c>
      <c r="Y39" s="668"/>
    </row>
    <row r="40" spans="1:39" ht="14.45" customHeight="1" x14ac:dyDescent="0.15">
      <c r="B40" s="1287"/>
      <c r="C40" s="447">
        <v>1</v>
      </c>
      <c r="D40" s="944">
        <v>0</v>
      </c>
      <c r="E40" s="946">
        <v>0</v>
      </c>
      <c r="F40" s="682">
        <v>0</v>
      </c>
      <c r="G40" s="185" t="str">
        <f t="shared" si="12"/>
        <v xml:space="preserve">   －</v>
      </c>
      <c r="H40" s="241" t="str">
        <f t="shared" si="10"/>
        <v xml:space="preserve">   －</v>
      </c>
      <c r="I40" s="964" t="str">
        <f t="shared" si="13"/>
        <v>－</v>
      </c>
      <c r="J40" s="702">
        <v>0</v>
      </c>
      <c r="K40" s="703">
        <v>0</v>
      </c>
      <c r="L40" s="776">
        <f t="shared" si="14"/>
        <v>0</v>
      </c>
      <c r="M40" s="434"/>
      <c r="N40" s="1287"/>
      <c r="O40" s="447">
        <v>1</v>
      </c>
      <c r="P40" s="931">
        <f t="shared" si="15"/>
        <v>0</v>
      </c>
      <c r="Q40" s="937">
        <f t="shared" si="15"/>
        <v>0</v>
      </c>
      <c r="R40" s="770">
        <f t="shared" si="15"/>
        <v>0</v>
      </c>
      <c r="S40" s="767" t="str">
        <f t="shared" si="11"/>
        <v xml:space="preserve">   －</v>
      </c>
      <c r="T40" s="185" t="str">
        <f t="shared" si="18"/>
        <v xml:space="preserve">   －</v>
      </c>
      <c r="U40" s="955">
        <f>IF($P$59=0,"－",P40/$P$59*100)</f>
        <v>0</v>
      </c>
      <c r="V40" s="679">
        <v>0</v>
      </c>
      <c r="W40" s="680">
        <v>0</v>
      </c>
      <c r="X40" s="776">
        <f t="shared" si="17"/>
        <v>0</v>
      </c>
      <c r="Y40" s="668"/>
    </row>
    <row r="41" spans="1:39" ht="14.45" customHeight="1" x14ac:dyDescent="0.15">
      <c r="B41" s="1292"/>
      <c r="C41" s="449" t="s">
        <v>21</v>
      </c>
      <c r="D41" s="935">
        <f>SUM(D36:D40)</f>
        <v>0</v>
      </c>
      <c r="E41" s="947">
        <f>SUM(E36:E40)</f>
        <v>0</v>
      </c>
      <c r="F41" s="488">
        <f>SUM(F36:F40)</f>
        <v>0</v>
      </c>
      <c r="G41" s="186" t="str">
        <f t="shared" si="12"/>
        <v xml:space="preserve">   －</v>
      </c>
      <c r="H41" s="186" t="str">
        <f t="shared" si="10"/>
        <v xml:space="preserve">   －</v>
      </c>
      <c r="I41" s="965" t="str">
        <f t="shared" si="13"/>
        <v>－</v>
      </c>
      <c r="J41" s="704">
        <v>0</v>
      </c>
      <c r="K41" s="705">
        <v>0</v>
      </c>
      <c r="L41" s="777">
        <f t="shared" si="14"/>
        <v>0</v>
      </c>
      <c r="M41" s="434"/>
      <c r="N41" s="1292"/>
      <c r="O41" s="449" t="s">
        <v>359</v>
      </c>
      <c r="P41" s="959">
        <f>SUM(P36:P40)</f>
        <v>706</v>
      </c>
      <c r="Q41" s="960">
        <f t="shared" si="15"/>
        <v>361334.69999999995</v>
      </c>
      <c r="R41" s="771">
        <f t="shared" si="15"/>
        <v>619293606</v>
      </c>
      <c r="S41" s="768">
        <f t="shared" si="11"/>
        <v>511.80552407932004</v>
      </c>
      <c r="T41" s="186">
        <f t="shared" si="18"/>
        <v>877186.41076487256</v>
      </c>
      <c r="U41" s="957">
        <f t="shared" si="16"/>
        <v>14.294391577242358</v>
      </c>
      <c r="V41" s="685">
        <v>2268</v>
      </c>
      <c r="W41" s="686">
        <v>858</v>
      </c>
      <c r="X41" s="777">
        <f t="shared" si="17"/>
        <v>1713.9057112422363</v>
      </c>
      <c r="Y41" s="668"/>
    </row>
    <row r="42" spans="1:39" ht="14.45" customHeight="1" x14ac:dyDescent="0.15">
      <c r="B42" s="1291" t="s">
        <v>398</v>
      </c>
      <c r="C42" s="442">
        <v>5</v>
      </c>
      <c r="D42" s="930">
        <v>0</v>
      </c>
      <c r="E42" s="936">
        <v>0</v>
      </c>
      <c r="F42" s="696">
        <v>0</v>
      </c>
      <c r="G42" s="184" t="str">
        <f t="shared" si="12"/>
        <v xml:space="preserve">   －</v>
      </c>
      <c r="H42" s="184" t="str">
        <f t="shared" si="10"/>
        <v xml:space="preserve">   －</v>
      </c>
      <c r="I42" s="963" t="str">
        <f t="shared" si="13"/>
        <v>－</v>
      </c>
      <c r="J42" s="698">
        <v>0</v>
      </c>
      <c r="K42" s="699">
        <v>0</v>
      </c>
      <c r="L42" s="775">
        <f>IF(E42 = 0, 0, F42/E42)</f>
        <v>0</v>
      </c>
      <c r="M42" s="434"/>
      <c r="N42" s="1291" t="s">
        <v>360</v>
      </c>
      <c r="O42" s="442">
        <v>5</v>
      </c>
      <c r="P42" s="930">
        <f>SUM(D15,P15,D42)</f>
        <v>28</v>
      </c>
      <c r="Q42" s="936">
        <f>SUM(E15,Q15,E42)</f>
        <v>15448.4</v>
      </c>
      <c r="R42" s="769">
        <f>SUM(F15,R15,F42)</f>
        <v>28494410</v>
      </c>
      <c r="S42" s="184">
        <f t="shared" si="11"/>
        <v>551.7285714285714</v>
      </c>
      <c r="T42" s="241">
        <f t="shared" si="18"/>
        <v>1017657.5</v>
      </c>
      <c r="U42" s="954">
        <f t="shared" si="16"/>
        <v>0.56691637983397447</v>
      </c>
      <c r="V42" s="676">
        <v>2162</v>
      </c>
      <c r="W42" s="677">
        <v>1628</v>
      </c>
      <c r="X42" s="775">
        <f>IF(Q42 = 0, 0, R42/Q42)</f>
        <v>1844.4893969602031</v>
      </c>
      <c r="Y42" s="668"/>
    </row>
    <row r="43" spans="1:39" ht="14.45" customHeight="1" x14ac:dyDescent="0.15">
      <c r="B43" s="1287"/>
      <c r="C43" s="445">
        <v>4</v>
      </c>
      <c r="D43" s="931">
        <v>0</v>
      </c>
      <c r="E43" s="937">
        <v>0</v>
      </c>
      <c r="F43" s="697">
        <v>0</v>
      </c>
      <c r="G43" s="185" t="str">
        <f t="shared" si="12"/>
        <v xml:space="preserve">   －</v>
      </c>
      <c r="H43" s="185" t="str">
        <f t="shared" si="10"/>
        <v xml:space="preserve">   －</v>
      </c>
      <c r="I43" s="964" t="str">
        <f t="shared" si="13"/>
        <v>－</v>
      </c>
      <c r="J43" s="700">
        <v>0</v>
      </c>
      <c r="K43" s="701">
        <v>0</v>
      </c>
      <c r="L43" s="776">
        <f t="shared" si="14"/>
        <v>0</v>
      </c>
      <c r="M43" s="434"/>
      <c r="N43" s="1287"/>
      <c r="O43" s="445">
        <v>4</v>
      </c>
      <c r="P43" s="931">
        <f t="shared" ref="P43:R47" si="19">SUM(D16,P16,D43)</f>
        <v>855</v>
      </c>
      <c r="Q43" s="937">
        <f t="shared" si="19"/>
        <v>455209.30000000005</v>
      </c>
      <c r="R43" s="770">
        <f t="shared" si="19"/>
        <v>791138511</v>
      </c>
      <c r="S43" s="185">
        <f t="shared" si="11"/>
        <v>532.40853801169601</v>
      </c>
      <c r="T43" s="185">
        <f t="shared" si="18"/>
        <v>925308.2</v>
      </c>
      <c r="U43" s="955">
        <f t="shared" si="16"/>
        <v>17.31119659850172</v>
      </c>
      <c r="V43" s="679">
        <v>2119</v>
      </c>
      <c r="W43" s="680">
        <v>972</v>
      </c>
      <c r="X43" s="776">
        <f t="shared" si="17"/>
        <v>1737.9664936546769</v>
      </c>
      <c r="Y43" s="668"/>
    </row>
    <row r="44" spans="1:39" ht="14.45" customHeight="1" x14ac:dyDescent="0.15">
      <c r="B44" s="1287"/>
      <c r="C44" s="445">
        <v>3</v>
      </c>
      <c r="D44" s="931">
        <v>0</v>
      </c>
      <c r="E44" s="937">
        <v>0</v>
      </c>
      <c r="F44" s="678">
        <v>0</v>
      </c>
      <c r="G44" s="185" t="str">
        <f t="shared" si="12"/>
        <v xml:space="preserve">   －</v>
      </c>
      <c r="H44" s="185" t="str">
        <f t="shared" si="10"/>
        <v xml:space="preserve">   －</v>
      </c>
      <c r="I44" s="964" t="str">
        <f t="shared" si="13"/>
        <v>－</v>
      </c>
      <c r="J44" s="700">
        <v>0</v>
      </c>
      <c r="K44" s="701">
        <v>0</v>
      </c>
      <c r="L44" s="776">
        <f t="shared" si="14"/>
        <v>0</v>
      </c>
      <c r="M44" s="434"/>
      <c r="N44" s="1287"/>
      <c r="O44" s="445">
        <v>3</v>
      </c>
      <c r="P44" s="931">
        <f t="shared" si="19"/>
        <v>1612</v>
      </c>
      <c r="Q44" s="937">
        <f t="shared" si="19"/>
        <v>802974.3</v>
      </c>
      <c r="R44" s="770">
        <f t="shared" si="19"/>
        <v>1292159855</v>
      </c>
      <c r="S44" s="185">
        <f t="shared" si="11"/>
        <v>498.12301488833748</v>
      </c>
      <c r="T44" s="185">
        <f t="shared" si="18"/>
        <v>801587.99937965255</v>
      </c>
      <c r="U44" s="955">
        <f t="shared" si="16"/>
        <v>32.638185867584532</v>
      </c>
      <c r="V44" s="679">
        <v>1958</v>
      </c>
      <c r="W44" s="680">
        <v>826</v>
      </c>
      <c r="X44" s="776">
        <f t="shared" si="17"/>
        <v>1609.21695127727</v>
      </c>
      <c r="Y44" s="668"/>
    </row>
    <row r="45" spans="1:39" ht="14.45" customHeight="1" x14ac:dyDescent="0.15">
      <c r="B45" s="1287"/>
      <c r="C45" s="445">
        <v>2</v>
      </c>
      <c r="D45" s="931">
        <v>0</v>
      </c>
      <c r="E45" s="937">
        <v>0</v>
      </c>
      <c r="F45" s="697">
        <v>0</v>
      </c>
      <c r="G45" s="241" t="str">
        <f t="shared" si="12"/>
        <v xml:space="preserve">   －</v>
      </c>
      <c r="H45" s="185" t="str">
        <f t="shared" si="10"/>
        <v xml:space="preserve">   －</v>
      </c>
      <c r="I45" s="964" t="str">
        <f t="shared" si="13"/>
        <v>－</v>
      </c>
      <c r="J45" s="700">
        <v>0</v>
      </c>
      <c r="K45" s="701">
        <v>0</v>
      </c>
      <c r="L45" s="776">
        <f t="shared" si="14"/>
        <v>0</v>
      </c>
      <c r="M45" s="434"/>
      <c r="N45" s="1287"/>
      <c r="O45" s="445">
        <v>2</v>
      </c>
      <c r="P45" s="931">
        <f t="shared" si="19"/>
        <v>1040</v>
      </c>
      <c r="Q45" s="937">
        <f t="shared" si="19"/>
        <v>473090.3</v>
      </c>
      <c r="R45" s="770">
        <f t="shared" si="19"/>
        <v>698559014</v>
      </c>
      <c r="S45" s="185">
        <f t="shared" si="11"/>
        <v>454.89451923076922</v>
      </c>
      <c r="T45" s="185">
        <f t="shared" si="18"/>
        <v>671691.3596153846</v>
      </c>
      <c r="U45" s="955">
        <f t="shared" si="16"/>
        <v>21.056894108119053</v>
      </c>
      <c r="V45" s="679">
        <v>1944</v>
      </c>
      <c r="W45" s="680">
        <v>431</v>
      </c>
      <c r="X45" s="776">
        <f t="shared" si="17"/>
        <v>1476.5870574814153</v>
      </c>
      <c r="Y45" s="668"/>
    </row>
    <row r="46" spans="1:39" ht="14.45" customHeight="1" x14ac:dyDescent="0.15">
      <c r="B46" s="1287"/>
      <c r="C46" s="447">
        <v>1</v>
      </c>
      <c r="D46" s="944">
        <v>0</v>
      </c>
      <c r="E46" s="946">
        <v>0</v>
      </c>
      <c r="F46" s="682">
        <v>0</v>
      </c>
      <c r="G46" s="185" t="str">
        <f t="shared" si="12"/>
        <v xml:space="preserve">   －</v>
      </c>
      <c r="H46" s="185" t="str">
        <f t="shared" si="10"/>
        <v xml:space="preserve">   －</v>
      </c>
      <c r="I46" s="964" t="str">
        <f t="shared" si="13"/>
        <v>－</v>
      </c>
      <c r="J46" s="702">
        <v>0</v>
      </c>
      <c r="K46" s="703">
        <v>0</v>
      </c>
      <c r="L46" s="776">
        <f t="shared" si="14"/>
        <v>0</v>
      </c>
      <c r="M46" s="434"/>
      <c r="N46" s="1287"/>
      <c r="O46" s="447">
        <v>1</v>
      </c>
      <c r="P46" s="931">
        <f t="shared" si="19"/>
        <v>6</v>
      </c>
      <c r="Q46" s="937">
        <f t="shared" si="19"/>
        <v>2015.3000000000002</v>
      </c>
      <c r="R46" s="770">
        <f t="shared" si="19"/>
        <v>2217884</v>
      </c>
      <c r="S46" s="185">
        <f t="shared" si="11"/>
        <v>335.88333333333338</v>
      </c>
      <c r="T46" s="185">
        <f t="shared" si="18"/>
        <v>369647.33333333331</v>
      </c>
      <c r="U46" s="955">
        <f t="shared" si="16"/>
        <v>0.12148208139299453</v>
      </c>
      <c r="V46" s="679">
        <v>1295</v>
      </c>
      <c r="W46" s="680">
        <v>867</v>
      </c>
      <c r="X46" s="776">
        <f t="shared" si="17"/>
        <v>1100.5229990572122</v>
      </c>
      <c r="Y46" s="668"/>
    </row>
    <row r="47" spans="1:39" ht="14.45" customHeight="1" x14ac:dyDescent="0.15">
      <c r="B47" s="1292"/>
      <c r="C47" s="449" t="s">
        <v>21</v>
      </c>
      <c r="D47" s="935">
        <f>SUM(D42:D46)</f>
        <v>0</v>
      </c>
      <c r="E47" s="961">
        <f>SUM(E42:E46)</f>
        <v>0</v>
      </c>
      <c r="F47" s="491">
        <f>SUM(F42:F46)</f>
        <v>0</v>
      </c>
      <c r="G47" s="186" t="str">
        <f t="shared" si="12"/>
        <v xml:space="preserve">   －</v>
      </c>
      <c r="H47" s="186" t="str">
        <f t="shared" si="10"/>
        <v xml:space="preserve">   －</v>
      </c>
      <c r="I47" s="965" t="str">
        <f t="shared" si="13"/>
        <v>－</v>
      </c>
      <c r="J47" s="706">
        <v>0</v>
      </c>
      <c r="K47" s="705">
        <v>0</v>
      </c>
      <c r="L47" s="777">
        <f t="shared" si="14"/>
        <v>0</v>
      </c>
      <c r="M47" s="434"/>
      <c r="N47" s="1292"/>
      <c r="O47" s="449" t="s">
        <v>359</v>
      </c>
      <c r="P47" s="959">
        <f>SUM(P42:P46)</f>
        <v>3541</v>
      </c>
      <c r="Q47" s="960">
        <f t="shared" si="19"/>
        <v>1748737.6</v>
      </c>
      <c r="R47" s="771">
        <f t="shared" si="19"/>
        <v>2812569674</v>
      </c>
      <c r="S47" s="186">
        <f t="shared" si="11"/>
        <v>493.8541654899746</v>
      </c>
      <c r="T47" s="186">
        <f t="shared" si="18"/>
        <v>794286.83253318269</v>
      </c>
      <c r="U47" s="957">
        <f t="shared" si="16"/>
        <v>71.694675035432283</v>
      </c>
      <c r="V47" s="685">
        <v>2162</v>
      </c>
      <c r="W47" s="686">
        <v>431</v>
      </c>
      <c r="X47" s="777">
        <f t="shared" si="17"/>
        <v>1608.3428834606175</v>
      </c>
      <c r="Y47" s="668"/>
    </row>
    <row r="48" spans="1:39" ht="14.45" customHeight="1" x14ac:dyDescent="0.15">
      <c r="B48" s="1291" t="s">
        <v>400</v>
      </c>
      <c r="C48" s="442">
        <v>5</v>
      </c>
      <c r="D48" s="930">
        <v>0</v>
      </c>
      <c r="E48" s="936">
        <v>0</v>
      </c>
      <c r="F48" s="675">
        <v>0</v>
      </c>
      <c r="G48" s="184" t="str">
        <f t="shared" si="12"/>
        <v xml:space="preserve">   －</v>
      </c>
      <c r="H48" s="184" t="str">
        <f t="shared" si="10"/>
        <v xml:space="preserve">   －</v>
      </c>
      <c r="I48" s="963" t="str">
        <f t="shared" si="13"/>
        <v>－</v>
      </c>
      <c r="J48" s="702">
        <v>0</v>
      </c>
      <c r="K48" s="703">
        <v>0</v>
      </c>
      <c r="L48" s="775">
        <f>IF(E48 = 0, 0, F48/E48)</f>
        <v>0</v>
      </c>
      <c r="M48" s="434"/>
      <c r="N48" s="1291" t="s">
        <v>361</v>
      </c>
      <c r="O48" s="442">
        <v>5</v>
      </c>
      <c r="P48" s="930">
        <f>SUM(D21,P21,D48)</f>
        <v>2</v>
      </c>
      <c r="Q48" s="936">
        <f>SUM(E21,Q21,E48)</f>
        <v>1236</v>
      </c>
      <c r="R48" s="769">
        <f>SUM(F21,R21,F48)</f>
        <v>2098236</v>
      </c>
      <c r="S48" s="184">
        <f t="shared" si="11"/>
        <v>618</v>
      </c>
      <c r="T48" s="241">
        <f t="shared" si="18"/>
        <v>1049118</v>
      </c>
      <c r="U48" s="954">
        <f t="shared" si="16"/>
        <v>4.0494027130998173E-2</v>
      </c>
      <c r="V48" s="676">
        <v>1720</v>
      </c>
      <c r="W48" s="677">
        <v>1669</v>
      </c>
      <c r="X48" s="775">
        <f>IF(Q48 = 0, 0, R48/Q48)</f>
        <v>1697.6019417475727</v>
      </c>
      <c r="Y48" s="668"/>
    </row>
    <row r="49" spans="1:25" ht="14.45" customHeight="1" x14ac:dyDescent="0.15">
      <c r="B49" s="1287"/>
      <c r="C49" s="445">
        <v>4</v>
      </c>
      <c r="D49" s="931">
        <v>0</v>
      </c>
      <c r="E49" s="937">
        <v>0</v>
      </c>
      <c r="F49" s="697">
        <v>0</v>
      </c>
      <c r="G49" s="241" t="str">
        <f t="shared" si="12"/>
        <v xml:space="preserve">   －</v>
      </c>
      <c r="H49" s="185" t="str">
        <f t="shared" si="10"/>
        <v xml:space="preserve">   －</v>
      </c>
      <c r="I49" s="964" t="str">
        <f t="shared" si="13"/>
        <v>－</v>
      </c>
      <c r="J49" s="702">
        <v>0</v>
      </c>
      <c r="K49" s="703">
        <v>0</v>
      </c>
      <c r="L49" s="776">
        <f t="shared" si="14"/>
        <v>0</v>
      </c>
      <c r="M49" s="434"/>
      <c r="N49" s="1287"/>
      <c r="O49" s="445">
        <v>4</v>
      </c>
      <c r="P49" s="931">
        <f t="shared" ref="P49:R53" si="20">SUM(D22,P22,D49)</f>
        <v>63</v>
      </c>
      <c r="Q49" s="937">
        <f t="shared" si="20"/>
        <v>36198.5</v>
      </c>
      <c r="R49" s="770">
        <f t="shared" si="20"/>
        <v>58910988</v>
      </c>
      <c r="S49" s="185">
        <f t="shared" si="11"/>
        <v>574.57936507936506</v>
      </c>
      <c r="T49" s="185">
        <f t="shared" si="18"/>
        <v>935095.04761904757</v>
      </c>
      <c r="U49" s="955">
        <f t="shared" si="16"/>
        <v>1.2755618546264427</v>
      </c>
      <c r="V49" s="679">
        <v>1944</v>
      </c>
      <c r="W49" s="680">
        <v>832</v>
      </c>
      <c r="X49" s="776">
        <f t="shared" si="17"/>
        <v>1627.442794590936</v>
      </c>
      <c r="Y49" s="668"/>
    </row>
    <row r="50" spans="1:25" ht="14.45" customHeight="1" x14ac:dyDescent="0.15">
      <c r="B50" s="1287"/>
      <c r="C50" s="445">
        <v>3</v>
      </c>
      <c r="D50" s="931">
        <v>0</v>
      </c>
      <c r="E50" s="937">
        <v>0</v>
      </c>
      <c r="F50" s="697">
        <v>0</v>
      </c>
      <c r="G50" s="185" t="str">
        <f t="shared" si="12"/>
        <v xml:space="preserve">   －</v>
      </c>
      <c r="H50" s="185" t="str">
        <f t="shared" si="10"/>
        <v xml:space="preserve">   －</v>
      </c>
      <c r="I50" s="964" t="str">
        <f t="shared" si="13"/>
        <v>－</v>
      </c>
      <c r="J50" s="700">
        <v>0</v>
      </c>
      <c r="K50" s="701">
        <v>0</v>
      </c>
      <c r="L50" s="776">
        <f t="shared" si="14"/>
        <v>0</v>
      </c>
      <c r="M50" s="434"/>
      <c r="N50" s="1287"/>
      <c r="O50" s="445">
        <v>3</v>
      </c>
      <c r="P50" s="931">
        <f t="shared" si="20"/>
        <v>308</v>
      </c>
      <c r="Q50" s="937">
        <f t="shared" si="20"/>
        <v>164331</v>
      </c>
      <c r="R50" s="770">
        <f t="shared" si="20"/>
        <v>253948410</v>
      </c>
      <c r="S50" s="185">
        <f t="shared" si="11"/>
        <v>533.54220779220782</v>
      </c>
      <c r="T50" s="185">
        <f t="shared" si="18"/>
        <v>824507.82467532472</v>
      </c>
      <c r="U50" s="955">
        <f t="shared" si="16"/>
        <v>6.2360801781737196</v>
      </c>
      <c r="V50" s="679">
        <v>1944</v>
      </c>
      <c r="W50" s="680">
        <v>540</v>
      </c>
      <c r="X50" s="776">
        <f t="shared" si="17"/>
        <v>1545.3469521879622</v>
      </c>
      <c r="Y50" s="668"/>
    </row>
    <row r="51" spans="1:25" ht="14.45" customHeight="1" x14ac:dyDescent="0.15">
      <c r="B51" s="1287"/>
      <c r="C51" s="445">
        <v>2</v>
      </c>
      <c r="D51" s="931">
        <v>0</v>
      </c>
      <c r="E51" s="937">
        <v>0</v>
      </c>
      <c r="F51" s="697">
        <v>0</v>
      </c>
      <c r="G51" s="185" t="str">
        <f t="shared" si="12"/>
        <v xml:space="preserve">   －</v>
      </c>
      <c r="H51" s="185" t="str">
        <f t="shared" si="10"/>
        <v xml:space="preserve">   －</v>
      </c>
      <c r="I51" s="964" t="str">
        <f t="shared" si="13"/>
        <v>－</v>
      </c>
      <c r="J51" s="700">
        <v>0</v>
      </c>
      <c r="K51" s="701">
        <v>0</v>
      </c>
      <c r="L51" s="776">
        <f t="shared" si="14"/>
        <v>0</v>
      </c>
      <c r="M51" s="434"/>
      <c r="N51" s="1287"/>
      <c r="O51" s="445">
        <v>2</v>
      </c>
      <c r="P51" s="931">
        <f t="shared" si="20"/>
        <v>302</v>
      </c>
      <c r="Q51" s="937">
        <f t="shared" si="20"/>
        <v>143447.70000000001</v>
      </c>
      <c r="R51" s="770">
        <f t="shared" si="20"/>
        <v>199607942</v>
      </c>
      <c r="S51" s="185">
        <f t="shared" si="11"/>
        <v>474.9923841059603</v>
      </c>
      <c r="T51" s="185">
        <f t="shared" si="18"/>
        <v>660953.45033112587</v>
      </c>
      <c r="U51" s="955">
        <f t="shared" si="16"/>
        <v>6.1145980967807247</v>
      </c>
      <c r="V51" s="679">
        <v>1944</v>
      </c>
      <c r="W51" s="680">
        <v>541</v>
      </c>
      <c r="X51" s="776">
        <f t="shared" si="17"/>
        <v>1391.5032586789471</v>
      </c>
      <c r="Y51" s="668"/>
    </row>
    <row r="52" spans="1:25" ht="14.45" customHeight="1" x14ac:dyDescent="0.15">
      <c r="B52" s="1287"/>
      <c r="C52" s="447">
        <v>1</v>
      </c>
      <c r="D52" s="944">
        <v>0</v>
      </c>
      <c r="E52" s="946">
        <v>0</v>
      </c>
      <c r="F52" s="682">
        <v>0</v>
      </c>
      <c r="G52" s="185" t="str">
        <f t="shared" si="12"/>
        <v xml:space="preserve">   －</v>
      </c>
      <c r="H52" s="185" t="str">
        <f t="shared" si="10"/>
        <v xml:space="preserve">   －</v>
      </c>
      <c r="I52" s="964" t="str">
        <f t="shared" si="13"/>
        <v>－</v>
      </c>
      <c r="J52" s="700">
        <v>0</v>
      </c>
      <c r="K52" s="701">
        <v>0</v>
      </c>
      <c r="L52" s="776">
        <f t="shared" si="14"/>
        <v>0</v>
      </c>
      <c r="M52" s="434"/>
      <c r="N52" s="1287"/>
      <c r="O52" s="447">
        <v>1</v>
      </c>
      <c r="P52" s="931">
        <f t="shared" si="20"/>
        <v>17</v>
      </c>
      <c r="Q52" s="937">
        <f t="shared" si="20"/>
        <v>3986</v>
      </c>
      <c r="R52" s="770">
        <f t="shared" si="20"/>
        <v>3109486</v>
      </c>
      <c r="S52" s="185">
        <f t="shared" si="11"/>
        <v>234.47058823529412</v>
      </c>
      <c r="T52" s="185">
        <f t="shared" si="18"/>
        <v>182910.9411764706</v>
      </c>
      <c r="U52" s="955">
        <f t="shared" si="16"/>
        <v>0.34419923061348451</v>
      </c>
      <c r="V52" s="679">
        <v>1107</v>
      </c>
      <c r="W52" s="680">
        <v>534</v>
      </c>
      <c r="X52" s="776">
        <f t="shared" si="17"/>
        <v>780.10185649774212</v>
      </c>
      <c r="Y52" s="668"/>
    </row>
    <row r="53" spans="1:25" ht="14.45" customHeight="1" x14ac:dyDescent="0.15">
      <c r="B53" s="1292"/>
      <c r="C53" s="449" t="s">
        <v>21</v>
      </c>
      <c r="D53" s="935">
        <f>SUM(D48:D52)</f>
        <v>0</v>
      </c>
      <c r="E53" s="947">
        <f>SUM(E48:E52)</f>
        <v>0</v>
      </c>
      <c r="F53" s="488">
        <f>SUM(F48:F52)</f>
        <v>0</v>
      </c>
      <c r="G53" s="186" t="str">
        <f t="shared" si="12"/>
        <v xml:space="preserve">   －</v>
      </c>
      <c r="H53" s="186" t="str">
        <f t="shared" si="10"/>
        <v xml:space="preserve">   －</v>
      </c>
      <c r="I53" s="965" t="str">
        <f t="shared" si="13"/>
        <v>－</v>
      </c>
      <c r="J53" s="702">
        <v>0</v>
      </c>
      <c r="K53" s="703">
        <v>0</v>
      </c>
      <c r="L53" s="777">
        <f t="shared" si="14"/>
        <v>0</v>
      </c>
      <c r="M53" s="434"/>
      <c r="N53" s="1292"/>
      <c r="O53" s="449" t="s">
        <v>359</v>
      </c>
      <c r="P53" s="959">
        <f>SUM(P48:P52)</f>
        <v>692</v>
      </c>
      <c r="Q53" s="960">
        <f t="shared" si="20"/>
        <v>349199.2</v>
      </c>
      <c r="R53" s="771">
        <f t="shared" si="20"/>
        <v>517675062</v>
      </c>
      <c r="S53" s="186">
        <f t="shared" si="11"/>
        <v>504.62312138728328</v>
      </c>
      <c r="T53" s="313">
        <f t="shared" si="18"/>
        <v>748085.34971098264</v>
      </c>
      <c r="U53" s="957">
        <f t="shared" si="16"/>
        <v>14.01093338732537</v>
      </c>
      <c r="V53" s="685">
        <v>1944</v>
      </c>
      <c r="W53" s="686">
        <v>534</v>
      </c>
      <c r="X53" s="777">
        <f t="shared" si="17"/>
        <v>1482.4634821614711</v>
      </c>
      <c r="Y53" s="668"/>
    </row>
    <row r="54" spans="1:25" ht="15.95" customHeight="1" x14ac:dyDescent="0.15">
      <c r="B54" s="1291" t="s">
        <v>21</v>
      </c>
      <c r="C54" s="442">
        <v>5</v>
      </c>
      <c r="D54" s="933">
        <f t="shared" ref="D54:F58" si="21">SUM(D36,D42,D48)</f>
        <v>0</v>
      </c>
      <c r="E54" s="940">
        <f t="shared" si="21"/>
        <v>0</v>
      </c>
      <c r="F54" s="495">
        <f t="shared" si="21"/>
        <v>0</v>
      </c>
      <c r="G54" s="184" t="str">
        <f t="shared" si="12"/>
        <v xml:space="preserve">   －</v>
      </c>
      <c r="H54" s="184" t="str">
        <f t="shared" si="10"/>
        <v xml:space="preserve">   －</v>
      </c>
      <c r="I54" s="963" t="str">
        <f t="shared" si="13"/>
        <v>－</v>
      </c>
      <c r="J54" s="707">
        <v>0</v>
      </c>
      <c r="K54" s="708">
        <v>0</v>
      </c>
      <c r="L54" s="775">
        <f>IF(E54 = 0, 0, F54/E54)</f>
        <v>0</v>
      </c>
      <c r="M54" s="434"/>
      <c r="N54" s="487" t="s">
        <v>359</v>
      </c>
      <c r="O54" s="442">
        <v>5</v>
      </c>
      <c r="P54" s="945">
        <f>SUM(P36,P42,P48)</f>
        <v>75</v>
      </c>
      <c r="Q54" s="948">
        <f t="shared" ref="Q54" si="22">SUM(Q36,Q42,Q48)</f>
        <v>40952.400000000001</v>
      </c>
      <c r="R54" s="772">
        <f>SUM(F27,R27,F54)</f>
        <v>76479117</v>
      </c>
      <c r="S54" s="241">
        <f t="shared" si="11"/>
        <v>546.03200000000004</v>
      </c>
      <c r="T54" s="184">
        <f t="shared" si="18"/>
        <v>1019721.56</v>
      </c>
      <c r="U54" s="956">
        <f t="shared" si="16"/>
        <v>1.5185260174124315</v>
      </c>
      <c r="V54" s="676">
        <v>2268</v>
      </c>
      <c r="W54" s="677">
        <v>1163</v>
      </c>
      <c r="X54" s="775">
        <f>IF(Q54 = 0, 0, R54/Q54)</f>
        <v>1867.5124534825798</v>
      </c>
      <c r="Y54" s="668"/>
    </row>
    <row r="55" spans="1:25" ht="15.95" customHeight="1" x14ac:dyDescent="0.15">
      <c r="B55" s="1287"/>
      <c r="C55" s="445">
        <v>4</v>
      </c>
      <c r="D55" s="934">
        <f t="shared" si="21"/>
        <v>0</v>
      </c>
      <c r="E55" s="941">
        <f t="shared" si="21"/>
        <v>0</v>
      </c>
      <c r="F55" s="490">
        <f t="shared" si="21"/>
        <v>0</v>
      </c>
      <c r="G55" s="185" t="str">
        <f t="shared" si="12"/>
        <v xml:space="preserve">   －</v>
      </c>
      <c r="H55" s="185" t="str">
        <f t="shared" si="10"/>
        <v xml:space="preserve">   －</v>
      </c>
      <c r="I55" s="964" t="str">
        <f t="shared" si="13"/>
        <v>－</v>
      </c>
      <c r="J55" s="709">
        <v>0</v>
      </c>
      <c r="K55" s="710">
        <v>0</v>
      </c>
      <c r="L55" s="776">
        <f t="shared" si="14"/>
        <v>0</v>
      </c>
      <c r="M55" s="434"/>
      <c r="N55" s="456" t="s">
        <v>378</v>
      </c>
      <c r="O55" s="445">
        <v>4</v>
      </c>
      <c r="P55" s="933">
        <f t="shared" ref="P55:Q58" si="23">SUM(P37,P43,P49)</f>
        <v>1265</v>
      </c>
      <c r="Q55" s="940">
        <f t="shared" si="23"/>
        <v>673253.8</v>
      </c>
      <c r="R55" s="773">
        <f t="shared" ref="R55:R58" si="24">SUM(F28,R28,F55)</f>
        <v>1171782109</v>
      </c>
      <c r="S55" s="185">
        <f t="shared" si="11"/>
        <v>532.21644268774708</v>
      </c>
      <c r="T55" s="185">
        <f t="shared" si="18"/>
        <v>926309.96758893284</v>
      </c>
      <c r="U55" s="955">
        <f t="shared" si="16"/>
        <v>25.612472160356347</v>
      </c>
      <c r="V55" s="688">
        <v>2168</v>
      </c>
      <c r="W55" s="689">
        <v>832</v>
      </c>
      <c r="X55" s="776">
        <f t="shared" si="17"/>
        <v>1740.4760418730648</v>
      </c>
      <c r="Y55" s="668"/>
    </row>
    <row r="56" spans="1:25" ht="15.95" customHeight="1" x14ac:dyDescent="0.15">
      <c r="B56" s="1287"/>
      <c r="C56" s="445">
        <v>3</v>
      </c>
      <c r="D56" s="934">
        <f t="shared" si="21"/>
        <v>0</v>
      </c>
      <c r="E56" s="941">
        <f t="shared" si="21"/>
        <v>0</v>
      </c>
      <c r="F56" s="490">
        <f t="shared" si="21"/>
        <v>0</v>
      </c>
      <c r="G56" s="185" t="str">
        <f t="shared" si="12"/>
        <v xml:space="preserve">   －</v>
      </c>
      <c r="H56" s="185" t="str">
        <f t="shared" si="10"/>
        <v xml:space="preserve">   －</v>
      </c>
      <c r="I56" s="964" t="str">
        <f t="shared" si="13"/>
        <v>－</v>
      </c>
      <c r="J56" s="709">
        <v>0</v>
      </c>
      <c r="K56" s="710">
        <v>0</v>
      </c>
      <c r="L56" s="776">
        <f t="shared" si="14"/>
        <v>0</v>
      </c>
      <c r="M56" s="434"/>
      <c r="N56" s="1287" t="s">
        <v>432</v>
      </c>
      <c r="O56" s="445">
        <v>3</v>
      </c>
      <c r="P56" s="934">
        <f t="shared" si="23"/>
        <v>2165</v>
      </c>
      <c r="Q56" s="941">
        <f t="shared" si="23"/>
        <v>1090396.2000000002</v>
      </c>
      <c r="R56" s="773">
        <f t="shared" si="24"/>
        <v>1748896802</v>
      </c>
      <c r="S56" s="185">
        <f t="shared" si="11"/>
        <v>503.64720554272526</v>
      </c>
      <c r="T56" s="185">
        <f t="shared" si="18"/>
        <v>807804.527482679</v>
      </c>
      <c r="U56" s="955">
        <f t="shared" si="16"/>
        <v>43.834784369305531</v>
      </c>
      <c r="V56" s="679">
        <v>2026</v>
      </c>
      <c r="W56" s="680">
        <v>540</v>
      </c>
      <c r="X56" s="776">
        <f t="shared" si="17"/>
        <v>1603.9094798752965</v>
      </c>
      <c r="Y56" s="668"/>
    </row>
    <row r="57" spans="1:25" ht="15.95" customHeight="1" x14ac:dyDescent="0.15">
      <c r="B57" s="1287"/>
      <c r="C57" s="445">
        <v>2</v>
      </c>
      <c r="D57" s="934">
        <f t="shared" si="21"/>
        <v>0</v>
      </c>
      <c r="E57" s="941">
        <f t="shared" si="21"/>
        <v>0</v>
      </c>
      <c r="F57" s="490">
        <f t="shared" si="21"/>
        <v>0</v>
      </c>
      <c r="G57" s="185" t="str">
        <f t="shared" si="12"/>
        <v xml:space="preserve">   －</v>
      </c>
      <c r="H57" s="185" t="str">
        <f t="shared" si="10"/>
        <v xml:space="preserve">   －</v>
      </c>
      <c r="I57" s="964" t="str">
        <f t="shared" si="13"/>
        <v>－</v>
      </c>
      <c r="J57" s="709">
        <v>0</v>
      </c>
      <c r="K57" s="710">
        <v>0</v>
      </c>
      <c r="L57" s="776">
        <f t="shared" si="14"/>
        <v>0</v>
      </c>
      <c r="M57" s="434"/>
      <c r="N57" s="1287"/>
      <c r="O57" s="445">
        <v>2</v>
      </c>
      <c r="P57" s="934">
        <f t="shared" si="23"/>
        <v>1411</v>
      </c>
      <c r="Q57" s="941">
        <f t="shared" si="23"/>
        <v>648667.80000000005</v>
      </c>
      <c r="R57" s="773">
        <f t="shared" si="24"/>
        <v>947052944</v>
      </c>
      <c r="S57" s="185">
        <f t="shared" si="11"/>
        <v>459.72204110559892</v>
      </c>
      <c r="T57" s="185">
        <f t="shared" si="18"/>
        <v>671192.73139617289</v>
      </c>
      <c r="U57" s="955">
        <f t="shared" si="16"/>
        <v>28.568536140919214</v>
      </c>
      <c r="V57" s="679">
        <v>1944</v>
      </c>
      <c r="W57" s="680">
        <v>431</v>
      </c>
      <c r="X57" s="776">
        <f t="shared" si="17"/>
        <v>1459.9968489263688</v>
      </c>
      <c r="Y57" s="668"/>
    </row>
    <row r="58" spans="1:25" ht="15.95" customHeight="1" x14ac:dyDescent="0.15">
      <c r="B58" s="1287"/>
      <c r="C58" s="447">
        <v>1</v>
      </c>
      <c r="D58" s="934">
        <f t="shared" si="21"/>
        <v>0</v>
      </c>
      <c r="E58" s="941">
        <f t="shared" si="21"/>
        <v>0</v>
      </c>
      <c r="F58" s="490">
        <f t="shared" si="21"/>
        <v>0</v>
      </c>
      <c r="G58" s="185" t="str">
        <f t="shared" si="12"/>
        <v xml:space="preserve">   －</v>
      </c>
      <c r="H58" s="185" t="str">
        <f t="shared" si="10"/>
        <v xml:space="preserve">   －</v>
      </c>
      <c r="I58" s="964" t="str">
        <f t="shared" si="13"/>
        <v>－</v>
      </c>
      <c r="J58" s="709">
        <v>0</v>
      </c>
      <c r="K58" s="710">
        <v>0</v>
      </c>
      <c r="L58" s="776">
        <f t="shared" si="14"/>
        <v>0</v>
      </c>
      <c r="M58" s="434"/>
      <c r="N58" s="1287"/>
      <c r="O58" s="447">
        <v>1</v>
      </c>
      <c r="P58" s="934">
        <f t="shared" si="23"/>
        <v>23</v>
      </c>
      <c r="Q58" s="942">
        <f t="shared" si="23"/>
        <v>6001.3</v>
      </c>
      <c r="R58" s="773">
        <f t="shared" si="24"/>
        <v>5327370</v>
      </c>
      <c r="S58" s="185">
        <f t="shared" si="11"/>
        <v>260.92608695652177</v>
      </c>
      <c r="T58" s="185">
        <f t="shared" si="18"/>
        <v>231624.78260869565</v>
      </c>
      <c r="U58" s="955">
        <f t="shared" si="16"/>
        <v>0.46568131200647905</v>
      </c>
      <c r="V58" s="679">
        <v>1295</v>
      </c>
      <c r="W58" s="680">
        <v>534</v>
      </c>
      <c r="X58" s="776">
        <f t="shared" si="17"/>
        <v>887.70266442270838</v>
      </c>
      <c r="Y58" s="668"/>
    </row>
    <row r="59" spans="1:25" ht="15.95" customHeight="1" x14ac:dyDescent="0.15">
      <c r="B59" s="1292"/>
      <c r="C59" s="449" t="s">
        <v>21</v>
      </c>
      <c r="D59" s="935">
        <f>SUM(D54:D58)</f>
        <v>0</v>
      </c>
      <c r="E59" s="943">
        <f>SUM(E54:E58)</f>
        <v>0</v>
      </c>
      <c r="F59" s="450">
        <f>SUM(F54:F58)</f>
        <v>0</v>
      </c>
      <c r="G59" s="186" t="str">
        <f t="shared" si="12"/>
        <v xml:space="preserve">   －</v>
      </c>
      <c r="H59" s="186" t="str">
        <f t="shared" si="10"/>
        <v xml:space="preserve">   －</v>
      </c>
      <c r="I59" s="965" t="str">
        <f>IF($D$59=0,"－",D59/$D$59*100)</f>
        <v>－</v>
      </c>
      <c r="J59" s="704">
        <v>0</v>
      </c>
      <c r="K59" s="705">
        <v>0</v>
      </c>
      <c r="L59" s="777">
        <f t="shared" si="14"/>
        <v>0</v>
      </c>
      <c r="M59" s="434"/>
      <c r="N59" s="457" t="s">
        <v>380</v>
      </c>
      <c r="O59" s="449" t="s">
        <v>359</v>
      </c>
      <c r="P59" s="959">
        <f>SUM(P54:P58)</f>
        <v>4939</v>
      </c>
      <c r="Q59" s="943">
        <f>SUM(Q54:Q58)</f>
        <v>2459271.5</v>
      </c>
      <c r="R59" s="774">
        <f>SUM(R54:R58)</f>
        <v>3949538342</v>
      </c>
      <c r="S59" s="186">
        <f t="shared" si="11"/>
        <v>497.92903421745291</v>
      </c>
      <c r="T59" s="186">
        <f t="shared" si="18"/>
        <v>799663.56387932785</v>
      </c>
      <c r="U59" s="957">
        <f t="shared" si="16"/>
        <v>100</v>
      </c>
      <c r="V59" s="685">
        <v>2268</v>
      </c>
      <c r="W59" s="686">
        <v>431</v>
      </c>
      <c r="X59" s="777">
        <f t="shared" si="17"/>
        <v>1605.9789828003943</v>
      </c>
      <c r="Y59" s="668"/>
    </row>
    <row r="60" spans="1:25" ht="11.25" customHeight="1" x14ac:dyDescent="0.15">
      <c r="I60" s="139"/>
      <c r="O60" s="9"/>
      <c r="Q60" s="496"/>
      <c r="T60" s="38"/>
      <c r="U60" s="139"/>
    </row>
    <row r="61" spans="1:25" ht="12.75" customHeight="1" x14ac:dyDescent="0.15">
      <c r="A61" s="1182" t="s">
        <v>571</v>
      </c>
      <c r="B61" s="1182"/>
      <c r="C61" s="1182"/>
      <c r="D61" s="1182"/>
      <c r="E61" s="1182"/>
      <c r="F61" s="1182"/>
      <c r="G61" s="1182"/>
      <c r="H61" s="1182"/>
      <c r="I61" s="1182"/>
      <c r="J61" s="1182"/>
      <c r="K61" s="1182"/>
      <c r="L61" s="1182"/>
      <c r="M61" s="1182" t="s">
        <v>572</v>
      </c>
      <c r="N61" s="1182"/>
      <c r="O61" s="1182"/>
      <c r="P61" s="1182"/>
      <c r="Q61" s="1182"/>
      <c r="R61" s="1182"/>
      <c r="S61" s="1182"/>
      <c r="T61" s="1182"/>
      <c r="U61" s="1182"/>
      <c r="V61" s="1182"/>
      <c r="W61" s="1182"/>
      <c r="X61" s="1182"/>
    </row>
    <row r="62" spans="1:25" x14ac:dyDescent="0.15">
      <c r="I62" s="459"/>
    </row>
  </sheetData>
  <mergeCells count="23">
    <mergeCell ref="M61:X61"/>
    <mergeCell ref="A61:L61"/>
    <mergeCell ref="B27:B32"/>
    <mergeCell ref="B15:B20"/>
    <mergeCell ref="B21:B26"/>
    <mergeCell ref="V34:X34"/>
    <mergeCell ref="B2:D2"/>
    <mergeCell ref="B42:B47"/>
    <mergeCell ref="B48:B53"/>
    <mergeCell ref="N42:N47"/>
    <mergeCell ref="N48:N53"/>
    <mergeCell ref="B36:B41"/>
    <mergeCell ref="N21:N26"/>
    <mergeCell ref="N36:N41"/>
    <mergeCell ref="N15:N20"/>
    <mergeCell ref="N27:N32"/>
    <mergeCell ref="V7:X7"/>
    <mergeCell ref="N9:N14"/>
    <mergeCell ref="B54:B59"/>
    <mergeCell ref="N56:N58"/>
    <mergeCell ref="J34:L34"/>
    <mergeCell ref="J7:L7"/>
    <mergeCell ref="B9:B14"/>
  </mergeCells>
  <phoneticPr fontId="2"/>
  <conditionalFormatting sqref="D7:H8 J7:X8 B7:C59 D9:F59 G33:H35 S33:X35">
    <cfRule type="expression" dxfId="32" priority="13" stopIfTrue="1">
      <formula>iserror</formula>
    </cfRule>
  </conditionalFormatting>
  <conditionalFormatting sqref="I9:I14 S10:S14 U10:U14 G13:G14 G16:G20 I16:I20 S16:S20 U16:U20 G22:G26 I22:I26 S22:S26 U22:U26 G28:G32 I28:I32 S28:S32 U28:U32 G37:I41 G43:I47 G49:I53 G55:I59">
    <cfRule type="expression" dxfId="31" priority="12" stopIfTrue="1">
      <formula>ISERROR(G9)</formula>
    </cfRule>
  </conditionalFormatting>
  <conditionalFormatting sqref="J9:R59 V36:X59">
    <cfRule type="expression" dxfId="30" priority="1" stopIfTrue="1">
      <formula>iserror</formula>
    </cfRule>
  </conditionalFormatting>
  <conditionalFormatting sqref="S9:U9 G9:H10 T10:T32 G11:G12 H11:H32 G15 I15 S15 U15 G21 I21 S21 U21 G27 I27 S27 U27 G36:I36 G42:I42 G48:I48 G54:I54">
    <cfRule type="expression" dxfId="29" priority="11" stopIfTrue="1">
      <formula>ISERROR(G9:I32)</formula>
    </cfRule>
  </conditionalFormatting>
  <conditionalFormatting sqref="S36:U36 S42 U42 S48 U48 S54 U54">
    <cfRule type="expression" dxfId="28" priority="2" stopIfTrue="1">
      <formula>ISERROR(S36:U59)</formula>
    </cfRule>
  </conditionalFormatting>
  <conditionalFormatting sqref="S37:U41 T42:T59 S43:S47 U43:U47 S49:S53 U49:U53 S55:S59 U55:U59">
    <cfRule type="expression" dxfId="27" priority="3" stopIfTrue="1">
      <formula>ISERROR(S37)</formula>
    </cfRule>
  </conditionalFormatting>
  <conditionalFormatting sqref="V9:X32">
    <cfRule type="expression" dxfId="26" priority="5" stopIfTrue="1">
      <formula>iserror</formula>
    </cfRule>
  </conditionalFormatting>
  <pageMargins left="0.19685039370078741" right="0" top="0.59055118110236227" bottom="0" header="0.19685039370078741" footer="0"/>
  <pageSetup paperSize="9" scale="97" orientation="portrait" r:id="rId1"/>
  <headerFooter alignWithMargins="0"/>
  <colBreaks count="1" manualBreakCount="1">
    <brk id="12" max="6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43"/>
  </sheetPr>
  <dimension ref="A1:AM63"/>
  <sheetViews>
    <sheetView showGridLines="0" view="pageBreakPreview" zoomScaleNormal="100" zoomScaleSheetLayoutView="100" workbookViewId="0">
      <selection activeCell="B7" sqref="B7"/>
    </sheetView>
  </sheetViews>
  <sheetFormatPr defaultRowHeight="13.5" x14ac:dyDescent="0.15"/>
  <cols>
    <col min="1" max="1" width="2.625" customWidth="1"/>
    <col min="2" max="3" width="3.125" customWidth="1"/>
    <col min="4" max="4" width="9.75" customWidth="1"/>
    <col min="5" max="5" width="12.125" customWidth="1"/>
    <col min="6" max="6" width="13.75" customWidth="1"/>
    <col min="7" max="7" width="8.625" customWidth="1"/>
    <col min="8" max="8" width="9.875" customWidth="1"/>
    <col min="9" max="9" width="8.75" customWidth="1"/>
    <col min="10" max="10" width="8.5" bestFit="1" customWidth="1"/>
    <col min="11" max="12" width="7.625" bestFit="1" customWidth="1"/>
    <col min="13" max="13" width="5.75" customWidth="1"/>
    <col min="14" max="14" width="3.125" customWidth="1"/>
    <col min="15" max="15" width="4.875" customWidth="1"/>
    <col min="16" max="16" width="9.75" customWidth="1"/>
    <col min="17" max="17" width="13.875" customWidth="1"/>
    <col min="18" max="18" width="14.125" customWidth="1"/>
    <col min="19" max="19" width="9.375" customWidth="1"/>
    <col min="20" max="20" width="9.875" customWidth="1"/>
    <col min="21" max="21" width="8.875" customWidth="1"/>
    <col min="22" max="24" width="8" bestFit="1" customWidth="1"/>
    <col min="28" max="28" width="10.25" customWidth="1"/>
  </cols>
  <sheetData>
    <row r="1" spans="1:39" ht="17.25" customHeight="1" x14ac:dyDescent="0.15"/>
    <row r="2" spans="1:39" ht="16.5" customHeight="1" x14ac:dyDescent="0.2">
      <c r="B2" s="1283" t="s">
        <v>307</v>
      </c>
      <c r="C2" s="1293"/>
      <c r="D2" s="1293"/>
      <c r="G2" s="3"/>
    </row>
    <row r="3" spans="1:39" ht="3.75" customHeight="1" x14ac:dyDescent="0.2">
      <c r="B3" s="426"/>
      <c r="C3" s="5"/>
      <c r="G3" s="3"/>
    </row>
    <row r="4" spans="1:39" ht="15.95" customHeight="1" x14ac:dyDescent="0.2">
      <c r="B4" s="3"/>
      <c r="C4" s="3"/>
      <c r="D4" s="1285" t="s">
        <v>298</v>
      </c>
      <c r="E4" s="1293"/>
      <c r="F4" s="3"/>
      <c r="G4" s="3"/>
      <c r="H4" s="1"/>
      <c r="I4" s="1"/>
      <c r="J4" s="1"/>
      <c r="K4" s="1"/>
      <c r="L4" s="1"/>
      <c r="M4" s="1"/>
      <c r="P4" s="5"/>
    </row>
    <row r="5" spans="1:39" ht="3.75" customHeight="1" x14ac:dyDescent="0.2">
      <c r="B5" s="3"/>
      <c r="C5" s="3"/>
      <c r="D5" s="427"/>
      <c r="E5" s="3"/>
      <c r="F5" s="3"/>
      <c r="G5" s="3"/>
      <c r="H5" s="1"/>
      <c r="I5" s="1"/>
      <c r="J5" s="1"/>
      <c r="K5" s="1"/>
      <c r="L5" s="1"/>
      <c r="M5" s="1"/>
      <c r="P5" s="5"/>
    </row>
    <row r="6" spans="1:39" ht="15" customHeight="1" x14ac:dyDescent="0.15">
      <c r="A6" s="135"/>
      <c r="B6" s="136"/>
      <c r="C6" s="136"/>
      <c r="D6" s="428" t="s">
        <v>296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428" t="s">
        <v>79</v>
      </c>
      <c r="Q6" s="136"/>
      <c r="R6" s="136"/>
      <c r="S6" s="136"/>
      <c r="T6" s="136"/>
      <c r="U6" s="136"/>
      <c r="V6" s="136"/>
      <c r="W6" s="136"/>
      <c r="X6" s="136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39" ht="14.45" customHeight="1" x14ac:dyDescent="0.15">
      <c r="A7" s="135"/>
      <c r="B7" s="429"/>
      <c r="C7" s="430"/>
      <c r="D7" s="431" t="s">
        <v>28</v>
      </c>
      <c r="E7" s="432" t="s">
        <v>29</v>
      </c>
      <c r="F7" s="433" t="s">
        <v>30</v>
      </c>
      <c r="G7" s="159" t="s">
        <v>224</v>
      </c>
      <c r="H7" s="160" t="s">
        <v>225</v>
      </c>
      <c r="I7" s="160" t="s">
        <v>369</v>
      </c>
      <c r="J7" s="1288" t="s">
        <v>439</v>
      </c>
      <c r="K7" s="1289"/>
      <c r="L7" s="1290"/>
      <c r="M7" s="434"/>
      <c r="N7" s="429"/>
      <c r="O7" s="430"/>
      <c r="P7" s="431" t="s">
        <v>28</v>
      </c>
      <c r="Q7" s="432" t="s">
        <v>29</v>
      </c>
      <c r="R7" s="433" t="s">
        <v>30</v>
      </c>
      <c r="S7" s="159" t="s">
        <v>224</v>
      </c>
      <c r="T7" s="160" t="s">
        <v>225</v>
      </c>
      <c r="U7" s="160" t="s">
        <v>231</v>
      </c>
      <c r="V7" s="1288" t="s">
        <v>439</v>
      </c>
      <c r="W7" s="1289"/>
      <c r="X7" s="1290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</row>
    <row r="8" spans="1:39" ht="14.45" customHeight="1" x14ac:dyDescent="0.15">
      <c r="A8" s="135"/>
      <c r="B8" s="435"/>
      <c r="C8" s="436"/>
      <c r="D8" s="437" t="s">
        <v>229</v>
      </c>
      <c r="E8" s="438" t="s">
        <v>3</v>
      </c>
      <c r="F8" s="161" t="s">
        <v>230</v>
      </c>
      <c r="G8" s="161" t="s">
        <v>233</v>
      </c>
      <c r="H8" s="162" t="s">
        <v>234</v>
      </c>
      <c r="I8" s="162" t="s">
        <v>374</v>
      </c>
      <c r="J8" s="439" t="s">
        <v>227</v>
      </c>
      <c r="K8" s="440" t="s">
        <v>228</v>
      </c>
      <c r="L8" s="441" t="s">
        <v>226</v>
      </c>
      <c r="M8" s="434"/>
      <c r="N8" s="435"/>
      <c r="O8" s="436"/>
      <c r="P8" s="437" t="s">
        <v>229</v>
      </c>
      <c r="Q8" s="438" t="s">
        <v>3</v>
      </c>
      <c r="R8" s="161" t="s">
        <v>230</v>
      </c>
      <c r="S8" s="161" t="s">
        <v>233</v>
      </c>
      <c r="T8" s="162" t="s">
        <v>234</v>
      </c>
      <c r="U8" s="162" t="s">
        <v>4</v>
      </c>
      <c r="V8" s="439" t="s">
        <v>227</v>
      </c>
      <c r="W8" s="440" t="s">
        <v>228</v>
      </c>
      <c r="X8" s="441" t="s">
        <v>226</v>
      </c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</row>
    <row r="9" spans="1:39" ht="14.45" customHeight="1" x14ac:dyDescent="0.15">
      <c r="A9" s="135"/>
      <c r="B9" s="1291" t="s">
        <v>5</v>
      </c>
      <c r="C9" s="442">
        <v>5</v>
      </c>
      <c r="D9" s="930">
        <v>0</v>
      </c>
      <c r="E9" s="936">
        <v>0</v>
      </c>
      <c r="F9" s="696">
        <v>0</v>
      </c>
      <c r="G9" s="184" t="str">
        <f>IF(D9=0,"   －",E9/D9)</f>
        <v xml:space="preserve">   －</v>
      </c>
      <c r="H9" s="184" t="str">
        <f>IF(D9=0,"   －",F9/D9)</f>
        <v xml:space="preserve">   －</v>
      </c>
      <c r="I9" s="949">
        <f>IF($D$32=0,"－",D9/$D$32*100)</f>
        <v>0</v>
      </c>
      <c r="J9" s="698">
        <v>0</v>
      </c>
      <c r="K9" s="699">
        <v>0</v>
      </c>
      <c r="L9" s="775">
        <f>IF(E9 = 0, 0, F9/E9)</f>
        <v>0</v>
      </c>
      <c r="M9" s="444"/>
      <c r="N9" s="1291" t="s">
        <v>358</v>
      </c>
      <c r="O9" s="442">
        <v>5</v>
      </c>
      <c r="P9" s="930">
        <v>0</v>
      </c>
      <c r="Q9" s="936">
        <v>0</v>
      </c>
      <c r="R9" s="696">
        <v>0</v>
      </c>
      <c r="S9" s="184" t="str">
        <f t="shared" ref="S9:S32" si="0">IF(P9=0,"   －",Q9/P9)</f>
        <v xml:space="preserve">   －</v>
      </c>
      <c r="T9" s="184" t="str">
        <f>IF(P9=0,"   －",R9/P9)</f>
        <v xml:space="preserve">   －</v>
      </c>
      <c r="U9" s="954">
        <f>IF($P$32=0,"－",P9/$P$32*100)</f>
        <v>0</v>
      </c>
      <c r="V9" s="698">
        <v>0</v>
      </c>
      <c r="W9" s="699">
        <v>0</v>
      </c>
      <c r="X9" s="775">
        <f>IF(Q9 = 0, 0, R9/Q9)</f>
        <v>0</v>
      </c>
      <c r="Y9" s="666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</row>
    <row r="10" spans="1:39" ht="14.45" customHeight="1" x14ac:dyDescent="0.15">
      <c r="A10" s="135"/>
      <c r="B10" s="1287"/>
      <c r="C10" s="445">
        <v>4</v>
      </c>
      <c r="D10" s="931">
        <v>0</v>
      </c>
      <c r="E10" s="937">
        <v>0</v>
      </c>
      <c r="F10" s="697">
        <v>0</v>
      </c>
      <c r="G10" s="185" t="str">
        <f t="shared" ref="G10:G32" si="1">IF(D10=0,"   －",E10/D10)</f>
        <v xml:space="preserve">   －</v>
      </c>
      <c r="H10" s="185" t="str">
        <f>IF(D10=0,"   －",F10/D10)</f>
        <v xml:space="preserve">   －</v>
      </c>
      <c r="I10" s="950">
        <f t="shared" ref="I10:I30" si="2">IF($D$32=0,"－",D10/$D$32*100)</f>
        <v>0</v>
      </c>
      <c r="J10" s="700">
        <v>0</v>
      </c>
      <c r="K10" s="701">
        <v>0</v>
      </c>
      <c r="L10" s="776">
        <f t="shared" ref="L10:L32" si="3">IF(E10 = 0, 0, F10/E10)</f>
        <v>0</v>
      </c>
      <c r="M10" s="444"/>
      <c r="N10" s="1287"/>
      <c r="O10" s="445">
        <v>4</v>
      </c>
      <c r="P10" s="931">
        <v>0</v>
      </c>
      <c r="Q10" s="937">
        <v>0</v>
      </c>
      <c r="R10" s="697">
        <v>0</v>
      </c>
      <c r="S10" s="185" t="str">
        <f t="shared" si="0"/>
        <v xml:space="preserve">   －</v>
      </c>
      <c r="T10" s="185" t="str">
        <f>IF(P10=0,"   －",R10/P10)</f>
        <v xml:space="preserve">   －</v>
      </c>
      <c r="U10" s="955">
        <f t="shared" ref="U10:U32" si="4">IF($P$32=0,"－",P10/$P$32*100)</f>
        <v>0</v>
      </c>
      <c r="V10" s="700">
        <v>0</v>
      </c>
      <c r="W10" s="701">
        <v>0</v>
      </c>
      <c r="X10" s="776">
        <f t="shared" ref="X10:X32" si="5">IF(Q10 = 0, 0, R10/Q10)</f>
        <v>0</v>
      </c>
      <c r="Y10" s="666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</row>
    <row r="11" spans="1:39" ht="14.45" customHeight="1" x14ac:dyDescent="0.15">
      <c r="A11" s="135"/>
      <c r="B11" s="1287"/>
      <c r="C11" s="445">
        <v>3</v>
      </c>
      <c r="D11" s="931">
        <v>0</v>
      </c>
      <c r="E11" s="937">
        <v>0</v>
      </c>
      <c r="F11" s="697">
        <v>0</v>
      </c>
      <c r="G11" s="185" t="str">
        <f t="shared" si="1"/>
        <v xml:space="preserve">   －</v>
      </c>
      <c r="H11" s="185" t="str">
        <f t="shared" ref="H11:H32" si="6">IF(D11=0,"   －",F11/D11)</f>
        <v xml:space="preserve">   －</v>
      </c>
      <c r="I11" s="950">
        <f t="shared" si="2"/>
        <v>0</v>
      </c>
      <c r="J11" s="700">
        <v>0</v>
      </c>
      <c r="K11" s="701">
        <v>0</v>
      </c>
      <c r="L11" s="776">
        <f t="shared" si="3"/>
        <v>0</v>
      </c>
      <c r="M11" s="444"/>
      <c r="N11" s="1287"/>
      <c r="O11" s="445">
        <v>3</v>
      </c>
      <c r="P11" s="931">
        <v>0</v>
      </c>
      <c r="Q11" s="937">
        <v>0</v>
      </c>
      <c r="R11" s="697">
        <v>0</v>
      </c>
      <c r="S11" s="185" t="str">
        <f t="shared" si="0"/>
        <v xml:space="preserve">   －</v>
      </c>
      <c r="T11" s="185" t="str">
        <f t="shared" ref="T11:T31" si="7">IF(P11=0,"   －",R11/P11)</f>
        <v xml:space="preserve">   －</v>
      </c>
      <c r="U11" s="955">
        <f t="shared" si="4"/>
        <v>0</v>
      </c>
      <c r="V11" s="700">
        <v>0</v>
      </c>
      <c r="W11" s="701">
        <v>0</v>
      </c>
      <c r="X11" s="776">
        <f t="shared" si="5"/>
        <v>0</v>
      </c>
      <c r="Y11" s="666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</row>
    <row r="12" spans="1:39" ht="14.45" customHeight="1" x14ac:dyDescent="0.15">
      <c r="A12" s="135"/>
      <c r="B12" s="1287"/>
      <c r="C12" s="445">
        <v>2</v>
      </c>
      <c r="D12" s="931">
        <v>0</v>
      </c>
      <c r="E12" s="937">
        <v>0</v>
      </c>
      <c r="F12" s="697">
        <v>0</v>
      </c>
      <c r="G12" s="185" t="str">
        <f t="shared" si="1"/>
        <v xml:space="preserve">   －</v>
      </c>
      <c r="H12" s="185" t="str">
        <f t="shared" si="6"/>
        <v xml:space="preserve">   －</v>
      </c>
      <c r="I12" s="950">
        <f t="shared" si="2"/>
        <v>0</v>
      </c>
      <c r="J12" s="700">
        <v>0</v>
      </c>
      <c r="K12" s="701">
        <v>0</v>
      </c>
      <c r="L12" s="776">
        <f t="shared" si="3"/>
        <v>0</v>
      </c>
      <c r="M12" s="444"/>
      <c r="N12" s="1287"/>
      <c r="O12" s="445">
        <v>2</v>
      </c>
      <c r="P12" s="931">
        <v>0</v>
      </c>
      <c r="Q12" s="937">
        <v>0</v>
      </c>
      <c r="R12" s="697">
        <v>0</v>
      </c>
      <c r="S12" s="185" t="str">
        <f t="shared" si="0"/>
        <v xml:space="preserve">   －</v>
      </c>
      <c r="T12" s="185" t="str">
        <f t="shared" si="7"/>
        <v xml:space="preserve">   －</v>
      </c>
      <c r="U12" s="955">
        <f t="shared" si="4"/>
        <v>0</v>
      </c>
      <c r="V12" s="700">
        <v>0</v>
      </c>
      <c r="W12" s="701">
        <v>0</v>
      </c>
      <c r="X12" s="776">
        <f t="shared" si="5"/>
        <v>0</v>
      </c>
      <c r="Y12" s="666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</row>
    <row r="13" spans="1:39" ht="14.45" customHeight="1" x14ac:dyDescent="0.15">
      <c r="A13" s="135"/>
      <c r="B13" s="1287"/>
      <c r="C13" s="447">
        <v>1</v>
      </c>
      <c r="D13" s="944">
        <v>0</v>
      </c>
      <c r="E13" s="946">
        <v>0</v>
      </c>
      <c r="F13" s="682">
        <v>0</v>
      </c>
      <c r="G13" s="185" t="str">
        <f t="shared" si="1"/>
        <v xml:space="preserve">   －</v>
      </c>
      <c r="H13" s="185" t="str">
        <f t="shared" si="6"/>
        <v xml:space="preserve">   －</v>
      </c>
      <c r="I13" s="950">
        <f t="shared" si="2"/>
        <v>0</v>
      </c>
      <c r="J13" s="702">
        <v>0</v>
      </c>
      <c r="K13" s="703">
        <v>0</v>
      </c>
      <c r="L13" s="776">
        <f t="shared" si="3"/>
        <v>0</v>
      </c>
      <c r="M13" s="444"/>
      <c r="N13" s="1287"/>
      <c r="O13" s="447">
        <v>1</v>
      </c>
      <c r="P13" s="944">
        <v>0</v>
      </c>
      <c r="Q13" s="946">
        <v>0</v>
      </c>
      <c r="R13" s="682">
        <v>0</v>
      </c>
      <c r="S13" s="185" t="str">
        <f t="shared" si="0"/>
        <v xml:space="preserve">   －</v>
      </c>
      <c r="T13" s="185" t="str">
        <f t="shared" si="7"/>
        <v xml:space="preserve">   －</v>
      </c>
      <c r="U13" s="955">
        <f t="shared" si="4"/>
        <v>0</v>
      </c>
      <c r="V13" s="702">
        <v>0</v>
      </c>
      <c r="W13" s="703">
        <v>0</v>
      </c>
      <c r="X13" s="776">
        <f t="shared" si="5"/>
        <v>0</v>
      </c>
      <c r="Y13" s="666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</row>
    <row r="14" spans="1:39" ht="14.45" customHeight="1" x14ac:dyDescent="0.15">
      <c r="A14" s="135"/>
      <c r="B14" s="1292"/>
      <c r="C14" s="449" t="s">
        <v>21</v>
      </c>
      <c r="D14" s="935">
        <f>SUM(D9:D13)</f>
        <v>0</v>
      </c>
      <c r="E14" s="947">
        <f>SUM(E9:E13)</f>
        <v>0</v>
      </c>
      <c r="F14" s="488">
        <f>SUM(F9:F13)</f>
        <v>0</v>
      </c>
      <c r="G14" s="186" t="str">
        <f t="shared" si="1"/>
        <v xml:space="preserve">   －</v>
      </c>
      <c r="H14" s="313" t="str">
        <f t="shared" si="6"/>
        <v xml:space="preserve">   －</v>
      </c>
      <c r="I14" s="953">
        <f t="shared" si="2"/>
        <v>0</v>
      </c>
      <c r="J14" s="704">
        <v>0</v>
      </c>
      <c r="K14" s="705">
        <v>0</v>
      </c>
      <c r="L14" s="777">
        <f t="shared" si="3"/>
        <v>0</v>
      </c>
      <c r="M14" s="444"/>
      <c r="N14" s="1292"/>
      <c r="O14" s="449" t="s">
        <v>359</v>
      </c>
      <c r="P14" s="935">
        <f>SUM(P9:P13)</f>
        <v>0</v>
      </c>
      <c r="Q14" s="947">
        <f>SUM(Q9:Q13)</f>
        <v>0</v>
      </c>
      <c r="R14" s="488">
        <f>SUM(R9:R13)</f>
        <v>0</v>
      </c>
      <c r="S14" s="186" t="str">
        <f t="shared" si="0"/>
        <v xml:space="preserve">   －</v>
      </c>
      <c r="T14" s="313" t="str">
        <f t="shared" si="7"/>
        <v xml:space="preserve">   －</v>
      </c>
      <c r="U14" s="957">
        <f t="shared" si="4"/>
        <v>0</v>
      </c>
      <c r="V14" s="704">
        <v>0</v>
      </c>
      <c r="W14" s="705">
        <v>0</v>
      </c>
      <c r="X14" s="777">
        <f t="shared" si="5"/>
        <v>0</v>
      </c>
      <c r="Y14" s="666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</row>
    <row r="15" spans="1:39" ht="14.45" customHeight="1" x14ac:dyDescent="0.15">
      <c r="A15" s="135"/>
      <c r="B15" s="1291" t="s">
        <v>6</v>
      </c>
      <c r="C15" s="442">
        <v>5</v>
      </c>
      <c r="D15" s="930">
        <v>0</v>
      </c>
      <c r="E15" s="936">
        <v>0</v>
      </c>
      <c r="F15" s="696">
        <v>0</v>
      </c>
      <c r="G15" s="184" t="str">
        <f t="shared" si="1"/>
        <v xml:space="preserve">   －</v>
      </c>
      <c r="H15" s="184" t="str">
        <f t="shared" si="6"/>
        <v xml:space="preserve">   －</v>
      </c>
      <c r="I15" s="949">
        <f t="shared" si="2"/>
        <v>0</v>
      </c>
      <c r="J15" s="698">
        <v>0</v>
      </c>
      <c r="K15" s="699">
        <v>0</v>
      </c>
      <c r="L15" s="775">
        <f>IF(E15 = 0, 0, F15/E15)</f>
        <v>0</v>
      </c>
      <c r="M15" s="434"/>
      <c r="N15" s="1291" t="s">
        <v>360</v>
      </c>
      <c r="O15" s="442">
        <v>5</v>
      </c>
      <c r="P15" s="930">
        <v>0</v>
      </c>
      <c r="Q15" s="936">
        <v>0</v>
      </c>
      <c r="R15" s="696">
        <v>0</v>
      </c>
      <c r="S15" s="184" t="str">
        <f t="shared" si="0"/>
        <v xml:space="preserve">   －</v>
      </c>
      <c r="T15" s="184" t="str">
        <f t="shared" si="7"/>
        <v xml:space="preserve">   －</v>
      </c>
      <c r="U15" s="954">
        <f t="shared" si="4"/>
        <v>0</v>
      </c>
      <c r="V15" s="698">
        <v>0</v>
      </c>
      <c r="W15" s="699">
        <v>0</v>
      </c>
      <c r="X15" s="775">
        <f>IF(Q15 = 0, 0, R15/Q15)</f>
        <v>0</v>
      </c>
      <c r="Y15" s="666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</row>
    <row r="16" spans="1:39" ht="14.45" customHeight="1" x14ac:dyDescent="0.15">
      <c r="A16" s="135"/>
      <c r="B16" s="1287"/>
      <c r="C16" s="445">
        <v>4</v>
      </c>
      <c r="D16" s="931">
        <v>0</v>
      </c>
      <c r="E16" s="937">
        <v>0</v>
      </c>
      <c r="F16" s="697">
        <v>0</v>
      </c>
      <c r="G16" s="185" t="str">
        <f t="shared" si="1"/>
        <v xml:space="preserve">   －</v>
      </c>
      <c r="H16" s="185" t="str">
        <f t="shared" si="6"/>
        <v xml:space="preserve">   －</v>
      </c>
      <c r="I16" s="950">
        <f t="shared" si="2"/>
        <v>0</v>
      </c>
      <c r="J16" s="700">
        <v>0</v>
      </c>
      <c r="K16" s="701">
        <v>0</v>
      </c>
      <c r="L16" s="776">
        <f t="shared" si="3"/>
        <v>0</v>
      </c>
      <c r="M16" s="434"/>
      <c r="N16" s="1287"/>
      <c r="O16" s="445">
        <v>4</v>
      </c>
      <c r="P16" s="931">
        <v>0</v>
      </c>
      <c r="Q16" s="937">
        <v>0</v>
      </c>
      <c r="R16" s="697">
        <v>0</v>
      </c>
      <c r="S16" s="185" t="str">
        <f t="shared" si="0"/>
        <v xml:space="preserve">   －</v>
      </c>
      <c r="T16" s="185" t="str">
        <f t="shared" si="7"/>
        <v xml:space="preserve">   －</v>
      </c>
      <c r="U16" s="955">
        <f t="shared" si="4"/>
        <v>0</v>
      </c>
      <c r="V16" s="700">
        <v>0</v>
      </c>
      <c r="W16" s="701">
        <v>0</v>
      </c>
      <c r="X16" s="776">
        <f t="shared" si="5"/>
        <v>0</v>
      </c>
      <c r="Y16" s="666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</row>
    <row r="17" spans="1:39" ht="14.45" customHeight="1" x14ac:dyDescent="0.15">
      <c r="A17" s="135"/>
      <c r="B17" s="1287"/>
      <c r="C17" s="445">
        <v>3</v>
      </c>
      <c r="D17" s="931">
        <v>2</v>
      </c>
      <c r="E17" s="937">
        <v>836.1</v>
      </c>
      <c r="F17" s="697">
        <v>934553</v>
      </c>
      <c r="G17" s="185">
        <f t="shared" si="1"/>
        <v>418.05</v>
      </c>
      <c r="H17" s="185">
        <f t="shared" si="6"/>
        <v>467276.5</v>
      </c>
      <c r="I17" s="950">
        <f t="shared" si="2"/>
        <v>0.12239902080783352</v>
      </c>
      <c r="J17" s="700">
        <v>1146</v>
      </c>
      <c r="K17" s="701">
        <v>1081</v>
      </c>
      <c r="L17" s="776">
        <f t="shared" si="3"/>
        <v>1117.7526611649323</v>
      </c>
      <c r="M17" s="434"/>
      <c r="N17" s="1287"/>
      <c r="O17" s="445">
        <v>3</v>
      </c>
      <c r="P17" s="931">
        <v>1</v>
      </c>
      <c r="Q17" s="937">
        <v>597</v>
      </c>
      <c r="R17" s="678">
        <v>665392</v>
      </c>
      <c r="S17" s="185">
        <f>IF(P17=0,"   －",Q17/P17)</f>
        <v>597</v>
      </c>
      <c r="T17" s="185">
        <f t="shared" si="7"/>
        <v>665392</v>
      </c>
      <c r="U17" s="955">
        <f t="shared" si="4"/>
        <v>1.0869565217391304</v>
      </c>
      <c r="V17" s="700">
        <v>1115</v>
      </c>
      <c r="W17" s="701">
        <v>1115</v>
      </c>
      <c r="X17" s="776">
        <f t="shared" si="5"/>
        <v>1114.5594639865997</v>
      </c>
      <c r="Y17" s="666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</row>
    <row r="18" spans="1:39" ht="14.45" customHeight="1" x14ac:dyDescent="0.15">
      <c r="A18" s="135"/>
      <c r="B18" s="1287"/>
      <c r="C18" s="445">
        <v>2</v>
      </c>
      <c r="D18" s="931">
        <v>167</v>
      </c>
      <c r="E18" s="937">
        <v>64703.1</v>
      </c>
      <c r="F18" s="697">
        <v>51302055</v>
      </c>
      <c r="G18" s="185">
        <f>IF(D18=0,"   －",E18/D18)</f>
        <v>387.44371257485028</v>
      </c>
      <c r="H18" s="185">
        <f t="shared" si="6"/>
        <v>307197.93413173652</v>
      </c>
      <c r="I18" s="950">
        <f>IF($D$32=0,"－",D18/$D$32*100)</f>
        <v>10.2203182374541</v>
      </c>
      <c r="J18" s="692">
        <v>1281</v>
      </c>
      <c r="K18" s="693">
        <v>324</v>
      </c>
      <c r="L18" s="776">
        <f t="shared" si="3"/>
        <v>792.8840349225926</v>
      </c>
      <c r="M18" s="434"/>
      <c r="N18" s="1287"/>
      <c r="O18" s="445">
        <v>2</v>
      </c>
      <c r="P18" s="931">
        <v>19</v>
      </c>
      <c r="Q18" s="937">
        <v>7797.5</v>
      </c>
      <c r="R18" s="678">
        <v>9196326</v>
      </c>
      <c r="S18" s="185">
        <f t="shared" si="0"/>
        <v>410.39473684210526</v>
      </c>
      <c r="T18" s="185">
        <f t="shared" si="7"/>
        <v>484017.15789473685</v>
      </c>
      <c r="U18" s="955">
        <f t="shared" si="4"/>
        <v>20.652173913043477</v>
      </c>
      <c r="V18" s="692">
        <v>1319</v>
      </c>
      <c r="W18" s="693">
        <v>961</v>
      </c>
      <c r="X18" s="776">
        <f t="shared" si="5"/>
        <v>1179.3941647964091</v>
      </c>
      <c r="Y18" s="666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</row>
    <row r="19" spans="1:39" ht="14.45" customHeight="1" x14ac:dyDescent="0.15">
      <c r="A19" s="135"/>
      <c r="B19" s="1287"/>
      <c r="C19" s="447">
        <v>1</v>
      </c>
      <c r="D19" s="944">
        <v>81</v>
      </c>
      <c r="E19" s="946">
        <v>28750.400000000001</v>
      </c>
      <c r="F19" s="682">
        <v>21770825</v>
      </c>
      <c r="G19" s="185">
        <f t="shared" si="1"/>
        <v>354.94320987654322</v>
      </c>
      <c r="H19" s="185">
        <f t="shared" si="6"/>
        <v>268775.61728395062</v>
      </c>
      <c r="I19" s="950">
        <f t="shared" si="2"/>
        <v>4.9571603427172581</v>
      </c>
      <c r="J19" s="692">
        <v>1081</v>
      </c>
      <c r="K19" s="693">
        <v>548</v>
      </c>
      <c r="L19" s="776">
        <f t="shared" si="3"/>
        <v>757.23555150537027</v>
      </c>
      <c r="M19" s="434"/>
      <c r="N19" s="1287"/>
      <c r="O19" s="447">
        <v>1</v>
      </c>
      <c r="P19" s="944">
        <v>4</v>
      </c>
      <c r="Q19" s="946">
        <v>1448.4</v>
      </c>
      <c r="R19" s="682">
        <v>1532616</v>
      </c>
      <c r="S19" s="241">
        <f t="shared" si="0"/>
        <v>362.1</v>
      </c>
      <c r="T19" s="185">
        <f t="shared" si="7"/>
        <v>383154</v>
      </c>
      <c r="U19" s="956">
        <f>IF($P$32=0,"－",P19/$P$32*100)</f>
        <v>4.3478260869565215</v>
      </c>
      <c r="V19" s="692">
        <v>1189</v>
      </c>
      <c r="W19" s="693">
        <v>861</v>
      </c>
      <c r="X19" s="776">
        <f t="shared" si="5"/>
        <v>1058.1441590720794</v>
      </c>
      <c r="Y19" s="666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</row>
    <row r="20" spans="1:39" ht="14.45" customHeight="1" x14ac:dyDescent="0.15">
      <c r="A20" s="135"/>
      <c r="B20" s="1292"/>
      <c r="C20" s="449" t="s">
        <v>21</v>
      </c>
      <c r="D20" s="935">
        <f>SUM(D15:D19)</f>
        <v>250</v>
      </c>
      <c r="E20" s="947">
        <f>SUM(E15:E19)</f>
        <v>94289.600000000006</v>
      </c>
      <c r="F20" s="488">
        <f>SUM(F15:F19)</f>
        <v>74007433</v>
      </c>
      <c r="G20" s="186">
        <f t="shared" si="1"/>
        <v>377.15840000000003</v>
      </c>
      <c r="H20" s="313">
        <f t="shared" si="6"/>
        <v>296029.73200000002</v>
      </c>
      <c r="I20" s="953">
        <f t="shared" si="2"/>
        <v>15.299877600979192</v>
      </c>
      <c r="J20" s="694">
        <v>1281</v>
      </c>
      <c r="K20" s="695">
        <v>324</v>
      </c>
      <c r="L20" s="777">
        <f t="shared" si="3"/>
        <v>784.89497251022374</v>
      </c>
      <c r="M20" s="434"/>
      <c r="N20" s="1292"/>
      <c r="O20" s="449" t="s">
        <v>359</v>
      </c>
      <c r="P20" s="935">
        <f>SUM(P15:P19)</f>
        <v>24</v>
      </c>
      <c r="Q20" s="947">
        <f>SUM(Q15:Q19)</f>
        <v>9842.9</v>
      </c>
      <c r="R20" s="488">
        <f>SUM(R15:R19)</f>
        <v>11394334</v>
      </c>
      <c r="S20" s="186">
        <f t="shared" si="0"/>
        <v>410.12083333333334</v>
      </c>
      <c r="T20" s="186">
        <f t="shared" si="7"/>
        <v>474763.91666666669</v>
      </c>
      <c r="U20" s="957">
        <f t="shared" si="4"/>
        <v>26.086956521739129</v>
      </c>
      <c r="V20" s="694">
        <v>1319</v>
      </c>
      <c r="W20" s="695">
        <v>861</v>
      </c>
      <c r="X20" s="777">
        <f t="shared" si="5"/>
        <v>1157.6196039785023</v>
      </c>
      <c r="Y20" s="666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</row>
    <row r="21" spans="1:39" ht="14.45" customHeight="1" x14ac:dyDescent="0.15">
      <c r="A21" s="135"/>
      <c r="B21" s="1291" t="s">
        <v>7</v>
      </c>
      <c r="C21" s="442">
        <v>5</v>
      </c>
      <c r="D21" s="930">
        <v>0</v>
      </c>
      <c r="E21" s="936">
        <v>0</v>
      </c>
      <c r="F21" s="696">
        <v>0</v>
      </c>
      <c r="G21" s="184" t="str">
        <f t="shared" si="1"/>
        <v xml:space="preserve">   －</v>
      </c>
      <c r="H21" s="184" t="str">
        <f t="shared" si="6"/>
        <v xml:space="preserve">   －</v>
      </c>
      <c r="I21" s="949">
        <f t="shared" si="2"/>
        <v>0</v>
      </c>
      <c r="J21" s="698">
        <v>0</v>
      </c>
      <c r="K21" s="699">
        <v>0</v>
      </c>
      <c r="L21" s="775">
        <f>IF(E21 = 0, 0, F21/E21)</f>
        <v>0</v>
      </c>
      <c r="M21" s="434"/>
      <c r="N21" s="1291" t="s">
        <v>361</v>
      </c>
      <c r="O21" s="442">
        <v>5</v>
      </c>
      <c r="P21" s="930">
        <v>0</v>
      </c>
      <c r="Q21" s="936">
        <v>0</v>
      </c>
      <c r="R21" s="675">
        <v>0</v>
      </c>
      <c r="S21" s="184" t="str">
        <f t="shared" si="0"/>
        <v xml:space="preserve">   －</v>
      </c>
      <c r="T21" s="241" t="str">
        <f t="shared" si="7"/>
        <v xml:space="preserve">   －</v>
      </c>
      <c r="U21" s="954">
        <f t="shared" si="4"/>
        <v>0</v>
      </c>
      <c r="V21" s="698">
        <v>0</v>
      </c>
      <c r="W21" s="699">
        <v>0</v>
      </c>
      <c r="X21" s="775">
        <f>IF(Q21 = 0, 0, R21/Q21)</f>
        <v>0</v>
      </c>
      <c r="Y21" s="666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</row>
    <row r="22" spans="1:39" ht="14.45" customHeight="1" x14ac:dyDescent="0.15">
      <c r="A22" s="135"/>
      <c r="B22" s="1287"/>
      <c r="C22" s="445">
        <v>4</v>
      </c>
      <c r="D22" s="931">
        <v>0</v>
      </c>
      <c r="E22" s="937">
        <v>0</v>
      </c>
      <c r="F22" s="697">
        <v>0</v>
      </c>
      <c r="G22" s="185" t="str">
        <f t="shared" si="1"/>
        <v xml:space="preserve">   －</v>
      </c>
      <c r="H22" s="185" t="str">
        <f t="shared" si="6"/>
        <v xml:space="preserve">   －</v>
      </c>
      <c r="I22" s="950">
        <f t="shared" si="2"/>
        <v>0</v>
      </c>
      <c r="J22" s="700">
        <v>0</v>
      </c>
      <c r="K22" s="701">
        <v>0</v>
      </c>
      <c r="L22" s="776">
        <f t="shared" si="3"/>
        <v>0</v>
      </c>
      <c r="M22" s="434"/>
      <c r="N22" s="1287"/>
      <c r="O22" s="445">
        <v>4</v>
      </c>
      <c r="P22" s="931">
        <v>0</v>
      </c>
      <c r="Q22" s="937">
        <v>0</v>
      </c>
      <c r="R22" s="697">
        <v>0</v>
      </c>
      <c r="S22" s="241" t="str">
        <f t="shared" si="0"/>
        <v xml:space="preserve">   －</v>
      </c>
      <c r="T22" s="185" t="str">
        <f t="shared" si="7"/>
        <v xml:space="preserve">   －</v>
      </c>
      <c r="U22" s="955">
        <f t="shared" si="4"/>
        <v>0</v>
      </c>
      <c r="V22" s="700">
        <v>0</v>
      </c>
      <c r="W22" s="701">
        <v>0</v>
      </c>
      <c r="X22" s="776">
        <f t="shared" si="5"/>
        <v>0</v>
      </c>
      <c r="Y22" s="666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</row>
    <row r="23" spans="1:39" ht="14.45" customHeight="1" x14ac:dyDescent="0.15">
      <c r="A23" s="135"/>
      <c r="B23" s="1287"/>
      <c r="C23" s="445">
        <v>3</v>
      </c>
      <c r="D23" s="931">
        <v>0</v>
      </c>
      <c r="E23" s="937">
        <v>0</v>
      </c>
      <c r="F23" s="697">
        <v>0</v>
      </c>
      <c r="G23" s="185" t="str">
        <f t="shared" si="1"/>
        <v xml:space="preserve">   －</v>
      </c>
      <c r="H23" s="185" t="str">
        <f t="shared" si="6"/>
        <v xml:space="preserve">   －</v>
      </c>
      <c r="I23" s="950">
        <f t="shared" si="2"/>
        <v>0</v>
      </c>
      <c r="J23" s="692">
        <v>0</v>
      </c>
      <c r="K23" s="693">
        <v>0</v>
      </c>
      <c r="L23" s="776">
        <f t="shared" si="3"/>
        <v>0</v>
      </c>
      <c r="M23" s="434"/>
      <c r="N23" s="1287"/>
      <c r="O23" s="445">
        <v>3</v>
      </c>
      <c r="P23" s="931">
        <v>4</v>
      </c>
      <c r="Q23" s="937">
        <v>1890.3</v>
      </c>
      <c r="R23" s="697">
        <v>2284118</v>
      </c>
      <c r="S23" s="185">
        <f t="shared" si="0"/>
        <v>472.57499999999999</v>
      </c>
      <c r="T23" s="185">
        <f t="shared" si="7"/>
        <v>571029.5</v>
      </c>
      <c r="U23" s="955">
        <f t="shared" si="4"/>
        <v>4.3478260869565215</v>
      </c>
      <c r="V23" s="692">
        <v>1297</v>
      </c>
      <c r="W23" s="693">
        <v>1159</v>
      </c>
      <c r="X23" s="776">
        <f t="shared" si="5"/>
        <v>1208.3362429244035</v>
      </c>
      <c r="Y23" s="666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ht="14.45" customHeight="1" x14ac:dyDescent="0.15">
      <c r="A24" s="135"/>
      <c r="B24" s="1287"/>
      <c r="C24" s="445">
        <v>2</v>
      </c>
      <c r="D24" s="931">
        <v>272</v>
      </c>
      <c r="E24" s="937">
        <v>109449.4</v>
      </c>
      <c r="F24" s="697">
        <v>86302542</v>
      </c>
      <c r="G24" s="185">
        <f t="shared" si="1"/>
        <v>402.38749999999999</v>
      </c>
      <c r="H24" s="185">
        <f t="shared" si="6"/>
        <v>317288.7573529412</v>
      </c>
      <c r="I24" s="950">
        <f t="shared" si="2"/>
        <v>16.646266829865361</v>
      </c>
      <c r="J24" s="692">
        <v>1199</v>
      </c>
      <c r="K24" s="693">
        <v>377</v>
      </c>
      <c r="L24" s="776">
        <f t="shared" si="3"/>
        <v>788.51544183887722</v>
      </c>
      <c r="M24" s="434"/>
      <c r="N24" s="1287"/>
      <c r="O24" s="445">
        <v>2</v>
      </c>
      <c r="P24" s="931">
        <v>38</v>
      </c>
      <c r="Q24" s="937">
        <v>15752.5</v>
      </c>
      <c r="R24" s="697">
        <v>17394161</v>
      </c>
      <c r="S24" s="185">
        <f t="shared" si="0"/>
        <v>414.53947368421052</v>
      </c>
      <c r="T24" s="185">
        <f t="shared" si="7"/>
        <v>457741.07894736843</v>
      </c>
      <c r="U24" s="955">
        <f t="shared" si="4"/>
        <v>41.304347826086953</v>
      </c>
      <c r="V24" s="692">
        <v>1256</v>
      </c>
      <c r="W24" s="693">
        <v>651</v>
      </c>
      <c r="X24" s="776">
        <f t="shared" si="5"/>
        <v>1104.21590223774</v>
      </c>
      <c r="Y24" s="666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</row>
    <row r="25" spans="1:39" ht="14.45" customHeight="1" x14ac:dyDescent="0.15">
      <c r="A25" s="135"/>
      <c r="B25" s="1287"/>
      <c r="C25" s="447">
        <v>1</v>
      </c>
      <c r="D25" s="944">
        <v>1112</v>
      </c>
      <c r="E25" s="946">
        <v>308260</v>
      </c>
      <c r="F25" s="682">
        <v>216082339</v>
      </c>
      <c r="G25" s="185">
        <f t="shared" si="1"/>
        <v>277.21223021582733</v>
      </c>
      <c r="H25" s="185">
        <f t="shared" si="6"/>
        <v>194318.65017985611</v>
      </c>
      <c r="I25" s="950">
        <f t="shared" si="2"/>
        <v>68.053855569155445</v>
      </c>
      <c r="J25" s="692">
        <v>1085</v>
      </c>
      <c r="K25" s="693">
        <v>208</v>
      </c>
      <c r="L25" s="776">
        <f t="shared" si="3"/>
        <v>700.97430415882695</v>
      </c>
      <c r="M25" s="434"/>
      <c r="N25" s="1287"/>
      <c r="O25" s="447">
        <v>1</v>
      </c>
      <c r="P25" s="944">
        <v>26</v>
      </c>
      <c r="Q25" s="946">
        <v>6971.2</v>
      </c>
      <c r="R25" s="682">
        <v>5528934</v>
      </c>
      <c r="S25" s="185">
        <f t="shared" si="0"/>
        <v>268.12307692307689</v>
      </c>
      <c r="T25" s="185">
        <f t="shared" si="7"/>
        <v>212651.30769230769</v>
      </c>
      <c r="U25" s="955">
        <f t="shared" si="4"/>
        <v>28.260869565217391</v>
      </c>
      <c r="V25" s="692">
        <v>1069</v>
      </c>
      <c r="W25" s="693">
        <v>613</v>
      </c>
      <c r="X25" s="776">
        <f t="shared" si="5"/>
        <v>793.11079871471202</v>
      </c>
      <c r="Y25" s="666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</row>
    <row r="26" spans="1:39" ht="14.45" customHeight="1" x14ac:dyDescent="0.15">
      <c r="A26" s="135"/>
      <c r="B26" s="1292"/>
      <c r="C26" s="449" t="s">
        <v>21</v>
      </c>
      <c r="D26" s="935">
        <f>SUM(D21:D25)</f>
        <v>1384</v>
      </c>
      <c r="E26" s="947">
        <f>SUM(E21:E25)</f>
        <v>417709.4</v>
      </c>
      <c r="F26" s="488">
        <f>SUM(F21:F25)</f>
        <v>302384881</v>
      </c>
      <c r="G26" s="186">
        <f t="shared" si="1"/>
        <v>301.81315028901736</v>
      </c>
      <c r="H26" s="186">
        <f t="shared" si="6"/>
        <v>218486.18569364163</v>
      </c>
      <c r="I26" s="953">
        <f t="shared" si="2"/>
        <v>84.700122399020799</v>
      </c>
      <c r="J26" s="694">
        <v>1199</v>
      </c>
      <c r="K26" s="695">
        <v>208</v>
      </c>
      <c r="L26" s="777">
        <f t="shared" si="3"/>
        <v>723.91208098261609</v>
      </c>
      <c r="M26" s="434"/>
      <c r="N26" s="1292"/>
      <c r="O26" s="449" t="s">
        <v>359</v>
      </c>
      <c r="P26" s="935">
        <f>SUM(P21:P25)</f>
        <v>68</v>
      </c>
      <c r="Q26" s="947">
        <f>SUM(Q21:Q25)</f>
        <v>24614</v>
      </c>
      <c r="R26" s="488">
        <f>SUM(R21:R25)</f>
        <v>25207213</v>
      </c>
      <c r="S26" s="186">
        <f t="shared" si="0"/>
        <v>361.97058823529414</v>
      </c>
      <c r="T26" s="186">
        <f>IF(P26=0,"   －",R26/P26)</f>
        <v>370694.3088235294</v>
      </c>
      <c r="U26" s="957">
        <f t="shared" si="4"/>
        <v>73.91304347826086</v>
      </c>
      <c r="V26" s="694">
        <v>1297</v>
      </c>
      <c r="W26" s="695">
        <v>613</v>
      </c>
      <c r="X26" s="777">
        <f t="shared" si="5"/>
        <v>1024.1006337856504</v>
      </c>
      <c r="Y26" s="666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</row>
    <row r="27" spans="1:39" ht="15.95" customHeight="1" x14ac:dyDescent="0.15">
      <c r="A27" s="135"/>
      <c r="B27" s="1291" t="s">
        <v>21</v>
      </c>
      <c r="C27" s="442">
        <v>5</v>
      </c>
      <c r="D27" s="945">
        <f>SUM(D9,D15,D21)</f>
        <v>0</v>
      </c>
      <c r="E27" s="948">
        <f>SUM(E9,E15,E21)</f>
        <v>0</v>
      </c>
      <c r="F27" s="489">
        <f>SUM(F9,F15,F21)</f>
        <v>0</v>
      </c>
      <c r="G27" s="184" t="str">
        <f t="shared" si="1"/>
        <v xml:space="preserve">   －</v>
      </c>
      <c r="H27" s="241" t="str">
        <f t="shared" si="6"/>
        <v xml:space="preserve">   －</v>
      </c>
      <c r="I27" s="949">
        <f t="shared" si="2"/>
        <v>0</v>
      </c>
      <c r="J27" s="698">
        <v>0</v>
      </c>
      <c r="K27" s="711">
        <v>0</v>
      </c>
      <c r="L27" s="775">
        <f>IF(E27 = 0, 0, F27/E27)</f>
        <v>0</v>
      </c>
      <c r="M27" s="434"/>
      <c r="N27" s="1291" t="s">
        <v>359</v>
      </c>
      <c r="O27" s="442">
        <v>5</v>
      </c>
      <c r="P27" s="945">
        <f>SUM(P9,P15,P21)</f>
        <v>0</v>
      </c>
      <c r="Q27" s="966">
        <f>SUM(Q9,Q15,Q21)</f>
        <v>0</v>
      </c>
      <c r="R27" s="453">
        <f>SUM(R9,R15,R21)</f>
        <v>0</v>
      </c>
      <c r="S27" s="184" t="str">
        <f t="shared" si="0"/>
        <v xml:space="preserve">   －</v>
      </c>
      <c r="T27" s="241" t="str">
        <f t="shared" si="7"/>
        <v xml:space="preserve">   －</v>
      </c>
      <c r="U27" s="954">
        <f t="shared" si="4"/>
        <v>0</v>
      </c>
      <c r="V27" s="698">
        <v>0</v>
      </c>
      <c r="W27" s="699">
        <v>0</v>
      </c>
      <c r="X27" s="775">
        <f>IF(Q27 = 0, 0, R27/Q27)</f>
        <v>0</v>
      </c>
      <c r="Y27" s="666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</row>
    <row r="28" spans="1:39" ht="15.95" customHeight="1" x14ac:dyDescent="0.15">
      <c r="A28" s="135"/>
      <c r="B28" s="1287"/>
      <c r="C28" s="445">
        <v>4</v>
      </c>
      <c r="D28" s="934">
        <f t="shared" ref="D28:F31" si="8">SUM(D10,D16,D22)</f>
        <v>0</v>
      </c>
      <c r="E28" s="941">
        <f t="shared" si="8"/>
        <v>0</v>
      </c>
      <c r="F28" s="490">
        <f t="shared" si="8"/>
        <v>0</v>
      </c>
      <c r="G28" s="185" t="str">
        <f t="shared" si="1"/>
        <v xml:space="preserve">   －</v>
      </c>
      <c r="H28" s="185" t="str">
        <f t="shared" si="6"/>
        <v xml:space="preserve">   －</v>
      </c>
      <c r="I28" s="950">
        <f t="shared" si="2"/>
        <v>0</v>
      </c>
      <c r="J28" s="700">
        <v>0</v>
      </c>
      <c r="K28" s="701">
        <v>0</v>
      </c>
      <c r="L28" s="776">
        <f t="shared" si="3"/>
        <v>0</v>
      </c>
      <c r="M28" s="434"/>
      <c r="N28" s="1287"/>
      <c r="O28" s="445">
        <v>4</v>
      </c>
      <c r="P28" s="934">
        <f t="shared" ref="P28:R31" si="9">SUM(P10,P16,P22)</f>
        <v>0</v>
      </c>
      <c r="Q28" s="942">
        <f t="shared" si="9"/>
        <v>0</v>
      </c>
      <c r="R28" s="454">
        <f t="shared" si="9"/>
        <v>0</v>
      </c>
      <c r="S28" s="185" t="str">
        <f t="shared" si="0"/>
        <v xml:space="preserve">   －</v>
      </c>
      <c r="T28" s="185" t="str">
        <f t="shared" si="7"/>
        <v xml:space="preserve">   －</v>
      </c>
      <c r="U28" s="955">
        <f t="shared" si="4"/>
        <v>0</v>
      </c>
      <c r="V28" s="700">
        <v>0</v>
      </c>
      <c r="W28" s="701">
        <v>0</v>
      </c>
      <c r="X28" s="776">
        <f t="shared" si="5"/>
        <v>0</v>
      </c>
      <c r="Y28" s="666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</row>
    <row r="29" spans="1:39" ht="15.95" customHeight="1" x14ac:dyDescent="0.15">
      <c r="A29" s="135"/>
      <c r="B29" s="1287"/>
      <c r="C29" s="445">
        <v>3</v>
      </c>
      <c r="D29" s="934">
        <f t="shared" si="8"/>
        <v>2</v>
      </c>
      <c r="E29" s="942">
        <f t="shared" si="8"/>
        <v>836.1</v>
      </c>
      <c r="F29" s="454">
        <f t="shared" si="8"/>
        <v>934553</v>
      </c>
      <c r="G29" s="185">
        <f t="shared" si="1"/>
        <v>418.05</v>
      </c>
      <c r="H29" s="185">
        <f t="shared" si="6"/>
        <v>467276.5</v>
      </c>
      <c r="I29" s="950">
        <f t="shared" si="2"/>
        <v>0.12239902080783352</v>
      </c>
      <c r="J29" s="692">
        <v>1146</v>
      </c>
      <c r="K29" s="693">
        <v>1081</v>
      </c>
      <c r="L29" s="776">
        <f t="shared" si="3"/>
        <v>1117.7526611649323</v>
      </c>
      <c r="M29" s="434"/>
      <c r="N29" s="1287"/>
      <c r="O29" s="445">
        <v>3</v>
      </c>
      <c r="P29" s="934">
        <f t="shared" si="9"/>
        <v>5</v>
      </c>
      <c r="Q29" s="942">
        <f t="shared" si="9"/>
        <v>2487.3000000000002</v>
      </c>
      <c r="R29" s="454">
        <f t="shared" si="9"/>
        <v>2949510</v>
      </c>
      <c r="S29" s="185">
        <f t="shared" si="0"/>
        <v>497.46000000000004</v>
      </c>
      <c r="T29" s="185">
        <f t="shared" si="7"/>
        <v>589902</v>
      </c>
      <c r="U29" s="955">
        <f t="shared" si="4"/>
        <v>5.4347826086956523</v>
      </c>
      <c r="V29" s="692">
        <v>1297</v>
      </c>
      <c r="W29" s="693">
        <v>1115</v>
      </c>
      <c r="X29" s="776">
        <f t="shared" si="5"/>
        <v>1185.8280062718609</v>
      </c>
      <c r="Y29" s="666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</row>
    <row r="30" spans="1:39" ht="15.95" customHeight="1" x14ac:dyDescent="0.15">
      <c r="A30" s="135"/>
      <c r="B30" s="1287"/>
      <c r="C30" s="445">
        <v>2</v>
      </c>
      <c r="D30" s="934">
        <f t="shared" si="8"/>
        <v>439</v>
      </c>
      <c r="E30" s="942">
        <f t="shared" si="8"/>
        <v>174152.5</v>
      </c>
      <c r="F30" s="454">
        <f t="shared" si="8"/>
        <v>137604597</v>
      </c>
      <c r="G30" s="185">
        <f t="shared" si="1"/>
        <v>396.70273348519362</v>
      </c>
      <c r="H30" s="185">
        <f t="shared" si="6"/>
        <v>313450.1070615034</v>
      </c>
      <c r="I30" s="950">
        <f t="shared" si="2"/>
        <v>26.866585067319459</v>
      </c>
      <c r="J30" s="692">
        <v>1281</v>
      </c>
      <c r="K30" s="693">
        <v>324</v>
      </c>
      <c r="L30" s="776">
        <f t="shared" si="3"/>
        <v>790.13851078795881</v>
      </c>
      <c r="M30" s="434"/>
      <c r="N30" s="1287"/>
      <c r="O30" s="445">
        <v>2</v>
      </c>
      <c r="P30" s="934">
        <f t="shared" si="9"/>
        <v>57</v>
      </c>
      <c r="Q30" s="942">
        <f t="shared" si="9"/>
        <v>23550</v>
      </c>
      <c r="R30" s="454">
        <f t="shared" si="9"/>
        <v>26590487</v>
      </c>
      <c r="S30" s="185">
        <f t="shared" si="0"/>
        <v>413.15789473684208</v>
      </c>
      <c r="T30" s="185">
        <f t="shared" si="7"/>
        <v>466499.77192982455</v>
      </c>
      <c r="U30" s="955">
        <f t="shared" si="4"/>
        <v>61.95652173913043</v>
      </c>
      <c r="V30" s="692">
        <v>1319</v>
      </c>
      <c r="W30" s="693">
        <v>651</v>
      </c>
      <c r="X30" s="776">
        <f t="shared" si="5"/>
        <v>1129.1077282377919</v>
      </c>
      <c r="Y30" s="666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</row>
    <row r="31" spans="1:39" ht="15.95" customHeight="1" x14ac:dyDescent="0.15">
      <c r="A31" s="135"/>
      <c r="B31" s="1287"/>
      <c r="C31" s="447">
        <v>1</v>
      </c>
      <c r="D31" s="934">
        <f t="shared" si="8"/>
        <v>1193</v>
      </c>
      <c r="E31" s="942">
        <f t="shared" si="8"/>
        <v>337010.4</v>
      </c>
      <c r="F31" s="454">
        <f t="shared" si="8"/>
        <v>237853164</v>
      </c>
      <c r="G31" s="185">
        <f t="shared" si="1"/>
        <v>282.48985750209556</v>
      </c>
      <c r="H31" s="185">
        <f t="shared" si="6"/>
        <v>199373.9849119866</v>
      </c>
      <c r="I31" s="950">
        <f>IF($D$32=0,"－",D31/$D$32*100)</f>
        <v>73.011015911872704</v>
      </c>
      <c r="J31" s="692">
        <v>1085</v>
      </c>
      <c r="K31" s="693">
        <v>208</v>
      </c>
      <c r="L31" s="776">
        <f t="shared" si="3"/>
        <v>705.77395831107879</v>
      </c>
      <c r="M31" s="434"/>
      <c r="N31" s="1287"/>
      <c r="O31" s="447">
        <v>1</v>
      </c>
      <c r="P31" s="934">
        <f t="shared" si="9"/>
        <v>30</v>
      </c>
      <c r="Q31" s="942">
        <f t="shared" si="9"/>
        <v>8419.6</v>
      </c>
      <c r="R31" s="454">
        <f t="shared" si="9"/>
        <v>7061550</v>
      </c>
      <c r="S31" s="185">
        <f t="shared" si="0"/>
        <v>280.65333333333336</v>
      </c>
      <c r="T31" s="185">
        <f t="shared" si="7"/>
        <v>235385</v>
      </c>
      <c r="U31" s="955">
        <f t="shared" si="4"/>
        <v>32.608695652173914</v>
      </c>
      <c r="V31" s="692">
        <v>1189</v>
      </c>
      <c r="W31" s="693">
        <v>613</v>
      </c>
      <c r="X31" s="776">
        <f t="shared" si="5"/>
        <v>838.70373889495932</v>
      </c>
      <c r="Y31" s="666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</row>
    <row r="32" spans="1:39" ht="15.95" customHeight="1" x14ac:dyDescent="0.15">
      <c r="A32" s="135"/>
      <c r="B32" s="1292"/>
      <c r="C32" s="449" t="s">
        <v>21</v>
      </c>
      <c r="D32" s="935">
        <f>SUM(D27:D31)</f>
        <v>1634</v>
      </c>
      <c r="E32" s="943">
        <f>SUM(E27:E31)</f>
        <v>511999</v>
      </c>
      <c r="F32" s="450">
        <f>SUM(F27:F31)</f>
        <v>376392314</v>
      </c>
      <c r="G32" s="186">
        <f t="shared" si="1"/>
        <v>313.34088127294984</v>
      </c>
      <c r="H32" s="313">
        <f t="shared" si="6"/>
        <v>230350.25336597307</v>
      </c>
      <c r="I32" s="953">
        <f>IF($D$32=0,"－",D32/$D$32*100)</f>
        <v>100</v>
      </c>
      <c r="J32" s="694">
        <v>1281</v>
      </c>
      <c r="K32" s="695">
        <v>208</v>
      </c>
      <c r="L32" s="777">
        <f t="shared" si="3"/>
        <v>735.14267410678542</v>
      </c>
      <c r="M32" s="434"/>
      <c r="N32" s="1292"/>
      <c r="O32" s="449" t="s">
        <v>359</v>
      </c>
      <c r="P32" s="935">
        <f>SUM(P27:P31)</f>
        <v>92</v>
      </c>
      <c r="Q32" s="943">
        <f>SUM(Q27:Q31)</f>
        <v>34456.9</v>
      </c>
      <c r="R32" s="450">
        <f>SUM(R27:R31)</f>
        <v>36601547</v>
      </c>
      <c r="S32" s="186">
        <f t="shared" si="0"/>
        <v>374.53152173913043</v>
      </c>
      <c r="T32" s="186">
        <f>IF(P32=0,"   －",R32/P32)</f>
        <v>397842.90217391303</v>
      </c>
      <c r="U32" s="957">
        <f t="shared" si="4"/>
        <v>100</v>
      </c>
      <c r="V32" s="694">
        <v>1319</v>
      </c>
      <c r="W32" s="695">
        <v>613</v>
      </c>
      <c r="X32" s="777">
        <f t="shared" si="5"/>
        <v>1062.2414378542469</v>
      </c>
      <c r="Y32" s="666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</row>
    <row r="33" spans="1:39" ht="20.25" customHeight="1" x14ac:dyDescent="0.15">
      <c r="A33" s="135"/>
      <c r="B33" s="136"/>
      <c r="C33" s="136"/>
      <c r="D33" s="428" t="s">
        <v>362</v>
      </c>
      <c r="E33" s="136"/>
      <c r="F33" s="136"/>
      <c r="G33" s="136"/>
      <c r="H33" s="347"/>
      <c r="I33" s="136"/>
      <c r="J33" s="136"/>
      <c r="K33" s="136"/>
      <c r="L33" s="136"/>
      <c r="M33" s="434"/>
      <c r="N33" s="136"/>
      <c r="O33" s="136"/>
      <c r="P33" s="428" t="s">
        <v>363</v>
      </c>
      <c r="Q33" s="136"/>
      <c r="R33" s="136"/>
      <c r="S33" s="136"/>
      <c r="T33" s="136"/>
      <c r="U33" s="136"/>
      <c r="V33" s="136"/>
      <c r="W33" s="136"/>
      <c r="X33" s="136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</row>
    <row r="34" spans="1:39" ht="14.45" customHeight="1" x14ac:dyDescent="0.15">
      <c r="B34" s="429"/>
      <c r="C34" s="430"/>
      <c r="D34" s="431" t="s">
        <v>364</v>
      </c>
      <c r="E34" s="432" t="s">
        <v>365</v>
      </c>
      <c r="F34" s="433" t="s">
        <v>366</v>
      </c>
      <c r="G34" s="159" t="s">
        <v>367</v>
      </c>
      <c r="H34" s="160" t="s">
        <v>368</v>
      </c>
      <c r="I34" s="160" t="s">
        <v>369</v>
      </c>
      <c r="J34" s="1288" t="s">
        <v>439</v>
      </c>
      <c r="K34" s="1289"/>
      <c r="L34" s="1290"/>
      <c r="M34" s="434"/>
      <c r="N34" s="429"/>
      <c r="O34" s="430"/>
      <c r="P34" s="431" t="s">
        <v>364</v>
      </c>
      <c r="Q34" s="432" t="s">
        <v>365</v>
      </c>
      <c r="R34" s="433" t="s">
        <v>366</v>
      </c>
      <c r="S34" s="159" t="s">
        <v>367</v>
      </c>
      <c r="T34" s="160" t="s">
        <v>368</v>
      </c>
      <c r="U34" s="160" t="s">
        <v>369</v>
      </c>
      <c r="V34" s="1288" t="s">
        <v>439</v>
      </c>
      <c r="W34" s="1289"/>
      <c r="X34" s="1290"/>
    </row>
    <row r="35" spans="1:39" ht="14.45" customHeight="1" x14ac:dyDescent="0.15">
      <c r="B35" s="435"/>
      <c r="C35" s="436"/>
      <c r="D35" s="437" t="s">
        <v>370</v>
      </c>
      <c r="E35" s="438" t="s">
        <v>371</v>
      </c>
      <c r="F35" s="161" t="s">
        <v>372</v>
      </c>
      <c r="G35" s="161" t="s">
        <v>373</v>
      </c>
      <c r="H35" s="162" t="s">
        <v>494</v>
      </c>
      <c r="I35" s="162" t="s">
        <v>374</v>
      </c>
      <c r="J35" s="439" t="s">
        <v>375</v>
      </c>
      <c r="K35" s="440" t="s">
        <v>376</v>
      </c>
      <c r="L35" s="441" t="s">
        <v>377</v>
      </c>
      <c r="M35" s="434"/>
      <c r="N35" s="435"/>
      <c r="O35" s="436"/>
      <c r="P35" s="437" t="s">
        <v>370</v>
      </c>
      <c r="Q35" s="438" t="s">
        <v>371</v>
      </c>
      <c r="R35" s="161" t="s">
        <v>372</v>
      </c>
      <c r="S35" s="161" t="s">
        <v>373</v>
      </c>
      <c r="T35" s="162" t="s">
        <v>494</v>
      </c>
      <c r="U35" s="162" t="s">
        <v>374</v>
      </c>
      <c r="V35" s="439" t="s">
        <v>375</v>
      </c>
      <c r="W35" s="440" t="s">
        <v>376</v>
      </c>
      <c r="X35" s="441" t="s">
        <v>377</v>
      </c>
    </row>
    <row r="36" spans="1:39" ht="14.45" customHeight="1" x14ac:dyDescent="0.15">
      <c r="B36" s="1291" t="s">
        <v>5</v>
      </c>
      <c r="C36" s="442">
        <v>5</v>
      </c>
      <c r="D36" s="930">
        <v>0</v>
      </c>
      <c r="E36" s="936">
        <v>0</v>
      </c>
      <c r="F36" s="696">
        <v>0</v>
      </c>
      <c r="G36" s="184" t="str">
        <f t="shared" ref="G36:G59" si="10">IF(D36=0,"   －",E36/D36)</f>
        <v xml:space="preserve">   －</v>
      </c>
      <c r="H36" s="184" t="str">
        <f>IF(D36=0,"   －",F36/D36)</f>
        <v xml:space="preserve">   －</v>
      </c>
      <c r="I36" s="964">
        <f t="shared" ref="I36:I48" si="11">IF($D$59=0,"－",D36/$D$59*100)</f>
        <v>0</v>
      </c>
      <c r="J36" s="698">
        <v>0</v>
      </c>
      <c r="K36" s="699">
        <v>0</v>
      </c>
      <c r="L36" s="775">
        <f>IF(E36 = 0, 0, F36/E36)</f>
        <v>0</v>
      </c>
      <c r="M36" s="434"/>
      <c r="N36" s="1291" t="s">
        <v>358</v>
      </c>
      <c r="O36" s="442">
        <v>5</v>
      </c>
      <c r="P36" s="930">
        <f t="shared" ref="P36:R40" si="12">SUM(D9,P9,D36)</f>
        <v>0</v>
      </c>
      <c r="Q36" s="936">
        <f t="shared" si="12"/>
        <v>0</v>
      </c>
      <c r="R36" s="769">
        <f t="shared" si="12"/>
        <v>0</v>
      </c>
      <c r="S36" s="766" t="str">
        <f t="shared" ref="S36:S59" si="13">IF(P36=0,"   －",Q36/P36)</f>
        <v xml:space="preserve">   －</v>
      </c>
      <c r="T36" s="184" t="str">
        <f>IF(P36=0,"   －",R36/P36)</f>
        <v xml:space="preserve">   －</v>
      </c>
      <c r="U36" s="954">
        <f>IF($P$59=0,"－",P36/$P$59*100)</f>
        <v>0</v>
      </c>
      <c r="V36" s="676">
        <v>0</v>
      </c>
      <c r="W36" s="677">
        <v>0</v>
      </c>
      <c r="X36" s="775">
        <f>IF(Q36 = 0, 0, R36/Q36)</f>
        <v>0</v>
      </c>
      <c r="Y36" s="668"/>
    </row>
    <row r="37" spans="1:39" ht="14.45" customHeight="1" x14ac:dyDescent="0.15">
      <c r="B37" s="1287"/>
      <c r="C37" s="445">
        <v>4</v>
      </c>
      <c r="D37" s="931">
        <v>0</v>
      </c>
      <c r="E37" s="937">
        <v>0</v>
      </c>
      <c r="F37" s="697">
        <v>0</v>
      </c>
      <c r="G37" s="185" t="str">
        <f t="shared" si="10"/>
        <v xml:space="preserve">   －</v>
      </c>
      <c r="H37" s="185" t="str">
        <f>IF(D37=0,"   －",F37/D37)</f>
        <v xml:space="preserve">   －</v>
      </c>
      <c r="I37" s="964">
        <f t="shared" si="11"/>
        <v>0</v>
      </c>
      <c r="J37" s="700">
        <v>0</v>
      </c>
      <c r="K37" s="701">
        <v>0</v>
      </c>
      <c r="L37" s="776">
        <f t="shared" ref="L37:L59" si="14">IF(E37 = 0, 0, F37/E37)</f>
        <v>0</v>
      </c>
      <c r="M37" s="434"/>
      <c r="N37" s="1287"/>
      <c r="O37" s="445">
        <v>4</v>
      </c>
      <c r="P37" s="931">
        <f t="shared" si="12"/>
        <v>0</v>
      </c>
      <c r="Q37" s="937">
        <f t="shared" si="12"/>
        <v>0</v>
      </c>
      <c r="R37" s="770">
        <f t="shared" si="12"/>
        <v>0</v>
      </c>
      <c r="S37" s="767" t="str">
        <f t="shared" si="13"/>
        <v xml:space="preserve">   －</v>
      </c>
      <c r="T37" s="185" t="str">
        <f>IF(P37=0,"   －",R37/P37)</f>
        <v xml:space="preserve">   －</v>
      </c>
      <c r="U37" s="955">
        <f t="shared" ref="U37:U59" si="15">IF($P$59=0,"－",P37/$P$59*100)</f>
        <v>0</v>
      </c>
      <c r="V37" s="679">
        <v>0</v>
      </c>
      <c r="W37" s="680">
        <v>0</v>
      </c>
      <c r="X37" s="776">
        <f t="shared" ref="X37:X59" si="16">IF(Q37 = 0, 0, R37/Q37)</f>
        <v>0</v>
      </c>
      <c r="Y37" s="668"/>
    </row>
    <row r="38" spans="1:39" ht="14.45" customHeight="1" x14ac:dyDescent="0.15">
      <c r="B38" s="1287"/>
      <c r="C38" s="445">
        <v>3</v>
      </c>
      <c r="D38" s="931">
        <v>0</v>
      </c>
      <c r="E38" s="937">
        <v>0</v>
      </c>
      <c r="F38" s="697">
        <v>0</v>
      </c>
      <c r="G38" s="185" t="str">
        <f t="shared" si="10"/>
        <v xml:space="preserve">   －</v>
      </c>
      <c r="H38" s="185" t="str">
        <f t="shared" ref="H38:H59" si="17">IF(D38=0,"   －",F38/D38)</f>
        <v xml:space="preserve">   －</v>
      </c>
      <c r="I38" s="964">
        <f t="shared" si="11"/>
        <v>0</v>
      </c>
      <c r="J38" s="700">
        <v>0</v>
      </c>
      <c r="K38" s="701">
        <v>0</v>
      </c>
      <c r="L38" s="776">
        <f t="shared" si="14"/>
        <v>0</v>
      </c>
      <c r="M38" s="434"/>
      <c r="N38" s="1287"/>
      <c r="O38" s="445">
        <v>3</v>
      </c>
      <c r="P38" s="931">
        <f t="shared" si="12"/>
        <v>0</v>
      </c>
      <c r="Q38" s="937">
        <f t="shared" si="12"/>
        <v>0</v>
      </c>
      <c r="R38" s="770">
        <f t="shared" si="12"/>
        <v>0</v>
      </c>
      <c r="S38" s="767" t="str">
        <f t="shared" si="13"/>
        <v xml:space="preserve">   －</v>
      </c>
      <c r="T38" s="185" t="str">
        <f t="shared" ref="T38:T59" si="18">IF(P38=0,"   －",R38/P38)</f>
        <v xml:space="preserve">   －</v>
      </c>
      <c r="U38" s="955">
        <f t="shared" si="15"/>
        <v>0</v>
      </c>
      <c r="V38" s="679">
        <v>0</v>
      </c>
      <c r="W38" s="680">
        <v>0</v>
      </c>
      <c r="X38" s="776">
        <f t="shared" si="16"/>
        <v>0</v>
      </c>
      <c r="Y38" s="668"/>
    </row>
    <row r="39" spans="1:39" ht="14.45" customHeight="1" x14ac:dyDescent="0.15">
      <c r="B39" s="1287"/>
      <c r="C39" s="445">
        <v>2</v>
      </c>
      <c r="D39" s="931">
        <v>0</v>
      </c>
      <c r="E39" s="937">
        <v>0</v>
      </c>
      <c r="F39" s="697">
        <v>0</v>
      </c>
      <c r="G39" s="185" t="str">
        <f t="shared" si="10"/>
        <v xml:space="preserve">   －</v>
      </c>
      <c r="H39" s="185" t="str">
        <f t="shared" si="17"/>
        <v xml:space="preserve">   －</v>
      </c>
      <c r="I39" s="964">
        <f t="shared" si="11"/>
        <v>0</v>
      </c>
      <c r="J39" s="700">
        <v>0</v>
      </c>
      <c r="K39" s="701">
        <v>0</v>
      </c>
      <c r="L39" s="776">
        <f t="shared" si="14"/>
        <v>0</v>
      </c>
      <c r="M39" s="434"/>
      <c r="N39" s="1287"/>
      <c r="O39" s="445">
        <v>2</v>
      </c>
      <c r="P39" s="931">
        <f t="shared" si="12"/>
        <v>0</v>
      </c>
      <c r="Q39" s="937">
        <f t="shared" si="12"/>
        <v>0</v>
      </c>
      <c r="R39" s="770">
        <f t="shared" si="12"/>
        <v>0</v>
      </c>
      <c r="S39" s="767" t="str">
        <f t="shared" si="13"/>
        <v xml:space="preserve">   －</v>
      </c>
      <c r="T39" s="185" t="str">
        <f t="shared" si="18"/>
        <v xml:space="preserve">   －</v>
      </c>
      <c r="U39" s="955">
        <f t="shared" si="15"/>
        <v>0</v>
      </c>
      <c r="V39" s="679">
        <v>0</v>
      </c>
      <c r="W39" s="680">
        <v>0</v>
      </c>
      <c r="X39" s="776">
        <f t="shared" si="16"/>
        <v>0</v>
      </c>
      <c r="Y39" s="668"/>
    </row>
    <row r="40" spans="1:39" ht="14.45" customHeight="1" x14ac:dyDescent="0.15">
      <c r="B40" s="1287"/>
      <c r="C40" s="447">
        <v>1</v>
      </c>
      <c r="D40" s="944">
        <v>0</v>
      </c>
      <c r="E40" s="946">
        <v>0</v>
      </c>
      <c r="F40" s="682">
        <v>0</v>
      </c>
      <c r="G40" s="185" t="str">
        <f t="shared" si="10"/>
        <v xml:space="preserve">   －</v>
      </c>
      <c r="H40" s="185" t="str">
        <f t="shared" si="17"/>
        <v xml:space="preserve">   －</v>
      </c>
      <c r="I40" s="964">
        <f t="shared" si="11"/>
        <v>0</v>
      </c>
      <c r="J40" s="702">
        <v>0</v>
      </c>
      <c r="K40" s="703">
        <v>0</v>
      </c>
      <c r="L40" s="776">
        <f t="shared" si="14"/>
        <v>0</v>
      </c>
      <c r="M40" s="434"/>
      <c r="N40" s="1287"/>
      <c r="O40" s="447">
        <v>1</v>
      </c>
      <c r="P40" s="931">
        <f t="shared" si="12"/>
        <v>0</v>
      </c>
      <c r="Q40" s="937">
        <f t="shared" si="12"/>
        <v>0</v>
      </c>
      <c r="R40" s="770">
        <f t="shared" si="12"/>
        <v>0</v>
      </c>
      <c r="S40" s="767" t="str">
        <f t="shared" si="13"/>
        <v xml:space="preserve">   －</v>
      </c>
      <c r="T40" s="185" t="str">
        <f t="shared" si="18"/>
        <v xml:space="preserve">   －</v>
      </c>
      <c r="U40" s="955">
        <f>IF($P$59=0,"－",P40/$P$59*100)</f>
        <v>0</v>
      </c>
      <c r="V40" s="679">
        <v>0</v>
      </c>
      <c r="W40" s="680">
        <v>0</v>
      </c>
      <c r="X40" s="776">
        <f t="shared" si="16"/>
        <v>0</v>
      </c>
      <c r="Y40" s="668"/>
    </row>
    <row r="41" spans="1:39" ht="14.45" customHeight="1" x14ac:dyDescent="0.15">
      <c r="B41" s="1292"/>
      <c r="C41" s="449" t="s">
        <v>21</v>
      </c>
      <c r="D41" s="935">
        <f>SUM(D36:D40)</f>
        <v>0</v>
      </c>
      <c r="E41" s="947">
        <f>SUM(E36:E40)</f>
        <v>0</v>
      </c>
      <c r="F41" s="488">
        <f>SUM(F36:F40)</f>
        <v>0</v>
      </c>
      <c r="G41" s="186" t="str">
        <f t="shared" si="10"/>
        <v xml:space="preserve">   －</v>
      </c>
      <c r="H41" s="313" t="str">
        <f t="shared" si="17"/>
        <v xml:space="preserve">   －</v>
      </c>
      <c r="I41" s="967">
        <f t="shared" si="11"/>
        <v>0</v>
      </c>
      <c r="J41" s="704">
        <v>0</v>
      </c>
      <c r="K41" s="705">
        <v>0</v>
      </c>
      <c r="L41" s="777">
        <f t="shared" si="14"/>
        <v>0</v>
      </c>
      <c r="M41" s="434"/>
      <c r="N41" s="1292"/>
      <c r="O41" s="449" t="s">
        <v>359</v>
      </c>
      <c r="P41" s="959">
        <f>SUM(P36:P40)</f>
        <v>0</v>
      </c>
      <c r="Q41" s="960">
        <f t="shared" ref="Q41:Q53" si="19">SUM(E14,Q14,E41)</f>
        <v>0</v>
      </c>
      <c r="R41" s="771">
        <f t="shared" ref="R41:R53" si="20">SUM(F14,R14,F41)</f>
        <v>0</v>
      </c>
      <c r="S41" s="768" t="str">
        <f t="shared" si="13"/>
        <v xml:space="preserve">   －</v>
      </c>
      <c r="T41" s="186" t="str">
        <f t="shared" si="18"/>
        <v xml:space="preserve">   －</v>
      </c>
      <c r="U41" s="957">
        <f t="shared" si="15"/>
        <v>0</v>
      </c>
      <c r="V41" s="685">
        <v>0</v>
      </c>
      <c r="W41" s="686">
        <v>0</v>
      </c>
      <c r="X41" s="777">
        <f t="shared" si="16"/>
        <v>0</v>
      </c>
      <c r="Y41" s="668"/>
    </row>
    <row r="42" spans="1:39" ht="14.45" customHeight="1" x14ac:dyDescent="0.15">
      <c r="B42" s="1291" t="s">
        <v>6</v>
      </c>
      <c r="C42" s="442">
        <v>5</v>
      </c>
      <c r="D42" s="930">
        <v>0</v>
      </c>
      <c r="E42" s="936">
        <v>0</v>
      </c>
      <c r="F42" s="696">
        <v>0</v>
      </c>
      <c r="G42" s="184" t="str">
        <f t="shared" si="10"/>
        <v xml:space="preserve">   －</v>
      </c>
      <c r="H42" s="184" t="str">
        <f t="shared" si="17"/>
        <v xml:space="preserve">   －</v>
      </c>
      <c r="I42" s="968">
        <f t="shared" si="11"/>
        <v>0</v>
      </c>
      <c r="J42" s="698">
        <v>0</v>
      </c>
      <c r="K42" s="699">
        <v>0</v>
      </c>
      <c r="L42" s="775">
        <f>IF(E42 = 0, 0, F42/E42)</f>
        <v>0</v>
      </c>
      <c r="M42" s="434"/>
      <c r="N42" s="1291" t="s">
        <v>360</v>
      </c>
      <c r="O42" s="442">
        <v>5</v>
      </c>
      <c r="P42" s="930">
        <f>SUM(D15,P15,D42)</f>
        <v>0</v>
      </c>
      <c r="Q42" s="936">
        <f t="shared" si="19"/>
        <v>0</v>
      </c>
      <c r="R42" s="769">
        <f t="shared" si="20"/>
        <v>0</v>
      </c>
      <c r="S42" s="184" t="str">
        <f t="shared" si="13"/>
        <v xml:space="preserve">   －</v>
      </c>
      <c r="T42" s="241" t="str">
        <f t="shared" si="18"/>
        <v xml:space="preserve">   －</v>
      </c>
      <c r="U42" s="954">
        <f t="shared" si="15"/>
        <v>0</v>
      </c>
      <c r="V42" s="676">
        <v>0</v>
      </c>
      <c r="W42" s="677">
        <v>0</v>
      </c>
      <c r="X42" s="775">
        <f>IF(Q42 = 0, 0, R42/Q42)</f>
        <v>0</v>
      </c>
      <c r="Y42" s="668"/>
    </row>
    <row r="43" spans="1:39" ht="14.45" customHeight="1" x14ac:dyDescent="0.15">
      <c r="B43" s="1287"/>
      <c r="C43" s="445">
        <v>4</v>
      </c>
      <c r="D43" s="931">
        <v>0</v>
      </c>
      <c r="E43" s="937">
        <v>0</v>
      </c>
      <c r="F43" s="697">
        <v>0</v>
      </c>
      <c r="G43" s="185" t="str">
        <f t="shared" si="10"/>
        <v xml:space="preserve">   －</v>
      </c>
      <c r="H43" s="185" t="str">
        <f t="shared" si="17"/>
        <v xml:space="preserve">   －</v>
      </c>
      <c r="I43" s="964">
        <f t="shared" si="11"/>
        <v>0</v>
      </c>
      <c r="J43" s="700">
        <v>0</v>
      </c>
      <c r="K43" s="701">
        <v>0</v>
      </c>
      <c r="L43" s="776">
        <f t="shared" si="14"/>
        <v>0</v>
      </c>
      <c r="M43" s="434"/>
      <c r="N43" s="1287"/>
      <c r="O43" s="445">
        <v>4</v>
      </c>
      <c r="P43" s="931">
        <f>SUM(D16,P16,D43)</f>
        <v>0</v>
      </c>
      <c r="Q43" s="937">
        <f t="shared" si="19"/>
        <v>0</v>
      </c>
      <c r="R43" s="770">
        <f t="shared" si="20"/>
        <v>0</v>
      </c>
      <c r="S43" s="185" t="str">
        <f t="shared" si="13"/>
        <v xml:space="preserve">   －</v>
      </c>
      <c r="T43" s="185" t="str">
        <f t="shared" si="18"/>
        <v xml:space="preserve">   －</v>
      </c>
      <c r="U43" s="955">
        <f t="shared" si="15"/>
        <v>0</v>
      </c>
      <c r="V43" s="679">
        <v>0</v>
      </c>
      <c r="W43" s="680">
        <v>0</v>
      </c>
      <c r="X43" s="776">
        <f t="shared" si="16"/>
        <v>0</v>
      </c>
      <c r="Y43" s="668"/>
    </row>
    <row r="44" spans="1:39" ht="14.45" customHeight="1" x14ac:dyDescent="0.15">
      <c r="B44" s="1287"/>
      <c r="C44" s="445">
        <v>3</v>
      </c>
      <c r="D44" s="931">
        <v>0</v>
      </c>
      <c r="E44" s="937">
        <v>0</v>
      </c>
      <c r="F44" s="697">
        <v>0</v>
      </c>
      <c r="G44" s="185" t="str">
        <f t="shared" si="10"/>
        <v xml:space="preserve">   －</v>
      </c>
      <c r="H44" s="185" t="str">
        <f t="shared" si="17"/>
        <v xml:space="preserve">   －</v>
      </c>
      <c r="I44" s="964">
        <f t="shared" si="11"/>
        <v>0</v>
      </c>
      <c r="J44" s="700">
        <v>0</v>
      </c>
      <c r="K44" s="701">
        <v>0</v>
      </c>
      <c r="L44" s="776">
        <f t="shared" si="14"/>
        <v>0</v>
      </c>
      <c r="M44" s="434"/>
      <c r="N44" s="1287"/>
      <c r="O44" s="445">
        <v>3</v>
      </c>
      <c r="P44" s="931">
        <f>SUM(D17,P17,D44)</f>
        <v>3</v>
      </c>
      <c r="Q44" s="937">
        <f t="shared" si="19"/>
        <v>1433.1</v>
      </c>
      <c r="R44" s="770">
        <f t="shared" si="20"/>
        <v>1599945</v>
      </c>
      <c r="S44" s="185">
        <f t="shared" si="13"/>
        <v>477.7</v>
      </c>
      <c r="T44" s="185">
        <f t="shared" si="18"/>
        <v>533315</v>
      </c>
      <c r="U44" s="955">
        <f t="shared" si="15"/>
        <v>0.17341040462427745</v>
      </c>
      <c r="V44" s="679">
        <v>1146</v>
      </c>
      <c r="W44" s="680">
        <v>1081</v>
      </c>
      <c r="X44" s="776">
        <f t="shared" si="16"/>
        <v>1116.4224408624661</v>
      </c>
      <c r="Y44" s="668"/>
    </row>
    <row r="45" spans="1:39" ht="14.45" customHeight="1" x14ac:dyDescent="0.15">
      <c r="B45" s="1287"/>
      <c r="C45" s="445">
        <v>2</v>
      </c>
      <c r="D45" s="931">
        <v>0</v>
      </c>
      <c r="E45" s="937">
        <v>0</v>
      </c>
      <c r="F45" s="697">
        <v>0</v>
      </c>
      <c r="G45" s="185" t="str">
        <f t="shared" si="10"/>
        <v xml:space="preserve">   －</v>
      </c>
      <c r="H45" s="185" t="str">
        <f t="shared" si="17"/>
        <v xml:space="preserve">   －</v>
      </c>
      <c r="I45" s="964">
        <f t="shared" si="11"/>
        <v>0</v>
      </c>
      <c r="J45" s="700">
        <v>0</v>
      </c>
      <c r="K45" s="701">
        <v>0</v>
      </c>
      <c r="L45" s="776">
        <f t="shared" si="14"/>
        <v>0</v>
      </c>
      <c r="M45" s="434"/>
      <c r="N45" s="1287"/>
      <c r="O45" s="445">
        <v>2</v>
      </c>
      <c r="P45" s="931">
        <f>SUM(D18,P18,D45)</f>
        <v>186</v>
      </c>
      <c r="Q45" s="937">
        <f t="shared" si="19"/>
        <v>72500.600000000006</v>
      </c>
      <c r="R45" s="770">
        <f t="shared" si="20"/>
        <v>60498381</v>
      </c>
      <c r="S45" s="185">
        <f t="shared" si="13"/>
        <v>389.78817204301077</v>
      </c>
      <c r="T45" s="185">
        <f t="shared" si="18"/>
        <v>325260.11290322582</v>
      </c>
      <c r="U45" s="955">
        <f t="shared" si="15"/>
        <v>10.751445086705203</v>
      </c>
      <c r="V45" s="679">
        <v>1319</v>
      </c>
      <c r="W45" s="680">
        <v>324</v>
      </c>
      <c r="X45" s="776">
        <f t="shared" si="16"/>
        <v>834.45352176395772</v>
      </c>
      <c r="Y45" s="668"/>
    </row>
    <row r="46" spans="1:39" ht="14.45" customHeight="1" x14ac:dyDescent="0.15">
      <c r="B46" s="1287"/>
      <c r="C46" s="447">
        <v>1</v>
      </c>
      <c r="D46" s="944">
        <v>0</v>
      </c>
      <c r="E46" s="946">
        <v>0</v>
      </c>
      <c r="F46" s="682">
        <v>0</v>
      </c>
      <c r="G46" s="185" t="str">
        <f t="shared" si="10"/>
        <v xml:space="preserve">   －</v>
      </c>
      <c r="H46" s="185" t="str">
        <f t="shared" si="17"/>
        <v xml:space="preserve">   －</v>
      </c>
      <c r="I46" s="964">
        <f t="shared" si="11"/>
        <v>0</v>
      </c>
      <c r="J46" s="702">
        <v>0</v>
      </c>
      <c r="K46" s="703">
        <v>0</v>
      </c>
      <c r="L46" s="776">
        <f t="shared" si="14"/>
        <v>0</v>
      </c>
      <c r="M46" s="434"/>
      <c r="N46" s="1287"/>
      <c r="O46" s="447">
        <v>1</v>
      </c>
      <c r="P46" s="931">
        <f>SUM(D19,P19,D46)</f>
        <v>85</v>
      </c>
      <c r="Q46" s="937">
        <f t="shared" si="19"/>
        <v>30198.800000000003</v>
      </c>
      <c r="R46" s="770">
        <f t="shared" si="20"/>
        <v>23303441</v>
      </c>
      <c r="S46" s="185">
        <f t="shared" si="13"/>
        <v>355.28000000000003</v>
      </c>
      <c r="T46" s="185">
        <f t="shared" si="18"/>
        <v>274158.12941176473</v>
      </c>
      <c r="U46" s="955">
        <f t="shared" si="15"/>
        <v>4.9132947976878611</v>
      </c>
      <c r="V46" s="679">
        <v>1189</v>
      </c>
      <c r="W46" s="680">
        <v>548</v>
      </c>
      <c r="X46" s="776">
        <f t="shared" si="16"/>
        <v>771.66778150125162</v>
      </c>
      <c r="Y46" s="668"/>
    </row>
    <row r="47" spans="1:39" ht="14.45" customHeight="1" x14ac:dyDescent="0.15">
      <c r="B47" s="1292"/>
      <c r="C47" s="449" t="s">
        <v>21</v>
      </c>
      <c r="D47" s="935">
        <f>SUM(D42:D46)</f>
        <v>0</v>
      </c>
      <c r="E47" s="947">
        <f>SUM(E42:E46)</f>
        <v>0</v>
      </c>
      <c r="F47" s="488">
        <f>SUM(F42:F46)</f>
        <v>0</v>
      </c>
      <c r="G47" s="186" t="str">
        <f t="shared" si="10"/>
        <v xml:space="preserve">   －</v>
      </c>
      <c r="H47" s="186" t="str">
        <f t="shared" si="17"/>
        <v xml:space="preserve">   －</v>
      </c>
      <c r="I47" s="969">
        <f t="shared" si="11"/>
        <v>0</v>
      </c>
      <c r="J47" s="706">
        <v>0</v>
      </c>
      <c r="K47" s="705">
        <v>0</v>
      </c>
      <c r="L47" s="777">
        <f t="shared" si="14"/>
        <v>0</v>
      </c>
      <c r="M47" s="434"/>
      <c r="N47" s="1292"/>
      <c r="O47" s="449" t="s">
        <v>359</v>
      </c>
      <c r="P47" s="959">
        <f>SUM(P42:P46)</f>
        <v>274</v>
      </c>
      <c r="Q47" s="960">
        <f t="shared" si="19"/>
        <v>104132.5</v>
      </c>
      <c r="R47" s="771">
        <f t="shared" si="20"/>
        <v>85401767</v>
      </c>
      <c r="S47" s="186">
        <f t="shared" si="13"/>
        <v>380.04562043795619</v>
      </c>
      <c r="T47" s="186">
        <f t="shared" si="18"/>
        <v>311685.2810218978</v>
      </c>
      <c r="U47" s="957">
        <f t="shared" si="15"/>
        <v>15.838150289017342</v>
      </c>
      <c r="V47" s="685">
        <v>1319</v>
      </c>
      <c r="W47" s="686">
        <v>324</v>
      </c>
      <c r="X47" s="777">
        <f t="shared" si="16"/>
        <v>820.12596451636136</v>
      </c>
      <c r="Y47" s="668"/>
    </row>
    <row r="48" spans="1:39" ht="14.45" customHeight="1" x14ac:dyDescent="0.15">
      <c r="B48" s="1291" t="s">
        <v>7</v>
      </c>
      <c r="C48" s="442">
        <v>5</v>
      </c>
      <c r="D48" s="930">
        <v>0</v>
      </c>
      <c r="E48" s="936">
        <v>0</v>
      </c>
      <c r="F48" s="696">
        <v>0</v>
      </c>
      <c r="G48" s="184" t="str">
        <f t="shared" si="10"/>
        <v xml:space="preserve">   －</v>
      </c>
      <c r="H48" s="241" t="str">
        <f t="shared" si="17"/>
        <v xml:space="preserve">   －</v>
      </c>
      <c r="I48" s="970">
        <f t="shared" si="11"/>
        <v>0</v>
      </c>
      <c r="J48" s="712">
        <v>0</v>
      </c>
      <c r="K48" s="713">
        <v>0</v>
      </c>
      <c r="L48" s="775">
        <f>IF(E48 = 0, 0, F48/E48)</f>
        <v>0</v>
      </c>
      <c r="M48" s="434"/>
      <c r="N48" s="1291" t="s">
        <v>361</v>
      </c>
      <c r="O48" s="442">
        <v>5</v>
      </c>
      <c r="P48" s="930">
        <f>SUM(D21,P21,D48)</f>
        <v>0</v>
      </c>
      <c r="Q48" s="936">
        <f t="shared" si="19"/>
        <v>0</v>
      </c>
      <c r="R48" s="769">
        <f t="shared" si="20"/>
        <v>0</v>
      </c>
      <c r="S48" s="184" t="str">
        <f t="shared" si="13"/>
        <v xml:space="preserve">   －</v>
      </c>
      <c r="T48" s="241" t="str">
        <f t="shared" si="18"/>
        <v xml:space="preserve">   －</v>
      </c>
      <c r="U48" s="954">
        <f t="shared" si="15"/>
        <v>0</v>
      </c>
      <c r="V48" s="676">
        <v>0</v>
      </c>
      <c r="W48" s="677">
        <v>0</v>
      </c>
      <c r="X48" s="775">
        <f>IF(Q48 = 0, 0, R48/Q48)</f>
        <v>0</v>
      </c>
      <c r="Y48" s="668"/>
    </row>
    <row r="49" spans="1:26" ht="14.45" customHeight="1" x14ac:dyDescent="0.15">
      <c r="B49" s="1287"/>
      <c r="C49" s="445">
        <v>4</v>
      </c>
      <c r="D49" s="931">
        <v>0</v>
      </c>
      <c r="E49" s="937">
        <v>0</v>
      </c>
      <c r="F49" s="697">
        <v>0</v>
      </c>
      <c r="G49" s="185" t="str">
        <f t="shared" si="10"/>
        <v xml:space="preserve">   －</v>
      </c>
      <c r="H49" s="185" t="str">
        <f t="shared" si="17"/>
        <v xml:space="preserve">   －</v>
      </c>
      <c r="I49" s="964">
        <f t="shared" ref="I49:I59" si="21">IF($D$59=0,"－",D49/$D$59*100)</f>
        <v>0</v>
      </c>
      <c r="J49" s="702">
        <v>0</v>
      </c>
      <c r="K49" s="703">
        <v>0</v>
      </c>
      <c r="L49" s="776">
        <f t="shared" si="14"/>
        <v>0</v>
      </c>
      <c r="M49" s="434"/>
      <c r="N49" s="1287"/>
      <c r="O49" s="445">
        <v>4</v>
      </c>
      <c r="P49" s="931">
        <f>SUM(D22,P22,D49)</f>
        <v>0</v>
      </c>
      <c r="Q49" s="937">
        <f t="shared" si="19"/>
        <v>0</v>
      </c>
      <c r="R49" s="770">
        <f t="shared" si="20"/>
        <v>0</v>
      </c>
      <c r="S49" s="185" t="str">
        <f t="shared" si="13"/>
        <v xml:space="preserve">   －</v>
      </c>
      <c r="T49" s="185" t="str">
        <f t="shared" si="18"/>
        <v xml:space="preserve">   －</v>
      </c>
      <c r="U49" s="955">
        <f t="shared" si="15"/>
        <v>0</v>
      </c>
      <c r="V49" s="679">
        <v>0</v>
      </c>
      <c r="W49" s="680">
        <v>0</v>
      </c>
      <c r="X49" s="776">
        <f t="shared" si="16"/>
        <v>0</v>
      </c>
      <c r="Y49" s="668"/>
    </row>
    <row r="50" spans="1:26" ht="14.45" customHeight="1" x14ac:dyDescent="0.15">
      <c r="B50" s="1287"/>
      <c r="C50" s="445">
        <v>3</v>
      </c>
      <c r="D50" s="931">
        <v>0</v>
      </c>
      <c r="E50" s="937">
        <v>0</v>
      </c>
      <c r="F50" s="697">
        <v>0</v>
      </c>
      <c r="G50" s="185" t="str">
        <f t="shared" si="10"/>
        <v xml:space="preserve">   －</v>
      </c>
      <c r="H50" s="185" t="str">
        <f t="shared" si="17"/>
        <v xml:space="preserve">   －</v>
      </c>
      <c r="I50" s="964">
        <f t="shared" si="21"/>
        <v>0</v>
      </c>
      <c r="J50" s="700">
        <v>0</v>
      </c>
      <c r="K50" s="701">
        <v>0</v>
      </c>
      <c r="L50" s="776">
        <f t="shared" si="14"/>
        <v>0</v>
      </c>
      <c r="M50" s="434"/>
      <c r="N50" s="1287"/>
      <c r="O50" s="445">
        <v>3</v>
      </c>
      <c r="P50" s="931">
        <f>SUM(D23,P23,D50)</f>
        <v>4</v>
      </c>
      <c r="Q50" s="937">
        <f t="shared" si="19"/>
        <v>1890.3</v>
      </c>
      <c r="R50" s="770">
        <f t="shared" si="20"/>
        <v>2284118</v>
      </c>
      <c r="S50" s="185">
        <f t="shared" si="13"/>
        <v>472.57499999999999</v>
      </c>
      <c r="T50" s="185">
        <f t="shared" si="18"/>
        <v>571029.5</v>
      </c>
      <c r="U50" s="955">
        <f t="shared" si="15"/>
        <v>0.23121387283236997</v>
      </c>
      <c r="V50" s="679">
        <v>1297</v>
      </c>
      <c r="W50" s="680">
        <v>1159</v>
      </c>
      <c r="X50" s="776">
        <f t="shared" si="16"/>
        <v>1208.3362429244035</v>
      </c>
      <c r="Y50" s="668"/>
    </row>
    <row r="51" spans="1:26" ht="14.45" customHeight="1" x14ac:dyDescent="0.15">
      <c r="B51" s="1287"/>
      <c r="C51" s="445">
        <v>2</v>
      </c>
      <c r="D51" s="931">
        <v>0</v>
      </c>
      <c r="E51" s="937">
        <v>0</v>
      </c>
      <c r="F51" s="697">
        <v>0</v>
      </c>
      <c r="G51" s="185" t="str">
        <f t="shared" si="10"/>
        <v xml:space="preserve">   －</v>
      </c>
      <c r="H51" s="185" t="str">
        <f t="shared" si="17"/>
        <v xml:space="preserve">   －</v>
      </c>
      <c r="I51" s="964">
        <f t="shared" si="21"/>
        <v>0</v>
      </c>
      <c r="J51" s="700">
        <v>0</v>
      </c>
      <c r="K51" s="701">
        <v>0</v>
      </c>
      <c r="L51" s="776">
        <f t="shared" si="14"/>
        <v>0</v>
      </c>
      <c r="M51" s="434"/>
      <c r="N51" s="1287"/>
      <c r="O51" s="445">
        <v>2</v>
      </c>
      <c r="P51" s="931">
        <f>SUM(D24,P24,D51)</f>
        <v>310</v>
      </c>
      <c r="Q51" s="937">
        <f t="shared" si="19"/>
        <v>125201.9</v>
      </c>
      <c r="R51" s="770">
        <f t="shared" si="20"/>
        <v>103696703</v>
      </c>
      <c r="S51" s="185">
        <f t="shared" si="13"/>
        <v>403.87709677419355</v>
      </c>
      <c r="T51" s="185">
        <f t="shared" si="18"/>
        <v>334505.49354838708</v>
      </c>
      <c r="U51" s="955">
        <f t="shared" si="15"/>
        <v>17.919075144508671</v>
      </c>
      <c r="V51" s="679">
        <v>1256</v>
      </c>
      <c r="W51" s="680">
        <v>377</v>
      </c>
      <c r="X51" s="776">
        <f t="shared" si="16"/>
        <v>828.23585744305797</v>
      </c>
      <c r="Y51" s="668"/>
    </row>
    <row r="52" spans="1:26" ht="14.45" customHeight="1" x14ac:dyDescent="0.15">
      <c r="B52" s="1287"/>
      <c r="C52" s="447">
        <v>1</v>
      </c>
      <c r="D52" s="944">
        <v>4</v>
      </c>
      <c r="E52" s="946">
        <v>1881.1</v>
      </c>
      <c r="F52" s="682">
        <v>1016852</v>
      </c>
      <c r="G52" s="185">
        <f>IF(D52=0,"   －",E52/D52)</f>
        <v>470.27499999999998</v>
      </c>
      <c r="H52" s="185">
        <f t="shared" si="17"/>
        <v>254213</v>
      </c>
      <c r="I52" s="964">
        <f>IF($D$59=0,"－",D52/$D$59*100)</f>
        <v>100</v>
      </c>
      <c r="J52" s="692">
        <v>648</v>
      </c>
      <c r="K52" s="693">
        <v>477</v>
      </c>
      <c r="L52" s="776">
        <f t="shared" si="14"/>
        <v>540.56243687204301</v>
      </c>
      <c r="M52" s="434"/>
      <c r="N52" s="1287"/>
      <c r="O52" s="447">
        <v>1</v>
      </c>
      <c r="P52" s="931">
        <f>SUM(D25,P25,D52)</f>
        <v>1142</v>
      </c>
      <c r="Q52" s="937">
        <f t="shared" si="19"/>
        <v>317112.3</v>
      </c>
      <c r="R52" s="770">
        <f t="shared" si="20"/>
        <v>222628125</v>
      </c>
      <c r="S52" s="185">
        <f t="shared" si="13"/>
        <v>277.68152364273203</v>
      </c>
      <c r="T52" s="185">
        <f t="shared" si="18"/>
        <v>194945.81873905429</v>
      </c>
      <c r="U52" s="955">
        <f t="shared" si="15"/>
        <v>66.011560693641613</v>
      </c>
      <c r="V52" s="679">
        <v>1085</v>
      </c>
      <c r="W52" s="680">
        <v>208</v>
      </c>
      <c r="X52" s="776">
        <f t="shared" si="16"/>
        <v>702.04821761880578</v>
      </c>
      <c r="Y52" s="668"/>
    </row>
    <row r="53" spans="1:26" ht="14.45" customHeight="1" x14ac:dyDescent="0.15">
      <c r="B53" s="1292"/>
      <c r="C53" s="449" t="s">
        <v>21</v>
      </c>
      <c r="D53" s="935">
        <f>SUM(D48:D52)</f>
        <v>4</v>
      </c>
      <c r="E53" s="947">
        <f>SUM(E48:E52)</f>
        <v>1881.1</v>
      </c>
      <c r="F53" s="488">
        <f>SUM(F48:F52)</f>
        <v>1016852</v>
      </c>
      <c r="G53" s="186">
        <f t="shared" si="10"/>
        <v>470.27499999999998</v>
      </c>
      <c r="H53" s="313">
        <f t="shared" si="17"/>
        <v>254213</v>
      </c>
      <c r="I53" s="965">
        <f t="shared" si="21"/>
        <v>100</v>
      </c>
      <c r="J53" s="694">
        <v>648</v>
      </c>
      <c r="K53" s="695">
        <v>477</v>
      </c>
      <c r="L53" s="777">
        <f t="shared" si="14"/>
        <v>540.56243687204301</v>
      </c>
      <c r="M53" s="434"/>
      <c r="N53" s="1292"/>
      <c r="O53" s="449" t="s">
        <v>359</v>
      </c>
      <c r="P53" s="959">
        <f>SUM(P48:P52)</f>
        <v>1456</v>
      </c>
      <c r="Q53" s="960">
        <f t="shared" si="19"/>
        <v>444204.5</v>
      </c>
      <c r="R53" s="771">
        <f t="shared" si="20"/>
        <v>328608946</v>
      </c>
      <c r="S53" s="186">
        <f t="shared" si="13"/>
        <v>305.08550824175825</v>
      </c>
      <c r="T53" s="313">
        <f t="shared" si="18"/>
        <v>225692.95741758242</v>
      </c>
      <c r="U53" s="957">
        <f t="shared" si="15"/>
        <v>84.161849710982665</v>
      </c>
      <c r="V53" s="685">
        <v>1297</v>
      </c>
      <c r="W53" s="686">
        <v>208</v>
      </c>
      <c r="X53" s="777">
        <f t="shared" si="16"/>
        <v>739.76951156505618</v>
      </c>
      <c r="Y53" s="668"/>
    </row>
    <row r="54" spans="1:26" ht="15.95" customHeight="1" x14ac:dyDescent="0.15">
      <c r="B54" s="1291" t="s">
        <v>21</v>
      </c>
      <c r="C54" s="442">
        <v>5</v>
      </c>
      <c r="D54" s="945">
        <f>SUM(D36,D42,D48)</f>
        <v>0</v>
      </c>
      <c r="E54" s="966">
        <f>SUM(E36,E42,E48)</f>
        <v>0</v>
      </c>
      <c r="F54" s="453">
        <f>SUM(F36,F42,F48)</f>
        <v>0</v>
      </c>
      <c r="G54" s="184" t="str">
        <f t="shared" si="10"/>
        <v xml:space="preserve">   －</v>
      </c>
      <c r="H54" s="184" t="str">
        <f t="shared" si="17"/>
        <v xml:space="preserve">   －</v>
      </c>
      <c r="I54" s="968">
        <f t="shared" si="21"/>
        <v>0</v>
      </c>
      <c r="J54" s="690">
        <v>0</v>
      </c>
      <c r="K54" s="691">
        <v>0</v>
      </c>
      <c r="L54" s="775">
        <f>IF(E54 = 0, 0, F54/E54)</f>
        <v>0</v>
      </c>
      <c r="M54" s="434"/>
      <c r="N54" s="455" t="s">
        <v>359</v>
      </c>
      <c r="O54" s="442">
        <v>5</v>
      </c>
      <c r="P54" s="945">
        <f>SUM(P36,P42,P48)</f>
        <v>0</v>
      </c>
      <c r="Q54" s="948">
        <f t="shared" ref="Q54" si="22">SUM(Q36,Q42,Q48)</f>
        <v>0</v>
      </c>
      <c r="R54" s="772">
        <f>SUM(F27,R27,F54)</f>
        <v>0</v>
      </c>
      <c r="S54" s="241" t="str">
        <f t="shared" si="13"/>
        <v xml:space="preserve">   －</v>
      </c>
      <c r="T54" s="184" t="str">
        <f t="shared" si="18"/>
        <v xml:space="preserve">   －</v>
      </c>
      <c r="U54" s="956">
        <f t="shared" si="15"/>
        <v>0</v>
      </c>
      <c r="V54" s="676">
        <v>0</v>
      </c>
      <c r="W54" s="677">
        <v>0</v>
      </c>
      <c r="X54" s="775">
        <f>IF(Q54 = 0, 0, R54/Q54)</f>
        <v>0</v>
      </c>
      <c r="Y54" s="668"/>
    </row>
    <row r="55" spans="1:26" ht="15.95" customHeight="1" x14ac:dyDescent="0.15">
      <c r="B55" s="1287"/>
      <c r="C55" s="445">
        <v>4</v>
      </c>
      <c r="D55" s="934">
        <f t="shared" ref="D55:F58" si="23">SUM(D37,D43,D49)</f>
        <v>0</v>
      </c>
      <c r="E55" s="942">
        <f t="shared" si="23"/>
        <v>0</v>
      </c>
      <c r="F55" s="454">
        <f t="shared" si="23"/>
        <v>0</v>
      </c>
      <c r="G55" s="185" t="str">
        <f t="shared" si="10"/>
        <v xml:space="preserve">   －</v>
      </c>
      <c r="H55" s="185" t="str">
        <f t="shared" si="17"/>
        <v xml:space="preserve">   －</v>
      </c>
      <c r="I55" s="971">
        <f t="shared" si="21"/>
        <v>0</v>
      </c>
      <c r="J55" s="692">
        <v>0</v>
      </c>
      <c r="K55" s="693">
        <v>0</v>
      </c>
      <c r="L55" s="776">
        <f t="shared" si="14"/>
        <v>0</v>
      </c>
      <c r="M55" s="434"/>
      <c r="N55" s="456" t="s">
        <v>378</v>
      </c>
      <c r="O55" s="445">
        <v>4</v>
      </c>
      <c r="P55" s="933">
        <f t="shared" ref="P55:Q58" si="24">SUM(P37,P43,P49)</f>
        <v>0</v>
      </c>
      <c r="Q55" s="940">
        <f t="shared" si="24"/>
        <v>0</v>
      </c>
      <c r="R55" s="773">
        <f>SUM(F28,R28,F55)</f>
        <v>0</v>
      </c>
      <c r="S55" s="185" t="str">
        <f t="shared" si="13"/>
        <v xml:space="preserve">   －</v>
      </c>
      <c r="T55" s="185" t="str">
        <f t="shared" si="18"/>
        <v xml:space="preserve">   －</v>
      </c>
      <c r="U55" s="955">
        <f t="shared" si="15"/>
        <v>0</v>
      </c>
      <c r="V55" s="688">
        <v>0</v>
      </c>
      <c r="W55" s="689">
        <v>0</v>
      </c>
      <c r="X55" s="776">
        <f t="shared" si="16"/>
        <v>0</v>
      </c>
      <c r="Y55" s="668"/>
    </row>
    <row r="56" spans="1:26" ht="15.95" customHeight="1" x14ac:dyDescent="0.15">
      <c r="B56" s="1287"/>
      <c r="C56" s="445">
        <v>3</v>
      </c>
      <c r="D56" s="934">
        <f t="shared" si="23"/>
        <v>0</v>
      </c>
      <c r="E56" s="942">
        <f t="shared" si="23"/>
        <v>0</v>
      </c>
      <c r="F56" s="454">
        <f t="shared" si="23"/>
        <v>0</v>
      </c>
      <c r="G56" s="185" t="str">
        <f t="shared" si="10"/>
        <v xml:space="preserve">   －</v>
      </c>
      <c r="H56" s="185" t="str">
        <f t="shared" si="17"/>
        <v xml:space="preserve">   －</v>
      </c>
      <c r="I56" s="972">
        <f t="shared" si="21"/>
        <v>0</v>
      </c>
      <c r="J56" s="692">
        <v>0</v>
      </c>
      <c r="K56" s="693">
        <v>0</v>
      </c>
      <c r="L56" s="776">
        <f t="shared" si="14"/>
        <v>0</v>
      </c>
      <c r="M56" s="434"/>
      <c r="N56" s="1287" t="s">
        <v>433</v>
      </c>
      <c r="O56" s="445">
        <v>3</v>
      </c>
      <c r="P56" s="934">
        <f t="shared" si="24"/>
        <v>7</v>
      </c>
      <c r="Q56" s="941">
        <f t="shared" si="24"/>
        <v>3323.3999999999996</v>
      </c>
      <c r="R56" s="773">
        <f>SUM(F29,R29,F56)</f>
        <v>3884063</v>
      </c>
      <c r="S56" s="185">
        <f t="shared" si="13"/>
        <v>474.77142857142854</v>
      </c>
      <c r="T56" s="185">
        <f t="shared" si="18"/>
        <v>554866.14285714284</v>
      </c>
      <c r="U56" s="955">
        <f t="shared" si="15"/>
        <v>0.40462427745664736</v>
      </c>
      <c r="V56" s="679">
        <v>1297</v>
      </c>
      <c r="W56" s="680">
        <v>1081</v>
      </c>
      <c r="X56" s="776">
        <f t="shared" si="16"/>
        <v>1168.7016308599627</v>
      </c>
      <c r="Y56" s="668"/>
    </row>
    <row r="57" spans="1:26" ht="15.95" customHeight="1" x14ac:dyDescent="0.15">
      <c r="B57" s="1287"/>
      <c r="C57" s="445">
        <v>2</v>
      </c>
      <c r="D57" s="934">
        <f t="shared" si="23"/>
        <v>0</v>
      </c>
      <c r="E57" s="942">
        <f t="shared" si="23"/>
        <v>0</v>
      </c>
      <c r="F57" s="454">
        <f t="shared" si="23"/>
        <v>0</v>
      </c>
      <c r="G57" s="185" t="str">
        <f t="shared" si="10"/>
        <v xml:space="preserve">   －</v>
      </c>
      <c r="H57" s="185" t="str">
        <f t="shared" si="17"/>
        <v xml:space="preserve">   －</v>
      </c>
      <c r="I57" s="971">
        <f t="shared" si="21"/>
        <v>0</v>
      </c>
      <c r="J57" s="692">
        <v>0</v>
      </c>
      <c r="K57" s="693">
        <v>0</v>
      </c>
      <c r="L57" s="776">
        <f t="shared" si="14"/>
        <v>0</v>
      </c>
      <c r="M57" s="434"/>
      <c r="N57" s="1287"/>
      <c r="O57" s="445">
        <v>2</v>
      </c>
      <c r="P57" s="934">
        <f t="shared" si="24"/>
        <v>496</v>
      </c>
      <c r="Q57" s="941">
        <f t="shared" si="24"/>
        <v>197702.5</v>
      </c>
      <c r="R57" s="773">
        <f>SUM(F30,R30,F57)</f>
        <v>164195084</v>
      </c>
      <c r="S57" s="185">
        <f t="shared" si="13"/>
        <v>398.59375</v>
      </c>
      <c r="T57" s="185">
        <f t="shared" si="18"/>
        <v>331038.47580645164</v>
      </c>
      <c r="U57" s="955">
        <f t="shared" si="15"/>
        <v>28.670520231213874</v>
      </c>
      <c r="V57" s="679">
        <v>1319</v>
      </c>
      <c r="W57" s="680">
        <v>324</v>
      </c>
      <c r="X57" s="776">
        <f t="shared" si="16"/>
        <v>830.51597223100362</v>
      </c>
      <c r="Y57" s="668"/>
    </row>
    <row r="58" spans="1:26" ht="15.95" customHeight="1" x14ac:dyDescent="0.15">
      <c r="B58" s="1287"/>
      <c r="C58" s="447">
        <v>1</v>
      </c>
      <c r="D58" s="934">
        <f t="shared" si="23"/>
        <v>4</v>
      </c>
      <c r="E58" s="942">
        <f t="shared" si="23"/>
        <v>1881.1</v>
      </c>
      <c r="F58" s="454">
        <f t="shared" si="23"/>
        <v>1016852</v>
      </c>
      <c r="G58" s="185">
        <f t="shared" si="10"/>
        <v>470.27499999999998</v>
      </c>
      <c r="H58" s="185">
        <f t="shared" si="17"/>
        <v>254213</v>
      </c>
      <c r="I58" s="964">
        <f t="shared" si="21"/>
        <v>100</v>
      </c>
      <c r="J58" s="692">
        <v>648</v>
      </c>
      <c r="K58" s="693">
        <v>477</v>
      </c>
      <c r="L58" s="776">
        <f t="shared" si="14"/>
        <v>540.56243687204301</v>
      </c>
      <c r="M58" s="434"/>
      <c r="N58" s="1287"/>
      <c r="O58" s="447">
        <v>1</v>
      </c>
      <c r="P58" s="934">
        <f t="shared" si="24"/>
        <v>1227</v>
      </c>
      <c r="Q58" s="942">
        <f t="shared" si="24"/>
        <v>347311.1</v>
      </c>
      <c r="R58" s="773">
        <f>SUM(F31,R31,F58)</f>
        <v>245931566</v>
      </c>
      <c r="S58" s="185">
        <f t="shared" si="13"/>
        <v>283.05713121434388</v>
      </c>
      <c r="T58" s="185">
        <f t="shared" si="18"/>
        <v>200433.22412387939</v>
      </c>
      <c r="U58" s="955">
        <f t="shared" si="15"/>
        <v>70.924855491329481</v>
      </c>
      <c r="V58" s="679">
        <v>1189</v>
      </c>
      <c r="W58" s="680">
        <v>208</v>
      </c>
      <c r="X58" s="776">
        <f t="shared" si="16"/>
        <v>708.1016587146222</v>
      </c>
      <c r="Y58" s="668"/>
    </row>
    <row r="59" spans="1:26" ht="15.95" customHeight="1" x14ac:dyDescent="0.15">
      <c r="B59" s="1292"/>
      <c r="C59" s="449" t="s">
        <v>21</v>
      </c>
      <c r="D59" s="935">
        <f>SUM(D54:D58)</f>
        <v>4</v>
      </c>
      <c r="E59" s="943">
        <f>SUM(E54:E58)</f>
        <v>1881.1</v>
      </c>
      <c r="F59" s="450">
        <f>SUM(F54:F58)</f>
        <v>1016852</v>
      </c>
      <c r="G59" s="186">
        <f t="shared" si="10"/>
        <v>470.27499999999998</v>
      </c>
      <c r="H59" s="186">
        <f t="shared" si="17"/>
        <v>254213</v>
      </c>
      <c r="I59" s="965">
        <f t="shared" si="21"/>
        <v>100</v>
      </c>
      <c r="J59" s="694">
        <v>648</v>
      </c>
      <c r="K59" s="695">
        <v>477</v>
      </c>
      <c r="L59" s="777">
        <f t="shared" si="14"/>
        <v>540.56243687204301</v>
      </c>
      <c r="M59" s="434"/>
      <c r="N59" s="457" t="s">
        <v>380</v>
      </c>
      <c r="O59" s="449" t="s">
        <v>359</v>
      </c>
      <c r="P59" s="959">
        <f>SUM(P54:P58)</f>
        <v>1730</v>
      </c>
      <c r="Q59" s="943">
        <f>SUM(Q54:Q58)</f>
        <v>548337</v>
      </c>
      <c r="R59" s="774">
        <f>SUM(R54:R58)</f>
        <v>414010713</v>
      </c>
      <c r="S59" s="186">
        <f t="shared" si="13"/>
        <v>316.95780346820811</v>
      </c>
      <c r="T59" s="186">
        <f t="shared" si="18"/>
        <v>239312.55086705202</v>
      </c>
      <c r="U59" s="957">
        <f t="shared" si="15"/>
        <v>100</v>
      </c>
      <c r="V59" s="685">
        <v>1319</v>
      </c>
      <c r="W59" s="686">
        <v>208</v>
      </c>
      <c r="X59" s="777">
        <f t="shared" si="16"/>
        <v>755.02968612367943</v>
      </c>
      <c r="Y59" s="668"/>
    </row>
    <row r="60" spans="1:26" ht="11.25" customHeight="1" x14ac:dyDescent="0.15">
      <c r="I60" s="139"/>
      <c r="O60" s="9"/>
      <c r="T60" s="38"/>
      <c r="U60" s="139"/>
    </row>
    <row r="61" spans="1:26" ht="12.75" customHeight="1" x14ac:dyDescent="0.15">
      <c r="A61" s="1182" t="s">
        <v>573</v>
      </c>
      <c r="B61" s="1182"/>
      <c r="C61" s="1182"/>
      <c r="D61" s="1182"/>
      <c r="E61" s="1182"/>
      <c r="F61" s="1182"/>
      <c r="G61" s="1182"/>
      <c r="H61" s="1182"/>
      <c r="I61" s="1182"/>
      <c r="J61" s="1182"/>
      <c r="K61" s="1182"/>
      <c r="L61" s="1182"/>
      <c r="M61" s="1182" t="s">
        <v>574</v>
      </c>
      <c r="N61" s="1182"/>
      <c r="O61" s="1182"/>
      <c r="P61" s="1182"/>
      <c r="Q61" s="1182"/>
      <c r="R61" s="1182"/>
      <c r="S61" s="1182"/>
      <c r="T61" s="1182"/>
      <c r="U61" s="1182"/>
      <c r="V61" s="1182"/>
      <c r="W61" s="1182"/>
      <c r="X61" s="1182"/>
    </row>
    <row r="62" spans="1:26" x14ac:dyDescent="0.15">
      <c r="I62" s="459"/>
    </row>
    <row r="63" spans="1:26" x14ac:dyDescent="0.15">
      <c r="Z63" s="116"/>
    </row>
  </sheetData>
  <mergeCells count="24">
    <mergeCell ref="M61:X61"/>
    <mergeCell ref="A61:L61"/>
    <mergeCell ref="B27:B32"/>
    <mergeCell ref="B15:B20"/>
    <mergeCell ref="B21:B26"/>
    <mergeCell ref="N56:N58"/>
    <mergeCell ref="B54:B59"/>
    <mergeCell ref="N15:N20"/>
    <mergeCell ref="B2:D2"/>
    <mergeCell ref="D4:E4"/>
    <mergeCell ref="B48:B53"/>
    <mergeCell ref="V7:X7"/>
    <mergeCell ref="J7:L7"/>
    <mergeCell ref="N21:N26"/>
    <mergeCell ref="J34:L34"/>
    <mergeCell ref="V34:X34"/>
    <mergeCell ref="N27:N32"/>
    <mergeCell ref="B36:B41"/>
    <mergeCell ref="N9:N14"/>
    <mergeCell ref="N36:N41"/>
    <mergeCell ref="N42:N47"/>
    <mergeCell ref="N48:N53"/>
    <mergeCell ref="B9:B14"/>
    <mergeCell ref="B42:B47"/>
  </mergeCells>
  <phoneticPr fontId="2"/>
  <conditionalFormatting sqref="G9:H9 S9:U9 G15 I15 S15 U15 G21 I21 S21 U21 G27 I27 S27 U27 G36:H36 G42 G48 G54 I54:I57">
    <cfRule type="expression" dxfId="25" priority="12" stopIfTrue="1">
      <formula>ISERROR(G9:I32)</formula>
    </cfRule>
  </conditionalFormatting>
  <conditionalFormatting sqref="I9:I14 S10:U10 G10:H11 S11:S14 U11:U14 T11:T32 G12:G14 H12:H32 G16:G20 I16:I20 S16:S20 U16:U20 G22:G26 I22:I26 S22:S26 U22:U26 G28:G32 I28:I32 S28:S32 U28:U32 I36:I53 G37:H37 G38:G41 H38:H59 G43:G47 G49:G53 G55:G59 I58:I59">
    <cfRule type="expression" dxfId="24" priority="13" stopIfTrue="1">
      <formula>ISERROR(G9)</formula>
    </cfRule>
  </conditionalFormatting>
  <conditionalFormatting sqref="J7:L7 V7:X7 U7:U8 U33:U35 J34:L34 V34:X34">
    <cfRule type="expression" dxfId="23" priority="14" stopIfTrue="1">
      <formula>iserror</formula>
    </cfRule>
  </conditionalFormatting>
  <conditionalFormatting sqref="J9:L32">
    <cfRule type="expression" dxfId="22" priority="7" stopIfTrue="1">
      <formula>iserror</formula>
    </cfRule>
  </conditionalFormatting>
  <conditionalFormatting sqref="L36:L59">
    <cfRule type="expression" dxfId="21" priority="6" stopIfTrue="1">
      <formula>iserror</formula>
    </cfRule>
  </conditionalFormatting>
  <conditionalFormatting sqref="P36:R59 V36:X59">
    <cfRule type="expression" dxfId="20" priority="1" stopIfTrue="1">
      <formula>iserror</formula>
    </cfRule>
  </conditionalFormatting>
  <conditionalFormatting sqref="S36:U36 S42 U42 S48 U48 S54 U54">
    <cfRule type="expression" dxfId="19" priority="2" stopIfTrue="1">
      <formula>ISERROR(S36:U59)</formula>
    </cfRule>
  </conditionalFormatting>
  <conditionalFormatting sqref="S37:U41 T42:T59 S43:S47 U43:U47 S49:S53 U49:U53 S55:S59 U55:U59">
    <cfRule type="expression" dxfId="18" priority="3" stopIfTrue="1">
      <formula>ISERROR(S37)</formula>
    </cfRule>
  </conditionalFormatting>
  <conditionalFormatting sqref="X9:X32">
    <cfRule type="expression" dxfId="17" priority="5" stopIfTrue="1">
      <formula>iserror</formula>
    </cfRule>
  </conditionalFormatting>
  <pageMargins left="0.19685039370078741" right="0" top="0.59055118110236227" bottom="0" header="0.19685039370078741" footer="0"/>
  <pageSetup paperSize="9" scale="97" orientation="portrait" r:id="rId1"/>
  <headerFooter alignWithMargins="0"/>
  <colBreaks count="1" manualBreakCount="1">
    <brk id="12" max="6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/>
  </sheetPr>
  <dimension ref="A1:AM62"/>
  <sheetViews>
    <sheetView showGridLines="0" view="pageBreakPreview" zoomScale="70" zoomScaleNormal="100" zoomScaleSheetLayoutView="70" workbookViewId="0">
      <selection sqref="A1:IV65536"/>
    </sheetView>
  </sheetViews>
  <sheetFormatPr defaultRowHeight="13.5" x14ac:dyDescent="0.15"/>
  <cols>
    <col min="1" max="1" width="2.625" customWidth="1"/>
    <col min="2" max="3" width="3.125" customWidth="1"/>
    <col min="4" max="4" width="9.125" customWidth="1"/>
    <col min="5" max="5" width="10.625" customWidth="1"/>
    <col min="6" max="6" width="14.125" customWidth="1"/>
    <col min="7" max="7" width="12.125" customWidth="1"/>
    <col min="8" max="8" width="9.875" customWidth="1"/>
    <col min="9" max="9" width="8.625" customWidth="1"/>
    <col min="10" max="12" width="6.875" customWidth="1"/>
    <col min="13" max="13" width="5.5" customWidth="1"/>
    <col min="14" max="15" width="3.125" customWidth="1"/>
    <col min="16" max="16" width="9.125" customWidth="1"/>
    <col min="17" max="17" width="12.125" customWidth="1"/>
    <col min="18" max="18" width="14.125" customWidth="1"/>
    <col min="19" max="19" width="8.625" customWidth="1"/>
    <col min="20" max="20" width="9.875" customWidth="1"/>
    <col min="21" max="21" width="8.625" customWidth="1"/>
    <col min="22" max="24" width="6.875" customWidth="1"/>
  </cols>
  <sheetData>
    <row r="1" spans="1:39" ht="17.25" customHeight="1" x14ac:dyDescent="0.15"/>
    <row r="2" spans="1:39" ht="16.5" customHeight="1" x14ac:dyDescent="0.2">
      <c r="B2" s="426" t="s">
        <v>308</v>
      </c>
      <c r="C2" s="5"/>
      <c r="G2" s="3"/>
    </row>
    <row r="3" spans="1:39" ht="3.75" customHeight="1" x14ac:dyDescent="0.2">
      <c r="B3" s="426"/>
      <c r="C3" s="5"/>
      <c r="G3" s="3"/>
    </row>
    <row r="4" spans="1:39" ht="15.95" customHeight="1" x14ac:dyDescent="0.2">
      <c r="B4" s="3"/>
      <c r="C4" s="3"/>
      <c r="D4" s="427" t="s">
        <v>299</v>
      </c>
      <c r="E4" s="3"/>
      <c r="F4" s="3"/>
      <c r="G4" s="3"/>
      <c r="H4" s="1"/>
      <c r="I4" s="1"/>
      <c r="J4" s="1"/>
      <c r="K4" s="1"/>
      <c r="L4" s="1"/>
      <c r="M4" s="1"/>
      <c r="P4" s="5"/>
    </row>
    <row r="5" spans="1:39" ht="3.75" customHeight="1" x14ac:dyDescent="0.2">
      <c r="B5" s="3"/>
      <c r="C5" s="3"/>
      <c r="D5" s="427"/>
      <c r="E5" s="3"/>
      <c r="F5" s="3"/>
      <c r="G5" s="3"/>
      <c r="H5" s="1"/>
      <c r="I5" s="1"/>
      <c r="J5" s="1"/>
      <c r="K5" s="1"/>
      <c r="L5" s="1"/>
      <c r="M5" s="1"/>
      <c r="P5" s="5"/>
    </row>
    <row r="6" spans="1:39" ht="15" customHeight="1" x14ac:dyDescent="0.15">
      <c r="A6" s="135"/>
      <c r="B6" s="136"/>
      <c r="C6" s="136"/>
      <c r="D6" s="428" t="s">
        <v>296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428" t="s">
        <v>79</v>
      </c>
      <c r="Q6" s="136"/>
      <c r="R6" s="136"/>
      <c r="S6" s="136"/>
      <c r="T6" s="136"/>
      <c r="U6" s="136"/>
      <c r="V6" s="136"/>
      <c r="W6" s="136"/>
      <c r="X6" s="136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39" ht="14.45" customHeight="1" x14ac:dyDescent="0.15">
      <c r="A7" s="135"/>
      <c r="B7" s="429"/>
      <c r="C7" s="430"/>
      <c r="D7" s="431" t="s">
        <v>402</v>
      </c>
      <c r="E7" s="432" t="s">
        <v>403</v>
      </c>
      <c r="F7" s="433" t="s">
        <v>404</v>
      </c>
      <c r="G7" s="159" t="s">
        <v>405</v>
      </c>
      <c r="H7" s="160" t="s">
        <v>406</v>
      </c>
      <c r="I7" s="160" t="s">
        <v>369</v>
      </c>
      <c r="J7" s="1288" t="s">
        <v>439</v>
      </c>
      <c r="K7" s="1289"/>
      <c r="L7" s="1290"/>
      <c r="M7" s="434"/>
      <c r="N7" s="429"/>
      <c r="O7" s="430"/>
      <c r="P7" s="431" t="s">
        <v>402</v>
      </c>
      <c r="Q7" s="432" t="s">
        <v>403</v>
      </c>
      <c r="R7" s="433" t="s">
        <v>404</v>
      </c>
      <c r="S7" s="159" t="s">
        <v>405</v>
      </c>
      <c r="T7" s="160" t="s">
        <v>406</v>
      </c>
      <c r="U7" s="160" t="s">
        <v>231</v>
      </c>
      <c r="V7" s="1288" t="s">
        <v>439</v>
      </c>
      <c r="W7" s="1289"/>
      <c r="X7" s="1290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</row>
    <row r="8" spans="1:39" ht="14.45" customHeight="1" x14ac:dyDescent="0.15">
      <c r="A8" s="135"/>
      <c r="B8" s="435"/>
      <c r="C8" s="436"/>
      <c r="D8" s="437" t="s">
        <v>407</v>
      </c>
      <c r="E8" s="438" t="s">
        <v>408</v>
      </c>
      <c r="F8" s="161" t="s">
        <v>409</v>
      </c>
      <c r="G8" s="161" t="s">
        <v>410</v>
      </c>
      <c r="H8" s="162" t="s">
        <v>492</v>
      </c>
      <c r="I8" s="162" t="s">
        <v>374</v>
      </c>
      <c r="J8" s="439" t="s">
        <v>411</v>
      </c>
      <c r="K8" s="440" t="s">
        <v>412</v>
      </c>
      <c r="L8" s="441" t="s">
        <v>413</v>
      </c>
      <c r="M8" s="434"/>
      <c r="N8" s="435"/>
      <c r="O8" s="436"/>
      <c r="P8" s="437" t="s">
        <v>407</v>
      </c>
      <c r="Q8" s="438" t="s">
        <v>408</v>
      </c>
      <c r="R8" s="161" t="s">
        <v>409</v>
      </c>
      <c r="S8" s="161" t="s">
        <v>410</v>
      </c>
      <c r="T8" s="162" t="s">
        <v>492</v>
      </c>
      <c r="U8" s="162" t="s">
        <v>4</v>
      </c>
      <c r="V8" s="439" t="s">
        <v>411</v>
      </c>
      <c r="W8" s="440" t="s">
        <v>412</v>
      </c>
      <c r="X8" s="441" t="s">
        <v>413</v>
      </c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</row>
    <row r="9" spans="1:39" ht="14.45" customHeight="1" x14ac:dyDescent="0.15">
      <c r="A9" s="135"/>
      <c r="B9" s="1291" t="s">
        <v>397</v>
      </c>
      <c r="C9" s="442">
        <v>5</v>
      </c>
      <c r="D9" s="461">
        <v>0</v>
      </c>
      <c r="E9" s="462">
        <v>0</v>
      </c>
      <c r="F9" s="463">
        <v>0</v>
      </c>
      <c r="G9" s="364" t="str">
        <f t="shared" ref="G9:G32" si="0">IF(D9=0,"   －",E9/D9)</f>
        <v xml:space="preserve">   －</v>
      </c>
      <c r="H9" s="364" t="str">
        <f t="shared" ref="H9:H32" si="1">IF(E9=0,"   －",F9/E9)</f>
        <v xml:space="preserve">   －</v>
      </c>
      <c r="I9" s="365" t="str">
        <f>IF($D$32=0,"－",D9/$D$32*100)</f>
        <v>－</v>
      </c>
      <c r="J9" s="464">
        <v>0</v>
      </c>
      <c r="K9" s="465">
        <v>0</v>
      </c>
      <c r="L9" s="366">
        <v>0</v>
      </c>
      <c r="M9" s="444"/>
      <c r="N9" s="1291" t="s">
        <v>358</v>
      </c>
      <c r="O9" s="442">
        <v>5</v>
      </c>
      <c r="P9" s="461">
        <v>0</v>
      </c>
      <c r="Q9" s="462">
        <v>0</v>
      </c>
      <c r="R9" s="463">
        <v>0</v>
      </c>
      <c r="S9" s="364" t="str">
        <f t="shared" ref="S9:S32" si="2">IF(P9=0,"   －",Q9/P9)</f>
        <v xml:space="preserve">   －</v>
      </c>
      <c r="T9" s="364" t="str">
        <f t="shared" ref="T9:T32" si="3">IF(Q9=0,"   －",R9/Q9)</f>
        <v xml:space="preserve">   －</v>
      </c>
      <c r="U9" s="373" t="str">
        <f>IF($P$32=0,"－",P9/$P$32*100)</f>
        <v>－</v>
      </c>
      <c r="V9" s="464">
        <v>0</v>
      </c>
      <c r="W9" s="465">
        <v>0</v>
      </c>
      <c r="X9" s="366">
        <v>0</v>
      </c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</row>
    <row r="10" spans="1:39" ht="14.45" customHeight="1" x14ac:dyDescent="0.15">
      <c r="A10" s="135"/>
      <c r="B10" s="1287"/>
      <c r="C10" s="445">
        <v>4</v>
      </c>
      <c r="D10" s="466">
        <v>0</v>
      </c>
      <c r="E10" s="467">
        <v>0</v>
      </c>
      <c r="F10" s="468">
        <v>0</v>
      </c>
      <c r="G10" s="367" t="str">
        <f t="shared" si="0"/>
        <v xml:space="preserve">   －</v>
      </c>
      <c r="H10" s="367" t="str">
        <f t="shared" si="1"/>
        <v xml:space="preserve">   －</v>
      </c>
      <c r="I10" s="368" t="str">
        <f t="shared" ref="I10:I32" si="4">IF($D$32=0,"－",D10/$D$32*100)</f>
        <v>－</v>
      </c>
      <c r="J10" s="469">
        <v>0</v>
      </c>
      <c r="K10" s="470">
        <v>0</v>
      </c>
      <c r="L10" s="369">
        <v>0</v>
      </c>
      <c r="M10" s="444"/>
      <c r="N10" s="1287"/>
      <c r="O10" s="445">
        <v>4</v>
      </c>
      <c r="P10" s="466">
        <v>0</v>
      </c>
      <c r="Q10" s="467">
        <v>0</v>
      </c>
      <c r="R10" s="468">
        <v>0</v>
      </c>
      <c r="S10" s="367" t="str">
        <f t="shared" si="2"/>
        <v xml:space="preserve">   －</v>
      </c>
      <c r="T10" s="367" t="str">
        <f t="shared" si="3"/>
        <v xml:space="preserve">   －</v>
      </c>
      <c r="U10" s="368" t="str">
        <f t="shared" ref="U10:U32" si="5">IF($P$32=0,"－",P10/$P$32*100)</f>
        <v>－</v>
      </c>
      <c r="V10" s="469">
        <v>0</v>
      </c>
      <c r="W10" s="470">
        <v>0</v>
      </c>
      <c r="X10" s="369">
        <v>0</v>
      </c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</row>
    <row r="11" spans="1:39" ht="14.45" customHeight="1" x14ac:dyDescent="0.15">
      <c r="A11" s="135"/>
      <c r="B11" s="1287"/>
      <c r="C11" s="445">
        <v>3</v>
      </c>
      <c r="D11" s="466">
        <v>0</v>
      </c>
      <c r="E11" s="467">
        <v>0</v>
      </c>
      <c r="F11" s="468">
        <v>0</v>
      </c>
      <c r="G11" s="367" t="str">
        <f t="shared" si="0"/>
        <v xml:space="preserve">   －</v>
      </c>
      <c r="H11" s="367" t="str">
        <f t="shared" si="1"/>
        <v xml:space="preserve">   －</v>
      </c>
      <c r="I11" s="368" t="str">
        <f t="shared" si="4"/>
        <v>－</v>
      </c>
      <c r="J11" s="469">
        <v>0</v>
      </c>
      <c r="K11" s="470">
        <v>0</v>
      </c>
      <c r="L11" s="369">
        <v>0</v>
      </c>
      <c r="M11" s="444"/>
      <c r="N11" s="1287"/>
      <c r="O11" s="445">
        <v>3</v>
      </c>
      <c r="P11" s="466">
        <v>0</v>
      </c>
      <c r="Q11" s="467">
        <v>0</v>
      </c>
      <c r="R11" s="468">
        <v>0</v>
      </c>
      <c r="S11" s="367" t="str">
        <f t="shared" si="2"/>
        <v xml:space="preserve">   －</v>
      </c>
      <c r="T11" s="367" t="str">
        <f t="shared" si="3"/>
        <v xml:space="preserve">   －</v>
      </c>
      <c r="U11" s="368" t="str">
        <f t="shared" si="5"/>
        <v>－</v>
      </c>
      <c r="V11" s="469">
        <v>0</v>
      </c>
      <c r="W11" s="470">
        <v>0</v>
      </c>
      <c r="X11" s="369">
        <v>0</v>
      </c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</row>
    <row r="12" spans="1:39" ht="14.45" customHeight="1" x14ac:dyDescent="0.15">
      <c r="A12" s="135"/>
      <c r="B12" s="1287"/>
      <c r="C12" s="445">
        <v>2</v>
      </c>
      <c r="D12" s="466">
        <v>0</v>
      </c>
      <c r="E12" s="467">
        <v>0</v>
      </c>
      <c r="F12" s="468">
        <v>0</v>
      </c>
      <c r="G12" s="367" t="str">
        <f t="shared" si="0"/>
        <v xml:space="preserve">   －</v>
      </c>
      <c r="H12" s="367" t="str">
        <f t="shared" si="1"/>
        <v xml:space="preserve">   －</v>
      </c>
      <c r="I12" s="368" t="str">
        <f t="shared" si="4"/>
        <v>－</v>
      </c>
      <c r="J12" s="469">
        <v>0</v>
      </c>
      <c r="K12" s="470">
        <v>0</v>
      </c>
      <c r="L12" s="369">
        <v>0</v>
      </c>
      <c r="M12" s="444"/>
      <c r="N12" s="1287"/>
      <c r="O12" s="445">
        <v>2</v>
      </c>
      <c r="P12" s="466">
        <v>0</v>
      </c>
      <c r="Q12" s="467">
        <v>0</v>
      </c>
      <c r="R12" s="468">
        <v>0</v>
      </c>
      <c r="S12" s="367" t="str">
        <f t="shared" si="2"/>
        <v xml:space="preserve">   －</v>
      </c>
      <c r="T12" s="367" t="str">
        <f t="shared" si="3"/>
        <v xml:space="preserve">   －</v>
      </c>
      <c r="U12" s="368" t="str">
        <f t="shared" si="5"/>
        <v>－</v>
      </c>
      <c r="V12" s="469">
        <v>0</v>
      </c>
      <c r="W12" s="470">
        <v>0</v>
      </c>
      <c r="X12" s="369">
        <v>0</v>
      </c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</row>
    <row r="13" spans="1:39" ht="14.45" customHeight="1" x14ac:dyDescent="0.15">
      <c r="A13" s="135"/>
      <c r="B13" s="1287"/>
      <c r="C13" s="447">
        <v>1</v>
      </c>
      <c r="D13" s="466">
        <v>0</v>
      </c>
      <c r="E13" s="467">
        <v>0</v>
      </c>
      <c r="F13" s="468">
        <v>0</v>
      </c>
      <c r="G13" s="367" t="str">
        <f t="shared" si="0"/>
        <v xml:space="preserve">   －</v>
      </c>
      <c r="H13" s="367" t="str">
        <f t="shared" si="1"/>
        <v xml:space="preserve">   －</v>
      </c>
      <c r="I13" s="368" t="str">
        <f t="shared" si="4"/>
        <v>－</v>
      </c>
      <c r="J13" s="471">
        <v>0</v>
      </c>
      <c r="K13" s="472">
        <v>0</v>
      </c>
      <c r="L13" s="369">
        <v>0</v>
      </c>
      <c r="M13" s="444"/>
      <c r="N13" s="1287"/>
      <c r="O13" s="447">
        <v>1</v>
      </c>
      <c r="P13" s="466">
        <v>0</v>
      </c>
      <c r="Q13" s="467">
        <v>0</v>
      </c>
      <c r="R13" s="468">
        <v>0</v>
      </c>
      <c r="S13" s="367" t="str">
        <f t="shared" si="2"/>
        <v xml:space="preserve">   －</v>
      </c>
      <c r="T13" s="367" t="str">
        <f t="shared" si="3"/>
        <v xml:space="preserve">   －</v>
      </c>
      <c r="U13" s="368" t="str">
        <f t="shared" si="5"/>
        <v>－</v>
      </c>
      <c r="V13" s="471">
        <v>0</v>
      </c>
      <c r="W13" s="472">
        <v>0</v>
      </c>
      <c r="X13" s="369">
        <v>0</v>
      </c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</row>
    <row r="14" spans="1:39" ht="14.45" customHeight="1" x14ac:dyDescent="0.15">
      <c r="A14" s="135"/>
      <c r="B14" s="1292"/>
      <c r="C14" s="449" t="s">
        <v>414</v>
      </c>
      <c r="D14" s="473">
        <f>SUM(D9:D13)</f>
        <v>0</v>
      </c>
      <c r="E14" s="474">
        <f>SUM(E9:E13)</f>
        <v>0</v>
      </c>
      <c r="F14" s="370">
        <f>SUM(F9:F13)</f>
        <v>0</v>
      </c>
      <c r="G14" s="370" t="str">
        <f t="shared" si="0"/>
        <v xml:space="preserve">   －</v>
      </c>
      <c r="H14" s="370" t="str">
        <f t="shared" si="1"/>
        <v xml:space="preserve">   －</v>
      </c>
      <c r="I14" s="371" t="str">
        <f t="shared" si="4"/>
        <v>－</v>
      </c>
      <c r="J14" s="475">
        <v>0</v>
      </c>
      <c r="K14" s="476">
        <v>0</v>
      </c>
      <c r="L14" s="372">
        <v>0</v>
      </c>
      <c r="M14" s="444"/>
      <c r="N14" s="1292"/>
      <c r="O14" s="449" t="s">
        <v>359</v>
      </c>
      <c r="P14" s="473">
        <f>SUM(P9:P13)</f>
        <v>0</v>
      </c>
      <c r="Q14" s="474">
        <f>SUM(Q9:Q13)</f>
        <v>0</v>
      </c>
      <c r="R14" s="370">
        <f>SUM(R9:R13)</f>
        <v>0</v>
      </c>
      <c r="S14" s="370" t="str">
        <f t="shared" si="2"/>
        <v xml:space="preserve">   －</v>
      </c>
      <c r="T14" s="370" t="str">
        <f t="shared" si="3"/>
        <v xml:space="preserve">   －</v>
      </c>
      <c r="U14" s="371" t="str">
        <f t="shared" si="5"/>
        <v>－</v>
      </c>
      <c r="V14" s="475">
        <v>0</v>
      </c>
      <c r="W14" s="476">
        <v>0</v>
      </c>
      <c r="X14" s="372">
        <v>0</v>
      </c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</row>
    <row r="15" spans="1:39" ht="14.45" customHeight="1" x14ac:dyDescent="0.15">
      <c r="A15" s="135"/>
      <c r="B15" s="1291" t="s">
        <v>399</v>
      </c>
      <c r="C15" s="442">
        <v>5</v>
      </c>
      <c r="D15" s="461">
        <v>0</v>
      </c>
      <c r="E15" s="462">
        <v>0</v>
      </c>
      <c r="F15" s="463">
        <v>0</v>
      </c>
      <c r="G15" s="364" t="str">
        <f t="shared" si="0"/>
        <v xml:space="preserve">   －</v>
      </c>
      <c r="H15" s="364" t="str">
        <f t="shared" si="1"/>
        <v xml:space="preserve">   －</v>
      </c>
      <c r="I15" s="373" t="str">
        <f t="shared" si="4"/>
        <v>－</v>
      </c>
      <c r="J15" s="464">
        <v>0</v>
      </c>
      <c r="K15" s="465">
        <v>0</v>
      </c>
      <c r="L15" s="366">
        <v>0</v>
      </c>
      <c r="M15" s="434"/>
      <c r="N15" s="1291" t="s">
        <v>360</v>
      </c>
      <c r="O15" s="442">
        <v>5</v>
      </c>
      <c r="P15" s="461">
        <v>0</v>
      </c>
      <c r="Q15" s="462">
        <v>0</v>
      </c>
      <c r="R15" s="463">
        <v>0</v>
      </c>
      <c r="S15" s="364" t="str">
        <f t="shared" si="2"/>
        <v xml:space="preserve">   －</v>
      </c>
      <c r="T15" s="364" t="str">
        <f t="shared" si="3"/>
        <v xml:space="preserve">   －</v>
      </c>
      <c r="U15" s="373" t="str">
        <f t="shared" si="5"/>
        <v>－</v>
      </c>
      <c r="V15" s="464">
        <v>0</v>
      </c>
      <c r="W15" s="465">
        <v>0</v>
      </c>
      <c r="X15" s="366">
        <v>0</v>
      </c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</row>
    <row r="16" spans="1:39" ht="14.45" customHeight="1" x14ac:dyDescent="0.15">
      <c r="A16" s="135"/>
      <c r="B16" s="1287"/>
      <c r="C16" s="445">
        <v>4</v>
      </c>
      <c r="D16" s="466">
        <v>0</v>
      </c>
      <c r="E16" s="467">
        <v>0</v>
      </c>
      <c r="F16" s="468">
        <v>0</v>
      </c>
      <c r="G16" s="367" t="str">
        <f t="shared" si="0"/>
        <v xml:space="preserve">   －</v>
      </c>
      <c r="H16" s="367" t="str">
        <f t="shared" si="1"/>
        <v xml:space="preserve">   －</v>
      </c>
      <c r="I16" s="368" t="str">
        <f t="shared" si="4"/>
        <v>－</v>
      </c>
      <c r="J16" s="469">
        <v>0</v>
      </c>
      <c r="K16" s="470">
        <v>0</v>
      </c>
      <c r="L16" s="369">
        <v>0</v>
      </c>
      <c r="M16" s="434"/>
      <c r="N16" s="1287"/>
      <c r="O16" s="445">
        <v>4</v>
      </c>
      <c r="P16" s="466">
        <v>0</v>
      </c>
      <c r="Q16" s="467">
        <v>0</v>
      </c>
      <c r="R16" s="468">
        <v>0</v>
      </c>
      <c r="S16" s="367" t="str">
        <f t="shared" si="2"/>
        <v xml:space="preserve">   －</v>
      </c>
      <c r="T16" s="367" t="str">
        <f t="shared" si="3"/>
        <v xml:space="preserve">   －</v>
      </c>
      <c r="U16" s="368" t="str">
        <f t="shared" si="5"/>
        <v>－</v>
      </c>
      <c r="V16" s="469">
        <v>0</v>
      </c>
      <c r="W16" s="470">
        <v>0</v>
      </c>
      <c r="X16" s="369">
        <v>0</v>
      </c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</row>
    <row r="17" spans="1:39" ht="14.45" customHeight="1" x14ac:dyDescent="0.15">
      <c r="A17" s="135"/>
      <c r="B17" s="1287"/>
      <c r="C17" s="445">
        <v>3</v>
      </c>
      <c r="D17" s="466">
        <v>0</v>
      </c>
      <c r="E17" s="467">
        <v>0</v>
      </c>
      <c r="F17" s="468">
        <v>0</v>
      </c>
      <c r="G17" s="367" t="str">
        <f t="shared" si="0"/>
        <v xml:space="preserve">   －</v>
      </c>
      <c r="H17" s="367" t="str">
        <f t="shared" si="1"/>
        <v xml:space="preserve">   －</v>
      </c>
      <c r="I17" s="368" t="str">
        <f t="shared" si="4"/>
        <v>－</v>
      </c>
      <c r="J17" s="469">
        <v>0</v>
      </c>
      <c r="K17" s="470">
        <v>0</v>
      </c>
      <c r="L17" s="369">
        <v>0</v>
      </c>
      <c r="M17" s="434"/>
      <c r="N17" s="1287"/>
      <c r="O17" s="445">
        <v>3</v>
      </c>
      <c r="P17" s="466">
        <v>0</v>
      </c>
      <c r="Q17" s="467">
        <v>0</v>
      </c>
      <c r="R17" s="468">
        <v>0</v>
      </c>
      <c r="S17" s="367" t="str">
        <f t="shared" si="2"/>
        <v xml:space="preserve">   －</v>
      </c>
      <c r="T17" s="367" t="str">
        <f t="shared" si="3"/>
        <v xml:space="preserve">   －</v>
      </c>
      <c r="U17" s="368" t="str">
        <f t="shared" si="5"/>
        <v>－</v>
      </c>
      <c r="V17" s="469">
        <v>0</v>
      </c>
      <c r="W17" s="470">
        <v>0</v>
      </c>
      <c r="X17" s="369">
        <v>0</v>
      </c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</row>
    <row r="18" spans="1:39" ht="14.45" customHeight="1" x14ac:dyDescent="0.15">
      <c r="A18" s="135"/>
      <c r="B18" s="1287"/>
      <c r="C18" s="445">
        <v>2</v>
      </c>
      <c r="D18" s="466">
        <v>0</v>
      </c>
      <c r="E18" s="467">
        <v>0</v>
      </c>
      <c r="F18" s="468">
        <v>0</v>
      </c>
      <c r="G18" s="367" t="str">
        <f t="shared" si="0"/>
        <v xml:space="preserve">   －</v>
      </c>
      <c r="H18" s="367" t="str">
        <f t="shared" si="1"/>
        <v xml:space="preserve">   －</v>
      </c>
      <c r="I18" s="368" t="str">
        <f t="shared" si="4"/>
        <v>－</v>
      </c>
      <c r="J18" s="469">
        <v>0</v>
      </c>
      <c r="K18" s="470">
        <v>0</v>
      </c>
      <c r="L18" s="369">
        <v>0</v>
      </c>
      <c r="M18" s="434"/>
      <c r="N18" s="1287"/>
      <c r="O18" s="445">
        <v>2</v>
      </c>
      <c r="P18" s="466">
        <v>0</v>
      </c>
      <c r="Q18" s="467">
        <v>0</v>
      </c>
      <c r="R18" s="468">
        <v>0</v>
      </c>
      <c r="S18" s="367" t="str">
        <f t="shared" si="2"/>
        <v xml:space="preserve">   －</v>
      </c>
      <c r="T18" s="367" t="str">
        <f t="shared" si="3"/>
        <v xml:space="preserve">   －</v>
      </c>
      <c r="U18" s="368" t="str">
        <f t="shared" si="5"/>
        <v>－</v>
      </c>
      <c r="V18" s="469">
        <v>0</v>
      </c>
      <c r="W18" s="470">
        <v>0</v>
      </c>
      <c r="X18" s="369">
        <v>0</v>
      </c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</row>
    <row r="19" spans="1:39" ht="14.45" customHeight="1" x14ac:dyDescent="0.15">
      <c r="A19" s="135"/>
      <c r="B19" s="1287"/>
      <c r="C19" s="447">
        <v>1</v>
      </c>
      <c r="D19" s="466">
        <v>0</v>
      </c>
      <c r="E19" s="467">
        <v>0</v>
      </c>
      <c r="F19" s="468">
        <v>0</v>
      </c>
      <c r="G19" s="367" t="str">
        <f t="shared" si="0"/>
        <v xml:space="preserve">   －</v>
      </c>
      <c r="H19" s="367" t="str">
        <f t="shared" si="1"/>
        <v xml:space="preserve">   －</v>
      </c>
      <c r="I19" s="368" t="str">
        <f t="shared" si="4"/>
        <v>－</v>
      </c>
      <c r="J19" s="471">
        <v>0</v>
      </c>
      <c r="K19" s="472">
        <v>0</v>
      </c>
      <c r="L19" s="369">
        <v>0</v>
      </c>
      <c r="M19" s="434"/>
      <c r="N19" s="1287"/>
      <c r="O19" s="447">
        <v>1</v>
      </c>
      <c r="P19" s="466">
        <v>0</v>
      </c>
      <c r="Q19" s="467">
        <v>0</v>
      </c>
      <c r="R19" s="468">
        <v>0</v>
      </c>
      <c r="S19" s="367" t="str">
        <f t="shared" si="2"/>
        <v xml:space="preserve">   －</v>
      </c>
      <c r="T19" s="367" t="str">
        <f t="shared" si="3"/>
        <v xml:space="preserve">   －</v>
      </c>
      <c r="U19" s="368" t="str">
        <f t="shared" si="5"/>
        <v>－</v>
      </c>
      <c r="V19" s="471">
        <v>0</v>
      </c>
      <c r="W19" s="472">
        <v>0</v>
      </c>
      <c r="X19" s="369">
        <v>0</v>
      </c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</row>
    <row r="20" spans="1:39" ht="14.45" customHeight="1" x14ac:dyDescent="0.15">
      <c r="A20" s="135"/>
      <c r="B20" s="1292"/>
      <c r="C20" s="449" t="s">
        <v>414</v>
      </c>
      <c r="D20" s="473">
        <f>SUM(D15:D19)</f>
        <v>0</v>
      </c>
      <c r="E20" s="474">
        <f>SUM(E15:E19)</f>
        <v>0</v>
      </c>
      <c r="F20" s="370">
        <f>SUM(F15:F19)</f>
        <v>0</v>
      </c>
      <c r="G20" s="370" t="str">
        <f t="shared" si="0"/>
        <v xml:space="preserve">   －</v>
      </c>
      <c r="H20" s="370" t="str">
        <f t="shared" si="1"/>
        <v xml:space="preserve">   －</v>
      </c>
      <c r="I20" s="371" t="str">
        <f t="shared" si="4"/>
        <v>－</v>
      </c>
      <c r="J20" s="477">
        <v>0</v>
      </c>
      <c r="K20" s="476">
        <v>0</v>
      </c>
      <c r="L20" s="372">
        <v>0</v>
      </c>
      <c r="M20" s="434"/>
      <c r="N20" s="1292"/>
      <c r="O20" s="449" t="s">
        <v>359</v>
      </c>
      <c r="P20" s="473">
        <f>SUM(P15:P19)</f>
        <v>0</v>
      </c>
      <c r="Q20" s="474">
        <f>SUM(Q15:Q19)</f>
        <v>0</v>
      </c>
      <c r="R20" s="370">
        <f>SUM(R15:R19)</f>
        <v>0</v>
      </c>
      <c r="S20" s="370" t="str">
        <f t="shared" si="2"/>
        <v xml:space="preserve">   －</v>
      </c>
      <c r="T20" s="370" t="str">
        <f t="shared" si="3"/>
        <v xml:space="preserve">   －</v>
      </c>
      <c r="U20" s="371" t="str">
        <f t="shared" si="5"/>
        <v>－</v>
      </c>
      <c r="V20" s="477">
        <v>0</v>
      </c>
      <c r="W20" s="476">
        <v>0</v>
      </c>
      <c r="X20" s="372">
        <v>0</v>
      </c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</row>
    <row r="21" spans="1:39" ht="14.45" customHeight="1" x14ac:dyDescent="0.15">
      <c r="A21" s="135"/>
      <c r="B21" s="1291" t="s">
        <v>401</v>
      </c>
      <c r="C21" s="442">
        <v>5</v>
      </c>
      <c r="D21" s="461">
        <v>0</v>
      </c>
      <c r="E21" s="462">
        <v>0</v>
      </c>
      <c r="F21" s="463">
        <v>0</v>
      </c>
      <c r="G21" s="364" t="str">
        <f t="shared" si="0"/>
        <v xml:space="preserve">   －</v>
      </c>
      <c r="H21" s="364" t="str">
        <f t="shared" si="1"/>
        <v xml:space="preserve">   －</v>
      </c>
      <c r="I21" s="373" t="str">
        <f t="shared" si="4"/>
        <v>－</v>
      </c>
      <c r="J21" s="471">
        <v>0</v>
      </c>
      <c r="K21" s="472">
        <v>0</v>
      </c>
      <c r="L21" s="369">
        <v>0</v>
      </c>
      <c r="M21" s="434"/>
      <c r="N21" s="1291" t="s">
        <v>361</v>
      </c>
      <c r="O21" s="442">
        <v>5</v>
      </c>
      <c r="P21" s="461">
        <v>0</v>
      </c>
      <c r="Q21" s="478">
        <v>0</v>
      </c>
      <c r="R21" s="479">
        <v>0</v>
      </c>
      <c r="S21" s="364" t="str">
        <f t="shared" si="2"/>
        <v xml:space="preserve">   －</v>
      </c>
      <c r="T21" s="364" t="str">
        <f t="shared" si="3"/>
        <v xml:space="preserve">   －</v>
      </c>
      <c r="U21" s="373" t="str">
        <f t="shared" si="5"/>
        <v>－</v>
      </c>
      <c r="V21" s="471">
        <v>0</v>
      </c>
      <c r="W21" s="472">
        <v>0</v>
      </c>
      <c r="X21" s="369">
        <v>0</v>
      </c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</row>
    <row r="22" spans="1:39" ht="14.45" customHeight="1" x14ac:dyDescent="0.15">
      <c r="A22" s="135"/>
      <c r="B22" s="1287"/>
      <c r="C22" s="445">
        <v>4</v>
      </c>
      <c r="D22" s="466">
        <v>0</v>
      </c>
      <c r="E22" s="467">
        <v>0</v>
      </c>
      <c r="F22" s="468">
        <v>0</v>
      </c>
      <c r="G22" s="367" t="str">
        <f t="shared" si="0"/>
        <v xml:space="preserve">   －</v>
      </c>
      <c r="H22" s="367" t="str">
        <f t="shared" si="1"/>
        <v xml:space="preserve">   －</v>
      </c>
      <c r="I22" s="368" t="str">
        <f t="shared" si="4"/>
        <v>－</v>
      </c>
      <c r="J22" s="471">
        <v>0</v>
      </c>
      <c r="K22" s="472">
        <v>0</v>
      </c>
      <c r="L22" s="369">
        <v>0</v>
      </c>
      <c r="M22" s="434"/>
      <c r="N22" s="1287"/>
      <c r="O22" s="445">
        <v>4</v>
      </c>
      <c r="P22" s="466">
        <v>0</v>
      </c>
      <c r="Q22" s="480">
        <v>0</v>
      </c>
      <c r="R22" s="468">
        <v>0</v>
      </c>
      <c r="S22" s="367" t="str">
        <f t="shared" si="2"/>
        <v xml:space="preserve">   －</v>
      </c>
      <c r="T22" s="367" t="str">
        <f t="shared" si="3"/>
        <v xml:space="preserve">   －</v>
      </c>
      <c r="U22" s="368" t="str">
        <f t="shared" si="5"/>
        <v>－</v>
      </c>
      <c r="V22" s="471">
        <v>0</v>
      </c>
      <c r="W22" s="472">
        <v>0</v>
      </c>
      <c r="X22" s="369">
        <v>0</v>
      </c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</row>
    <row r="23" spans="1:39" ht="14.45" customHeight="1" x14ac:dyDescent="0.15">
      <c r="A23" s="135"/>
      <c r="B23" s="1287"/>
      <c r="C23" s="445">
        <v>3</v>
      </c>
      <c r="D23" s="466">
        <v>0</v>
      </c>
      <c r="E23" s="467">
        <v>0</v>
      </c>
      <c r="F23" s="468">
        <v>0</v>
      </c>
      <c r="G23" s="367" t="str">
        <f t="shared" si="0"/>
        <v xml:space="preserve">   －</v>
      </c>
      <c r="H23" s="367" t="str">
        <f t="shared" si="1"/>
        <v xml:space="preserve">   －</v>
      </c>
      <c r="I23" s="368" t="str">
        <f t="shared" si="4"/>
        <v>－</v>
      </c>
      <c r="J23" s="469">
        <v>0</v>
      </c>
      <c r="K23" s="470">
        <v>0</v>
      </c>
      <c r="L23" s="369">
        <v>0</v>
      </c>
      <c r="M23" s="434"/>
      <c r="N23" s="1287"/>
      <c r="O23" s="445">
        <v>3</v>
      </c>
      <c r="P23" s="466">
        <v>0</v>
      </c>
      <c r="Q23" s="467">
        <v>0</v>
      </c>
      <c r="R23" s="468">
        <v>0</v>
      </c>
      <c r="S23" s="367" t="str">
        <f t="shared" si="2"/>
        <v xml:space="preserve">   －</v>
      </c>
      <c r="T23" s="367" t="str">
        <f t="shared" si="3"/>
        <v xml:space="preserve">   －</v>
      </c>
      <c r="U23" s="368" t="str">
        <f t="shared" si="5"/>
        <v>－</v>
      </c>
      <c r="V23" s="469">
        <v>0</v>
      </c>
      <c r="W23" s="470">
        <v>0</v>
      </c>
      <c r="X23" s="369">
        <v>0</v>
      </c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ht="14.45" customHeight="1" x14ac:dyDescent="0.15">
      <c r="A24" s="135"/>
      <c r="B24" s="1287"/>
      <c r="C24" s="445">
        <v>2</v>
      </c>
      <c r="D24" s="466">
        <v>0</v>
      </c>
      <c r="E24" s="467">
        <v>0</v>
      </c>
      <c r="F24" s="468">
        <v>0</v>
      </c>
      <c r="G24" s="367" t="str">
        <f t="shared" si="0"/>
        <v xml:space="preserve">   －</v>
      </c>
      <c r="H24" s="367" t="str">
        <f t="shared" si="1"/>
        <v xml:space="preserve">   －</v>
      </c>
      <c r="I24" s="368" t="str">
        <f t="shared" si="4"/>
        <v>－</v>
      </c>
      <c r="J24" s="469">
        <v>0</v>
      </c>
      <c r="K24" s="470">
        <v>0</v>
      </c>
      <c r="L24" s="369">
        <v>0</v>
      </c>
      <c r="M24" s="434"/>
      <c r="N24" s="1287"/>
      <c r="O24" s="445">
        <v>2</v>
      </c>
      <c r="P24" s="466">
        <v>0</v>
      </c>
      <c r="Q24" s="467">
        <v>0</v>
      </c>
      <c r="R24" s="468">
        <v>0</v>
      </c>
      <c r="S24" s="367" t="str">
        <f t="shared" si="2"/>
        <v xml:space="preserve">   －</v>
      </c>
      <c r="T24" s="367" t="str">
        <f t="shared" si="3"/>
        <v xml:space="preserve">   －</v>
      </c>
      <c r="U24" s="368" t="str">
        <f t="shared" si="5"/>
        <v>－</v>
      </c>
      <c r="V24" s="469">
        <v>0</v>
      </c>
      <c r="W24" s="470">
        <v>0</v>
      </c>
      <c r="X24" s="369">
        <v>0</v>
      </c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</row>
    <row r="25" spans="1:39" ht="14.45" customHeight="1" x14ac:dyDescent="0.15">
      <c r="A25" s="135"/>
      <c r="B25" s="1287"/>
      <c r="C25" s="447">
        <v>1</v>
      </c>
      <c r="D25" s="466">
        <v>0</v>
      </c>
      <c r="E25" s="467">
        <v>0</v>
      </c>
      <c r="F25" s="468">
        <v>0</v>
      </c>
      <c r="G25" s="367" t="str">
        <f t="shared" si="0"/>
        <v xml:space="preserve">   －</v>
      </c>
      <c r="H25" s="367" t="str">
        <f t="shared" si="1"/>
        <v xml:space="preserve">   －</v>
      </c>
      <c r="I25" s="368" t="str">
        <f t="shared" si="4"/>
        <v>－</v>
      </c>
      <c r="J25" s="471">
        <v>0</v>
      </c>
      <c r="K25" s="472">
        <v>0</v>
      </c>
      <c r="L25" s="369">
        <v>0</v>
      </c>
      <c r="M25" s="434"/>
      <c r="N25" s="1287"/>
      <c r="O25" s="447">
        <v>1</v>
      </c>
      <c r="P25" s="466">
        <v>0</v>
      </c>
      <c r="Q25" s="467">
        <v>0</v>
      </c>
      <c r="R25" s="468">
        <v>0</v>
      </c>
      <c r="S25" s="367" t="str">
        <f t="shared" si="2"/>
        <v xml:space="preserve">   －</v>
      </c>
      <c r="T25" s="367" t="str">
        <f t="shared" si="3"/>
        <v xml:space="preserve">   －</v>
      </c>
      <c r="U25" s="368" t="str">
        <f t="shared" si="5"/>
        <v>－</v>
      </c>
      <c r="V25" s="471">
        <v>0</v>
      </c>
      <c r="W25" s="472">
        <v>0</v>
      </c>
      <c r="X25" s="369">
        <v>0</v>
      </c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</row>
    <row r="26" spans="1:39" ht="14.45" customHeight="1" x14ac:dyDescent="0.15">
      <c r="A26" s="135"/>
      <c r="B26" s="1292"/>
      <c r="C26" s="449" t="s">
        <v>414</v>
      </c>
      <c r="D26" s="473">
        <f>SUM(D21:D25)</f>
        <v>0</v>
      </c>
      <c r="E26" s="474">
        <f>SUM(E21:E25)</f>
        <v>0</v>
      </c>
      <c r="F26" s="370">
        <f>SUM(F21:F25)</f>
        <v>0</v>
      </c>
      <c r="G26" s="370" t="str">
        <f t="shared" si="0"/>
        <v xml:space="preserve">   －</v>
      </c>
      <c r="H26" s="370" t="str">
        <f t="shared" si="1"/>
        <v xml:space="preserve">   －</v>
      </c>
      <c r="I26" s="371" t="str">
        <f t="shared" si="4"/>
        <v>－</v>
      </c>
      <c r="J26" s="477">
        <v>0</v>
      </c>
      <c r="K26" s="476">
        <v>0</v>
      </c>
      <c r="L26" s="372">
        <v>0</v>
      </c>
      <c r="M26" s="434"/>
      <c r="N26" s="1292"/>
      <c r="O26" s="449" t="s">
        <v>359</v>
      </c>
      <c r="P26" s="473">
        <f>SUM(P21:P25)</f>
        <v>0</v>
      </c>
      <c r="Q26" s="474">
        <f>SUM(Q21:Q25)</f>
        <v>0</v>
      </c>
      <c r="R26" s="370">
        <f>SUM(R21:R25)</f>
        <v>0</v>
      </c>
      <c r="S26" s="370" t="str">
        <f t="shared" si="2"/>
        <v xml:space="preserve">   －</v>
      </c>
      <c r="T26" s="370" t="str">
        <f t="shared" si="3"/>
        <v xml:space="preserve">   －</v>
      </c>
      <c r="U26" s="371" t="str">
        <f t="shared" si="5"/>
        <v>－</v>
      </c>
      <c r="V26" s="477">
        <v>0</v>
      </c>
      <c r="W26" s="476">
        <v>0</v>
      </c>
      <c r="X26" s="372">
        <v>0</v>
      </c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</row>
    <row r="27" spans="1:39" ht="15.95" customHeight="1" x14ac:dyDescent="0.15">
      <c r="A27" s="135"/>
      <c r="B27" s="1291" t="s">
        <v>414</v>
      </c>
      <c r="C27" s="442">
        <v>5</v>
      </c>
      <c r="D27" s="481">
        <f>SUM(D9,D15,D21)</f>
        <v>0</v>
      </c>
      <c r="E27" s="482">
        <f>SUM(E9,E15,E21)</f>
        <v>0</v>
      </c>
      <c r="F27" s="364">
        <f>SUM(F9,F15,F21)</f>
        <v>0</v>
      </c>
      <c r="G27" s="364" t="str">
        <f t="shared" si="0"/>
        <v xml:space="preserve">   －</v>
      </c>
      <c r="H27" s="364" t="str">
        <f t="shared" si="1"/>
        <v xml:space="preserve">   －</v>
      </c>
      <c r="I27" s="373" t="str">
        <f t="shared" si="4"/>
        <v>－</v>
      </c>
      <c r="J27" s="483">
        <v>0</v>
      </c>
      <c r="K27" s="365">
        <v>0</v>
      </c>
      <c r="L27" s="366">
        <v>0</v>
      </c>
      <c r="M27" s="434"/>
      <c r="N27" s="1291" t="s">
        <v>359</v>
      </c>
      <c r="O27" s="442">
        <v>5</v>
      </c>
      <c r="P27" s="481">
        <f>SUM(P9,P15,P21)</f>
        <v>0</v>
      </c>
      <c r="Q27" s="482">
        <f>SUM(Q9,Q15,Q21)</f>
        <v>0</v>
      </c>
      <c r="R27" s="364">
        <f>SUM(R9,R15,R21)</f>
        <v>0</v>
      </c>
      <c r="S27" s="364" t="str">
        <f t="shared" si="2"/>
        <v xml:space="preserve">   －</v>
      </c>
      <c r="T27" s="364" t="str">
        <f t="shared" si="3"/>
        <v xml:space="preserve">   －</v>
      </c>
      <c r="U27" s="373" t="str">
        <f t="shared" si="5"/>
        <v>－</v>
      </c>
      <c r="V27" s="483">
        <v>0</v>
      </c>
      <c r="W27" s="365">
        <v>0</v>
      </c>
      <c r="X27" s="366">
        <v>0</v>
      </c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</row>
    <row r="28" spans="1:39" ht="15.95" customHeight="1" x14ac:dyDescent="0.15">
      <c r="A28" s="135"/>
      <c r="B28" s="1287"/>
      <c r="C28" s="445">
        <v>4</v>
      </c>
      <c r="D28" s="484">
        <f t="shared" ref="D28:F31" si="6">SUM(D10,D16,D22)</f>
        <v>0</v>
      </c>
      <c r="E28" s="485">
        <f t="shared" si="6"/>
        <v>0</v>
      </c>
      <c r="F28" s="367">
        <f t="shared" si="6"/>
        <v>0</v>
      </c>
      <c r="G28" s="367" t="str">
        <f t="shared" si="0"/>
        <v xml:space="preserve">   －</v>
      </c>
      <c r="H28" s="367" t="str">
        <f t="shared" si="1"/>
        <v xml:space="preserve">   －</v>
      </c>
      <c r="I28" s="368" t="str">
        <f t="shared" si="4"/>
        <v>－</v>
      </c>
      <c r="J28" s="483">
        <v>0</v>
      </c>
      <c r="K28" s="486">
        <v>0</v>
      </c>
      <c r="L28" s="369">
        <v>0</v>
      </c>
      <c r="M28" s="434"/>
      <c r="N28" s="1287"/>
      <c r="O28" s="445">
        <v>4</v>
      </c>
      <c r="P28" s="484">
        <f t="shared" ref="P28:R31" si="7">SUM(P10,P16,P22)</f>
        <v>0</v>
      </c>
      <c r="Q28" s="485">
        <f t="shared" si="7"/>
        <v>0</v>
      </c>
      <c r="R28" s="367">
        <f t="shared" si="7"/>
        <v>0</v>
      </c>
      <c r="S28" s="367" t="str">
        <f t="shared" si="2"/>
        <v xml:space="preserve">   －</v>
      </c>
      <c r="T28" s="367" t="str">
        <f t="shared" si="3"/>
        <v xml:space="preserve">   －</v>
      </c>
      <c r="U28" s="368" t="str">
        <f t="shared" si="5"/>
        <v>－</v>
      </c>
      <c r="V28" s="483">
        <v>0</v>
      </c>
      <c r="W28" s="486">
        <v>0</v>
      </c>
      <c r="X28" s="369">
        <v>0</v>
      </c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</row>
    <row r="29" spans="1:39" ht="15.95" customHeight="1" x14ac:dyDescent="0.15">
      <c r="A29" s="135"/>
      <c r="B29" s="1287"/>
      <c r="C29" s="445">
        <v>3</v>
      </c>
      <c r="D29" s="484">
        <f t="shared" si="6"/>
        <v>0</v>
      </c>
      <c r="E29" s="485">
        <f t="shared" si="6"/>
        <v>0</v>
      </c>
      <c r="F29" s="367">
        <f t="shared" si="6"/>
        <v>0</v>
      </c>
      <c r="G29" s="367" t="str">
        <f t="shared" si="0"/>
        <v xml:space="preserve">   －</v>
      </c>
      <c r="H29" s="367" t="str">
        <f t="shared" si="1"/>
        <v xml:space="preserve">   －</v>
      </c>
      <c r="I29" s="368" t="str">
        <f t="shared" si="4"/>
        <v>－</v>
      </c>
      <c r="J29" s="483">
        <v>0</v>
      </c>
      <c r="K29" s="486">
        <v>0</v>
      </c>
      <c r="L29" s="369">
        <v>0</v>
      </c>
      <c r="M29" s="434"/>
      <c r="N29" s="1287"/>
      <c r="O29" s="445">
        <v>3</v>
      </c>
      <c r="P29" s="484">
        <f t="shared" si="7"/>
        <v>0</v>
      </c>
      <c r="Q29" s="485">
        <f t="shared" si="7"/>
        <v>0</v>
      </c>
      <c r="R29" s="367">
        <f t="shared" si="7"/>
        <v>0</v>
      </c>
      <c r="S29" s="367" t="str">
        <f t="shared" si="2"/>
        <v xml:space="preserve">   －</v>
      </c>
      <c r="T29" s="367" t="str">
        <f t="shared" si="3"/>
        <v xml:space="preserve">   －</v>
      </c>
      <c r="U29" s="368" t="str">
        <f t="shared" si="5"/>
        <v>－</v>
      </c>
      <c r="V29" s="483">
        <v>0</v>
      </c>
      <c r="W29" s="486">
        <v>0</v>
      </c>
      <c r="X29" s="369">
        <v>0</v>
      </c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</row>
    <row r="30" spans="1:39" ht="15.95" customHeight="1" x14ac:dyDescent="0.15">
      <c r="A30" s="135"/>
      <c r="B30" s="1287"/>
      <c r="C30" s="445">
        <v>2</v>
      </c>
      <c r="D30" s="484">
        <f t="shared" si="6"/>
        <v>0</v>
      </c>
      <c r="E30" s="485">
        <f t="shared" si="6"/>
        <v>0</v>
      </c>
      <c r="F30" s="367">
        <f t="shared" si="6"/>
        <v>0</v>
      </c>
      <c r="G30" s="367" t="str">
        <f t="shared" si="0"/>
        <v xml:space="preserve">   －</v>
      </c>
      <c r="H30" s="367" t="str">
        <f t="shared" si="1"/>
        <v xml:space="preserve">   －</v>
      </c>
      <c r="I30" s="368" t="str">
        <f t="shared" si="4"/>
        <v>－</v>
      </c>
      <c r="J30" s="483">
        <v>0</v>
      </c>
      <c r="K30" s="486">
        <v>0</v>
      </c>
      <c r="L30" s="369">
        <v>0</v>
      </c>
      <c r="M30" s="434"/>
      <c r="N30" s="1287"/>
      <c r="O30" s="445">
        <v>2</v>
      </c>
      <c r="P30" s="484">
        <f t="shared" si="7"/>
        <v>0</v>
      </c>
      <c r="Q30" s="485">
        <f t="shared" si="7"/>
        <v>0</v>
      </c>
      <c r="R30" s="367">
        <f t="shared" si="7"/>
        <v>0</v>
      </c>
      <c r="S30" s="367" t="str">
        <f t="shared" si="2"/>
        <v xml:space="preserve">   －</v>
      </c>
      <c r="T30" s="367" t="str">
        <f t="shared" si="3"/>
        <v xml:space="preserve">   －</v>
      </c>
      <c r="U30" s="368" t="str">
        <f t="shared" si="5"/>
        <v>－</v>
      </c>
      <c r="V30" s="483">
        <v>0</v>
      </c>
      <c r="W30" s="486">
        <v>0</v>
      </c>
      <c r="X30" s="369">
        <v>0</v>
      </c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</row>
    <row r="31" spans="1:39" ht="15.95" customHeight="1" x14ac:dyDescent="0.15">
      <c r="A31" s="135"/>
      <c r="B31" s="1287"/>
      <c r="C31" s="447">
        <v>1</v>
      </c>
      <c r="D31" s="484">
        <f t="shared" si="6"/>
        <v>0</v>
      </c>
      <c r="E31" s="485">
        <f t="shared" si="6"/>
        <v>0</v>
      </c>
      <c r="F31" s="367">
        <f t="shared" si="6"/>
        <v>0</v>
      </c>
      <c r="G31" s="367" t="str">
        <f t="shared" si="0"/>
        <v xml:space="preserve">   －</v>
      </c>
      <c r="H31" s="367" t="str">
        <f t="shared" si="1"/>
        <v xml:space="preserve">   －</v>
      </c>
      <c r="I31" s="368" t="str">
        <f t="shared" si="4"/>
        <v>－</v>
      </c>
      <c r="J31" s="483">
        <v>0</v>
      </c>
      <c r="K31" s="486">
        <v>0</v>
      </c>
      <c r="L31" s="369">
        <v>0</v>
      </c>
      <c r="M31" s="434"/>
      <c r="N31" s="1287"/>
      <c r="O31" s="447">
        <v>1</v>
      </c>
      <c r="P31" s="484">
        <f t="shared" si="7"/>
        <v>0</v>
      </c>
      <c r="Q31" s="485">
        <f t="shared" si="7"/>
        <v>0</v>
      </c>
      <c r="R31" s="367">
        <f t="shared" si="7"/>
        <v>0</v>
      </c>
      <c r="S31" s="367" t="str">
        <f t="shared" si="2"/>
        <v xml:space="preserve">   －</v>
      </c>
      <c r="T31" s="367" t="str">
        <f t="shared" si="3"/>
        <v xml:space="preserve">   －</v>
      </c>
      <c r="U31" s="368" t="str">
        <f t="shared" si="5"/>
        <v>－</v>
      </c>
      <c r="V31" s="483">
        <v>0</v>
      </c>
      <c r="W31" s="486">
        <v>0</v>
      </c>
      <c r="X31" s="369">
        <v>0</v>
      </c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</row>
    <row r="32" spans="1:39" ht="15.95" customHeight="1" x14ac:dyDescent="0.15">
      <c r="A32" s="135"/>
      <c r="B32" s="1292"/>
      <c r="C32" s="449" t="s">
        <v>414</v>
      </c>
      <c r="D32" s="473">
        <f>SUM(D27:D31)</f>
        <v>0</v>
      </c>
      <c r="E32" s="474">
        <f>SUM(E27:E31)</f>
        <v>0</v>
      </c>
      <c r="F32" s="370">
        <f>SUM(F27:F31)</f>
        <v>0</v>
      </c>
      <c r="G32" s="370" t="str">
        <f t="shared" si="0"/>
        <v xml:space="preserve">   －</v>
      </c>
      <c r="H32" s="370" t="str">
        <f t="shared" si="1"/>
        <v xml:space="preserve">   －</v>
      </c>
      <c r="I32" s="371" t="str">
        <f t="shared" si="4"/>
        <v>－</v>
      </c>
      <c r="J32" s="477">
        <v>0</v>
      </c>
      <c r="K32" s="476">
        <v>0</v>
      </c>
      <c r="L32" s="372">
        <v>0</v>
      </c>
      <c r="M32" s="434"/>
      <c r="N32" s="1292"/>
      <c r="O32" s="449" t="s">
        <v>359</v>
      </c>
      <c r="P32" s="473">
        <f>SUM(P27:P31)</f>
        <v>0</v>
      </c>
      <c r="Q32" s="474">
        <f>SUM(Q27:Q31)</f>
        <v>0</v>
      </c>
      <c r="R32" s="370">
        <f>SUM(R27:R31)</f>
        <v>0</v>
      </c>
      <c r="S32" s="370" t="str">
        <f t="shared" si="2"/>
        <v xml:space="preserve">   －</v>
      </c>
      <c r="T32" s="370" t="str">
        <f t="shared" si="3"/>
        <v xml:space="preserve">   －</v>
      </c>
      <c r="U32" s="371" t="str">
        <f t="shared" si="5"/>
        <v>－</v>
      </c>
      <c r="V32" s="477">
        <v>0</v>
      </c>
      <c r="W32" s="476">
        <v>0</v>
      </c>
      <c r="X32" s="372">
        <v>0</v>
      </c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</row>
    <row r="33" spans="1:39" ht="20.25" customHeight="1" x14ac:dyDescent="0.15">
      <c r="A33" s="135"/>
      <c r="B33" s="136"/>
      <c r="C33" s="136"/>
      <c r="D33" s="428" t="s">
        <v>362</v>
      </c>
      <c r="E33" s="136"/>
      <c r="F33" s="136"/>
      <c r="G33" s="136"/>
      <c r="H33" s="136"/>
      <c r="I33" s="136"/>
      <c r="J33" s="136"/>
      <c r="K33" s="136"/>
      <c r="L33" s="136"/>
      <c r="M33" s="434"/>
      <c r="N33" s="136"/>
      <c r="O33" s="136"/>
      <c r="P33" s="428" t="s">
        <v>363</v>
      </c>
      <c r="Q33" s="136"/>
      <c r="R33" s="136"/>
      <c r="S33" s="136"/>
      <c r="T33" s="136"/>
      <c r="U33" s="136"/>
      <c r="V33" s="136"/>
      <c r="W33" s="136"/>
      <c r="X33" s="136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</row>
    <row r="34" spans="1:39" ht="14.45" customHeight="1" x14ac:dyDescent="0.15">
      <c r="B34" s="429"/>
      <c r="C34" s="430"/>
      <c r="D34" s="431" t="s">
        <v>364</v>
      </c>
      <c r="E34" s="432" t="s">
        <v>365</v>
      </c>
      <c r="F34" s="433" t="s">
        <v>366</v>
      </c>
      <c r="G34" s="159" t="s">
        <v>367</v>
      </c>
      <c r="H34" s="160" t="s">
        <v>368</v>
      </c>
      <c r="I34" s="160" t="s">
        <v>369</v>
      </c>
      <c r="J34" s="1288" t="s">
        <v>439</v>
      </c>
      <c r="K34" s="1289"/>
      <c r="L34" s="1290"/>
      <c r="M34" s="434"/>
      <c r="N34" s="429"/>
      <c r="O34" s="430"/>
      <c r="P34" s="431" t="s">
        <v>364</v>
      </c>
      <c r="Q34" s="432" t="s">
        <v>365</v>
      </c>
      <c r="R34" s="433" t="s">
        <v>366</v>
      </c>
      <c r="S34" s="159" t="s">
        <v>367</v>
      </c>
      <c r="T34" s="160" t="s">
        <v>368</v>
      </c>
      <c r="U34" s="160" t="s">
        <v>369</v>
      </c>
      <c r="V34" s="1288" t="s">
        <v>439</v>
      </c>
      <c r="W34" s="1289"/>
      <c r="X34" s="1290"/>
    </row>
    <row r="35" spans="1:39" ht="14.45" customHeight="1" x14ac:dyDescent="0.15">
      <c r="B35" s="435"/>
      <c r="C35" s="436"/>
      <c r="D35" s="437" t="s">
        <v>370</v>
      </c>
      <c r="E35" s="438" t="s">
        <v>371</v>
      </c>
      <c r="F35" s="161" t="s">
        <v>372</v>
      </c>
      <c r="G35" s="161" t="s">
        <v>373</v>
      </c>
      <c r="H35" s="162" t="s">
        <v>493</v>
      </c>
      <c r="I35" s="162" t="s">
        <v>374</v>
      </c>
      <c r="J35" s="439" t="s">
        <v>375</v>
      </c>
      <c r="K35" s="440" t="s">
        <v>376</v>
      </c>
      <c r="L35" s="441" t="s">
        <v>377</v>
      </c>
      <c r="M35" s="434"/>
      <c r="N35" s="435"/>
      <c r="O35" s="436"/>
      <c r="P35" s="437" t="s">
        <v>370</v>
      </c>
      <c r="Q35" s="438" t="s">
        <v>371</v>
      </c>
      <c r="R35" s="161" t="s">
        <v>372</v>
      </c>
      <c r="S35" s="161" t="s">
        <v>373</v>
      </c>
      <c r="T35" s="162" t="s">
        <v>492</v>
      </c>
      <c r="U35" s="162" t="s">
        <v>374</v>
      </c>
      <c r="V35" s="439" t="s">
        <v>375</v>
      </c>
      <c r="W35" s="440" t="s">
        <v>376</v>
      </c>
      <c r="X35" s="441" t="s">
        <v>377</v>
      </c>
    </row>
    <row r="36" spans="1:39" ht="14.45" customHeight="1" x14ac:dyDescent="0.15">
      <c r="B36" s="1291" t="s">
        <v>397</v>
      </c>
      <c r="C36" s="442">
        <v>5</v>
      </c>
      <c r="D36" s="461">
        <v>0</v>
      </c>
      <c r="E36" s="462">
        <v>0</v>
      </c>
      <c r="F36" s="463">
        <v>0</v>
      </c>
      <c r="G36" s="364" t="str">
        <f t="shared" ref="G36:G59" si="8">IF(D36=0,"   －",E36/D36)</f>
        <v xml:space="preserve">   －</v>
      </c>
      <c r="H36" s="364" t="str">
        <f t="shared" ref="H36:H59" si="9">IF(E36=0,"   －",F36/E36)</f>
        <v xml:space="preserve">   －</v>
      </c>
      <c r="I36" s="373" t="str">
        <f>IF($D$59=0,"－",D36/$D$32*100)</f>
        <v>－</v>
      </c>
      <c r="J36" s="464">
        <v>0</v>
      </c>
      <c r="K36" s="465">
        <v>0</v>
      </c>
      <c r="L36" s="366">
        <v>0</v>
      </c>
      <c r="M36" s="434"/>
      <c r="N36" s="1291" t="s">
        <v>358</v>
      </c>
      <c r="O36" s="442">
        <v>5</v>
      </c>
      <c r="P36" s="461">
        <f>SUM(D9,P9,D36)</f>
        <v>0</v>
      </c>
      <c r="Q36" s="462">
        <f t="shared" ref="Q36:R40" si="10">SUM(E9,Q9,E36)</f>
        <v>0</v>
      </c>
      <c r="R36" s="463">
        <f t="shared" si="10"/>
        <v>0</v>
      </c>
      <c r="S36" s="364" t="str">
        <f t="shared" ref="S36:T59" si="11">IF(P36=0,"   －",Q36/P36)</f>
        <v xml:space="preserve">   －</v>
      </c>
      <c r="T36" s="364" t="str">
        <f t="shared" si="11"/>
        <v xml:space="preserve">   －</v>
      </c>
      <c r="U36" s="373" t="str">
        <f>IF($P$59=0,"－",P36/$P$59*100)</f>
        <v>－</v>
      </c>
      <c r="V36" s="464">
        <v>0</v>
      </c>
      <c r="W36" s="465">
        <v>0</v>
      </c>
      <c r="X36" s="366">
        <v>0</v>
      </c>
    </row>
    <row r="37" spans="1:39" ht="14.45" customHeight="1" x14ac:dyDescent="0.15">
      <c r="B37" s="1287"/>
      <c r="C37" s="445">
        <v>4</v>
      </c>
      <c r="D37" s="466">
        <v>0</v>
      </c>
      <c r="E37" s="467">
        <v>0</v>
      </c>
      <c r="F37" s="468">
        <v>0</v>
      </c>
      <c r="G37" s="367" t="str">
        <f t="shared" si="8"/>
        <v xml:space="preserve">   －</v>
      </c>
      <c r="H37" s="367" t="str">
        <f t="shared" si="9"/>
        <v xml:space="preserve">   －</v>
      </c>
      <c r="I37" s="368" t="str">
        <f t="shared" ref="I37:I59" si="12">IF($D$59=0,"－",D37/$D$32*100)</f>
        <v>－</v>
      </c>
      <c r="J37" s="469">
        <v>0</v>
      </c>
      <c r="K37" s="470">
        <v>0</v>
      </c>
      <c r="L37" s="369">
        <v>0</v>
      </c>
      <c r="M37" s="434"/>
      <c r="N37" s="1287"/>
      <c r="O37" s="445">
        <v>4</v>
      </c>
      <c r="P37" s="466">
        <f t="shared" ref="P37:Q40" si="13">SUM(D10,P10,D37)</f>
        <v>0</v>
      </c>
      <c r="Q37" s="467">
        <f t="shared" si="10"/>
        <v>0</v>
      </c>
      <c r="R37" s="468">
        <f t="shared" si="10"/>
        <v>0</v>
      </c>
      <c r="S37" s="367" t="str">
        <f t="shared" si="11"/>
        <v xml:space="preserve">   －</v>
      </c>
      <c r="T37" s="367" t="str">
        <f t="shared" si="11"/>
        <v xml:space="preserve">   －</v>
      </c>
      <c r="U37" s="368" t="str">
        <f t="shared" ref="U37:U59" si="14">IF($P$59=0,"－",P37/$P$59*100)</f>
        <v>－</v>
      </c>
      <c r="V37" s="469">
        <v>0</v>
      </c>
      <c r="W37" s="470">
        <v>0</v>
      </c>
      <c r="X37" s="369">
        <v>0</v>
      </c>
    </row>
    <row r="38" spans="1:39" ht="14.45" customHeight="1" x14ac:dyDescent="0.15">
      <c r="B38" s="1287"/>
      <c r="C38" s="445">
        <v>3</v>
      </c>
      <c r="D38" s="466">
        <v>0</v>
      </c>
      <c r="E38" s="467">
        <v>0</v>
      </c>
      <c r="F38" s="468">
        <v>0</v>
      </c>
      <c r="G38" s="367" t="str">
        <f t="shared" si="8"/>
        <v xml:space="preserve">   －</v>
      </c>
      <c r="H38" s="367" t="str">
        <f t="shared" si="9"/>
        <v xml:space="preserve">   －</v>
      </c>
      <c r="I38" s="368" t="str">
        <f t="shared" si="12"/>
        <v>－</v>
      </c>
      <c r="J38" s="469">
        <v>0</v>
      </c>
      <c r="K38" s="470">
        <v>0</v>
      </c>
      <c r="L38" s="369">
        <v>0</v>
      </c>
      <c r="M38" s="434"/>
      <c r="N38" s="1287"/>
      <c r="O38" s="445">
        <v>3</v>
      </c>
      <c r="P38" s="466">
        <f t="shared" si="13"/>
        <v>0</v>
      </c>
      <c r="Q38" s="467">
        <f t="shared" si="10"/>
        <v>0</v>
      </c>
      <c r="R38" s="468">
        <f t="shared" si="10"/>
        <v>0</v>
      </c>
      <c r="S38" s="367" t="str">
        <f t="shared" si="11"/>
        <v xml:space="preserve">   －</v>
      </c>
      <c r="T38" s="367" t="str">
        <f t="shared" si="11"/>
        <v xml:space="preserve">   －</v>
      </c>
      <c r="U38" s="368" t="str">
        <f t="shared" si="14"/>
        <v>－</v>
      </c>
      <c r="V38" s="469">
        <v>0</v>
      </c>
      <c r="W38" s="470">
        <v>0</v>
      </c>
      <c r="X38" s="369">
        <v>0</v>
      </c>
    </row>
    <row r="39" spans="1:39" ht="14.45" customHeight="1" x14ac:dyDescent="0.15">
      <c r="B39" s="1287"/>
      <c r="C39" s="445">
        <v>2</v>
      </c>
      <c r="D39" s="466">
        <v>0</v>
      </c>
      <c r="E39" s="467">
        <v>0</v>
      </c>
      <c r="F39" s="468">
        <v>0</v>
      </c>
      <c r="G39" s="367" t="str">
        <f t="shared" si="8"/>
        <v xml:space="preserve">   －</v>
      </c>
      <c r="H39" s="367" t="str">
        <f t="shared" si="9"/>
        <v xml:space="preserve">   －</v>
      </c>
      <c r="I39" s="368" t="str">
        <f t="shared" si="12"/>
        <v>－</v>
      </c>
      <c r="J39" s="469">
        <v>0</v>
      </c>
      <c r="K39" s="470">
        <v>0</v>
      </c>
      <c r="L39" s="369">
        <v>0</v>
      </c>
      <c r="M39" s="434"/>
      <c r="N39" s="1287"/>
      <c r="O39" s="445">
        <v>2</v>
      </c>
      <c r="P39" s="466">
        <f t="shared" si="13"/>
        <v>0</v>
      </c>
      <c r="Q39" s="467">
        <f t="shared" si="10"/>
        <v>0</v>
      </c>
      <c r="R39" s="468">
        <f t="shared" si="10"/>
        <v>0</v>
      </c>
      <c r="S39" s="367" t="str">
        <f t="shared" si="11"/>
        <v xml:space="preserve">   －</v>
      </c>
      <c r="T39" s="367" t="str">
        <f t="shared" si="11"/>
        <v xml:space="preserve">   －</v>
      </c>
      <c r="U39" s="368" t="str">
        <f t="shared" si="14"/>
        <v>－</v>
      </c>
      <c r="V39" s="469">
        <v>0</v>
      </c>
      <c r="W39" s="470">
        <v>0</v>
      </c>
      <c r="X39" s="369">
        <v>0</v>
      </c>
    </row>
    <row r="40" spans="1:39" ht="14.45" customHeight="1" x14ac:dyDescent="0.15">
      <c r="B40" s="1287"/>
      <c r="C40" s="447">
        <v>1</v>
      </c>
      <c r="D40" s="466">
        <v>0</v>
      </c>
      <c r="E40" s="467">
        <v>0</v>
      </c>
      <c r="F40" s="468">
        <v>0</v>
      </c>
      <c r="G40" s="367" t="str">
        <f t="shared" si="8"/>
        <v xml:space="preserve">   －</v>
      </c>
      <c r="H40" s="367" t="str">
        <f t="shared" si="9"/>
        <v xml:space="preserve">   －</v>
      </c>
      <c r="I40" s="368" t="str">
        <f t="shared" si="12"/>
        <v>－</v>
      </c>
      <c r="J40" s="471">
        <v>0</v>
      </c>
      <c r="K40" s="472">
        <v>0</v>
      </c>
      <c r="L40" s="369">
        <v>0</v>
      </c>
      <c r="M40" s="434"/>
      <c r="N40" s="1287"/>
      <c r="O40" s="447">
        <v>1</v>
      </c>
      <c r="P40" s="466">
        <f t="shared" si="13"/>
        <v>0</v>
      </c>
      <c r="Q40" s="467">
        <f t="shared" si="13"/>
        <v>0</v>
      </c>
      <c r="R40" s="468">
        <f t="shared" si="10"/>
        <v>0</v>
      </c>
      <c r="S40" s="367" t="str">
        <f t="shared" si="11"/>
        <v xml:space="preserve">   －</v>
      </c>
      <c r="T40" s="367" t="str">
        <f t="shared" si="11"/>
        <v xml:space="preserve">   －</v>
      </c>
      <c r="U40" s="368" t="str">
        <f t="shared" si="14"/>
        <v>－</v>
      </c>
      <c r="V40" s="471">
        <v>0</v>
      </c>
      <c r="W40" s="472">
        <v>0</v>
      </c>
      <c r="X40" s="369">
        <v>0</v>
      </c>
    </row>
    <row r="41" spans="1:39" ht="14.45" customHeight="1" x14ac:dyDescent="0.15">
      <c r="B41" s="1292"/>
      <c r="C41" s="449" t="s">
        <v>414</v>
      </c>
      <c r="D41" s="473">
        <f>SUM(D36:D40)</f>
        <v>0</v>
      </c>
      <c r="E41" s="474">
        <f>SUM(E36:E40)</f>
        <v>0</v>
      </c>
      <c r="F41" s="370">
        <f>SUM(F36:F40)</f>
        <v>0</v>
      </c>
      <c r="G41" s="370" t="str">
        <f t="shared" si="8"/>
        <v xml:space="preserve">   －</v>
      </c>
      <c r="H41" s="370" t="str">
        <f t="shared" si="9"/>
        <v xml:space="preserve">   －</v>
      </c>
      <c r="I41" s="371" t="str">
        <f t="shared" si="12"/>
        <v>－</v>
      </c>
      <c r="J41" s="475">
        <v>0</v>
      </c>
      <c r="K41" s="476">
        <v>0</v>
      </c>
      <c r="L41" s="372">
        <v>0</v>
      </c>
      <c r="M41" s="434"/>
      <c r="N41" s="1292"/>
      <c r="O41" s="449" t="s">
        <v>359</v>
      </c>
      <c r="P41" s="473">
        <f>SUM(P36:P40)</f>
        <v>0</v>
      </c>
      <c r="Q41" s="474">
        <f>SUM(Q36:Q40)</f>
        <v>0</v>
      </c>
      <c r="R41" s="370">
        <f>SUM(R36:R40)</f>
        <v>0</v>
      </c>
      <c r="S41" s="370" t="str">
        <f t="shared" si="11"/>
        <v xml:space="preserve">   －</v>
      </c>
      <c r="T41" s="370" t="str">
        <f t="shared" si="11"/>
        <v xml:space="preserve">   －</v>
      </c>
      <c r="U41" s="371" t="str">
        <f t="shared" si="14"/>
        <v>－</v>
      </c>
      <c r="V41" s="475">
        <v>0</v>
      </c>
      <c r="W41" s="476">
        <v>0</v>
      </c>
      <c r="X41" s="372">
        <v>0</v>
      </c>
    </row>
    <row r="42" spans="1:39" ht="14.45" customHeight="1" x14ac:dyDescent="0.15">
      <c r="B42" s="1291" t="s">
        <v>399</v>
      </c>
      <c r="C42" s="442">
        <v>5</v>
      </c>
      <c r="D42" s="461">
        <v>0</v>
      </c>
      <c r="E42" s="462">
        <v>0</v>
      </c>
      <c r="F42" s="463">
        <v>0</v>
      </c>
      <c r="G42" s="364" t="str">
        <f t="shared" si="8"/>
        <v xml:space="preserve">   －</v>
      </c>
      <c r="H42" s="364" t="str">
        <f t="shared" si="9"/>
        <v xml:space="preserve">   －</v>
      </c>
      <c r="I42" s="373" t="str">
        <f t="shared" si="12"/>
        <v>－</v>
      </c>
      <c r="J42" s="464">
        <v>0</v>
      </c>
      <c r="K42" s="465">
        <v>0</v>
      </c>
      <c r="L42" s="366">
        <v>0</v>
      </c>
      <c r="M42" s="434"/>
      <c r="N42" s="1291" t="s">
        <v>360</v>
      </c>
      <c r="O42" s="442">
        <v>5</v>
      </c>
      <c r="P42" s="461">
        <f t="shared" ref="P42:R46" si="15">SUM(D15,P15,D42)</f>
        <v>0</v>
      </c>
      <c r="Q42" s="462">
        <f t="shared" si="15"/>
        <v>0</v>
      </c>
      <c r="R42" s="463">
        <f t="shared" si="15"/>
        <v>0</v>
      </c>
      <c r="S42" s="364" t="str">
        <f t="shared" si="11"/>
        <v xml:space="preserve">   －</v>
      </c>
      <c r="T42" s="364" t="str">
        <f t="shared" si="11"/>
        <v xml:space="preserve">   －</v>
      </c>
      <c r="U42" s="373" t="str">
        <f t="shared" si="14"/>
        <v>－</v>
      </c>
      <c r="V42" s="464">
        <v>0</v>
      </c>
      <c r="W42" s="465">
        <v>0</v>
      </c>
      <c r="X42" s="366">
        <v>0</v>
      </c>
    </row>
    <row r="43" spans="1:39" ht="14.45" customHeight="1" x14ac:dyDescent="0.15">
      <c r="B43" s="1287"/>
      <c r="C43" s="445">
        <v>4</v>
      </c>
      <c r="D43" s="466">
        <v>0</v>
      </c>
      <c r="E43" s="467">
        <v>0</v>
      </c>
      <c r="F43" s="468">
        <v>0</v>
      </c>
      <c r="G43" s="367" t="str">
        <f t="shared" si="8"/>
        <v xml:space="preserve">   －</v>
      </c>
      <c r="H43" s="367" t="str">
        <f t="shared" si="9"/>
        <v xml:space="preserve">   －</v>
      </c>
      <c r="I43" s="368" t="str">
        <f t="shared" si="12"/>
        <v>－</v>
      </c>
      <c r="J43" s="469">
        <v>0</v>
      </c>
      <c r="K43" s="470">
        <v>0</v>
      </c>
      <c r="L43" s="369">
        <v>0</v>
      </c>
      <c r="M43" s="434"/>
      <c r="N43" s="1287"/>
      <c r="O43" s="445">
        <v>4</v>
      </c>
      <c r="P43" s="466">
        <f t="shared" si="15"/>
        <v>0</v>
      </c>
      <c r="Q43" s="467">
        <f t="shared" si="15"/>
        <v>0</v>
      </c>
      <c r="R43" s="468">
        <f t="shared" si="15"/>
        <v>0</v>
      </c>
      <c r="S43" s="367" t="str">
        <f t="shared" si="11"/>
        <v xml:space="preserve">   －</v>
      </c>
      <c r="T43" s="367" t="str">
        <f t="shared" si="11"/>
        <v xml:space="preserve">   －</v>
      </c>
      <c r="U43" s="368" t="str">
        <f t="shared" si="14"/>
        <v>－</v>
      </c>
      <c r="V43" s="469">
        <v>0</v>
      </c>
      <c r="W43" s="470">
        <v>0</v>
      </c>
      <c r="X43" s="369">
        <v>0</v>
      </c>
    </row>
    <row r="44" spans="1:39" ht="14.45" customHeight="1" x14ac:dyDescent="0.15">
      <c r="B44" s="1287"/>
      <c r="C44" s="445">
        <v>3</v>
      </c>
      <c r="D44" s="466">
        <v>0</v>
      </c>
      <c r="E44" s="467">
        <v>0</v>
      </c>
      <c r="F44" s="468">
        <v>0</v>
      </c>
      <c r="G44" s="367" t="str">
        <f t="shared" si="8"/>
        <v xml:space="preserve">   －</v>
      </c>
      <c r="H44" s="367" t="str">
        <f t="shared" si="9"/>
        <v xml:space="preserve">   －</v>
      </c>
      <c r="I44" s="368" t="str">
        <f t="shared" si="12"/>
        <v>－</v>
      </c>
      <c r="J44" s="469">
        <v>0</v>
      </c>
      <c r="K44" s="470">
        <v>0</v>
      </c>
      <c r="L44" s="369">
        <v>0</v>
      </c>
      <c r="M44" s="434"/>
      <c r="N44" s="1287"/>
      <c r="O44" s="445">
        <v>3</v>
      </c>
      <c r="P44" s="466">
        <f t="shared" si="15"/>
        <v>0</v>
      </c>
      <c r="Q44" s="467">
        <f t="shared" si="15"/>
        <v>0</v>
      </c>
      <c r="R44" s="468">
        <f t="shared" si="15"/>
        <v>0</v>
      </c>
      <c r="S44" s="367" t="str">
        <f t="shared" si="11"/>
        <v xml:space="preserve">   －</v>
      </c>
      <c r="T44" s="367" t="str">
        <f t="shared" si="11"/>
        <v xml:space="preserve">   －</v>
      </c>
      <c r="U44" s="368" t="str">
        <f t="shared" si="14"/>
        <v>－</v>
      </c>
      <c r="V44" s="469">
        <v>0</v>
      </c>
      <c r="W44" s="470">
        <v>0</v>
      </c>
      <c r="X44" s="369">
        <v>0</v>
      </c>
    </row>
    <row r="45" spans="1:39" ht="14.45" customHeight="1" x14ac:dyDescent="0.15">
      <c r="B45" s="1287"/>
      <c r="C45" s="445">
        <v>2</v>
      </c>
      <c r="D45" s="466">
        <v>0</v>
      </c>
      <c r="E45" s="467">
        <v>0</v>
      </c>
      <c r="F45" s="468">
        <v>0</v>
      </c>
      <c r="G45" s="367" t="str">
        <f t="shared" si="8"/>
        <v xml:space="preserve">   －</v>
      </c>
      <c r="H45" s="367" t="str">
        <f t="shared" si="9"/>
        <v xml:space="preserve">   －</v>
      </c>
      <c r="I45" s="368" t="str">
        <f t="shared" si="12"/>
        <v>－</v>
      </c>
      <c r="J45" s="469">
        <v>0</v>
      </c>
      <c r="K45" s="470">
        <v>0</v>
      </c>
      <c r="L45" s="369">
        <v>0</v>
      </c>
      <c r="M45" s="434"/>
      <c r="N45" s="1287"/>
      <c r="O45" s="445">
        <v>2</v>
      </c>
      <c r="P45" s="466">
        <f t="shared" si="15"/>
        <v>0</v>
      </c>
      <c r="Q45" s="467">
        <f t="shared" si="15"/>
        <v>0</v>
      </c>
      <c r="R45" s="468">
        <f t="shared" si="15"/>
        <v>0</v>
      </c>
      <c r="S45" s="367" t="str">
        <f t="shared" si="11"/>
        <v xml:space="preserve">   －</v>
      </c>
      <c r="T45" s="367" t="str">
        <f t="shared" si="11"/>
        <v xml:space="preserve">   －</v>
      </c>
      <c r="U45" s="368" t="str">
        <f t="shared" si="14"/>
        <v>－</v>
      </c>
      <c r="V45" s="469">
        <v>0</v>
      </c>
      <c r="W45" s="470">
        <v>0</v>
      </c>
      <c r="X45" s="369">
        <v>0</v>
      </c>
    </row>
    <row r="46" spans="1:39" ht="14.45" customHeight="1" x14ac:dyDescent="0.15">
      <c r="B46" s="1287"/>
      <c r="C46" s="447">
        <v>1</v>
      </c>
      <c r="D46" s="466">
        <v>0</v>
      </c>
      <c r="E46" s="467">
        <v>0</v>
      </c>
      <c r="F46" s="468">
        <v>0</v>
      </c>
      <c r="G46" s="367" t="str">
        <f t="shared" si="8"/>
        <v xml:space="preserve">   －</v>
      </c>
      <c r="H46" s="367" t="str">
        <f t="shared" si="9"/>
        <v xml:space="preserve">   －</v>
      </c>
      <c r="I46" s="368" t="str">
        <f t="shared" si="12"/>
        <v>－</v>
      </c>
      <c r="J46" s="471">
        <v>0</v>
      </c>
      <c r="K46" s="472">
        <v>0</v>
      </c>
      <c r="L46" s="369">
        <v>0</v>
      </c>
      <c r="M46" s="434"/>
      <c r="N46" s="1287"/>
      <c r="O46" s="447">
        <v>1</v>
      </c>
      <c r="P46" s="466">
        <f t="shared" si="15"/>
        <v>0</v>
      </c>
      <c r="Q46" s="467">
        <f t="shared" si="15"/>
        <v>0</v>
      </c>
      <c r="R46" s="468">
        <f t="shared" si="15"/>
        <v>0</v>
      </c>
      <c r="S46" s="367" t="str">
        <f t="shared" si="11"/>
        <v xml:space="preserve">   －</v>
      </c>
      <c r="T46" s="367" t="str">
        <f t="shared" si="11"/>
        <v xml:space="preserve">   －</v>
      </c>
      <c r="U46" s="368" t="str">
        <f t="shared" si="14"/>
        <v>－</v>
      </c>
      <c r="V46" s="471">
        <v>0</v>
      </c>
      <c r="W46" s="472">
        <v>0</v>
      </c>
      <c r="X46" s="369">
        <v>0</v>
      </c>
    </row>
    <row r="47" spans="1:39" ht="14.45" customHeight="1" x14ac:dyDescent="0.15">
      <c r="B47" s="1292"/>
      <c r="C47" s="449" t="s">
        <v>414</v>
      </c>
      <c r="D47" s="473">
        <f>SUM(D42:D46)</f>
        <v>0</v>
      </c>
      <c r="E47" s="474">
        <f>SUM(E42:E46)</f>
        <v>0</v>
      </c>
      <c r="F47" s="370">
        <f>SUM(F42:F46)</f>
        <v>0</v>
      </c>
      <c r="G47" s="370" t="str">
        <f t="shared" si="8"/>
        <v xml:space="preserve">   －</v>
      </c>
      <c r="H47" s="370" t="str">
        <f t="shared" si="9"/>
        <v xml:space="preserve">   －</v>
      </c>
      <c r="I47" s="371" t="str">
        <f t="shared" si="12"/>
        <v>－</v>
      </c>
      <c r="J47" s="477">
        <v>0</v>
      </c>
      <c r="K47" s="476">
        <v>0</v>
      </c>
      <c r="L47" s="372">
        <v>0</v>
      </c>
      <c r="M47" s="434"/>
      <c r="N47" s="1292"/>
      <c r="O47" s="449" t="s">
        <v>359</v>
      </c>
      <c r="P47" s="473">
        <f>SUM(P42:P46)</f>
        <v>0</v>
      </c>
      <c r="Q47" s="474">
        <f>SUM(Q42:Q46)</f>
        <v>0</v>
      </c>
      <c r="R47" s="370">
        <f>SUM(R42:R46)</f>
        <v>0</v>
      </c>
      <c r="S47" s="370" t="str">
        <f t="shared" si="11"/>
        <v xml:space="preserve">   －</v>
      </c>
      <c r="T47" s="370" t="str">
        <f t="shared" si="11"/>
        <v xml:space="preserve">   －</v>
      </c>
      <c r="U47" s="371" t="str">
        <f t="shared" si="14"/>
        <v>－</v>
      </c>
      <c r="V47" s="477">
        <v>0</v>
      </c>
      <c r="W47" s="476">
        <v>0</v>
      </c>
      <c r="X47" s="372">
        <v>0</v>
      </c>
    </row>
    <row r="48" spans="1:39" ht="14.45" customHeight="1" x14ac:dyDescent="0.15">
      <c r="B48" s="1291" t="s">
        <v>401</v>
      </c>
      <c r="C48" s="442">
        <v>5</v>
      </c>
      <c r="D48" s="461">
        <v>0</v>
      </c>
      <c r="E48" s="462">
        <v>0</v>
      </c>
      <c r="F48" s="463">
        <v>0</v>
      </c>
      <c r="G48" s="364" t="str">
        <f t="shared" si="8"/>
        <v xml:space="preserve">   －</v>
      </c>
      <c r="H48" s="364" t="str">
        <f t="shared" si="9"/>
        <v xml:space="preserve">   －</v>
      </c>
      <c r="I48" s="373" t="str">
        <f t="shared" si="12"/>
        <v>－</v>
      </c>
      <c r="J48" s="471">
        <v>0</v>
      </c>
      <c r="K48" s="472">
        <v>0</v>
      </c>
      <c r="L48" s="369">
        <v>0</v>
      </c>
      <c r="M48" s="434"/>
      <c r="N48" s="1291" t="s">
        <v>361</v>
      </c>
      <c r="O48" s="442">
        <v>5</v>
      </c>
      <c r="P48" s="461">
        <f t="shared" ref="P48:R52" si="16">SUM(D21,P21,D48)</f>
        <v>0</v>
      </c>
      <c r="Q48" s="478">
        <f t="shared" si="16"/>
        <v>0</v>
      </c>
      <c r="R48" s="479">
        <f t="shared" si="16"/>
        <v>0</v>
      </c>
      <c r="S48" s="364" t="str">
        <f t="shared" si="11"/>
        <v xml:space="preserve">   －</v>
      </c>
      <c r="T48" s="364" t="str">
        <f t="shared" si="11"/>
        <v xml:space="preserve">   －</v>
      </c>
      <c r="U48" s="373" t="str">
        <f t="shared" si="14"/>
        <v>－</v>
      </c>
      <c r="V48" s="471">
        <v>0</v>
      </c>
      <c r="W48" s="472">
        <v>0</v>
      </c>
      <c r="X48" s="369">
        <v>0</v>
      </c>
    </row>
    <row r="49" spans="1:24" ht="14.45" customHeight="1" x14ac:dyDescent="0.15">
      <c r="B49" s="1287"/>
      <c r="C49" s="445">
        <v>4</v>
      </c>
      <c r="D49" s="466">
        <v>0</v>
      </c>
      <c r="E49" s="467">
        <v>0</v>
      </c>
      <c r="F49" s="468">
        <v>0</v>
      </c>
      <c r="G49" s="367" t="str">
        <f t="shared" si="8"/>
        <v xml:space="preserve">   －</v>
      </c>
      <c r="H49" s="367" t="str">
        <f t="shared" si="9"/>
        <v xml:space="preserve">   －</v>
      </c>
      <c r="I49" s="368" t="str">
        <f t="shared" si="12"/>
        <v>－</v>
      </c>
      <c r="J49" s="471">
        <v>0</v>
      </c>
      <c r="K49" s="472">
        <v>0</v>
      </c>
      <c r="L49" s="369">
        <v>0</v>
      </c>
      <c r="M49" s="434"/>
      <c r="N49" s="1287"/>
      <c r="O49" s="445">
        <v>4</v>
      </c>
      <c r="P49" s="466">
        <f t="shared" si="16"/>
        <v>0</v>
      </c>
      <c r="Q49" s="480">
        <f t="shared" si="16"/>
        <v>0</v>
      </c>
      <c r="R49" s="468">
        <f t="shared" si="16"/>
        <v>0</v>
      </c>
      <c r="S49" s="367" t="str">
        <f t="shared" si="11"/>
        <v xml:space="preserve">   －</v>
      </c>
      <c r="T49" s="367" t="str">
        <f t="shared" si="11"/>
        <v xml:space="preserve">   －</v>
      </c>
      <c r="U49" s="368" t="str">
        <f t="shared" si="14"/>
        <v>－</v>
      </c>
      <c r="V49" s="471">
        <v>0</v>
      </c>
      <c r="W49" s="472">
        <v>0</v>
      </c>
      <c r="X49" s="369">
        <v>0</v>
      </c>
    </row>
    <row r="50" spans="1:24" ht="14.45" customHeight="1" x14ac:dyDescent="0.15">
      <c r="B50" s="1287"/>
      <c r="C50" s="445">
        <v>3</v>
      </c>
      <c r="D50" s="466">
        <v>0</v>
      </c>
      <c r="E50" s="467">
        <v>0</v>
      </c>
      <c r="F50" s="468">
        <v>0</v>
      </c>
      <c r="G50" s="367" t="str">
        <f t="shared" si="8"/>
        <v xml:space="preserve">   －</v>
      </c>
      <c r="H50" s="367" t="str">
        <f t="shared" si="9"/>
        <v xml:space="preserve">   －</v>
      </c>
      <c r="I50" s="368" t="str">
        <f t="shared" si="12"/>
        <v>－</v>
      </c>
      <c r="J50" s="469">
        <v>0</v>
      </c>
      <c r="K50" s="470">
        <v>0</v>
      </c>
      <c r="L50" s="369">
        <v>0</v>
      </c>
      <c r="M50" s="434"/>
      <c r="N50" s="1287"/>
      <c r="O50" s="445">
        <v>3</v>
      </c>
      <c r="P50" s="466">
        <f t="shared" si="16"/>
        <v>0</v>
      </c>
      <c r="Q50" s="467">
        <f t="shared" si="16"/>
        <v>0</v>
      </c>
      <c r="R50" s="468">
        <f t="shared" si="16"/>
        <v>0</v>
      </c>
      <c r="S50" s="367" t="str">
        <f t="shared" si="11"/>
        <v xml:space="preserve">   －</v>
      </c>
      <c r="T50" s="367" t="str">
        <f t="shared" si="11"/>
        <v xml:space="preserve">   －</v>
      </c>
      <c r="U50" s="368" t="str">
        <f t="shared" si="14"/>
        <v>－</v>
      </c>
      <c r="V50" s="469">
        <v>0</v>
      </c>
      <c r="W50" s="470">
        <v>0</v>
      </c>
      <c r="X50" s="369">
        <v>0</v>
      </c>
    </row>
    <row r="51" spans="1:24" ht="14.45" customHeight="1" x14ac:dyDescent="0.15">
      <c r="B51" s="1287"/>
      <c r="C51" s="445">
        <v>2</v>
      </c>
      <c r="D51" s="466">
        <v>0</v>
      </c>
      <c r="E51" s="467">
        <v>0</v>
      </c>
      <c r="F51" s="468">
        <v>0</v>
      </c>
      <c r="G51" s="367" t="str">
        <f t="shared" si="8"/>
        <v xml:space="preserve">   －</v>
      </c>
      <c r="H51" s="367" t="str">
        <f t="shared" si="9"/>
        <v xml:space="preserve">   －</v>
      </c>
      <c r="I51" s="368" t="str">
        <f t="shared" si="12"/>
        <v>－</v>
      </c>
      <c r="J51" s="469">
        <v>0</v>
      </c>
      <c r="K51" s="470">
        <v>0</v>
      </c>
      <c r="L51" s="369">
        <v>0</v>
      </c>
      <c r="M51" s="434"/>
      <c r="N51" s="1287"/>
      <c r="O51" s="445">
        <v>2</v>
      </c>
      <c r="P51" s="466">
        <f t="shared" si="16"/>
        <v>0</v>
      </c>
      <c r="Q51" s="467">
        <f t="shared" si="16"/>
        <v>0</v>
      </c>
      <c r="R51" s="468">
        <f t="shared" si="16"/>
        <v>0</v>
      </c>
      <c r="S51" s="367" t="str">
        <f t="shared" si="11"/>
        <v xml:space="preserve">   －</v>
      </c>
      <c r="T51" s="367" t="str">
        <f t="shared" si="11"/>
        <v xml:space="preserve">   －</v>
      </c>
      <c r="U51" s="368" t="str">
        <f t="shared" si="14"/>
        <v>－</v>
      </c>
      <c r="V51" s="469">
        <v>0</v>
      </c>
      <c r="W51" s="470">
        <v>0</v>
      </c>
      <c r="X51" s="369">
        <v>0</v>
      </c>
    </row>
    <row r="52" spans="1:24" ht="14.45" customHeight="1" x14ac:dyDescent="0.15">
      <c r="B52" s="1287"/>
      <c r="C52" s="447">
        <v>1</v>
      </c>
      <c r="D52" s="466">
        <v>0</v>
      </c>
      <c r="E52" s="467">
        <v>0</v>
      </c>
      <c r="F52" s="468">
        <v>0</v>
      </c>
      <c r="G52" s="367" t="str">
        <f t="shared" si="8"/>
        <v xml:space="preserve">   －</v>
      </c>
      <c r="H52" s="367" t="str">
        <f t="shared" si="9"/>
        <v xml:space="preserve">   －</v>
      </c>
      <c r="I52" s="368" t="str">
        <f t="shared" si="12"/>
        <v>－</v>
      </c>
      <c r="J52" s="471">
        <v>0</v>
      </c>
      <c r="K52" s="472">
        <v>0</v>
      </c>
      <c r="L52" s="369">
        <v>0</v>
      </c>
      <c r="M52" s="434"/>
      <c r="N52" s="1287"/>
      <c r="O52" s="447">
        <v>1</v>
      </c>
      <c r="P52" s="466">
        <f t="shared" si="16"/>
        <v>0</v>
      </c>
      <c r="Q52" s="467">
        <f t="shared" si="16"/>
        <v>0</v>
      </c>
      <c r="R52" s="468">
        <f t="shared" si="16"/>
        <v>0</v>
      </c>
      <c r="S52" s="367" t="str">
        <f t="shared" si="11"/>
        <v xml:space="preserve">   －</v>
      </c>
      <c r="T52" s="367" t="str">
        <f t="shared" si="11"/>
        <v xml:space="preserve">   －</v>
      </c>
      <c r="U52" s="368" t="str">
        <f t="shared" si="14"/>
        <v>－</v>
      </c>
      <c r="V52" s="471">
        <v>0</v>
      </c>
      <c r="W52" s="472">
        <v>0</v>
      </c>
      <c r="X52" s="369">
        <v>0</v>
      </c>
    </row>
    <row r="53" spans="1:24" ht="14.45" customHeight="1" x14ac:dyDescent="0.15">
      <c r="B53" s="1292"/>
      <c r="C53" s="449" t="s">
        <v>414</v>
      </c>
      <c r="D53" s="473">
        <f>SUM(D48:D52)</f>
        <v>0</v>
      </c>
      <c r="E53" s="474">
        <f>SUM(E48:E52)</f>
        <v>0</v>
      </c>
      <c r="F53" s="370">
        <f>SUM(F48:F52)</f>
        <v>0</v>
      </c>
      <c r="G53" s="370" t="str">
        <f t="shared" si="8"/>
        <v xml:space="preserve">   －</v>
      </c>
      <c r="H53" s="370" t="str">
        <f t="shared" si="9"/>
        <v xml:space="preserve">   －</v>
      </c>
      <c r="I53" s="371" t="str">
        <f t="shared" si="12"/>
        <v>－</v>
      </c>
      <c r="J53" s="477">
        <v>0</v>
      </c>
      <c r="K53" s="476">
        <v>0</v>
      </c>
      <c r="L53" s="372">
        <v>0</v>
      </c>
      <c r="M53" s="434"/>
      <c r="N53" s="1292"/>
      <c r="O53" s="449" t="s">
        <v>359</v>
      </c>
      <c r="P53" s="473">
        <f>SUM(P48:P52)</f>
        <v>0</v>
      </c>
      <c r="Q53" s="474">
        <f>SUM(Q48:Q52)</f>
        <v>0</v>
      </c>
      <c r="R53" s="370">
        <f>SUM(R48:R52)</f>
        <v>0</v>
      </c>
      <c r="S53" s="370" t="str">
        <f t="shared" si="11"/>
        <v xml:space="preserve">   －</v>
      </c>
      <c r="T53" s="370" t="str">
        <f t="shared" si="11"/>
        <v xml:space="preserve">   －</v>
      </c>
      <c r="U53" s="371" t="str">
        <f t="shared" si="14"/>
        <v>－</v>
      </c>
      <c r="V53" s="477">
        <v>0</v>
      </c>
      <c r="W53" s="476">
        <v>0</v>
      </c>
      <c r="X53" s="372">
        <v>0</v>
      </c>
    </row>
    <row r="54" spans="1:24" ht="15.95" customHeight="1" x14ac:dyDescent="0.15">
      <c r="B54" s="1291" t="s">
        <v>414</v>
      </c>
      <c r="C54" s="442">
        <v>5</v>
      </c>
      <c r="D54" s="481">
        <f>SUM(D36,D42,D48)</f>
        <v>0</v>
      </c>
      <c r="E54" s="482">
        <f>SUM(E36,E42,E48)</f>
        <v>0</v>
      </c>
      <c r="F54" s="364">
        <f>SUM(F36,F42,F48)</f>
        <v>0</v>
      </c>
      <c r="G54" s="364" t="str">
        <f t="shared" si="8"/>
        <v xml:space="preserve">   －</v>
      </c>
      <c r="H54" s="364" t="str">
        <f t="shared" si="9"/>
        <v xml:space="preserve">   －</v>
      </c>
      <c r="I54" s="373" t="str">
        <f t="shared" si="12"/>
        <v>－</v>
      </c>
      <c r="J54" s="483">
        <v>0</v>
      </c>
      <c r="K54" s="365">
        <v>0</v>
      </c>
      <c r="L54" s="366">
        <v>0</v>
      </c>
      <c r="M54" s="434"/>
      <c r="N54" s="487" t="s">
        <v>359</v>
      </c>
      <c r="O54" s="442">
        <v>5</v>
      </c>
      <c r="P54" s="481">
        <f>SUM(P36,P42,P48)</f>
        <v>0</v>
      </c>
      <c r="Q54" s="482">
        <f>SUM(Q36,Q42,Q48)</f>
        <v>0</v>
      </c>
      <c r="R54" s="364">
        <f>SUM(R36,R42,R48)</f>
        <v>0</v>
      </c>
      <c r="S54" s="364" t="str">
        <f t="shared" si="11"/>
        <v xml:space="preserve">   －</v>
      </c>
      <c r="T54" s="364" t="str">
        <f t="shared" si="11"/>
        <v xml:space="preserve">   －</v>
      </c>
      <c r="U54" s="373" t="str">
        <f t="shared" si="14"/>
        <v>－</v>
      </c>
      <c r="V54" s="483">
        <v>0</v>
      </c>
      <c r="W54" s="365">
        <v>0</v>
      </c>
      <c r="X54" s="366">
        <v>0</v>
      </c>
    </row>
    <row r="55" spans="1:24" ht="15.95" customHeight="1" x14ac:dyDescent="0.15">
      <c r="B55" s="1287"/>
      <c r="C55" s="445">
        <v>4</v>
      </c>
      <c r="D55" s="484">
        <f t="shared" ref="D55:F58" si="17">SUM(D37,D43,D49)</f>
        <v>0</v>
      </c>
      <c r="E55" s="485">
        <f t="shared" si="17"/>
        <v>0</v>
      </c>
      <c r="F55" s="367">
        <f t="shared" si="17"/>
        <v>0</v>
      </c>
      <c r="G55" s="367" t="str">
        <f t="shared" si="8"/>
        <v xml:space="preserve">   －</v>
      </c>
      <c r="H55" s="367" t="str">
        <f t="shared" si="9"/>
        <v xml:space="preserve">   －</v>
      </c>
      <c r="I55" s="368" t="str">
        <f t="shared" si="12"/>
        <v>－</v>
      </c>
      <c r="J55" s="483">
        <v>0</v>
      </c>
      <c r="K55" s="486">
        <v>0</v>
      </c>
      <c r="L55" s="369">
        <v>0</v>
      </c>
      <c r="M55" s="434"/>
      <c r="N55" s="456" t="s">
        <v>378</v>
      </c>
      <c r="O55" s="445">
        <v>4</v>
      </c>
      <c r="P55" s="484">
        <f t="shared" ref="P55:R58" si="18">SUM(P37,P43,P49)</f>
        <v>0</v>
      </c>
      <c r="Q55" s="485">
        <f t="shared" si="18"/>
        <v>0</v>
      </c>
      <c r="R55" s="367">
        <f t="shared" si="18"/>
        <v>0</v>
      </c>
      <c r="S55" s="367" t="str">
        <f t="shared" si="11"/>
        <v xml:space="preserve">   －</v>
      </c>
      <c r="T55" s="367" t="str">
        <f t="shared" si="11"/>
        <v xml:space="preserve">   －</v>
      </c>
      <c r="U55" s="368" t="str">
        <f t="shared" si="14"/>
        <v>－</v>
      </c>
      <c r="V55" s="483">
        <v>0</v>
      </c>
      <c r="W55" s="486">
        <v>0</v>
      </c>
      <c r="X55" s="369">
        <v>0</v>
      </c>
    </row>
    <row r="56" spans="1:24" ht="15.95" customHeight="1" x14ac:dyDescent="0.15">
      <c r="B56" s="1287"/>
      <c r="C56" s="445">
        <v>3</v>
      </c>
      <c r="D56" s="484">
        <f t="shared" si="17"/>
        <v>0</v>
      </c>
      <c r="E56" s="485">
        <f t="shared" si="17"/>
        <v>0</v>
      </c>
      <c r="F56" s="367">
        <f t="shared" si="17"/>
        <v>0</v>
      </c>
      <c r="G56" s="367" t="str">
        <f t="shared" si="8"/>
        <v xml:space="preserve">   －</v>
      </c>
      <c r="H56" s="367" t="str">
        <f t="shared" si="9"/>
        <v xml:space="preserve">   －</v>
      </c>
      <c r="I56" s="368" t="str">
        <f t="shared" si="12"/>
        <v>－</v>
      </c>
      <c r="J56" s="483">
        <v>0</v>
      </c>
      <c r="K56" s="486">
        <v>0</v>
      </c>
      <c r="L56" s="369">
        <v>0</v>
      </c>
      <c r="M56" s="434"/>
      <c r="N56" s="1287" t="s">
        <v>434</v>
      </c>
      <c r="O56" s="445">
        <v>3</v>
      </c>
      <c r="P56" s="484">
        <f t="shared" si="18"/>
        <v>0</v>
      </c>
      <c r="Q56" s="485">
        <f t="shared" si="18"/>
        <v>0</v>
      </c>
      <c r="R56" s="367">
        <f t="shared" si="18"/>
        <v>0</v>
      </c>
      <c r="S56" s="367" t="str">
        <f t="shared" si="11"/>
        <v xml:space="preserve">   －</v>
      </c>
      <c r="T56" s="367" t="str">
        <f t="shared" si="11"/>
        <v xml:space="preserve">   －</v>
      </c>
      <c r="U56" s="368" t="str">
        <f t="shared" si="14"/>
        <v>－</v>
      </c>
      <c r="V56" s="483">
        <v>0</v>
      </c>
      <c r="W56" s="486">
        <v>0</v>
      </c>
      <c r="X56" s="369">
        <v>0</v>
      </c>
    </row>
    <row r="57" spans="1:24" ht="15.95" customHeight="1" x14ac:dyDescent="0.15">
      <c r="B57" s="1287"/>
      <c r="C57" s="445">
        <v>2</v>
      </c>
      <c r="D57" s="484">
        <f t="shared" si="17"/>
        <v>0</v>
      </c>
      <c r="E57" s="485">
        <f t="shared" si="17"/>
        <v>0</v>
      </c>
      <c r="F57" s="367">
        <f t="shared" si="17"/>
        <v>0</v>
      </c>
      <c r="G57" s="367" t="str">
        <f t="shared" si="8"/>
        <v xml:space="preserve">   －</v>
      </c>
      <c r="H57" s="367" t="str">
        <f t="shared" si="9"/>
        <v xml:space="preserve">   －</v>
      </c>
      <c r="I57" s="368" t="str">
        <f t="shared" si="12"/>
        <v>－</v>
      </c>
      <c r="J57" s="483">
        <v>0</v>
      </c>
      <c r="K57" s="486">
        <v>0</v>
      </c>
      <c r="L57" s="369">
        <v>0</v>
      </c>
      <c r="M57" s="434"/>
      <c r="N57" s="1287"/>
      <c r="O57" s="445">
        <v>2</v>
      </c>
      <c r="P57" s="484">
        <f t="shared" si="18"/>
        <v>0</v>
      </c>
      <c r="Q57" s="485">
        <f t="shared" si="18"/>
        <v>0</v>
      </c>
      <c r="R57" s="367">
        <f t="shared" si="18"/>
        <v>0</v>
      </c>
      <c r="S57" s="367" t="str">
        <f t="shared" si="11"/>
        <v xml:space="preserve">   －</v>
      </c>
      <c r="T57" s="367" t="str">
        <f t="shared" si="11"/>
        <v xml:space="preserve">   －</v>
      </c>
      <c r="U57" s="368" t="str">
        <f t="shared" si="14"/>
        <v>－</v>
      </c>
      <c r="V57" s="483">
        <v>0</v>
      </c>
      <c r="W57" s="486">
        <v>0</v>
      </c>
      <c r="X57" s="369">
        <v>0</v>
      </c>
    </row>
    <row r="58" spans="1:24" ht="15.95" customHeight="1" x14ac:dyDescent="0.15">
      <c r="B58" s="1287"/>
      <c r="C58" s="447">
        <v>1</v>
      </c>
      <c r="D58" s="484">
        <f t="shared" si="17"/>
        <v>0</v>
      </c>
      <c r="E58" s="485">
        <f t="shared" si="17"/>
        <v>0</v>
      </c>
      <c r="F58" s="367">
        <f t="shared" si="17"/>
        <v>0</v>
      </c>
      <c r="G58" s="367" t="str">
        <f t="shared" si="8"/>
        <v xml:space="preserve">   －</v>
      </c>
      <c r="H58" s="367" t="str">
        <f t="shared" si="9"/>
        <v xml:space="preserve">   －</v>
      </c>
      <c r="I58" s="368" t="str">
        <f t="shared" si="12"/>
        <v>－</v>
      </c>
      <c r="J58" s="483">
        <v>0</v>
      </c>
      <c r="K58" s="486">
        <v>0</v>
      </c>
      <c r="L58" s="369">
        <v>0</v>
      </c>
      <c r="M58" s="434"/>
      <c r="N58" s="1287"/>
      <c r="O58" s="447">
        <v>1</v>
      </c>
      <c r="P58" s="484">
        <f t="shared" si="18"/>
        <v>0</v>
      </c>
      <c r="Q58" s="485">
        <f t="shared" si="18"/>
        <v>0</v>
      </c>
      <c r="R58" s="367">
        <f t="shared" si="18"/>
        <v>0</v>
      </c>
      <c r="S58" s="367" t="str">
        <f t="shared" si="11"/>
        <v xml:space="preserve">   －</v>
      </c>
      <c r="T58" s="367" t="str">
        <f t="shared" si="11"/>
        <v xml:space="preserve">   －</v>
      </c>
      <c r="U58" s="368" t="str">
        <f t="shared" si="14"/>
        <v>－</v>
      </c>
      <c r="V58" s="483">
        <v>0</v>
      </c>
      <c r="W58" s="486">
        <v>0</v>
      </c>
      <c r="X58" s="369">
        <v>0</v>
      </c>
    </row>
    <row r="59" spans="1:24" ht="15.95" customHeight="1" x14ac:dyDescent="0.15">
      <c r="B59" s="1292"/>
      <c r="C59" s="449" t="s">
        <v>415</v>
      </c>
      <c r="D59" s="473">
        <f>SUM(D54:D58)</f>
        <v>0</v>
      </c>
      <c r="E59" s="474">
        <f>SUM(E54:E58)</f>
        <v>0</v>
      </c>
      <c r="F59" s="370">
        <f>SUM(F54:F58)</f>
        <v>0</v>
      </c>
      <c r="G59" s="370" t="str">
        <f t="shared" si="8"/>
        <v xml:space="preserve">   －</v>
      </c>
      <c r="H59" s="370" t="str">
        <f t="shared" si="9"/>
        <v xml:space="preserve">   －</v>
      </c>
      <c r="I59" s="371" t="str">
        <f t="shared" si="12"/>
        <v>－</v>
      </c>
      <c r="J59" s="477">
        <v>0</v>
      </c>
      <c r="K59" s="476">
        <v>0</v>
      </c>
      <c r="L59" s="372">
        <v>0</v>
      </c>
      <c r="M59" s="434"/>
      <c r="N59" s="457" t="s">
        <v>380</v>
      </c>
      <c r="O59" s="449" t="s">
        <v>359</v>
      </c>
      <c r="P59" s="473">
        <f>SUM(P54:P58)</f>
        <v>0</v>
      </c>
      <c r="Q59" s="474">
        <f>SUM(Q54:Q58)</f>
        <v>0</v>
      </c>
      <c r="R59" s="370">
        <f>SUM(R54:R58)</f>
        <v>0</v>
      </c>
      <c r="S59" s="370" t="str">
        <f t="shared" si="11"/>
        <v xml:space="preserve">   －</v>
      </c>
      <c r="T59" s="370" t="str">
        <f t="shared" si="11"/>
        <v xml:space="preserve">   －</v>
      </c>
      <c r="U59" s="371" t="str">
        <f t="shared" si="14"/>
        <v>－</v>
      </c>
      <c r="V59" s="477">
        <v>0</v>
      </c>
      <c r="W59" s="476">
        <v>0</v>
      </c>
      <c r="X59" s="372">
        <v>0</v>
      </c>
    </row>
    <row r="60" spans="1:24" ht="11.25" customHeight="1" x14ac:dyDescent="0.15">
      <c r="I60" s="139"/>
      <c r="O60" s="9"/>
      <c r="U60" s="139"/>
    </row>
    <row r="61" spans="1:24" ht="12.75" customHeight="1" x14ac:dyDescent="0.15">
      <c r="A61" s="1182" t="s">
        <v>315</v>
      </c>
      <c r="B61" s="1182"/>
      <c r="C61" s="1182"/>
      <c r="D61" s="1182"/>
      <c r="E61" s="1182"/>
      <c r="F61" s="1182"/>
      <c r="G61" s="1182"/>
      <c r="H61" s="1182"/>
      <c r="I61" s="1182"/>
      <c r="J61" s="1182"/>
      <c r="K61" s="1182"/>
      <c r="L61" s="1182"/>
      <c r="M61" s="1182" t="s">
        <v>316</v>
      </c>
      <c r="N61" s="1182"/>
      <c r="O61" s="1182"/>
      <c r="P61" s="1182"/>
      <c r="Q61" s="1182"/>
      <c r="R61" s="1182"/>
      <c r="S61" s="1182"/>
      <c r="T61" s="1182"/>
      <c r="U61" s="1182"/>
      <c r="V61" s="1182"/>
      <c r="W61" s="1182"/>
      <c r="X61" s="1182"/>
    </row>
    <row r="62" spans="1:24" x14ac:dyDescent="0.15">
      <c r="I62" s="459"/>
    </row>
  </sheetData>
  <mergeCells count="22">
    <mergeCell ref="N27:N32"/>
    <mergeCell ref="A61:L61"/>
    <mergeCell ref="B27:B32"/>
    <mergeCell ref="J34:L34"/>
    <mergeCell ref="B36:B41"/>
    <mergeCell ref="B42:B47"/>
    <mergeCell ref="B48:B53"/>
    <mergeCell ref="B54:B59"/>
    <mergeCell ref="M61:X61"/>
    <mergeCell ref="V34:X34"/>
    <mergeCell ref="N36:N41"/>
    <mergeCell ref="N42:N47"/>
    <mergeCell ref="N48:N53"/>
    <mergeCell ref="N56:N58"/>
    <mergeCell ref="V7:X7"/>
    <mergeCell ref="N9:N14"/>
    <mergeCell ref="B15:B20"/>
    <mergeCell ref="B21:B26"/>
    <mergeCell ref="N15:N20"/>
    <mergeCell ref="N21:N26"/>
    <mergeCell ref="J7:L7"/>
    <mergeCell ref="B9:B14"/>
  </mergeCells>
  <phoneticPr fontId="2"/>
  <conditionalFormatting sqref="G9:H9 S9:U9 G15:I15 S15:U15 G21:I21 S21:U21 G27:I27 S27:U27 G36:I36 S36:U36 G42:I42 S42:U42 G48:I48 S48:U48 G54:I54 S54:U54">
    <cfRule type="expression" dxfId="16" priority="1" stopIfTrue="1">
      <formula>ISERROR(G9:I32)</formula>
    </cfRule>
  </conditionalFormatting>
  <conditionalFormatting sqref="I9 G10:I14 S10:U14 G16:I20 S16:U20 G22:I26 S22:U26 G28:I32 S28:U32 G37:I41 S37:U41 G43:I47 S43:U47 G49:I53 S49:U53 G55:I59 S55:U59">
    <cfRule type="expression" dxfId="15" priority="2" stopIfTrue="1">
      <formula>ISERROR(G9)</formula>
    </cfRule>
  </conditionalFormatting>
  <conditionalFormatting sqref="J7:L7 V7:X7 U7:U8 J9:L32 V9:X32 U33:U35 J34:L34 V34:X34 J36:L59 V36:X59">
    <cfRule type="expression" dxfId="14" priority="3" stopIfTrue="1">
      <formula>iserror</formula>
    </cfRule>
  </conditionalFormatting>
  <pageMargins left="0.5" right="0.37" top="0.34" bottom="0.28000000000000003" header="0.28999999999999998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99"/>
  </sheetPr>
  <dimension ref="A1:AM62"/>
  <sheetViews>
    <sheetView showGridLines="0" view="pageBreakPreview" zoomScaleNormal="100" zoomScaleSheetLayoutView="100" workbookViewId="0">
      <selection activeCell="B7" sqref="B7"/>
    </sheetView>
  </sheetViews>
  <sheetFormatPr defaultRowHeight="13.5" x14ac:dyDescent="0.15"/>
  <cols>
    <col min="1" max="1" width="2.625" customWidth="1"/>
    <col min="2" max="3" width="3.125" customWidth="1"/>
    <col min="4" max="4" width="10.75" customWidth="1"/>
    <col min="5" max="5" width="13.75" customWidth="1"/>
    <col min="6" max="6" width="15.75" customWidth="1"/>
    <col min="7" max="7" width="8.625" customWidth="1"/>
    <col min="8" max="8" width="11.25" bestFit="1" customWidth="1"/>
    <col min="9" max="9" width="8.75" customWidth="1"/>
    <col min="10" max="11" width="7.75" customWidth="1"/>
    <col min="12" max="12" width="8.25" customWidth="1"/>
    <col min="13" max="13" width="5.75" customWidth="1"/>
    <col min="14" max="14" width="4.875" customWidth="1"/>
    <col min="15" max="15" width="3.125" customWidth="1"/>
    <col min="16" max="16" width="10.75" customWidth="1"/>
    <col min="17" max="17" width="13.75" customWidth="1"/>
    <col min="18" max="18" width="16.75" customWidth="1"/>
    <col min="19" max="19" width="8.625" customWidth="1"/>
    <col min="20" max="20" width="11.75" customWidth="1"/>
    <col min="21" max="21" width="9" customWidth="1"/>
    <col min="22" max="24" width="7.75" customWidth="1"/>
    <col min="27" max="27" width="10.25" customWidth="1"/>
  </cols>
  <sheetData>
    <row r="1" spans="1:39" ht="17.25" customHeight="1" x14ac:dyDescent="0.15"/>
    <row r="2" spans="1:39" ht="16.5" customHeight="1" x14ac:dyDescent="0.2">
      <c r="B2" s="1283" t="s">
        <v>308</v>
      </c>
      <c r="C2" s="1293"/>
      <c r="D2" s="1293"/>
      <c r="G2" s="3"/>
    </row>
    <row r="3" spans="1:39" ht="3.75" customHeight="1" x14ac:dyDescent="0.2">
      <c r="B3" s="426"/>
      <c r="C3" s="5"/>
      <c r="G3" s="3"/>
    </row>
    <row r="4" spans="1:39" ht="15.95" customHeight="1" x14ac:dyDescent="0.2">
      <c r="B4" s="3"/>
      <c r="C4" s="3"/>
      <c r="D4" s="1285" t="s">
        <v>300</v>
      </c>
      <c r="E4" s="1293"/>
      <c r="F4" s="1293"/>
      <c r="G4" s="3"/>
      <c r="H4" s="1"/>
      <c r="I4" s="1"/>
      <c r="J4" s="1"/>
      <c r="K4" s="1"/>
      <c r="L4" s="1"/>
      <c r="M4" s="1"/>
      <c r="P4" s="5"/>
    </row>
    <row r="5" spans="1:39" ht="3.75" customHeight="1" x14ac:dyDescent="0.2">
      <c r="B5" s="3"/>
      <c r="C5" s="3"/>
      <c r="D5" s="427"/>
      <c r="E5" s="3"/>
      <c r="F5" s="3"/>
      <c r="G5" s="3"/>
      <c r="H5" s="1"/>
      <c r="I5" s="1"/>
      <c r="J5" s="1"/>
      <c r="K5" s="1"/>
      <c r="L5" s="1"/>
      <c r="M5" s="1"/>
      <c r="P5" s="5"/>
    </row>
    <row r="6" spans="1:39" ht="15" customHeight="1" x14ac:dyDescent="0.15">
      <c r="A6" s="135"/>
      <c r="B6" s="136"/>
      <c r="C6" s="136"/>
      <c r="D6" s="428" t="s">
        <v>296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428" t="s">
        <v>79</v>
      </c>
      <c r="Q6" s="136"/>
      <c r="R6" s="136"/>
      <c r="S6" s="136"/>
      <c r="T6" s="136"/>
      <c r="U6" s="136"/>
      <c r="V6" s="136"/>
      <c r="W6" s="136"/>
      <c r="X6" s="136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39" ht="14.45" customHeight="1" x14ac:dyDescent="0.15">
      <c r="A7" s="135"/>
      <c r="B7" s="429"/>
      <c r="C7" s="430"/>
      <c r="D7" s="431" t="s">
        <v>364</v>
      </c>
      <c r="E7" s="432" t="s">
        <v>365</v>
      </c>
      <c r="F7" s="433" t="s">
        <v>366</v>
      </c>
      <c r="G7" s="159" t="s">
        <v>367</v>
      </c>
      <c r="H7" s="160" t="s">
        <v>368</v>
      </c>
      <c r="I7" s="160" t="s">
        <v>369</v>
      </c>
      <c r="J7" s="1288" t="s">
        <v>439</v>
      </c>
      <c r="K7" s="1289"/>
      <c r="L7" s="1290"/>
      <c r="M7" s="434"/>
      <c r="N7" s="429"/>
      <c r="O7" s="430"/>
      <c r="P7" s="431" t="s">
        <v>364</v>
      </c>
      <c r="Q7" s="432" t="s">
        <v>365</v>
      </c>
      <c r="R7" s="433" t="s">
        <v>366</v>
      </c>
      <c r="S7" s="159" t="s">
        <v>367</v>
      </c>
      <c r="T7" s="160" t="s">
        <v>368</v>
      </c>
      <c r="U7" s="160" t="s">
        <v>231</v>
      </c>
      <c r="V7" s="1288" t="s">
        <v>439</v>
      </c>
      <c r="W7" s="1289"/>
      <c r="X7" s="1290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</row>
    <row r="8" spans="1:39" ht="14.45" customHeight="1" x14ac:dyDescent="0.15">
      <c r="A8" s="135"/>
      <c r="B8" s="435"/>
      <c r="C8" s="436"/>
      <c r="D8" s="437" t="s">
        <v>370</v>
      </c>
      <c r="E8" s="438" t="s">
        <v>371</v>
      </c>
      <c r="F8" s="161" t="s">
        <v>372</v>
      </c>
      <c r="G8" s="161" t="s">
        <v>373</v>
      </c>
      <c r="H8" s="162" t="s">
        <v>494</v>
      </c>
      <c r="I8" s="162" t="s">
        <v>374</v>
      </c>
      <c r="J8" s="439" t="s">
        <v>375</v>
      </c>
      <c r="K8" s="440" t="s">
        <v>376</v>
      </c>
      <c r="L8" s="441" t="s">
        <v>377</v>
      </c>
      <c r="M8" s="434"/>
      <c r="N8" s="435"/>
      <c r="O8" s="436"/>
      <c r="P8" s="437" t="s">
        <v>370</v>
      </c>
      <c r="Q8" s="438" t="s">
        <v>371</v>
      </c>
      <c r="R8" s="161" t="s">
        <v>372</v>
      </c>
      <c r="S8" s="161" t="s">
        <v>373</v>
      </c>
      <c r="T8" s="162" t="s">
        <v>494</v>
      </c>
      <c r="U8" s="162" t="s">
        <v>4</v>
      </c>
      <c r="V8" s="439" t="s">
        <v>375</v>
      </c>
      <c r="W8" s="440" t="s">
        <v>376</v>
      </c>
      <c r="X8" s="441" t="s">
        <v>377</v>
      </c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</row>
    <row r="9" spans="1:39" ht="14.45" customHeight="1" x14ac:dyDescent="0.15">
      <c r="A9" s="135"/>
      <c r="B9" s="1291" t="s">
        <v>358</v>
      </c>
      <c r="C9" s="442">
        <v>5</v>
      </c>
      <c r="D9" s="973">
        <f>SUM('第7表_卸売価格(規格別・性別)_1和種:卸売価格（外国種1）'!D9)</f>
        <v>2827</v>
      </c>
      <c r="E9" s="976">
        <f>SUM('第7表_卸売価格(規格別・性別)_1和種:卸売価格（外国種1）'!E9)</f>
        <v>1285784.5999999999</v>
      </c>
      <c r="F9" s="443">
        <f>SUM('第7表_卸売価格(規格別・性別)_1和種:卸売価格（外国種1）'!F9)</f>
        <v>3102065273</v>
      </c>
      <c r="G9" s="184">
        <f>IF(D9=0,"   －",E9/D9)</f>
        <v>454.82299257163066</v>
      </c>
      <c r="H9" s="184">
        <f>IF(D9=0,"   －",F9/D9)</f>
        <v>1097299.3537318713</v>
      </c>
      <c r="I9" s="949">
        <f>IF($D$32=0,"－",D9/$D$32*100)</f>
        <v>14.703281843241275</v>
      </c>
      <c r="J9" s="690">
        <v>3674</v>
      </c>
      <c r="K9" s="691">
        <v>1182</v>
      </c>
      <c r="L9" s="775">
        <f>IF(E9 = 0, 0, F9/E9)</f>
        <v>2412.5854929355978</v>
      </c>
      <c r="M9" s="444"/>
      <c r="N9" s="1291" t="s">
        <v>358</v>
      </c>
      <c r="O9" s="442">
        <v>5</v>
      </c>
      <c r="P9" s="973">
        <f>SUM('第7表_卸売価格(規格別・性別)_1和種:卸売価格（外国種1）'!P9)</f>
        <v>4807</v>
      </c>
      <c r="Q9" s="976">
        <f>SUM('第7表_卸売価格(規格別・性別)_1和種:卸売価格（外国種1）'!Q9)</f>
        <v>2512183.5</v>
      </c>
      <c r="R9" s="443">
        <f>SUM('第7表_卸売価格(規格別・性別)_1和種:卸売価格（外国種1）'!R9)</f>
        <v>6465503749</v>
      </c>
      <c r="S9" s="184">
        <f>IF(P9=0,"   －",Q9/P9)</f>
        <v>522.60942375702098</v>
      </c>
      <c r="T9" s="184">
        <f>IF(P9=0,"   －",R9/P9)</f>
        <v>1345018.4624505928</v>
      </c>
      <c r="U9" s="949">
        <f>IF($P$32=0,"－",P9/$P$32*100)</f>
        <v>45.785312886941618</v>
      </c>
      <c r="V9" s="690">
        <v>5400</v>
      </c>
      <c r="W9" s="691">
        <v>433</v>
      </c>
      <c r="X9" s="775">
        <f>IF(Q9 = 0, 0, R9/Q9)</f>
        <v>2573.6590296847344</v>
      </c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</row>
    <row r="10" spans="1:39" ht="14.45" customHeight="1" x14ac:dyDescent="0.15">
      <c r="A10" s="135"/>
      <c r="B10" s="1287"/>
      <c r="C10" s="445">
        <v>4</v>
      </c>
      <c r="D10" s="974">
        <f>SUM('第7表_卸売価格(規格別・性別)_1和種:卸売価格（外国種1）'!D10)</f>
        <v>3709</v>
      </c>
      <c r="E10" s="977">
        <f>SUM('第7表_卸売価格(規格別・性別)_1和種:卸売価格（外国種1）'!E10)</f>
        <v>1605899.3</v>
      </c>
      <c r="F10" s="446">
        <f>SUM('第7表_卸売価格(規格別・性別)_1和種:卸売価格（外国種1）'!F10)</f>
        <v>3166340171</v>
      </c>
      <c r="G10" s="185">
        <f t="shared" ref="G10:G32" si="0">IF(D10=0,"   －",E10/D10)</f>
        <v>432.97365866810463</v>
      </c>
      <c r="H10" s="185">
        <f>IF(D10=0,"   －",F10/D10)</f>
        <v>853691.06794284179</v>
      </c>
      <c r="I10" s="950">
        <f t="shared" ref="I10:I32" si="1">IF($D$32=0,"－",D10/$D$32*100)</f>
        <v>19.290580953866961</v>
      </c>
      <c r="J10" s="692">
        <v>2888</v>
      </c>
      <c r="K10" s="693">
        <v>1076</v>
      </c>
      <c r="L10" s="776">
        <f t="shared" ref="L10:L32" si="2">IF(E10 = 0, 0, F10/E10)</f>
        <v>1971.6928520985095</v>
      </c>
      <c r="M10" s="444"/>
      <c r="N10" s="1287"/>
      <c r="O10" s="445">
        <v>4</v>
      </c>
      <c r="P10" s="974">
        <f>SUM('第7表_卸売価格(規格別・性別)_1和種:卸売価格（外国種1）'!P10)</f>
        <v>2478</v>
      </c>
      <c r="Q10" s="977">
        <f>SUM('第7表_卸売価格(規格別・性別)_1和種:卸売価格（外国種1）'!Q10)</f>
        <v>1228602.5999999999</v>
      </c>
      <c r="R10" s="446">
        <f>SUM('第7表_卸売価格(規格別・性別)_1和種:卸売価格（外国種1）'!R10)</f>
        <v>2657148287</v>
      </c>
      <c r="S10" s="185">
        <f t="shared" ref="S10:S32" si="3">IF(P10=0,"   －",Q10/P10)</f>
        <v>495.80411622276023</v>
      </c>
      <c r="T10" s="185">
        <f>IF(P10=0,"   －",R10/P10)</f>
        <v>1072295.5153349475</v>
      </c>
      <c r="U10" s="950">
        <f t="shared" ref="U10:U32" si="4">IF($P$32=0,"－",P10/$P$32*100)</f>
        <v>23.602247833126967</v>
      </c>
      <c r="V10" s="692">
        <v>2918</v>
      </c>
      <c r="W10" s="693">
        <v>541</v>
      </c>
      <c r="X10" s="776">
        <f t="shared" ref="X10:X32" si="5">IF(Q10 = 0, 0, R10/Q10)</f>
        <v>2162.7402440789238</v>
      </c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</row>
    <row r="11" spans="1:39" ht="14.45" customHeight="1" x14ac:dyDescent="0.15">
      <c r="A11" s="135"/>
      <c r="B11" s="1287"/>
      <c r="C11" s="445">
        <v>3</v>
      </c>
      <c r="D11" s="974">
        <f>SUM('第7表_卸売価格(規格別・性別)_1和種:卸売価格（外国種1）'!D11)</f>
        <v>2444</v>
      </c>
      <c r="E11" s="977">
        <f>SUM('第7表_卸売価格(規格別・性別)_1和種:卸売価格（外国種1）'!E11)</f>
        <v>1005870.4</v>
      </c>
      <c r="F11" s="446">
        <f>SUM('第7表_卸売価格(規格別・性別)_1和種:卸売価格（外国種1）'!F11)</f>
        <v>1642828620</v>
      </c>
      <c r="G11" s="185">
        <f t="shared" si="0"/>
        <v>411.5672667757774</v>
      </c>
      <c r="H11" s="185">
        <f t="shared" ref="H11:H32" si="6">IF(D11=0,"   －",F11/D11)</f>
        <v>672188.46972176759</v>
      </c>
      <c r="I11" s="950">
        <f t="shared" si="1"/>
        <v>12.711291413116971</v>
      </c>
      <c r="J11" s="692">
        <v>2484</v>
      </c>
      <c r="K11" s="693">
        <v>866</v>
      </c>
      <c r="L11" s="776">
        <f t="shared" si="2"/>
        <v>1633.2408429555139</v>
      </c>
      <c r="M11" s="444"/>
      <c r="N11" s="1287"/>
      <c r="O11" s="445">
        <v>3</v>
      </c>
      <c r="P11" s="974">
        <f>SUM('第7表_卸売価格(規格別・性別)_1和種:卸売価格（外国種1）'!P11)</f>
        <v>597</v>
      </c>
      <c r="Q11" s="977">
        <f>SUM('第7表_卸売価格(規格別・性別)_1和種:卸売価格（外国種1）'!Q11)</f>
        <v>283487.10000000003</v>
      </c>
      <c r="R11" s="446">
        <f>SUM('第7表_卸売価格(規格別・性別)_1和種:卸売価格（外国種1）'!R11)</f>
        <v>549458097</v>
      </c>
      <c r="S11" s="185">
        <f t="shared" si="3"/>
        <v>474.85276381909551</v>
      </c>
      <c r="T11" s="185">
        <f t="shared" ref="T11:T32" si="7">IF(P11=0,"   －",R11/P11)</f>
        <v>920365.32160804025</v>
      </c>
      <c r="U11" s="950">
        <f t="shared" si="4"/>
        <v>5.686255833888942</v>
      </c>
      <c r="V11" s="692">
        <v>2520</v>
      </c>
      <c r="W11" s="693">
        <v>875</v>
      </c>
      <c r="X11" s="776">
        <f t="shared" si="5"/>
        <v>1938.2119927150122</v>
      </c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</row>
    <row r="12" spans="1:39" ht="14.45" customHeight="1" x14ac:dyDescent="0.15">
      <c r="A12" s="135"/>
      <c r="B12" s="1287"/>
      <c r="C12" s="445">
        <v>2</v>
      </c>
      <c r="D12" s="974">
        <f>SUM('第7表_卸売価格(規格別・性別)_1和種:卸売価格（外国種1）'!D12)</f>
        <v>1878</v>
      </c>
      <c r="E12" s="977">
        <f>SUM('第7表_卸売価格(規格別・性別)_1和種:卸売価格（外国種1）'!E12)</f>
        <v>697111.7</v>
      </c>
      <c r="F12" s="446">
        <f>SUM('第7表_卸売価格(規格別・性別)_1和種:卸売価格（外国種1）'!F12)</f>
        <v>935440051</v>
      </c>
      <c r="G12" s="185">
        <f t="shared" si="0"/>
        <v>371.19898828541</v>
      </c>
      <c r="H12" s="185">
        <f t="shared" si="6"/>
        <v>498104.39350372739</v>
      </c>
      <c r="I12" s="950">
        <f t="shared" si="1"/>
        <v>9.7675144328288344</v>
      </c>
      <c r="J12" s="692">
        <v>2268</v>
      </c>
      <c r="K12" s="693">
        <v>718</v>
      </c>
      <c r="L12" s="776">
        <f t="shared" si="2"/>
        <v>1341.879717411141</v>
      </c>
      <c r="M12" s="444"/>
      <c r="N12" s="1287"/>
      <c r="O12" s="445">
        <v>2</v>
      </c>
      <c r="P12" s="974">
        <f>SUM('第7表_卸売価格(規格別・性別)_1和種:卸売価格（外国種1）'!P12)</f>
        <v>75</v>
      </c>
      <c r="Q12" s="977">
        <f>SUM('第7表_卸売価格(規格別・性別)_1和種:卸売価格（外国種1）'!Q12)</f>
        <v>33121</v>
      </c>
      <c r="R12" s="446">
        <f>SUM('第7表_卸売価格(規格別・性別)_1和種:卸売価格（外国種1）'!R12)</f>
        <v>57336044</v>
      </c>
      <c r="S12" s="185">
        <f t="shared" si="3"/>
        <v>441.61333333333334</v>
      </c>
      <c r="T12" s="185">
        <f t="shared" si="7"/>
        <v>764480.58666666667</v>
      </c>
      <c r="U12" s="950">
        <f t="shared" si="4"/>
        <v>0.71435374797599771</v>
      </c>
      <c r="V12" s="692">
        <v>3240</v>
      </c>
      <c r="W12" s="693">
        <v>879</v>
      </c>
      <c r="X12" s="776">
        <f t="shared" si="5"/>
        <v>1731.1084810241236</v>
      </c>
      <c r="Y12" s="135"/>
      <c r="Z12" s="135"/>
      <c r="AA12" s="20" t="s">
        <v>478</v>
      </c>
      <c r="AB12" s="20"/>
      <c r="AC12" s="20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</row>
    <row r="13" spans="1:39" ht="14.45" customHeight="1" x14ac:dyDescent="0.15">
      <c r="A13" s="135"/>
      <c r="B13" s="1287"/>
      <c r="C13" s="447">
        <v>1</v>
      </c>
      <c r="D13" s="974">
        <f>SUM('第7表_卸売価格(規格別・性別)_1和種:卸売価格（外国種1）'!D13)</f>
        <v>6</v>
      </c>
      <c r="E13" s="978">
        <f>SUM('第7表_卸売価格(規格別・性別)_1和種:卸売価格（外国種1）'!E13)</f>
        <v>1873.6</v>
      </c>
      <c r="F13" s="448">
        <f>SUM('第7表_卸売価格(規格別・性別)_1和種:卸売価格（外国種1）'!F13)</f>
        <v>2138961</v>
      </c>
      <c r="G13" s="185">
        <f t="shared" si="0"/>
        <v>312.26666666666665</v>
      </c>
      <c r="H13" s="185">
        <f t="shared" si="6"/>
        <v>356493.5</v>
      </c>
      <c r="I13" s="950">
        <f>IF($D$32=0,"－",D13/$D$32*100)</f>
        <v>3.1206116398814168E-2</v>
      </c>
      <c r="J13" s="692">
        <v>1403</v>
      </c>
      <c r="K13" s="693">
        <v>980</v>
      </c>
      <c r="L13" s="776">
        <f t="shared" si="2"/>
        <v>1141.6316182749788</v>
      </c>
      <c r="M13" s="444"/>
      <c r="N13" s="1287"/>
      <c r="O13" s="447">
        <v>1</v>
      </c>
      <c r="P13" s="974">
        <f>SUM('第7表_卸売価格(規格別・性別)_1和種:卸売価格（外国種1）'!P13)</f>
        <v>0</v>
      </c>
      <c r="Q13" s="978">
        <f>SUM('第7表_卸売価格(規格別・性別)_1和種:卸売価格（外国種1）'!Q13)</f>
        <v>0</v>
      </c>
      <c r="R13" s="448">
        <f>SUM('第7表_卸売価格(規格別・性別)_1和種:卸売価格（外国種1）'!R13)</f>
        <v>0</v>
      </c>
      <c r="S13" s="185" t="str">
        <f t="shared" si="3"/>
        <v xml:space="preserve">   －</v>
      </c>
      <c r="T13" s="185" t="str">
        <f t="shared" si="7"/>
        <v xml:space="preserve">   －</v>
      </c>
      <c r="U13" s="950">
        <f t="shared" si="4"/>
        <v>0</v>
      </c>
      <c r="V13" s="692">
        <v>0</v>
      </c>
      <c r="W13" s="693">
        <v>0</v>
      </c>
      <c r="X13" s="776">
        <f t="shared" si="5"/>
        <v>0</v>
      </c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</row>
    <row r="14" spans="1:39" ht="14.45" customHeight="1" x14ac:dyDescent="0.15">
      <c r="A14" s="135"/>
      <c r="B14" s="1292"/>
      <c r="C14" s="449" t="s">
        <v>359</v>
      </c>
      <c r="D14" s="935">
        <f>SUM(D9:D13)</f>
        <v>10864</v>
      </c>
      <c r="E14" s="943">
        <f>SUM(E9:E13)</f>
        <v>4596539.5999999996</v>
      </c>
      <c r="F14" s="450">
        <f>SUM(F9:F13)</f>
        <v>8848813076</v>
      </c>
      <c r="G14" s="186">
        <f t="shared" si="0"/>
        <v>423.09826951399111</v>
      </c>
      <c r="H14" s="186">
        <f t="shared" si="6"/>
        <v>814507.83100147278</v>
      </c>
      <c r="I14" s="953">
        <f t="shared" si="1"/>
        <v>56.503874759452856</v>
      </c>
      <c r="J14" s="694">
        <v>3674</v>
      </c>
      <c r="K14" s="695">
        <v>718</v>
      </c>
      <c r="L14" s="777">
        <f t="shared" si="2"/>
        <v>1925.1031963262103</v>
      </c>
      <c r="M14" s="444"/>
      <c r="N14" s="1292"/>
      <c r="O14" s="449" t="s">
        <v>359</v>
      </c>
      <c r="P14" s="935">
        <f>SUM(P9:P13)</f>
        <v>7957</v>
      </c>
      <c r="Q14" s="943">
        <f>SUM(Q9:Q13)</f>
        <v>4057394.1999999997</v>
      </c>
      <c r="R14" s="450">
        <f>SUM(R9:R13)</f>
        <v>9729446177</v>
      </c>
      <c r="S14" s="186">
        <f t="shared" si="3"/>
        <v>509.91506849315067</v>
      </c>
      <c r="T14" s="186">
        <f t="shared" si="7"/>
        <v>1222753.0698755812</v>
      </c>
      <c r="U14" s="953">
        <f t="shared" si="4"/>
        <v>75.788170301933519</v>
      </c>
      <c r="V14" s="694">
        <v>5400</v>
      </c>
      <c r="W14" s="695">
        <v>433</v>
      </c>
      <c r="X14" s="777">
        <f t="shared" si="5"/>
        <v>2397.9543759884118</v>
      </c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</row>
    <row r="15" spans="1:39" ht="14.45" customHeight="1" x14ac:dyDescent="0.15">
      <c r="A15" s="135"/>
      <c r="B15" s="1291" t="s">
        <v>360</v>
      </c>
      <c r="C15" s="442">
        <v>5</v>
      </c>
      <c r="D15" s="975">
        <f>SUM('第7表_卸売価格(規格別・性別)_1和種:卸売価格（外国種1）'!D15)</f>
        <v>27</v>
      </c>
      <c r="E15" s="976">
        <f>SUM('第7表_卸売価格(規格別・性別)_1和種:卸売価格（外国種1）'!E15)</f>
        <v>12280</v>
      </c>
      <c r="F15" s="443">
        <f>SUM('第7表_卸売価格(規格別・性別)_1和種:卸売価格（外国種1）'!F15)</f>
        <v>24553865</v>
      </c>
      <c r="G15" s="184">
        <f t="shared" si="0"/>
        <v>454.81481481481484</v>
      </c>
      <c r="H15" s="241">
        <f t="shared" si="6"/>
        <v>909402.40740740742</v>
      </c>
      <c r="I15" s="949">
        <f t="shared" si="1"/>
        <v>0.14042752379466375</v>
      </c>
      <c r="J15" s="690">
        <v>2593</v>
      </c>
      <c r="K15" s="691">
        <v>1500</v>
      </c>
      <c r="L15" s="775">
        <f>IF(E15 = 0, 0, F15/E15)</f>
        <v>1999.5004071661238</v>
      </c>
      <c r="M15" s="434"/>
      <c r="N15" s="1291" t="s">
        <v>360</v>
      </c>
      <c r="O15" s="442">
        <v>5</v>
      </c>
      <c r="P15" s="975">
        <f>SUM('第7表_卸売価格(規格別・性別)_1和種:卸売価格（外国種1）'!P15)</f>
        <v>37</v>
      </c>
      <c r="Q15" s="976">
        <f>SUM('第7表_卸売価格(規格別・性別)_1和種:卸売価格（外国種1）'!Q15)</f>
        <v>20146.3</v>
      </c>
      <c r="R15" s="443">
        <f>SUM('第7表_卸売価格(規格別・性別)_1和種:卸売価格（外国種1）'!R15)</f>
        <v>39952192</v>
      </c>
      <c r="S15" s="184">
        <f t="shared" si="3"/>
        <v>544.49459459459456</v>
      </c>
      <c r="T15" s="241">
        <f t="shared" si="7"/>
        <v>1079788.972972973</v>
      </c>
      <c r="U15" s="949">
        <f t="shared" si="4"/>
        <v>0.3524145156681589</v>
      </c>
      <c r="V15" s="690">
        <v>2642</v>
      </c>
      <c r="W15" s="691">
        <v>1512</v>
      </c>
      <c r="X15" s="775">
        <f>IF(Q15 = 0, 0, R15/Q15)</f>
        <v>1983.1032000913319</v>
      </c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</row>
    <row r="16" spans="1:39" ht="14.45" customHeight="1" x14ac:dyDescent="0.15">
      <c r="A16" s="135"/>
      <c r="B16" s="1287"/>
      <c r="C16" s="445">
        <v>4</v>
      </c>
      <c r="D16" s="974">
        <f>SUM('第7表_卸売価格(規格別・性別)_1和種:卸売価格（外国種1）'!D16)</f>
        <v>574</v>
      </c>
      <c r="E16" s="977">
        <f>SUM('第7表_卸売価格(規格別・性別)_1和種:卸売価格（外国種1）'!E16)</f>
        <v>258384</v>
      </c>
      <c r="F16" s="446">
        <f>SUM('第7表_卸売価格(規格別・性別)_1和種:卸売価格（外国種1）'!F16)</f>
        <v>432365664</v>
      </c>
      <c r="G16" s="185">
        <f t="shared" si="0"/>
        <v>450.14634146341461</v>
      </c>
      <c r="H16" s="185">
        <f t="shared" si="6"/>
        <v>753250.28571428568</v>
      </c>
      <c r="I16" s="950">
        <f t="shared" si="1"/>
        <v>2.9853851354865553</v>
      </c>
      <c r="J16" s="692">
        <v>2361</v>
      </c>
      <c r="K16" s="693">
        <v>972</v>
      </c>
      <c r="L16" s="776">
        <f t="shared" si="2"/>
        <v>1673.3453464610811</v>
      </c>
      <c r="M16" s="434"/>
      <c r="N16" s="1287"/>
      <c r="O16" s="445">
        <v>4</v>
      </c>
      <c r="P16" s="974">
        <f>SUM('第7表_卸売価格(規格別・性別)_1和種:卸売価格（外国種1）'!P16)</f>
        <v>625</v>
      </c>
      <c r="Q16" s="977">
        <f>SUM('第7表_卸売価格(規格別・性別)_1和種:卸売価格（外国種1）'!Q16)</f>
        <v>347084.5</v>
      </c>
      <c r="R16" s="446">
        <f>SUM('第7表_卸売価格(規格別・性別)_1和種:卸売価格（外国種1）'!R16)</f>
        <v>617456899</v>
      </c>
      <c r="S16" s="185">
        <f t="shared" si="3"/>
        <v>555.33519999999999</v>
      </c>
      <c r="T16" s="185">
        <f t="shared" si="7"/>
        <v>987931.03839999996</v>
      </c>
      <c r="U16" s="950">
        <f t="shared" si="4"/>
        <v>5.9529478997999812</v>
      </c>
      <c r="V16" s="692">
        <v>2476</v>
      </c>
      <c r="W16" s="693">
        <v>973</v>
      </c>
      <c r="X16" s="776">
        <f t="shared" si="5"/>
        <v>1778.981484335947</v>
      </c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</row>
    <row r="17" spans="1:39" ht="14.45" customHeight="1" x14ac:dyDescent="0.15">
      <c r="A17" s="135"/>
      <c r="B17" s="1287"/>
      <c r="C17" s="445">
        <v>3</v>
      </c>
      <c r="D17" s="974">
        <f>SUM('第7表_卸売価格(規格別・性別)_1和種:卸売価格（外国種1）'!D17)</f>
        <v>1575</v>
      </c>
      <c r="E17" s="977">
        <f>SUM('第7表_卸売価格(規格別・性別)_1和種:卸売価格（外国種1）'!E17)</f>
        <v>668688.6</v>
      </c>
      <c r="F17" s="446">
        <f>SUM('第7表_卸売価格(規格別・性別)_1和種:卸売価格（外国種1）'!F17)</f>
        <v>1004244619</v>
      </c>
      <c r="G17" s="185">
        <f t="shared" si="0"/>
        <v>424.56419047619045</v>
      </c>
      <c r="H17" s="185">
        <f t="shared" si="6"/>
        <v>637615.63111111114</v>
      </c>
      <c r="I17" s="950">
        <f t="shared" si="1"/>
        <v>8.191605554688719</v>
      </c>
      <c r="J17" s="692">
        <v>2354</v>
      </c>
      <c r="K17" s="693">
        <v>826</v>
      </c>
      <c r="L17" s="776">
        <f t="shared" si="2"/>
        <v>1501.8120826345776</v>
      </c>
      <c r="M17" s="434"/>
      <c r="N17" s="1287"/>
      <c r="O17" s="445">
        <v>3</v>
      </c>
      <c r="P17" s="974">
        <f>SUM('第7表_卸売価格(規格別・性別)_1和種:卸売価格（外国種1）'!P17)</f>
        <v>864</v>
      </c>
      <c r="Q17" s="977">
        <f>SUM('第7表_卸売価格(規格別・性別)_1和種:卸売価格（外国種1）'!Q17)</f>
        <v>458149.89999999997</v>
      </c>
      <c r="R17" s="446">
        <f>SUM('第7表_卸売価格(規格別・性別)_1和種:卸売価格（外国種1）'!R17)</f>
        <v>749576106</v>
      </c>
      <c r="S17" s="185">
        <f t="shared" si="3"/>
        <v>530.26608796296296</v>
      </c>
      <c r="T17" s="185">
        <f t="shared" si="7"/>
        <v>867564.9375</v>
      </c>
      <c r="U17" s="950">
        <f t="shared" si="4"/>
        <v>8.2293551766834927</v>
      </c>
      <c r="V17" s="692">
        <v>2269</v>
      </c>
      <c r="W17" s="693">
        <v>758</v>
      </c>
      <c r="X17" s="776">
        <f t="shared" si="5"/>
        <v>1636.0935711215916</v>
      </c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</row>
    <row r="18" spans="1:39" ht="14.45" customHeight="1" x14ac:dyDescent="0.15">
      <c r="A18" s="135"/>
      <c r="B18" s="1287"/>
      <c r="C18" s="445">
        <v>2</v>
      </c>
      <c r="D18" s="974">
        <f>SUM('第7表_卸売価格(規格別・性別)_1和種:卸売価格（外国種1）'!D18)</f>
        <v>3864</v>
      </c>
      <c r="E18" s="977">
        <f>SUM('第7表_卸売価格(規格別・性別)_1和種:卸売価格（外国種1）'!E18)</f>
        <v>1361458.6</v>
      </c>
      <c r="F18" s="446">
        <f>SUM('第7表_卸売価格(規格別・性別)_1和種:卸売価格（外国種1）'!F18)</f>
        <v>1694213353</v>
      </c>
      <c r="G18" s="185">
        <f t="shared" si="0"/>
        <v>352.34435817805388</v>
      </c>
      <c r="H18" s="185">
        <f t="shared" si="6"/>
        <v>438461.01268115942</v>
      </c>
      <c r="I18" s="950">
        <f t="shared" si="1"/>
        <v>20.096738960836326</v>
      </c>
      <c r="J18" s="692">
        <v>2068</v>
      </c>
      <c r="K18" s="693">
        <v>324</v>
      </c>
      <c r="L18" s="776">
        <f t="shared" si="2"/>
        <v>1244.4104822577785</v>
      </c>
      <c r="M18" s="434"/>
      <c r="N18" s="1287"/>
      <c r="O18" s="445">
        <v>2</v>
      </c>
      <c r="P18" s="974">
        <f>SUM('第7表_卸売価格(規格別・性別)_1和種:卸売価格（外国種1）'!P18)</f>
        <v>509</v>
      </c>
      <c r="Q18" s="977">
        <f>SUM('第7表_卸売価格(規格別・性別)_1和種:卸売価格（外国種1）'!Q18)</f>
        <v>242849.6</v>
      </c>
      <c r="R18" s="446">
        <f>SUM('第7表_卸売価格(規格別・性別)_1和種:卸売価格（外国種1）'!R18)</f>
        <v>363344830</v>
      </c>
      <c r="S18" s="185">
        <f t="shared" si="3"/>
        <v>477.11119842829078</v>
      </c>
      <c r="T18" s="185">
        <f t="shared" si="7"/>
        <v>713840.53045186645</v>
      </c>
      <c r="U18" s="950">
        <f t="shared" si="4"/>
        <v>4.8480807695971047</v>
      </c>
      <c r="V18" s="692">
        <v>1892</v>
      </c>
      <c r="W18" s="693">
        <v>431</v>
      </c>
      <c r="X18" s="776">
        <f t="shared" si="5"/>
        <v>1496.172239937805</v>
      </c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</row>
    <row r="19" spans="1:39" ht="14.45" customHeight="1" x14ac:dyDescent="0.15">
      <c r="A19" s="135"/>
      <c r="B19" s="1287"/>
      <c r="C19" s="447">
        <v>1</v>
      </c>
      <c r="D19" s="974">
        <f>SUM('第7表_卸売価格(規格別・性別)_1和種:卸売価格（外国種1）'!D19)</f>
        <v>194</v>
      </c>
      <c r="E19" s="977">
        <f>SUM('第7表_卸売価格(規格別・性別)_1和種:卸売価格（外国種1）'!E19)</f>
        <v>57763.700000000004</v>
      </c>
      <c r="F19" s="446">
        <f>SUM('第7表_卸売価格(規格別・性別)_1和種:卸売価格（外国種1）'!F19)</f>
        <v>51346158</v>
      </c>
      <c r="G19" s="185">
        <f t="shared" si="0"/>
        <v>297.75103092783507</v>
      </c>
      <c r="H19" s="185">
        <f t="shared" si="6"/>
        <v>264670.91752577317</v>
      </c>
      <c r="I19" s="950">
        <f t="shared" si="1"/>
        <v>1.008997763561658</v>
      </c>
      <c r="J19" s="692">
        <v>1311</v>
      </c>
      <c r="K19" s="693">
        <v>548</v>
      </c>
      <c r="L19" s="776">
        <f t="shared" si="2"/>
        <v>888.90008777138576</v>
      </c>
      <c r="M19" s="434"/>
      <c r="N19" s="1287"/>
      <c r="O19" s="447">
        <v>1</v>
      </c>
      <c r="P19" s="974">
        <f>SUM('第7表_卸売価格(規格別・性別)_1和種:卸売価格（外国種1）'!P19)</f>
        <v>10</v>
      </c>
      <c r="Q19" s="977">
        <f>SUM('第7表_卸売価格(規格別・性別)_1和種:卸売価格（外国種1）'!Q19)</f>
        <v>3581.5</v>
      </c>
      <c r="R19" s="446">
        <f>SUM('第7表_卸売価格(規格別・性別)_1和種:卸売価格（外国種1）'!R19)</f>
        <v>3976129</v>
      </c>
      <c r="S19" s="185">
        <f t="shared" si="3"/>
        <v>358.15</v>
      </c>
      <c r="T19" s="185">
        <f t="shared" si="7"/>
        <v>397612.9</v>
      </c>
      <c r="U19" s="950">
        <f t="shared" si="4"/>
        <v>9.5247166396799698E-2</v>
      </c>
      <c r="V19" s="692">
        <v>1295</v>
      </c>
      <c r="W19" s="693">
        <v>861</v>
      </c>
      <c r="X19" s="776">
        <f t="shared" si="5"/>
        <v>1110.1853971799526</v>
      </c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</row>
    <row r="20" spans="1:39" ht="14.45" customHeight="1" x14ac:dyDescent="0.15">
      <c r="A20" s="135"/>
      <c r="B20" s="1292"/>
      <c r="C20" s="449" t="s">
        <v>359</v>
      </c>
      <c r="D20" s="935">
        <f>SUM(D15:D19)</f>
        <v>6234</v>
      </c>
      <c r="E20" s="943">
        <f>SUM(E15:E19)</f>
        <v>2358574.9000000004</v>
      </c>
      <c r="F20" s="450">
        <f>SUM(F15:F19)</f>
        <v>3206723659</v>
      </c>
      <c r="G20" s="186">
        <f t="shared" si="0"/>
        <v>378.34053577157528</v>
      </c>
      <c r="H20" s="186">
        <f t="shared" si="6"/>
        <v>514392.63057427015</v>
      </c>
      <c r="I20" s="953">
        <f t="shared" si="1"/>
        <v>32.423154938367922</v>
      </c>
      <c r="J20" s="694">
        <v>2593</v>
      </c>
      <c r="K20" s="695">
        <v>324</v>
      </c>
      <c r="L20" s="777">
        <f t="shared" si="2"/>
        <v>1359.6022153038259</v>
      </c>
      <c r="M20" s="434"/>
      <c r="N20" s="1292"/>
      <c r="O20" s="449" t="s">
        <v>359</v>
      </c>
      <c r="P20" s="935">
        <f>SUM(P15:P19)</f>
        <v>2045</v>
      </c>
      <c r="Q20" s="943">
        <f>SUM(Q15:Q19)</f>
        <v>1071811.8</v>
      </c>
      <c r="R20" s="450">
        <f>SUM(R15:R19)</f>
        <v>1774306156</v>
      </c>
      <c r="S20" s="186">
        <f t="shared" si="3"/>
        <v>524.1133496332518</v>
      </c>
      <c r="T20" s="186">
        <f t="shared" si="7"/>
        <v>867631.37212713936</v>
      </c>
      <c r="U20" s="953">
        <f t="shared" si="4"/>
        <v>19.478045528145536</v>
      </c>
      <c r="V20" s="694">
        <v>2642</v>
      </c>
      <c r="W20" s="695">
        <v>431</v>
      </c>
      <c r="X20" s="777">
        <f t="shared" si="5"/>
        <v>1655.4269658162002</v>
      </c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</row>
    <row r="21" spans="1:39" ht="14.45" customHeight="1" x14ac:dyDescent="0.15">
      <c r="A21" s="135"/>
      <c r="B21" s="1291" t="s">
        <v>361</v>
      </c>
      <c r="C21" s="442">
        <v>5</v>
      </c>
      <c r="D21" s="975">
        <f>SUM('第7表_卸売価格(規格別・性別)_1和種:卸売価格（外国種1）'!D21)</f>
        <v>1</v>
      </c>
      <c r="E21" s="976">
        <f>SUM('第7表_卸売価格(規格別・性別)_1和種:卸売価格（外国種1）'!E21)</f>
        <v>544.5</v>
      </c>
      <c r="F21" s="443">
        <f>SUM('第7表_卸売価格(規格別・性別)_1和種:卸売価格（外国種1）'!F21)</f>
        <v>908552</v>
      </c>
      <c r="G21" s="184">
        <f t="shared" si="0"/>
        <v>544.5</v>
      </c>
      <c r="H21" s="241">
        <f t="shared" si="6"/>
        <v>908552</v>
      </c>
      <c r="I21" s="949">
        <f t="shared" si="1"/>
        <v>5.2010193998023608E-3</v>
      </c>
      <c r="J21" s="690">
        <v>1669</v>
      </c>
      <c r="K21" s="691">
        <v>1669</v>
      </c>
      <c r="L21" s="775">
        <f>IF(E21 = 0, 0, F21/E21)</f>
        <v>1668.5987144168962</v>
      </c>
      <c r="M21" s="434"/>
      <c r="N21" s="1291" t="s">
        <v>361</v>
      </c>
      <c r="O21" s="442">
        <v>5</v>
      </c>
      <c r="P21" s="975">
        <f>SUM('第7表_卸売価格(規格別・性別)_1和種:卸売価格（外国種1）'!P21)</f>
        <v>1</v>
      </c>
      <c r="Q21" s="976">
        <f>SUM('第7表_卸売価格(規格別・性別)_1和種:卸売価格（外国種1）'!Q21)</f>
        <v>691.5</v>
      </c>
      <c r="R21" s="443">
        <f>SUM('第7表_卸売価格(規格別・性別)_1和種:卸売価格（外国種1）'!R21)</f>
        <v>1189684</v>
      </c>
      <c r="S21" s="184">
        <f t="shared" si="3"/>
        <v>691.5</v>
      </c>
      <c r="T21" s="241">
        <f t="shared" si="7"/>
        <v>1189684</v>
      </c>
      <c r="U21" s="949">
        <f t="shared" si="4"/>
        <v>9.5247166396799695E-3</v>
      </c>
      <c r="V21" s="690">
        <v>1720</v>
      </c>
      <c r="W21" s="691">
        <v>1720</v>
      </c>
      <c r="X21" s="775">
        <f>IF(Q21 = 0, 0, R21/Q21)</f>
        <v>1720.4396240057845</v>
      </c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</row>
    <row r="22" spans="1:39" ht="14.45" customHeight="1" x14ac:dyDescent="0.15">
      <c r="A22" s="135"/>
      <c r="B22" s="1287"/>
      <c r="C22" s="445">
        <v>4</v>
      </c>
      <c r="D22" s="974">
        <f>SUM('第7表_卸売価格(規格別・性別)_1和種:卸売価格（外国種1）'!D22)</f>
        <v>11</v>
      </c>
      <c r="E22" s="977">
        <f>SUM('第7表_卸売価格(規格別・性別)_1和種:卸売価格（外国種1）'!E22)</f>
        <v>5571.2</v>
      </c>
      <c r="F22" s="446">
        <f>SUM('第7表_卸売価格(規格別・性別)_1和種:卸売価格（外国種1）'!F22)</f>
        <v>9483806</v>
      </c>
      <c r="G22" s="185">
        <f t="shared" si="0"/>
        <v>506.47272727272724</v>
      </c>
      <c r="H22" s="185">
        <f t="shared" si="6"/>
        <v>862164.18181818177</v>
      </c>
      <c r="I22" s="950">
        <f t="shared" si="1"/>
        <v>5.7211213397825977E-2</v>
      </c>
      <c r="J22" s="692">
        <v>1944</v>
      </c>
      <c r="K22" s="693">
        <v>1360</v>
      </c>
      <c r="L22" s="776">
        <f t="shared" si="2"/>
        <v>1702.2914273406088</v>
      </c>
      <c r="M22" s="434"/>
      <c r="N22" s="1287"/>
      <c r="O22" s="445">
        <v>4</v>
      </c>
      <c r="P22" s="974">
        <f>SUM('第7表_卸売価格(規格別・性別)_1和種:卸売価格（外国種1）'!P22)</f>
        <v>54</v>
      </c>
      <c r="Q22" s="977">
        <f>SUM('第7表_卸売価格(規格別・性別)_1和種:卸売価格（外国種1）'!Q22)</f>
        <v>31634.2</v>
      </c>
      <c r="R22" s="446">
        <f>SUM('第7表_卸売価格(規格別・性別)_1和種:卸売価格（外国種1）'!R22)</f>
        <v>51031418</v>
      </c>
      <c r="S22" s="185">
        <f t="shared" si="3"/>
        <v>585.81851851851854</v>
      </c>
      <c r="T22" s="185">
        <f t="shared" si="7"/>
        <v>945026.25925925921</v>
      </c>
      <c r="U22" s="950">
        <f t="shared" si="4"/>
        <v>0.51433469854271829</v>
      </c>
      <c r="V22" s="692">
        <v>1847</v>
      </c>
      <c r="W22" s="693">
        <v>832</v>
      </c>
      <c r="X22" s="776">
        <f t="shared" si="5"/>
        <v>1613.172389376055</v>
      </c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</row>
    <row r="23" spans="1:39" ht="14.45" customHeight="1" x14ac:dyDescent="0.15">
      <c r="A23" s="135"/>
      <c r="B23" s="1287"/>
      <c r="C23" s="445">
        <v>3</v>
      </c>
      <c r="D23" s="974">
        <f>SUM('第7表_卸売価格(規格別・性別)_1和種:卸売価格（外国種1）'!D23)</f>
        <v>113</v>
      </c>
      <c r="E23" s="977">
        <f>SUM('第7表_卸売価格(規格別・性別)_1和種:卸売価格（外国種1）'!E23)</f>
        <v>54247.3</v>
      </c>
      <c r="F23" s="446">
        <f>SUM('第7表_卸売価格(規格別・性別)_1和種:卸売価格（外国種1）'!F23)</f>
        <v>82313873</v>
      </c>
      <c r="G23" s="185">
        <f t="shared" si="0"/>
        <v>480.06460176991152</v>
      </c>
      <c r="H23" s="185">
        <f t="shared" si="6"/>
        <v>728441.35398230085</v>
      </c>
      <c r="I23" s="950">
        <f t="shared" si="1"/>
        <v>0.58771519217766688</v>
      </c>
      <c r="J23" s="692">
        <v>1944</v>
      </c>
      <c r="K23" s="693">
        <v>1030</v>
      </c>
      <c r="L23" s="776">
        <f t="shared" si="2"/>
        <v>1517.3819342160807</v>
      </c>
      <c r="M23" s="434"/>
      <c r="N23" s="1287"/>
      <c r="O23" s="445">
        <v>3</v>
      </c>
      <c r="P23" s="974">
        <f>SUM('第7表_卸売価格(規格別・性別)_1和種:卸売価格（外国種1）'!P23)</f>
        <v>203</v>
      </c>
      <c r="Q23" s="977">
        <f>SUM('第7表_卸売価格(規格別・性別)_1和種:卸売価格（外国種1）'!Q23)</f>
        <v>113851.1</v>
      </c>
      <c r="R23" s="446">
        <f>SUM('第7表_卸売価格(規格別・性別)_1和種:卸売価格（外国種1）'!R23)</f>
        <v>176352760</v>
      </c>
      <c r="S23" s="185">
        <f t="shared" si="3"/>
        <v>560.84285714285716</v>
      </c>
      <c r="T23" s="185">
        <f t="shared" si="7"/>
        <v>868732.80788177345</v>
      </c>
      <c r="U23" s="950">
        <f t="shared" si="4"/>
        <v>1.9335174778550339</v>
      </c>
      <c r="V23" s="692">
        <v>1944</v>
      </c>
      <c r="W23" s="693">
        <v>540</v>
      </c>
      <c r="X23" s="776">
        <f t="shared" si="5"/>
        <v>1548.9772167330837</v>
      </c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ht="14.45" customHeight="1" x14ac:dyDescent="0.15">
      <c r="A24" s="135"/>
      <c r="B24" s="1287"/>
      <c r="C24" s="445">
        <v>2</v>
      </c>
      <c r="D24" s="974">
        <f>SUM('第7表_卸売価格(規格別・性別)_1和種:卸売価格（外国種1）'!D24)</f>
        <v>456</v>
      </c>
      <c r="E24" s="977">
        <f>SUM('第7表_卸売価格(規格別・性別)_1和種:卸売価格（外国種1）'!E24)</f>
        <v>186310.39999999999</v>
      </c>
      <c r="F24" s="446">
        <f>SUM('第7表_卸売価格(規格別・性別)_1和種:卸売価格（外国種1）'!F24)</f>
        <v>185027094</v>
      </c>
      <c r="G24" s="185">
        <f t="shared" si="0"/>
        <v>408.57543859649121</v>
      </c>
      <c r="H24" s="185">
        <f t="shared" si="6"/>
        <v>405761.17105263157</v>
      </c>
      <c r="I24" s="950">
        <f t="shared" si="1"/>
        <v>2.3716648463098768</v>
      </c>
      <c r="J24" s="692">
        <v>1944</v>
      </c>
      <c r="K24" s="693">
        <v>377</v>
      </c>
      <c r="L24" s="776">
        <f t="shared" si="2"/>
        <v>993.11200018893203</v>
      </c>
      <c r="M24" s="434"/>
      <c r="N24" s="1287"/>
      <c r="O24" s="445">
        <v>2</v>
      </c>
      <c r="P24" s="974">
        <f>SUM('第7表_卸売価格(規格別・性別)_1和種:卸売価格（外国種1）'!P24)</f>
        <v>188</v>
      </c>
      <c r="Q24" s="977">
        <f>SUM('第7表_卸売価格(規格別・性別)_1和種:卸売価格（外国種1）'!Q24)</f>
        <v>93241.1</v>
      </c>
      <c r="R24" s="446">
        <f>SUM('第7表_卸売価格(規格別・性別)_1和種:卸売価格（外国種1）'!R24)</f>
        <v>130392625</v>
      </c>
      <c r="S24" s="185">
        <f t="shared" si="3"/>
        <v>495.96329787234043</v>
      </c>
      <c r="T24" s="185">
        <f t="shared" si="7"/>
        <v>693577.79255319154</v>
      </c>
      <c r="U24" s="950">
        <f t="shared" si="4"/>
        <v>1.7906467282598344</v>
      </c>
      <c r="V24" s="692">
        <v>1787</v>
      </c>
      <c r="W24" s="693">
        <v>542</v>
      </c>
      <c r="X24" s="776">
        <f t="shared" si="5"/>
        <v>1398.4458034064376</v>
      </c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</row>
    <row r="25" spans="1:39" ht="14.45" customHeight="1" x14ac:dyDescent="0.15">
      <c r="A25" s="135"/>
      <c r="B25" s="1287"/>
      <c r="C25" s="447">
        <v>1</v>
      </c>
      <c r="D25" s="974">
        <f>SUM('第7表_卸売価格(規格別・性別)_1和種:卸売価格（外国種1）'!D25)</f>
        <v>1548</v>
      </c>
      <c r="E25" s="977">
        <f>SUM('第7表_卸売価格(規格別・性別)_1和種:卸売価格（外国種1）'!E25)</f>
        <v>396956.5</v>
      </c>
      <c r="F25" s="446">
        <f>SUM('第7表_卸売価格(規格別・性別)_1和種:卸売価格（外国種1）'!F25)</f>
        <v>287460211</v>
      </c>
      <c r="G25" s="185">
        <f t="shared" si="0"/>
        <v>256.43184754521963</v>
      </c>
      <c r="H25" s="185">
        <f t="shared" si="6"/>
        <v>185697.81072351421</v>
      </c>
      <c r="I25" s="950">
        <f t="shared" si="1"/>
        <v>8.0511780308940555</v>
      </c>
      <c r="J25" s="692">
        <v>1243</v>
      </c>
      <c r="K25" s="693">
        <v>208</v>
      </c>
      <c r="L25" s="776">
        <f t="shared" si="2"/>
        <v>724.16048357943498</v>
      </c>
      <c r="M25" s="434"/>
      <c r="N25" s="1287"/>
      <c r="O25" s="447">
        <v>1</v>
      </c>
      <c r="P25" s="974">
        <f>SUM('第7表_卸売価格(規格別・性別)_1和種:卸売価格（外国種1）'!P25)</f>
        <v>51</v>
      </c>
      <c r="Q25" s="977">
        <f>SUM('第7表_卸売価格(規格別・性別)_1和種:卸売価格（外国種1）'!Q25)</f>
        <v>12478.3</v>
      </c>
      <c r="R25" s="446">
        <f>SUM('第7表_卸売価格(規格別・性別)_1和種:卸売価格（外国種1）'!R25)</f>
        <v>10747412</v>
      </c>
      <c r="S25" s="185">
        <f t="shared" si="3"/>
        <v>244.67254901960783</v>
      </c>
      <c r="T25" s="185">
        <f t="shared" si="7"/>
        <v>210733.56862745099</v>
      </c>
      <c r="U25" s="950">
        <f t="shared" si="4"/>
        <v>0.48576054862367846</v>
      </c>
      <c r="V25" s="692">
        <v>1401</v>
      </c>
      <c r="W25" s="693">
        <v>540</v>
      </c>
      <c r="X25" s="776">
        <f t="shared" si="5"/>
        <v>861.2881562392314</v>
      </c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</row>
    <row r="26" spans="1:39" ht="14.45" customHeight="1" x14ac:dyDescent="0.15">
      <c r="A26" s="135"/>
      <c r="B26" s="1292"/>
      <c r="C26" s="449" t="s">
        <v>359</v>
      </c>
      <c r="D26" s="935">
        <f>SUM(D21:D25)</f>
        <v>2129</v>
      </c>
      <c r="E26" s="943">
        <f>SUM(E21:E25)</f>
        <v>643629.9</v>
      </c>
      <c r="F26" s="450">
        <f>SUM(F21:F25)</f>
        <v>565193536</v>
      </c>
      <c r="G26" s="186">
        <f t="shared" si="0"/>
        <v>302.31559417566933</v>
      </c>
      <c r="H26" s="313">
        <f t="shared" si="6"/>
        <v>265473.71348050726</v>
      </c>
      <c r="I26" s="953">
        <f t="shared" si="1"/>
        <v>11.072970302179227</v>
      </c>
      <c r="J26" s="694">
        <v>1944</v>
      </c>
      <c r="K26" s="695">
        <v>208</v>
      </c>
      <c r="L26" s="777">
        <f t="shared" si="2"/>
        <v>878.13436883525765</v>
      </c>
      <c r="M26" s="434"/>
      <c r="N26" s="1292"/>
      <c r="O26" s="449" t="s">
        <v>359</v>
      </c>
      <c r="P26" s="935">
        <f>SUM(P21:P25)</f>
        <v>497</v>
      </c>
      <c r="Q26" s="943">
        <f>SUM(Q21:Q25)</f>
        <v>251896.2</v>
      </c>
      <c r="R26" s="450">
        <f>SUM(R21:R25)</f>
        <v>369713899</v>
      </c>
      <c r="S26" s="186">
        <f t="shared" si="3"/>
        <v>506.8334004024145</v>
      </c>
      <c r="T26" s="186">
        <f t="shared" si="7"/>
        <v>743891.14486921532</v>
      </c>
      <c r="U26" s="953">
        <f t="shared" si="4"/>
        <v>4.7337841699209449</v>
      </c>
      <c r="V26" s="694">
        <v>1944</v>
      </c>
      <c r="W26" s="695">
        <v>540</v>
      </c>
      <c r="X26" s="777">
        <f t="shared" si="5"/>
        <v>1467.7232090043437</v>
      </c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</row>
    <row r="27" spans="1:39" ht="15.95" customHeight="1" x14ac:dyDescent="0.15">
      <c r="A27" s="135"/>
      <c r="B27" s="1287" t="s">
        <v>359</v>
      </c>
      <c r="C27" s="451">
        <v>5</v>
      </c>
      <c r="D27" s="933">
        <f>SUM(D9,D15,D21)</f>
        <v>2855</v>
      </c>
      <c r="E27" s="962">
        <f>SUM(E9,E15,E21)</f>
        <v>1298609.0999999999</v>
      </c>
      <c r="F27" s="452">
        <f>SUM(F9,F15,F21)</f>
        <v>3127527690</v>
      </c>
      <c r="G27" s="241">
        <f t="shared" si="0"/>
        <v>454.8543257443082</v>
      </c>
      <c r="H27" s="184">
        <f t="shared" si="6"/>
        <v>1095456.2837127845</v>
      </c>
      <c r="I27" s="952">
        <f t="shared" si="1"/>
        <v>14.84891038643574</v>
      </c>
      <c r="J27" s="690">
        <v>3674</v>
      </c>
      <c r="K27" s="691">
        <v>1182</v>
      </c>
      <c r="L27" s="775">
        <f>IF(E27 = 0, 0, F27/E27)</f>
        <v>2408.367298519624</v>
      </c>
      <c r="M27" s="434"/>
      <c r="N27" s="1291" t="s">
        <v>359</v>
      </c>
      <c r="O27" s="442">
        <v>5</v>
      </c>
      <c r="P27" s="945">
        <f>SUM(P9,P15,P21)</f>
        <v>4845</v>
      </c>
      <c r="Q27" s="966">
        <f>SUM(Q9,Q15,Q21)</f>
        <v>2533021.2999999998</v>
      </c>
      <c r="R27" s="453">
        <f>SUM(R9,R15,R21)</f>
        <v>6506645625</v>
      </c>
      <c r="S27" s="184">
        <f t="shared" si="3"/>
        <v>522.8114138286893</v>
      </c>
      <c r="T27" s="241">
        <f t="shared" si="7"/>
        <v>1342960.9133126936</v>
      </c>
      <c r="U27" s="949">
        <f t="shared" si="4"/>
        <v>46.147252119249451</v>
      </c>
      <c r="V27" s="690">
        <v>5400</v>
      </c>
      <c r="W27" s="691">
        <v>433</v>
      </c>
      <c r="X27" s="775">
        <f>IF(Q27 = 0, 0, R27/Q27)</f>
        <v>2568.7291397825988</v>
      </c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</row>
    <row r="28" spans="1:39" ht="15.95" customHeight="1" x14ac:dyDescent="0.15">
      <c r="A28" s="135"/>
      <c r="B28" s="1287"/>
      <c r="C28" s="445">
        <v>4</v>
      </c>
      <c r="D28" s="934">
        <f t="shared" ref="D28:F31" si="8">SUM(D10,D16,D22)</f>
        <v>4294</v>
      </c>
      <c r="E28" s="942">
        <f t="shared" si="8"/>
        <v>1869854.5</v>
      </c>
      <c r="F28" s="454">
        <f t="shared" si="8"/>
        <v>3608189641</v>
      </c>
      <c r="G28" s="185">
        <f t="shared" si="0"/>
        <v>435.45749883558454</v>
      </c>
      <c r="H28" s="185">
        <f t="shared" si="6"/>
        <v>840286.36259897531</v>
      </c>
      <c r="I28" s="950">
        <f t="shared" si="1"/>
        <v>22.333177302751338</v>
      </c>
      <c r="J28" s="692">
        <v>2888</v>
      </c>
      <c r="K28" s="693">
        <v>972</v>
      </c>
      <c r="L28" s="776">
        <f t="shared" si="2"/>
        <v>1929.6633192582631</v>
      </c>
      <c r="M28" s="434"/>
      <c r="N28" s="1287"/>
      <c r="O28" s="445">
        <v>4</v>
      </c>
      <c r="P28" s="934">
        <f t="shared" ref="P28:R31" si="9">SUM(P10,P16,P22)</f>
        <v>3157</v>
      </c>
      <c r="Q28" s="942">
        <f t="shared" si="9"/>
        <v>1607321.2999999998</v>
      </c>
      <c r="R28" s="454">
        <f t="shared" si="9"/>
        <v>3325636604</v>
      </c>
      <c r="S28" s="185">
        <f t="shared" si="3"/>
        <v>509.12933164396571</v>
      </c>
      <c r="T28" s="185">
        <f t="shared" si="7"/>
        <v>1053416.7260057016</v>
      </c>
      <c r="U28" s="950">
        <f t="shared" si="4"/>
        <v>30.069530431469666</v>
      </c>
      <c r="V28" s="692">
        <v>2918</v>
      </c>
      <c r="W28" s="693">
        <v>541</v>
      </c>
      <c r="X28" s="776">
        <f t="shared" si="5"/>
        <v>2069.0552685390285</v>
      </c>
      <c r="Y28" s="342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</row>
    <row r="29" spans="1:39" ht="15.95" customHeight="1" x14ac:dyDescent="0.15">
      <c r="A29" s="135"/>
      <c r="B29" s="1287"/>
      <c r="C29" s="445">
        <v>3</v>
      </c>
      <c r="D29" s="934">
        <f t="shared" si="8"/>
        <v>4132</v>
      </c>
      <c r="E29" s="942">
        <f t="shared" si="8"/>
        <v>1728806.3</v>
      </c>
      <c r="F29" s="454">
        <f t="shared" si="8"/>
        <v>2729387112</v>
      </c>
      <c r="G29" s="185">
        <f t="shared" si="0"/>
        <v>418.39455469506294</v>
      </c>
      <c r="H29" s="185">
        <f t="shared" si="6"/>
        <v>660548.67182962247</v>
      </c>
      <c r="I29" s="950">
        <f t="shared" si="1"/>
        <v>21.490612159983357</v>
      </c>
      <c r="J29" s="692">
        <v>2484</v>
      </c>
      <c r="K29" s="693">
        <v>826</v>
      </c>
      <c r="L29" s="776">
        <f t="shared" si="2"/>
        <v>1578.7697626969546</v>
      </c>
      <c r="M29" s="434"/>
      <c r="N29" s="1287"/>
      <c r="O29" s="445">
        <v>3</v>
      </c>
      <c r="P29" s="934">
        <f t="shared" si="9"/>
        <v>1664</v>
      </c>
      <c r="Q29" s="942">
        <f t="shared" si="9"/>
        <v>855488.1</v>
      </c>
      <c r="R29" s="454">
        <f t="shared" si="9"/>
        <v>1475386963</v>
      </c>
      <c r="S29" s="185">
        <f t="shared" si="3"/>
        <v>514.11544471153843</v>
      </c>
      <c r="T29" s="185">
        <f t="shared" si="7"/>
        <v>886650.81911057688</v>
      </c>
      <c r="U29" s="950">
        <f t="shared" si="4"/>
        <v>15.849128488427469</v>
      </c>
      <c r="V29" s="692">
        <v>2520</v>
      </c>
      <c r="W29" s="693">
        <v>540</v>
      </c>
      <c r="X29" s="776">
        <f t="shared" si="5"/>
        <v>1724.6142441957988</v>
      </c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</row>
    <row r="30" spans="1:39" ht="15.95" customHeight="1" x14ac:dyDescent="0.15">
      <c r="A30" s="135"/>
      <c r="B30" s="1287"/>
      <c r="C30" s="445">
        <v>2</v>
      </c>
      <c r="D30" s="934">
        <f t="shared" si="8"/>
        <v>6198</v>
      </c>
      <c r="E30" s="942">
        <f t="shared" si="8"/>
        <v>2244880.7000000002</v>
      </c>
      <c r="F30" s="454">
        <f t="shared" si="8"/>
        <v>2814680498</v>
      </c>
      <c r="G30" s="185">
        <f t="shared" si="0"/>
        <v>362.19436915133917</v>
      </c>
      <c r="H30" s="185">
        <f t="shared" si="6"/>
        <v>454127.21813488222</v>
      </c>
      <c r="I30" s="950">
        <f t="shared" si="1"/>
        <v>32.235918239975035</v>
      </c>
      <c r="J30" s="692">
        <v>2268</v>
      </c>
      <c r="K30" s="693">
        <v>324</v>
      </c>
      <c r="L30" s="776">
        <f t="shared" si="2"/>
        <v>1253.8218614468019</v>
      </c>
      <c r="M30" s="434"/>
      <c r="N30" s="1287"/>
      <c r="O30" s="445">
        <v>2</v>
      </c>
      <c r="P30" s="934">
        <f t="shared" si="9"/>
        <v>772</v>
      </c>
      <c r="Q30" s="942">
        <f t="shared" si="9"/>
        <v>369211.69999999995</v>
      </c>
      <c r="R30" s="454">
        <f t="shared" si="9"/>
        <v>551073499</v>
      </c>
      <c r="S30" s="185">
        <f t="shared" si="3"/>
        <v>478.25349740932637</v>
      </c>
      <c r="T30" s="185">
        <f t="shared" si="7"/>
        <v>713825.7759067358</v>
      </c>
      <c r="U30" s="950">
        <f t="shared" si="4"/>
        <v>7.3530812458329358</v>
      </c>
      <c r="V30" s="692">
        <v>3240</v>
      </c>
      <c r="W30" s="693">
        <v>431</v>
      </c>
      <c r="X30" s="776">
        <f t="shared" si="5"/>
        <v>1492.5678113667582</v>
      </c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</row>
    <row r="31" spans="1:39" ht="15.95" customHeight="1" x14ac:dyDescent="0.15">
      <c r="A31" s="135"/>
      <c r="B31" s="1287"/>
      <c r="C31" s="447">
        <v>1</v>
      </c>
      <c r="D31" s="934">
        <f t="shared" si="8"/>
        <v>1748</v>
      </c>
      <c r="E31" s="942">
        <f t="shared" si="8"/>
        <v>456593.8</v>
      </c>
      <c r="F31" s="454">
        <f t="shared" si="8"/>
        <v>340945330</v>
      </c>
      <c r="G31" s="185">
        <f t="shared" si="0"/>
        <v>261.20926773455375</v>
      </c>
      <c r="H31" s="185">
        <f t="shared" si="6"/>
        <v>195048.81578947368</v>
      </c>
      <c r="I31" s="950">
        <f t="shared" si="1"/>
        <v>9.091381910854528</v>
      </c>
      <c r="J31" s="692">
        <v>1403</v>
      </c>
      <c r="K31" s="693">
        <v>208</v>
      </c>
      <c r="L31" s="776">
        <f t="shared" si="2"/>
        <v>746.7147604719994</v>
      </c>
      <c r="M31" s="434"/>
      <c r="N31" s="1287"/>
      <c r="O31" s="447">
        <v>1</v>
      </c>
      <c r="P31" s="934">
        <f t="shared" si="9"/>
        <v>61</v>
      </c>
      <c r="Q31" s="942">
        <f t="shared" si="9"/>
        <v>16059.8</v>
      </c>
      <c r="R31" s="454">
        <f t="shared" si="9"/>
        <v>14723541</v>
      </c>
      <c r="S31" s="185">
        <f t="shared" si="3"/>
        <v>263.27540983606553</v>
      </c>
      <c r="T31" s="185">
        <f t="shared" si="7"/>
        <v>241369.52459016393</v>
      </c>
      <c r="U31" s="950">
        <f t="shared" si="4"/>
        <v>0.5810077150204781</v>
      </c>
      <c r="V31" s="692">
        <v>1401</v>
      </c>
      <c r="W31" s="693">
        <v>540</v>
      </c>
      <c r="X31" s="776">
        <f t="shared" si="5"/>
        <v>916.79479196503075</v>
      </c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</row>
    <row r="32" spans="1:39" ht="15.95" customHeight="1" x14ac:dyDescent="0.15">
      <c r="A32" s="135"/>
      <c r="B32" s="1292"/>
      <c r="C32" s="449" t="s">
        <v>359</v>
      </c>
      <c r="D32" s="935">
        <f>SUM(D27:D31)</f>
        <v>19227</v>
      </c>
      <c r="E32" s="943">
        <f>SUM(E27:E31)</f>
        <v>7598744.3999999994</v>
      </c>
      <c r="F32" s="450">
        <f>SUM(F27:F31)</f>
        <v>12620730271</v>
      </c>
      <c r="G32" s="186">
        <f t="shared" si="0"/>
        <v>395.2121703853955</v>
      </c>
      <c r="H32" s="186">
        <f t="shared" si="6"/>
        <v>656406.62979143916</v>
      </c>
      <c r="I32" s="953">
        <f t="shared" si="1"/>
        <v>100</v>
      </c>
      <c r="J32" s="694">
        <v>3674</v>
      </c>
      <c r="K32" s="695">
        <v>208</v>
      </c>
      <c r="L32" s="777">
        <f t="shared" si="2"/>
        <v>1660.8968017137149</v>
      </c>
      <c r="M32" s="434"/>
      <c r="N32" s="1292"/>
      <c r="O32" s="449" t="s">
        <v>359</v>
      </c>
      <c r="P32" s="935">
        <f>SUM(P27:P31)</f>
        <v>10499</v>
      </c>
      <c r="Q32" s="943">
        <f>SUM(Q27:Q31)</f>
        <v>5381102.1999999993</v>
      </c>
      <c r="R32" s="450">
        <f>SUM(R27:R31)</f>
        <v>11873466232</v>
      </c>
      <c r="S32" s="186">
        <f t="shared" si="3"/>
        <v>512.5347366415848</v>
      </c>
      <c r="T32" s="186">
        <f t="shared" si="7"/>
        <v>1130914.0139060863</v>
      </c>
      <c r="U32" s="953">
        <f t="shared" si="4"/>
        <v>100</v>
      </c>
      <c r="V32" s="694">
        <v>5400</v>
      </c>
      <c r="W32" s="695">
        <v>431</v>
      </c>
      <c r="X32" s="777">
        <f t="shared" si="5"/>
        <v>2206.5119357889175</v>
      </c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</row>
    <row r="33" spans="1:39" ht="20.25" customHeight="1" x14ac:dyDescent="0.15">
      <c r="A33" s="135"/>
      <c r="B33" s="136"/>
      <c r="C33" s="136"/>
      <c r="D33" s="428" t="s">
        <v>362</v>
      </c>
      <c r="E33" s="136"/>
      <c r="F33" s="136"/>
      <c r="G33" s="136"/>
      <c r="H33" s="136"/>
      <c r="I33" s="136"/>
      <c r="J33" s="136"/>
      <c r="K33" s="136"/>
      <c r="L33" s="136"/>
      <c r="M33" s="434"/>
      <c r="N33" s="136"/>
      <c r="O33" s="136"/>
      <c r="P33" s="428" t="s">
        <v>363</v>
      </c>
      <c r="Q33" s="136"/>
      <c r="R33" s="136"/>
      <c r="S33" s="136"/>
      <c r="T33" s="136"/>
      <c r="U33" s="136"/>
      <c r="V33" s="136"/>
      <c r="W33" s="136"/>
      <c r="X33" s="136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</row>
    <row r="34" spans="1:39" ht="14.45" customHeight="1" x14ac:dyDescent="0.15">
      <c r="B34" s="429"/>
      <c r="C34" s="430"/>
      <c r="D34" s="431" t="s">
        <v>364</v>
      </c>
      <c r="E34" s="432" t="s">
        <v>365</v>
      </c>
      <c r="F34" s="433" t="s">
        <v>366</v>
      </c>
      <c r="G34" s="159" t="s">
        <v>367</v>
      </c>
      <c r="H34" s="160" t="s">
        <v>368</v>
      </c>
      <c r="I34" s="160" t="s">
        <v>369</v>
      </c>
      <c r="J34" s="1288" t="s">
        <v>439</v>
      </c>
      <c r="K34" s="1289"/>
      <c r="L34" s="1290"/>
      <c r="M34" s="434"/>
      <c r="N34" s="429"/>
      <c r="O34" s="430"/>
      <c r="P34" s="431" t="s">
        <v>364</v>
      </c>
      <c r="Q34" s="432" t="s">
        <v>365</v>
      </c>
      <c r="R34" s="433" t="s">
        <v>366</v>
      </c>
      <c r="S34" s="159" t="s">
        <v>367</v>
      </c>
      <c r="T34" s="160" t="s">
        <v>368</v>
      </c>
      <c r="U34" s="160" t="s">
        <v>369</v>
      </c>
      <c r="V34" s="1288" t="s">
        <v>439</v>
      </c>
      <c r="W34" s="1289"/>
      <c r="X34" s="1290"/>
    </row>
    <row r="35" spans="1:39" ht="14.45" customHeight="1" x14ac:dyDescent="0.15">
      <c r="B35" s="435"/>
      <c r="C35" s="436"/>
      <c r="D35" s="437" t="s">
        <v>370</v>
      </c>
      <c r="E35" s="438" t="s">
        <v>371</v>
      </c>
      <c r="F35" s="161" t="s">
        <v>372</v>
      </c>
      <c r="G35" s="161" t="s">
        <v>373</v>
      </c>
      <c r="H35" s="162" t="s">
        <v>494</v>
      </c>
      <c r="I35" s="162" t="s">
        <v>374</v>
      </c>
      <c r="J35" s="439" t="s">
        <v>375</v>
      </c>
      <c r="K35" s="440" t="s">
        <v>376</v>
      </c>
      <c r="L35" s="441" t="s">
        <v>377</v>
      </c>
      <c r="M35" s="434"/>
      <c r="N35" s="435"/>
      <c r="O35" s="436"/>
      <c r="P35" s="437" t="s">
        <v>370</v>
      </c>
      <c r="Q35" s="438" t="s">
        <v>371</v>
      </c>
      <c r="R35" s="161" t="s">
        <v>372</v>
      </c>
      <c r="S35" s="161" t="s">
        <v>373</v>
      </c>
      <c r="T35" s="162" t="s">
        <v>494</v>
      </c>
      <c r="U35" s="162" t="s">
        <v>374</v>
      </c>
      <c r="V35" s="439" t="s">
        <v>375</v>
      </c>
      <c r="W35" s="440" t="s">
        <v>376</v>
      </c>
      <c r="X35" s="441" t="s">
        <v>377</v>
      </c>
    </row>
    <row r="36" spans="1:39" ht="14.45" customHeight="1" x14ac:dyDescent="0.15">
      <c r="B36" s="1291" t="s">
        <v>358</v>
      </c>
      <c r="C36" s="442">
        <v>5</v>
      </c>
      <c r="D36" s="973">
        <f>SUM('第7表_卸売価格(規格別・性別)_1和種:卸売価格（外国種1）'!D36)</f>
        <v>0</v>
      </c>
      <c r="E36" s="976">
        <f>SUM('第7表_卸売価格(規格別・性別)_1和種:卸売価格（外国種1）'!E36)</f>
        <v>0</v>
      </c>
      <c r="F36" s="443">
        <f>SUM('第7表_卸売価格(規格別・性別)_1和種:卸売価格（外国種1）'!F36)</f>
        <v>0</v>
      </c>
      <c r="G36" s="184" t="str">
        <f>IF(D36=0,"   －",E36/D36)</f>
        <v xml:space="preserve">   －</v>
      </c>
      <c r="H36" s="184" t="str">
        <f>IF(D36=0,"   －",F36/D36)</f>
        <v xml:space="preserve">   －</v>
      </c>
      <c r="I36" s="979">
        <f>IF($D$59=0,"－",D36/$D$59*100)</f>
        <v>0</v>
      </c>
      <c r="J36" s="698">
        <v>0</v>
      </c>
      <c r="K36" s="699">
        <v>0</v>
      </c>
      <c r="L36" s="775">
        <f>IF(E36 = 0, 0, F36/E36)</f>
        <v>0</v>
      </c>
      <c r="M36" s="434"/>
      <c r="N36" s="1291" t="s">
        <v>358</v>
      </c>
      <c r="O36" s="442">
        <v>5</v>
      </c>
      <c r="P36" s="973">
        <f t="shared" ref="P36:R40" si="10">SUM(D9,P9,D36)</f>
        <v>7634</v>
      </c>
      <c r="Q36" s="976">
        <f t="shared" si="10"/>
        <v>3797968.0999999996</v>
      </c>
      <c r="R36" s="443">
        <f t="shared" si="10"/>
        <v>9567569022</v>
      </c>
      <c r="S36" s="184">
        <f>IF(P36=0,"   －",Q36/P36)</f>
        <v>497.50695572439082</v>
      </c>
      <c r="T36" s="184">
        <f>IF(P36=0,"   －",R36/P36)</f>
        <v>1253283.8645533142</v>
      </c>
      <c r="U36" s="954">
        <f>IF($P$59=0,"－",P36/$P$59*100)</f>
        <v>25.676039284272839</v>
      </c>
      <c r="V36" s="690">
        <v>5400</v>
      </c>
      <c r="W36" s="691">
        <v>433</v>
      </c>
      <c r="X36" s="775">
        <f>IF(Q36 = 0, 0, R36/Q36)</f>
        <v>2519.1283260120067</v>
      </c>
    </row>
    <row r="37" spans="1:39" ht="14.45" customHeight="1" x14ac:dyDescent="0.15">
      <c r="B37" s="1287"/>
      <c r="C37" s="445">
        <v>4</v>
      </c>
      <c r="D37" s="974">
        <f>SUM('第7表_卸売価格(規格別・性別)_1和種:卸売価格（外国種1）'!D37)</f>
        <v>0</v>
      </c>
      <c r="E37" s="977">
        <f>SUM('第7表_卸売価格(規格別・性別)_1和種:卸売価格（外国種1）'!E37)</f>
        <v>0</v>
      </c>
      <c r="F37" s="446">
        <f>SUM('第7表_卸売価格(規格別・性別)_1和種:卸売価格（外国種1）'!F37)</f>
        <v>0</v>
      </c>
      <c r="G37" s="185" t="str">
        <f t="shared" ref="G37:G59" si="11">IF(D37=0,"   －",E37/D37)</f>
        <v xml:space="preserve">   －</v>
      </c>
      <c r="H37" s="185" t="str">
        <f>IF(D37=0,"   －",F37/D37)</f>
        <v xml:space="preserve">   －</v>
      </c>
      <c r="I37" s="971">
        <f>IF($D$59=0,"－",D37/$D$59*100)</f>
        <v>0</v>
      </c>
      <c r="J37" s="700">
        <v>0</v>
      </c>
      <c r="K37" s="701">
        <v>0</v>
      </c>
      <c r="L37" s="776">
        <f t="shared" ref="L37:L59" si="12">IF(E37 = 0, 0, F37/E37)</f>
        <v>0</v>
      </c>
      <c r="M37" s="434"/>
      <c r="N37" s="1287"/>
      <c r="O37" s="445">
        <v>4</v>
      </c>
      <c r="P37" s="974">
        <f t="shared" si="10"/>
        <v>6187</v>
      </c>
      <c r="Q37" s="977">
        <f t="shared" si="10"/>
        <v>2834501.9</v>
      </c>
      <c r="R37" s="446">
        <f t="shared" si="10"/>
        <v>5823488458</v>
      </c>
      <c r="S37" s="185">
        <f t="shared" ref="S37:S59" si="13">IF(P37=0,"   －",Q37/P37)</f>
        <v>458.13833845159201</v>
      </c>
      <c r="T37" s="185">
        <f>IF(P37=0,"   －",R37/P37)</f>
        <v>941245.9120737029</v>
      </c>
      <c r="U37" s="955">
        <f t="shared" ref="U37:U59" si="14">IF($P$59=0,"－",P37/$P$59*100)</f>
        <v>20.809229113413156</v>
      </c>
      <c r="V37" s="692">
        <v>2918</v>
      </c>
      <c r="W37" s="693">
        <v>541</v>
      </c>
      <c r="X37" s="776">
        <f t="shared" ref="X37:X59" si="15">IF(Q37 = 0, 0, R37/Q37)</f>
        <v>2054.5015185913267</v>
      </c>
    </row>
    <row r="38" spans="1:39" ht="14.45" customHeight="1" x14ac:dyDescent="0.15">
      <c r="B38" s="1287"/>
      <c r="C38" s="445">
        <v>3</v>
      </c>
      <c r="D38" s="974">
        <f>SUM('第7表_卸売価格(規格別・性別)_1和種:卸売価格（外国種1）'!D38)</f>
        <v>0</v>
      </c>
      <c r="E38" s="977">
        <f>SUM('第7表_卸売価格(規格別・性別)_1和種:卸売価格（外国種1）'!E38)</f>
        <v>0</v>
      </c>
      <c r="F38" s="446">
        <f>SUM('第7表_卸売価格(規格別・性別)_1和種:卸売価格（外国種1）'!F38)</f>
        <v>0</v>
      </c>
      <c r="G38" s="185" t="str">
        <f t="shared" si="11"/>
        <v xml:space="preserve">   －</v>
      </c>
      <c r="H38" s="185" t="str">
        <f t="shared" ref="H38:H59" si="16">IF(D38=0,"   －",F38/D38)</f>
        <v xml:space="preserve">   －</v>
      </c>
      <c r="I38" s="971">
        <f t="shared" ref="I38:I59" si="17">IF($D$59=0,"－",D38/$D$59*100)</f>
        <v>0</v>
      </c>
      <c r="J38" s="700">
        <v>0</v>
      </c>
      <c r="K38" s="701">
        <v>0</v>
      </c>
      <c r="L38" s="776">
        <f t="shared" si="12"/>
        <v>0</v>
      </c>
      <c r="M38" s="434"/>
      <c r="N38" s="1287"/>
      <c r="O38" s="445">
        <v>3</v>
      </c>
      <c r="P38" s="974">
        <f t="shared" si="10"/>
        <v>3041</v>
      </c>
      <c r="Q38" s="977">
        <f t="shared" si="10"/>
        <v>1289357.5</v>
      </c>
      <c r="R38" s="446">
        <f t="shared" si="10"/>
        <v>2192286717</v>
      </c>
      <c r="S38" s="185">
        <f t="shared" si="13"/>
        <v>423.99128576126276</v>
      </c>
      <c r="T38" s="185">
        <f t="shared" ref="T38:T59" si="18">IF(P38=0,"   －",R38/P38)</f>
        <v>720909.8049983558</v>
      </c>
      <c r="U38" s="955">
        <f t="shared" si="14"/>
        <v>10.228037131709943</v>
      </c>
      <c r="V38" s="692">
        <v>2520</v>
      </c>
      <c r="W38" s="693">
        <v>866</v>
      </c>
      <c r="X38" s="776">
        <f t="shared" si="15"/>
        <v>1700.2939192582353</v>
      </c>
    </row>
    <row r="39" spans="1:39" ht="14.45" customHeight="1" x14ac:dyDescent="0.15">
      <c r="B39" s="1287"/>
      <c r="C39" s="445">
        <v>2</v>
      </c>
      <c r="D39" s="974">
        <f>SUM('第7表_卸売価格(規格別・性別)_1和種:卸売価格（外国種1）'!D39)</f>
        <v>0</v>
      </c>
      <c r="E39" s="977">
        <f>SUM('第7表_卸売価格(規格別・性別)_1和種:卸売価格（外国種1）'!E39)</f>
        <v>0</v>
      </c>
      <c r="F39" s="446">
        <f>SUM('第7表_卸売価格(規格別・性別)_1和種:卸売価格（外国種1）'!F39)</f>
        <v>0</v>
      </c>
      <c r="G39" s="185" t="str">
        <f t="shared" si="11"/>
        <v xml:space="preserve">   －</v>
      </c>
      <c r="H39" s="185" t="str">
        <f t="shared" si="16"/>
        <v xml:space="preserve">   －</v>
      </c>
      <c r="I39" s="971">
        <f t="shared" si="17"/>
        <v>0</v>
      </c>
      <c r="J39" s="692">
        <v>0</v>
      </c>
      <c r="K39" s="693">
        <v>0</v>
      </c>
      <c r="L39" s="776">
        <f t="shared" si="12"/>
        <v>0</v>
      </c>
      <c r="M39" s="434"/>
      <c r="N39" s="1287"/>
      <c r="O39" s="445">
        <v>2</v>
      </c>
      <c r="P39" s="974">
        <f t="shared" si="10"/>
        <v>1953</v>
      </c>
      <c r="Q39" s="977">
        <f t="shared" si="10"/>
        <v>730232.7</v>
      </c>
      <c r="R39" s="446">
        <f t="shared" si="10"/>
        <v>992776095</v>
      </c>
      <c r="S39" s="185">
        <f t="shared" si="13"/>
        <v>373.90307219662054</v>
      </c>
      <c r="T39" s="185">
        <f t="shared" si="18"/>
        <v>508333.89400921657</v>
      </c>
      <c r="U39" s="955">
        <f t="shared" si="14"/>
        <v>6.5686802098748815</v>
      </c>
      <c r="V39" s="692">
        <v>3240</v>
      </c>
      <c r="W39" s="693">
        <v>718</v>
      </c>
      <c r="X39" s="776">
        <f t="shared" si="15"/>
        <v>1359.5338787211256</v>
      </c>
    </row>
    <row r="40" spans="1:39" ht="14.45" customHeight="1" x14ac:dyDescent="0.15">
      <c r="B40" s="1287"/>
      <c r="C40" s="447">
        <v>1</v>
      </c>
      <c r="D40" s="974">
        <f>SUM('第7表_卸売価格(規格別・性別)_1和種:卸売価格（外国種1）'!D40)</f>
        <v>0</v>
      </c>
      <c r="E40" s="978">
        <f>SUM('第7表_卸売価格(規格別・性別)_1和種:卸売価格（外国種1）'!E40)</f>
        <v>0</v>
      </c>
      <c r="F40" s="448">
        <f>SUM('第7表_卸売価格(規格別・性別)_1和種:卸売価格（外国種1）'!F40)</f>
        <v>0</v>
      </c>
      <c r="G40" s="185" t="str">
        <f t="shared" si="11"/>
        <v xml:space="preserve">   －</v>
      </c>
      <c r="H40" s="185" t="str">
        <f t="shared" si="16"/>
        <v xml:space="preserve">   －</v>
      </c>
      <c r="I40" s="980">
        <f t="shared" si="17"/>
        <v>0</v>
      </c>
      <c r="J40" s="692">
        <v>0</v>
      </c>
      <c r="K40" s="693">
        <v>0</v>
      </c>
      <c r="L40" s="776">
        <f t="shared" si="12"/>
        <v>0</v>
      </c>
      <c r="M40" s="434"/>
      <c r="N40" s="1287"/>
      <c r="O40" s="447">
        <v>1</v>
      </c>
      <c r="P40" s="974">
        <f t="shared" si="10"/>
        <v>6</v>
      </c>
      <c r="Q40" s="978">
        <f t="shared" si="10"/>
        <v>1873.6</v>
      </c>
      <c r="R40" s="448">
        <f t="shared" si="10"/>
        <v>2138961</v>
      </c>
      <c r="S40" s="185">
        <f t="shared" si="13"/>
        <v>312.26666666666665</v>
      </c>
      <c r="T40" s="185">
        <f t="shared" si="18"/>
        <v>356493.5</v>
      </c>
      <c r="U40" s="955">
        <f t="shared" si="14"/>
        <v>2.0180277142472756E-2</v>
      </c>
      <c r="V40" s="692">
        <v>1403</v>
      </c>
      <c r="W40" s="693">
        <v>980</v>
      </c>
      <c r="X40" s="776">
        <f t="shared" si="15"/>
        <v>1141.6316182749788</v>
      </c>
    </row>
    <row r="41" spans="1:39" ht="14.45" customHeight="1" x14ac:dyDescent="0.15">
      <c r="B41" s="1292"/>
      <c r="C41" s="449" t="s">
        <v>359</v>
      </c>
      <c r="D41" s="935">
        <f>SUM(D36:D40)</f>
        <v>0</v>
      </c>
      <c r="E41" s="943">
        <f>SUM(E36:E40)</f>
        <v>0</v>
      </c>
      <c r="F41" s="450">
        <f>SUM(F36:F40)</f>
        <v>0</v>
      </c>
      <c r="G41" s="186" t="str">
        <f t="shared" si="11"/>
        <v xml:space="preserve">   －</v>
      </c>
      <c r="H41" s="186" t="str">
        <f t="shared" si="16"/>
        <v xml:space="preserve">   －</v>
      </c>
      <c r="I41" s="969">
        <f t="shared" si="17"/>
        <v>0</v>
      </c>
      <c r="J41" s="694">
        <v>0</v>
      </c>
      <c r="K41" s="695">
        <v>0</v>
      </c>
      <c r="L41" s="777">
        <f t="shared" si="12"/>
        <v>0</v>
      </c>
      <c r="M41" s="434"/>
      <c r="N41" s="1292"/>
      <c r="O41" s="449" t="s">
        <v>359</v>
      </c>
      <c r="P41" s="935">
        <f>SUM(P36:P40)</f>
        <v>18821</v>
      </c>
      <c r="Q41" s="943">
        <f>SUM(Q36:Q40)</f>
        <v>8653933.7999999989</v>
      </c>
      <c r="R41" s="450">
        <f>SUM(R36:R40)</f>
        <v>18578259253</v>
      </c>
      <c r="S41" s="186">
        <f t="shared" si="13"/>
        <v>459.80201902130591</v>
      </c>
      <c r="T41" s="186">
        <f t="shared" si="18"/>
        <v>987102.66473619896</v>
      </c>
      <c r="U41" s="957">
        <f t="shared" si="14"/>
        <v>63.302166016413295</v>
      </c>
      <c r="V41" s="694">
        <v>5400</v>
      </c>
      <c r="W41" s="695">
        <v>433</v>
      </c>
      <c r="X41" s="777">
        <f t="shared" si="15"/>
        <v>2146.7993264519773</v>
      </c>
    </row>
    <row r="42" spans="1:39" ht="14.45" customHeight="1" x14ac:dyDescent="0.15">
      <c r="B42" s="1291" t="s">
        <v>360</v>
      </c>
      <c r="C42" s="442">
        <v>5</v>
      </c>
      <c r="D42" s="975">
        <f>SUM('第7表_卸売価格(規格別・性別)_1和種:卸売価格（外国種1）'!D42)</f>
        <v>0</v>
      </c>
      <c r="E42" s="976">
        <f>SUM('第7表_卸売価格(規格別・性別)_1和種:卸売価格（外国種1）'!E42)</f>
        <v>0</v>
      </c>
      <c r="F42" s="443">
        <f>SUM('第7表_卸売価格(規格別・性別)_1和種:卸売価格（外国種1）'!F42)</f>
        <v>0</v>
      </c>
      <c r="G42" s="184" t="str">
        <f t="shared" si="11"/>
        <v xml:space="preserve">   －</v>
      </c>
      <c r="H42" s="184" t="str">
        <f t="shared" si="16"/>
        <v xml:space="preserve">   －</v>
      </c>
      <c r="I42" s="979">
        <f t="shared" si="17"/>
        <v>0</v>
      </c>
      <c r="J42" s="698">
        <v>0</v>
      </c>
      <c r="K42" s="699">
        <v>0</v>
      </c>
      <c r="L42" s="775">
        <f>IF(E42 = 0, 0, F42/E42)</f>
        <v>0</v>
      </c>
      <c r="M42" s="434"/>
      <c r="N42" s="1291" t="s">
        <v>360</v>
      </c>
      <c r="O42" s="442">
        <v>5</v>
      </c>
      <c r="P42" s="975">
        <f t="shared" ref="P42:R46" si="19">SUM(D15,P15,D42)</f>
        <v>64</v>
      </c>
      <c r="Q42" s="976">
        <f t="shared" si="19"/>
        <v>32426.3</v>
      </c>
      <c r="R42" s="443">
        <f t="shared" si="19"/>
        <v>64506057</v>
      </c>
      <c r="S42" s="184">
        <f t="shared" si="13"/>
        <v>506.66093749999999</v>
      </c>
      <c r="T42" s="184">
        <f t="shared" si="18"/>
        <v>1007907.140625</v>
      </c>
      <c r="U42" s="954">
        <f t="shared" si="14"/>
        <v>0.21525628951970943</v>
      </c>
      <c r="V42" s="690">
        <v>2642</v>
      </c>
      <c r="W42" s="691">
        <v>1500</v>
      </c>
      <c r="X42" s="775">
        <f>IF(Q42 = 0, 0, R42/Q42)</f>
        <v>1989.3129034148208</v>
      </c>
    </row>
    <row r="43" spans="1:39" ht="14.45" customHeight="1" x14ac:dyDescent="0.15">
      <c r="B43" s="1287"/>
      <c r="C43" s="445">
        <v>4</v>
      </c>
      <c r="D43" s="974">
        <f>SUM('第7表_卸売価格(規格別・性別)_1和種:卸売価格（外国種1）'!D43)</f>
        <v>0</v>
      </c>
      <c r="E43" s="977">
        <f>SUM('第7表_卸売価格(規格別・性別)_1和種:卸売価格（外国種1）'!E43)</f>
        <v>0</v>
      </c>
      <c r="F43" s="446">
        <f>SUM('第7表_卸売価格(規格別・性別)_1和種:卸売価格（外国種1）'!F43)</f>
        <v>0</v>
      </c>
      <c r="G43" s="185" t="str">
        <f t="shared" si="11"/>
        <v xml:space="preserve">   －</v>
      </c>
      <c r="H43" s="185" t="str">
        <f t="shared" si="16"/>
        <v xml:space="preserve">   －</v>
      </c>
      <c r="I43" s="981">
        <f t="shared" si="17"/>
        <v>0</v>
      </c>
      <c r="J43" s="700">
        <v>0</v>
      </c>
      <c r="K43" s="714">
        <v>0</v>
      </c>
      <c r="L43" s="776">
        <f t="shared" si="12"/>
        <v>0</v>
      </c>
      <c r="M43" s="434"/>
      <c r="N43" s="1287"/>
      <c r="O43" s="445">
        <v>4</v>
      </c>
      <c r="P43" s="974">
        <f t="shared" si="19"/>
        <v>1199</v>
      </c>
      <c r="Q43" s="977">
        <f t="shared" si="19"/>
        <v>605468.5</v>
      </c>
      <c r="R43" s="446">
        <f t="shared" si="19"/>
        <v>1049822563</v>
      </c>
      <c r="S43" s="185">
        <f t="shared" si="13"/>
        <v>504.97789824854044</v>
      </c>
      <c r="T43" s="185">
        <f t="shared" si="18"/>
        <v>875581.78732276894</v>
      </c>
      <c r="U43" s="955">
        <f t="shared" si="14"/>
        <v>4.032692048970806</v>
      </c>
      <c r="V43" s="692">
        <v>2476</v>
      </c>
      <c r="W43" s="693">
        <v>972</v>
      </c>
      <c r="X43" s="776">
        <f t="shared" si="15"/>
        <v>1733.9012070817887</v>
      </c>
    </row>
    <row r="44" spans="1:39" ht="14.45" customHeight="1" x14ac:dyDescent="0.15">
      <c r="B44" s="1287"/>
      <c r="C44" s="445">
        <v>3</v>
      </c>
      <c r="D44" s="974">
        <f>SUM('第7表_卸売価格(規格別・性別)_1和種:卸売価格（外国種1）'!D44)</f>
        <v>0</v>
      </c>
      <c r="E44" s="977">
        <f>SUM('第7表_卸売価格(規格別・性別)_1和種:卸売価格（外国種1）'!E44)</f>
        <v>0</v>
      </c>
      <c r="F44" s="446">
        <f>SUM('第7表_卸売価格(規格別・性別)_1和種:卸売価格（外国種1）'!F44)</f>
        <v>0</v>
      </c>
      <c r="G44" s="185" t="str">
        <f t="shared" si="11"/>
        <v xml:space="preserve">   －</v>
      </c>
      <c r="H44" s="185" t="str">
        <f t="shared" si="16"/>
        <v xml:space="preserve">   －</v>
      </c>
      <c r="I44" s="971">
        <f t="shared" si="17"/>
        <v>0</v>
      </c>
      <c r="J44" s="700">
        <v>0</v>
      </c>
      <c r="K44" s="714">
        <v>0</v>
      </c>
      <c r="L44" s="776">
        <f t="shared" si="12"/>
        <v>0</v>
      </c>
      <c r="M44" s="434"/>
      <c r="N44" s="1287"/>
      <c r="O44" s="445">
        <v>3</v>
      </c>
      <c r="P44" s="974">
        <f t="shared" si="19"/>
        <v>2439</v>
      </c>
      <c r="Q44" s="977">
        <f t="shared" si="19"/>
        <v>1126838.5</v>
      </c>
      <c r="R44" s="446">
        <f t="shared" si="19"/>
        <v>1753820725</v>
      </c>
      <c r="S44" s="185">
        <f t="shared" si="13"/>
        <v>462.00840508405082</v>
      </c>
      <c r="T44" s="185">
        <f t="shared" si="18"/>
        <v>719073.68798687984</v>
      </c>
      <c r="U44" s="955">
        <f t="shared" si="14"/>
        <v>8.2032826584151763</v>
      </c>
      <c r="V44" s="692">
        <v>2354</v>
      </c>
      <c r="W44" s="693">
        <v>758</v>
      </c>
      <c r="X44" s="776">
        <f t="shared" si="15"/>
        <v>1556.4082386251446</v>
      </c>
    </row>
    <row r="45" spans="1:39" ht="14.45" customHeight="1" x14ac:dyDescent="0.15">
      <c r="B45" s="1287"/>
      <c r="C45" s="445">
        <v>2</v>
      </c>
      <c r="D45" s="974">
        <f>SUM('第7表_卸売価格(規格別・性別)_1和種:卸売価格（外国種1）'!D45)</f>
        <v>0</v>
      </c>
      <c r="E45" s="977">
        <f>SUM('第7表_卸売価格(規格別・性別)_1和種:卸売価格（外国種1）'!E45)</f>
        <v>0</v>
      </c>
      <c r="F45" s="446">
        <f>SUM('第7表_卸売価格(規格別・性別)_1和種:卸売価格（外国種1）'!F45)</f>
        <v>0</v>
      </c>
      <c r="G45" s="185" t="str">
        <f t="shared" si="11"/>
        <v xml:space="preserve">   －</v>
      </c>
      <c r="H45" s="185" t="str">
        <f t="shared" si="16"/>
        <v xml:space="preserve">   －</v>
      </c>
      <c r="I45" s="971">
        <f t="shared" si="17"/>
        <v>0</v>
      </c>
      <c r="J45" s="700">
        <v>0</v>
      </c>
      <c r="K45" s="714">
        <v>0</v>
      </c>
      <c r="L45" s="776">
        <f t="shared" si="12"/>
        <v>0</v>
      </c>
      <c r="M45" s="434"/>
      <c r="N45" s="1287"/>
      <c r="O45" s="445">
        <v>2</v>
      </c>
      <c r="P45" s="974">
        <f t="shared" si="19"/>
        <v>4373</v>
      </c>
      <c r="Q45" s="977">
        <f t="shared" si="19"/>
        <v>1604308.2000000002</v>
      </c>
      <c r="R45" s="446">
        <f t="shared" si="19"/>
        <v>2057558183</v>
      </c>
      <c r="S45" s="185">
        <f t="shared" si="13"/>
        <v>366.86672764692435</v>
      </c>
      <c r="T45" s="185">
        <f t="shared" si="18"/>
        <v>470514.10541962041</v>
      </c>
      <c r="U45" s="955">
        <f t="shared" si="14"/>
        <v>14.708058657338894</v>
      </c>
      <c r="V45" s="692">
        <v>2068</v>
      </c>
      <c r="W45" s="693">
        <v>324</v>
      </c>
      <c r="X45" s="776">
        <f t="shared" si="15"/>
        <v>1282.5205175663878</v>
      </c>
    </row>
    <row r="46" spans="1:39" ht="14.45" customHeight="1" x14ac:dyDescent="0.15">
      <c r="B46" s="1287"/>
      <c r="C46" s="447">
        <v>1</v>
      </c>
      <c r="D46" s="974">
        <f>SUM('第7表_卸売価格(規格別・性別)_1和種:卸売価格（外国種1）'!D46)</f>
        <v>0</v>
      </c>
      <c r="E46" s="977">
        <f>SUM('第7表_卸売価格(規格別・性別)_1和種:卸売価格（外国種1）'!E46)</f>
        <v>0</v>
      </c>
      <c r="F46" s="446">
        <f>SUM('第7表_卸売価格(規格別・性別)_1和種:卸売価格（外国種1）'!F46)</f>
        <v>0</v>
      </c>
      <c r="G46" s="185" t="str">
        <f t="shared" si="11"/>
        <v xml:space="preserve">   －</v>
      </c>
      <c r="H46" s="185" t="str">
        <f t="shared" si="16"/>
        <v xml:space="preserve">   －</v>
      </c>
      <c r="I46" s="971">
        <f t="shared" si="17"/>
        <v>0</v>
      </c>
      <c r="J46" s="702">
        <v>0</v>
      </c>
      <c r="K46" s="715">
        <v>0</v>
      </c>
      <c r="L46" s="776">
        <f t="shared" si="12"/>
        <v>0</v>
      </c>
      <c r="M46" s="434"/>
      <c r="N46" s="1287"/>
      <c r="O46" s="447">
        <v>1</v>
      </c>
      <c r="P46" s="974">
        <f t="shared" si="19"/>
        <v>204</v>
      </c>
      <c r="Q46" s="977">
        <f t="shared" si="19"/>
        <v>61345.200000000004</v>
      </c>
      <c r="R46" s="446">
        <f t="shared" si="19"/>
        <v>55322287</v>
      </c>
      <c r="S46" s="185">
        <f t="shared" si="13"/>
        <v>300.71176470588239</v>
      </c>
      <c r="T46" s="185">
        <f t="shared" si="18"/>
        <v>271187.68137254904</v>
      </c>
      <c r="U46" s="955">
        <f t="shared" si="14"/>
        <v>0.68612942284407374</v>
      </c>
      <c r="V46" s="692">
        <v>1311</v>
      </c>
      <c r="W46" s="693">
        <v>548</v>
      </c>
      <c r="X46" s="776">
        <f t="shared" si="15"/>
        <v>901.81932734753491</v>
      </c>
    </row>
    <row r="47" spans="1:39" ht="14.45" customHeight="1" x14ac:dyDescent="0.15">
      <c r="B47" s="1292"/>
      <c r="C47" s="449" t="s">
        <v>359</v>
      </c>
      <c r="D47" s="935">
        <f>SUM(D42:D46)</f>
        <v>0</v>
      </c>
      <c r="E47" s="943">
        <f>SUM(E42:E46)</f>
        <v>0</v>
      </c>
      <c r="F47" s="450">
        <f>SUM(F42:F46)</f>
        <v>0</v>
      </c>
      <c r="G47" s="186" t="str">
        <f t="shared" si="11"/>
        <v xml:space="preserve">   －</v>
      </c>
      <c r="H47" s="313" t="str">
        <f t="shared" si="16"/>
        <v xml:space="preserve">   －</v>
      </c>
      <c r="I47" s="956">
        <f t="shared" si="17"/>
        <v>0</v>
      </c>
      <c r="J47" s="706">
        <v>0</v>
      </c>
      <c r="K47" s="716">
        <v>0</v>
      </c>
      <c r="L47" s="777">
        <f t="shared" si="12"/>
        <v>0</v>
      </c>
      <c r="M47" s="434"/>
      <c r="N47" s="1292"/>
      <c r="O47" s="449" t="s">
        <v>359</v>
      </c>
      <c r="P47" s="935">
        <f>SUM(P42:P46)</f>
        <v>8279</v>
      </c>
      <c r="Q47" s="943">
        <f>SUM(Q42:Q46)</f>
        <v>3430386.7</v>
      </c>
      <c r="R47" s="450">
        <f>SUM(R42:R46)</f>
        <v>4981029815</v>
      </c>
      <c r="S47" s="186">
        <f t="shared" si="13"/>
        <v>414.34795265128639</v>
      </c>
      <c r="T47" s="313">
        <f t="shared" si="18"/>
        <v>601646.31175262714</v>
      </c>
      <c r="U47" s="957">
        <f t="shared" si="14"/>
        <v>27.845419077088657</v>
      </c>
      <c r="V47" s="694">
        <v>2642</v>
      </c>
      <c r="W47" s="695">
        <v>324</v>
      </c>
      <c r="X47" s="777">
        <f t="shared" si="15"/>
        <v>1452.0315785389441</v>
      </c>
    </row>
    <row r="48" spans="1:39" ht="14.45" customHeight="1" x14ac:dyDescent="0.15">
      <c r="B48" s="1291" t="s">
        <v>361</v>
      </c>
      <c r="C48" s="442">
        <v>5</v>
      </c>
      <c r="D48" s="975">
        <f>SUM('第7表_卸売価格(規格別・性別)_1和種:卸売価格（外国種1）'!D48)</f>
        <v>0</v>
      </c>
      <c r="E48" s="976">
        <f>SUM('第7表_卸売価格(規格別・性別)_1和種:卸売価格（外国種1）'!E48)</f>
        <v>0</v>
      </c>
      <c r="F48" s="443">
        <f>SUM('第7表_卸売価格(規格別・性別)_1和種:卸売価格（外国種1）'!F48)</f>
        <v>0</v>
      </c>
      <c r="G48" s="184" t="str">
        <f t="shared" si="11"/>
        <v xml:space="preserve">   －</v>
      </c>
      <c r="H48" s="184" t="str">
        <f t="shared" si="16"/>
        <v xml:space="preserve">   －</v>
      </c>
      <c r="I48" s="979">
        <f t="shared" si="17"/>
        <v>0</v>
      </c>
      <c r="J48" s="698">
        <v>0</v>
      </c>
      <c r="K48" s="717">
        <v>0</v>
      </c>
      <c r="L48" s="775">
        <f>IF(E48 = 0, 0, F48/E48)</f>
        <v>0</v>
      </c>
      <c r="M48" s="434"/>
      <c r="N48" s="1291" t="s">
        <v>361</v>
      </c>
      <c r="O48" s="442">
        <v>5</v>
      </c>
      <c r="P48" s="975">
        <f t="shared" ref="P48:R52" si="20">SUM(D21,P21,D48)</f>
        <v>2</v>
      </c>
      <c r="Q48" s="976">
        <f t="shared" si="20"/>
        <v>1236</v>
      </c>
      <c r="R48" s="443">
        <f t="shared" si="20"/>
        <v>2098236</v>
      </c>
      <c r="S48" s="184">
        <f t="shared" si="13"/>
        <v>618</v>
      </c>
      <c r="T48" s="184">
        <f t="shared" si="18"/>
        <v>1049118</v>
      </c>
      <c r="U48" s="954">
        <f t="shared" si="14"/>
        <v>6.7267590474909197E-3</v>
      </c>
      <c r="V48" s="690">
        <v>1720</v>
      </c>
      <c r="W48" s="691">
        <v>1669</v>
      </c>
      <c r="X48" s="775">
        <f>IF(Q48 = 0, 0, R48/Q48)</f>
        <v>1697.6019417475727</v>
      </c>
    </row>
    <row r="49" spans="1:24" ht="14.45" customHeight="1" x14ac:dyDescent="0.15">
      <c r="B49" s="1287"/>
      <c r="C49" s="445">
        <v>4</v>
      </c>
      <c r="D49" s="974">
        <f>SUM('第7表_卸売価格(規格別・性別)_1和種:卸売価格（外国種1）'!D49)</f>
        <v>0</v>
      </c>
      <c r="E49" s="977">
        <f>SUM('第7表_卸売価格(規格別・性別)_1和種:卸売価格（外国種1）'!E49)</f>
        <v>0</v>
      </c>
      <c r="F49" s="446">
        <f>SUM('第7表_卸売価格(規格別・性別)_1和種:卸売価格（外国種1）'!F49)</f>
        <v>0</v>
      </c>
      <c r="G49" s="185" t="str">
        <f t="shared" si="11"/>
        <v xml:space="preserve">   －</v>
      </c>
      <c r="H49" s="185" t="str">
        <f t="shared" si="16"/>
        <v xml:space="preserve">   －</v>
      </c>
      <c r="I49" s="972">
        <f t="shared" si="17"/>
        <v>0</v>
      </c>
      <c r="J49" s="700">
        <v>0</v>
      </c>
      <c r="K49" s="703">
        <v>0</v>
      </c>
      <c r="L49" s="776">
        <f t="shared" si="12"/>
        <v>0</v>
      </c>
      <c r="M49" s="434"/>
      <c r="N49" s="1287"/>
      <c r="O49" s="445">
        <v>4</v>
      </c>
      <c r="P49" s="974">
        <f t="shared" si="20"/>
        <v>65</v>
      </c>
      <c r="Q49" s="977">
        <f t="shared" si="20"/>
        <v>37205.4</v>
      </c>
      <c r="R49" s="446">
        <f t="shared" si="20"/>
        <v>60515224</v>
      </c>
      <c r="S49" s="185">
        <f t="shared" si="13"/>
        <v>572.39076923076925</v>
      </c>
      <c r="T49" s="185">
        <f t="shared" si="18"/>
        <v>931003.4461538461</v>
      </c>
      <c r="U49" s="955">
        <f t="shared" si="14"/>
        <v>0.21861966904345487</v>
      </c>
      <c r="V49" s="692">
        <v>1944</v>
      </c>
      <c r="W49" s="693">
        <v>832</v>
      </c>
      <c r="X49" s="776">
        <f t="shared" si="15"/>
        <v>1626.5172259940762</v>
      </c>
    </row>
    <row r="50" spans="1:24" ht="14.45" customHeight="1" x14ac:dyDescent="0.15">
      <c r="B50" s="1287"/>
      <c r="C50" s="445">
        <v>3</v>
      </c>
      <c r="D50" s="974">
        <f>SUM('第7表_卸売価格(規格別・性別)_1和種:卸売価格（外国種1）'!D50)</f>
        <v>0</v>
      </c>
      <c r="E50" s="977">
        <f>SUM('第7表_卸売価格(規格別・性別)_1和種:卸売価格（外国種1）'!E50)</f>
        <v>0</v>
      </c>
      <c r="F50" s="446">
        <f>SUM('第7表_卸売価格(規格別・性別)_1和種:卸売価格（外国種1）'!F50)</f>
        <v>0</v>
      </c>
      <c r="G50" s="185" t="str">
        <f t="shared" si="11"/>
        <v xml:space="preserve">   －</v>
      </c>
      <c r="H50" s="185" t="str">
        <f t="shared" si="16"/>
        <v xml:space="preserve">   －</v>
      </c>
      <c r="I50" s="971">
        <f t="shared" si="17"/>
        <v>0</v>
      </c>
      <c r="J50" s="714">
        <v>0</v>
      </c>
      <c r="K50" s="701">
        <v>0</v>
      </c>
      <c r="L50" s="776">
        <f t="shared" si="12"/>
        <v>0</v>
      </c>
      <c r="M50" s="434"/>
      <c r="N50" s="1287"/>
      <c r="O50" s="445">
        <v>3</v>
      </c>
      <c r="P50" s="974">
        <f t="shared" si="20"/>
        <v>316</v>
      </c>
      <c r="Q50" s="977">
        <f t="shared" si="20"/>
        <v>168098.40000000002</v>
      </c>
      <c r="R50" s="446">
        <f t="shared" si="20"/>
        <v>258666633</v>
      </c>
      <c r="S50" s="185">
        <f>IF(P50=0,"   －",Q50/P50)</f>
        <v>531.95696202531656</v>
      </c>
      <c r="T50" s="185">
        <f t="shared" si="18"/>
        <v>818565.29430379742</v>
      </c>
      <c r="U50" s="955">
        <f>IF($P$59=0,"－",P50/$P$59*100)</f>
        <v>1.0628279295035652</v>
      </c>
      <c r="V50" s="692">
        <v>1944</v>
      </c>
      <c r="W50" s="693">
        <v>540</v>
      </c>
      <c r="X50" s="776">
        <f t="shared" si="15"/>
        <v>1538.7810532402448</v>
      </c>
    </row>
    <row r="51" spans="1:24" ht="14.45" customHeight="1" x14ac:dyDescent="0.15">
      <c r="B51" s="1287"/>
      <c r="C51" s="445">
        <v>2</v>
      </c>
      <c r="D51" s="974">
        <f>SUM('第7表_卸売価格(規格別・性別)_1和種:卸売価格（外国種1）'!D51)</f>
        <v>0</v>
      </c>
      <c r="E51" s="977">
        <f>SUM('第7表_卸売価格(規格別・性別)_1和種:卸売価格（外国種1）'!E51)</f>
        <v>0</v>
      </c>
      <c r="F51" s="446">
        <f>SUM('第7表_卸売価格(規格別・性別)_1和種:卸売価格（外国種1）'!F51)</f>
        <v>0</v>
      </c>
      <c r="G51" s="185" t="str">
        <f t="shared" si="11"/>
        <v xml:space="preserve">   －</v>
      </c>
      <c r="H51" s="185" t="str">
        <f t="shared" si="16"/>
        <v xml:space="preserve">   －</v>
      </c>
      <c r="I51" s="980">
        <f t="shared" si="17"/>
        <v>0</v>
      </c>
      <c r="J51" s="700">
        <v>0</v>
      </c>
      <c r="K51" s="701">
        <v>0</v>
      </c>
      <c r="L51" s="776">
        <f t="shared" si="12"/>
        <v>0</v>
      </c>
      <c r="M51" s="434"/>
      <c r="N51" s="1287"/>
      <c r="O51" s="445">
        <v>2</v>
      </c>
      <c r="P51" s="974">
        <f t="shared" si="20"/>
        <v>644</v>
      </c>
      <c r="Q51" s="977">
        <f t="shared" si="20"/>
        <v>279551.5</v>
      </c>
      <c r="R51" s="446">
        <f t="shared" si="20"/>
        <v>315419719</v>
      </c>
      <c r="S51" s="185">
        <f t="shared" si="13"/>
        <v>434.08618012422357</v>
      </c>
      <c r="T51" s="185">
        <f t="shared" si="18"/>
        <v>489782.17236024846</v>
      </c>
      <c r="U51" s="955">
        <f t="shared" si="14"/>
        <v>2.1660164132920761</v>
      </c>
      <c r="V51" s="692">
        <v>1944</v>
      </c>
      <c r="W51" s="693">
        <v>377</v>
      </c>
      <c r="X51" s="776">
        <f t="shared" si="15"/>
        <v>1128.3063013434019</v>
      </c>
    </row>
    <row r="52" spans="1:24" ht="14.45" customHeight="1" x14ac:dyDescent="0.15">
      <c r="B52" s="1287"/>
      <c r="C52" s="447">
        <v>1</v>
      </c>
      <c r="D52" s="974">
        <f>SUM('第7表_卸売価格(規格別・性別)_1和種:卸売価格（外国種1）'!D52)</f>
        <v>6</v>
      </c>
      <c r="E52" s="977">
        <f>SUM('第7表_卸売価格(規格別・性別)_1和種:卸売価格（外国種1）'!E52)</f>
        <v>2483.3999999999996</v>
      </c>
      <c r="F52" s="446">
        <f>SUM('第7表_卸売価格(規格別・性別)_1和種:卸売価格（外国種1）'!F52)</f>
        <v>1318775</v>
      </c>
      <c r="G52" s="185">
        <f t="shared" si="11"/>
        <v>413.89999999999992</v>
      </c>
      <c r="H52" s="185">
        <f t="shared" si="16"/>
        <v>219795.83333333334</v>
      </c>
      <c r="I52" s="981">
        <f t="shared" si="17"/>
        <v>100</v>
      </c>
      <c r="J52" s="692">
        <v>648</v>
      </c>
      <c r="K52" s="693">
        <v>433</v>
      </c>
      <c r="L52" s="776">
        <f t="shared" si="12"/>
        <v>531.03607956833378</v>
      </c>
      <c r="M52" s="434"/>
      <c r="N52" s="1287"/>
      <c r="O52" s="447">
        <v>1</v>
      </c>
      <c r="P52" s="974">
        <f t="shared" si="20"/>
        <v>1605</v>
      </c>
      <c r="Q52" s="977">
        <f t="shared" si="20"/>
        <v>411918.2</v>
      </c>
      <c r="R52" s="446">
        <f t="shared" si="20"/>
        <v>299526398</v>
      </c>
      <c r="S52" s="185">
        <f t="shared" si="13"/>
        <v>256.64685358255451</v>
      </c>
      <c r="T52" s="185">
        <f t="shared" si="18"/>
        <v>186620.80872274144</v>
      </c>
      <c r="U52" s="955">
        <f t="shared" si="14"/>
        <v>5.3982241356114624</v>
      </c>
      <c r="V52" s="692">
        <v>1401</v>
      </c>
      <c r="W52" s="693">
        <v>208</v>
      </c>
      <c r="X52" s="776">
        <f t="shared" si="15"/>
        <v>727.15019147005398</v>
      </c>
    </row>
    <row r="53" spans="1:24" ht="14.45" customHeight="1" x14ac:dyDescent="0.15">
      <c r="B53" s="1292"/>
      <c r="C53" s="449" t="s">
        <v>359</v>
      </c>
      <c r="D53" s="935">
        <f>SUM(D48:D52)</f>
        <v>6</v>
      </c>
      <c r="E53" s="943">
        <f>SUM(E48:E52)</f>
        <v>2483.3999999999996</v>
      </c>
      <c r="F53" s="450">
        <f>SUM(F48:F52)</f>
        <v>1318775</v>
      </c>
      <c r="G53" s="186">
        <f t="shared" si="11"/>
        <v>413.89999999999992</v>
      </c>
      <c r="H53" s="186">
        <f t="shared" si="16"/>
        <v>219795.83333333334</v>
      </c>
      <c r="I53" s="969">
        <f>IF($D$59=0,"－",D53/$D$59*100)</f>
        <v>100</v>
      </c>
      <c r="J53" s="694">
        <v>648</v>
      </c>
      <c r="K53" s="695">
        <v>433</v>
      </c>
      <c r="L53" s="777">
        <f t="shared" si="12"/>
        <v>531.03607956833378</v>
      </c>
      <c r="M53" s="434"/>
      <c r="N53" s="1292"/>
      <c r="O53" s="449" t="s">
        <v>359</v>
      </c>
      <c r="P53" s="935">
        <f>SUM(P48:P52)</f>
        <v>2632</v>
      </c>
      <c r="Q53" s="943">
        <f>SUM(Q48:Q52)</f>
        <v>898009.5</v>
      </c>
      <c r="R53" s="450">
        <f>SUM(R48:R52)</f>
        <v>936226210</v>
      </c>
      <c r="S53" s="186">
        <f t="shared" si="13"/>
        <v>341.18901975683889</v>
      </c>
      <c r="T53" s="186">
        <f t="shared" si="18"/>
        <v>355709.04635258357</v>
      </c>
      <c r="U53" s="957">
        <f t="shared" si="14"/>
        <v>8.8524149064980495</v>
      </c>
      <c r="V53" s="694">
        <v>1944</v>
      </c>
      <c r="W53" s="695">
        <v>208</v>
      </c>
      <c r="X53" s="777">
        <f t="shared" si="15"/>
        <v>1042.557133304269</v>
      </c>
    </row>
    <row r="54" spans="1:24" ht="15.95" customHeight="1" x14ac:dyDescent="0.15">
      <c r="B54" s="1291" t="s">
        <v>359</v>
      </c>
      <c r="C54" s="442">
        <v>5</v>
      </c>
      <c r="D54" s="945">
        <f>SUM(D36,D42,D48)</f>
        <v>0</v>
      </c>
      <c r="E54" s="966">
        <f>SUM(E36,E42,E48)</f>
        <v>0</v>
      </c>
      <c r="F54" s="453">
        <f>SUM(F36,F42,F48)</f>
        <v>0</v>
      </c>
      <c r="G54" s="184" t="str">
        <f t="shared" si="11"/>
        <v xml:space="preserve">   －</v>
      </c>
      <c r="H54" s="241" t="str">
        <f t="shared" si="16"/>
        <v xml:space="preserve">   －</v>
      </c>
      <c r="I54" s="968">
        <f t="shared" si="17"/>
        <v>0</v>
      </c>
      <c r="J54" s="712">
        <v>0</v>
      </c>
      <c r="K54" s="717">
        <v>0</v>
      </c>
      <c r="L54" s="775">
        <f>IF(E54 = 0, 0, F54/E54)</f>
        <v>0</v>
      </c>
      <c r="M54" s="434"/>
      <c r="N54" s="455" t="s">
        <v>359</v>
      </c>
      <c r="O54" s="442">
        <v>5</v>
      </c>
      <c r="P54" s="945">
        <f>SUM(P36,P42,P48)</f>
        <v>7700</v>
      </c>
      <c r="Q54" s="966">
        <f>SUM(Q36,Q42,Q48)</f>
        <v>3831630.3999999994</v>
      </c>
      <c r="R54" s="453">
        <f>SUM(R36,R42,R48)</f>
        <v>9634173315</v>
      </c>
      <c r="S54" s="184">
        <f t="shared" si="13"/>
        <v>497.61433766233756</v>
      </c>
      <c r="T54" s="241">
        <f t="shared" si="18"/>
        <v>1251191.3396103897</v>
      </c>
      <c r="U54" s="954">
        <f t="shared" si="14"/>
        <v>25.898022332840036</v>
      </c>
      <c r="V54" s="718">
        <v>5400</v>
      </c>
      <c r="W54" s="719">
        <v>433</v>
      </c>
      <c r="X54" s="775">
        <f>IF(Q54 = 0, 0, R54/Q54)</f>
        <v>2514.3796006525058</v>
      </c>
    </row>
    <row r="55" spans="1:24" ht="15.95" customHeight="1" x14ac:dyDescent="0.15">
      <c r="B55" s="1287"/>
      <c r="C55" s="445">
        <v>4</v>
      </c>
      <c r="D55" s="934">
        <f t="shared" ref="D55:F58" si="21">SUM(D37,D43,D49)</f>
        <v>0</v>
      </c>
      <c r="E55" s="942">
        <f t="shared" si="21"/>
        <v>0</v>
      </c>
      <c r="F55" s="454">
        <f t="shared" si="21"/>
        <v>0</v>
      </c>
      <c r="G55" s="185" t="str">
        <f t="shared" si="11"/>
        <v xml:space="preserve">   －</v>
      </c>
      <c r="H55" s="185" t="str">
        <f t="shared" si="16"/>
        <v xml:space="preserve">   －</v>
      </c>
      <c r="I55" s="971">
        <f t="shared" si="17"/>
        <v>0</v>
      </c>
      <c r="J55" s="702">
        <v>0</v>
      </c>
      <c r="K55" s="715">
        <v>0</v>
      </c>
      <c r="L55" s="776">
        <f t="shared" si="12"/>
        <v>0</v>
      </c>
      <c r="M55" s="434"/>
      <c r="N55" s="456" t="s">
        <v>378</v>
      </c>
      <c r="O55" s="445">
        <v>4</v>
      </c>
      <c r="P55" s="934">
        <f t="shared" ref="P55:R58" si="22">SUM(P37,P43,P49)</f>
        <v>7451</v>
      </c>
      <c r="Q55" s="942">
        <f t="shared" si="22"/>
        <v>3477175.8</v>
      </c>
      <c r="R55" s="454">
        <f t="shared" si="22"/>
        <v>6933826245</v>
      </c>
      <c r="S55" s="185">
        <f t="shared" si="13"/>
        <v>466.67236612535226</v>
      </c>
      <c r="T55" s="185">
        <f t="shared" si="18"/>
        <v>930590.02080257679</v>
      </c>
      <c r="U55" s="955">
        <f t="shared" si="14"/>
        <v>25.060540831427421</v>
      </c>
      <c r="V55" s="692">
        <v>2918</v>
      </c>
      <c r="W55" s="693">
        <v>541</v>
      </c>
      <c r="X55" s="776">
        <f t="shared" si="15"/>
        <v>1994.0971189894972</v>
      </c>
    </row>
    <row r="56" spans="1:24" ht="15.95" customHeight="1" x14ac:dyDescent="0.15">
      <c r="B56" s="1287"/>
      <c r="C56" s="445">
        <v>3</v>
      </c>
      <c r="D56" s="934">
        <f t="shared" si="21"/>
        <v>0</v>
      </c>
      <c r="E56" s="942">
        <f t="shared" si="21"/>
        <v>0</v>
      </c>
      <c r="F56" s="454">
        <f t="shared" si="21"/>
        <v>0</v>
      </c>
      <c r="G56" s="185" t="str">
        <f t="shared" si="11"/>
        <v xml:space="preserve">   －</v>
      </c>
      <c r="H56" s="185" t="str">
        <f t="shared" si="16"/>
        <v xml:space="preserve">   －</v>
      </c>
      <c r="I56" s="980">
        <f t="shared" si="17"/>
        <v>0</v>
      </c>
      <c r="J56" s="700">
        <v>0</v>
      </c>
      <c r="K56" s="714">
        <v>0</v>
      </c>
      <c r="L56" s="776">
        <f t="shared" si="12"/>
        <v>0</v>
      </c>
      <c r="M56" s="434"/>
      <c r="N56" s="1287" t="s">
        <v>435</v>
      </c>
      <c r="O56" s="445">
        <v>3</v>
      </c>
      <c r="P56" s="934">
        <f t="shared" si="22"/>
        <v>5796</v>
      </c>
      <c r="Q56" s="942">
        <f>SUM(Q38,Q44,Q50)</f>
        <v>2584294.3999999999</v>
      </c>
      <c r="R56" s="454">
        <f t="shared" si="22"/>
        <v>4204774075</v>
      </c>
      <c r="S56" s="185">
        <f t="shared" si="13"/>
        <v>445.87550034506552</v>
      </c>
      <c r="T56" s="185">
        <f t="shared" si="18"/>
        <v>725461.36559696344</v>
      </c>
      <c r="U56" s="955">
        <f t="shared" si="14"/>
        <v>19.494147719628682</v>
      </c>
      <c r="V56" s="692">
        <v>2520</v>
      </c>
      <c r="W56" s="693">
        <v>540</v>
      </c>
      <c r="X56" s="776">
        <f t="shared" si="15"/>
        <v>1627.0491763631885</v>
      </c>
    </row>
    <row r="57" spans="1:24" ht="15.95" customHeight="1" x14ac:dyDescent="0.15">
      <c r="B57" s="1287"/>
      <c r="C57" s="445">
        <v>2</v>
      </c>
      <c r="D57" s="934">
        <f t="shared" si="21"/>
        <v>0</v>
      </c>
      <c r="E57" s="942">
        <f t="shared" si="21"/>
        <v>0</v>
      </c>
      <c r="F57" s="454">
        <f t="shared" si="21"/>
        <v>0</v>
      </c>
      <c r="G57" s="185" t="str">
        <f t="shared" si="11"/>
        <v xml:space="preserve">   －</v>
      </c>
      <c r="H57" s="185" t="str">
        <f t="shared" si="16"/>
        <v xml:space="preserve">   －</v>
      </c>
      <c r="I57" s="971">
        <f t="shared" si="17"/>
        <v>0</v>
      </c>
      <c r="J57" s="692">
        <v>0</v>
      </c>
      <c r="K57" s="693">
        <v>0</v>
      </c>
      <c r="L57" s="776">
        <f t="shared" si="12"/>
        <v>0</v>
      </c>
      <c r="M57" s="434"/>
      <c r="N57" s="1287"/>
      <c r="O57" s="445">
        <v>2</v>
      </c>
      <c r="P57" s="934">
        <f t="shared" si="22"/>
        <v>6970</v>
      </c>
      <c r="Q57" s="942">
        <f t="shared" si="22"/>
        <v>2614092.4000000004</v>
      </c>
      <c r="R57" s="454">
        <f t="shared" si="22"/>
        <v>3365753997</v>
      </c>
      <c r="S57" s="185">
        <f t="shared" si="13"/>
        <v>375.04912482066004</v>
      </c>
      <c r="T57" s="185">
        <f t="shared" si="18"/>
        <v>482891.53472022957</v>
      </c>
      <c r="U57" s="955">
        <f t="shared" si="14"/>
        <v>23.442755280505853</v>
      </c>
      <c r="V57" s="692">
        <v>3240</v>
      </c>
      <c r="W57" s="693">
        <v>324</v>
      </c>
      <c r="X57" s="776">
        <f t="shared" si="15"/>
        <v>1287.5420918556665</v>
      </c>
    </row>
    <row r="58" spans="1:24" ht="15.95" customHeight="1" x14ac:dyDescent="0.15">
      <c r="B58" s="1287"/>
      <c r="C58" s="447">
        <v>1</v>
      </c>
      <c r="D58" s="934">
        <f t="shared" si="21"/>
        <v>6</v>
      </c>
      <c r="E58" s="942">
        <f t="shared" si="21"/>
        <v>2483.3999999999996</v>
      </c>
      <c r="F58" s="454">
        <f t="shared" si="21"/>
        <v>1318775</v>
      </c>
      <c r="G58" s="185">
        <f t="shared" si="11"/>
        <v>413.89999999999992</v>
      </c>
      <c r="H58" s="185">
        <f t="shared" si="16"/>
        <v>219795.83333333334</v>
      </c>
      <c r="I58" s="980">
        <f t="shared" si="17"/>
        <v>100</v>
      </c>
      <c r="J58" s="692">
        <v>648</v>
      </c>
      <c r="K58" s="693">
        <v>433</v>
      </c>
      <c r="L58" s="776">
        <f t="shared" si="12"/>
        <v>531.03607956833378</v>
      </c>
      <c r="M58" s="434"/>
      <c r="N58" s="1287"/>
      <c r="O58" s="447">
        <v>1</v>
      </c>
      <c r="P58" s="934">
        <f t="shared" si="22"/>
        <v>1815</v>
      </c>
      <c r="Q58" s="942">
        <f t="shared" si="22"/>
        <v>475137</v>
      </c>
      <c r="R58" s="454">
        <f t="shared" si="22"/>
        <v>356987646</v>
      </c>
      <c r="S58" s="185">
        <f t="shared" si="13"/>
        <v>261.78347107438015</v>
      </c>
      <c r="T58" s="185">
        <f t="shared" si="18"/>
        <v>196687.40826446281</v>
      </c>
      <c r="U58" s="955">
        <f t="shared" si="14"/>
        <v>6.1045338355980094</v>
      </c>
      <c r="V58" s="692">
        <v>1403</v>
      </c>
      <c r="W58" s="693">
        <v>208</v>
      </c>
      <c r="X58" s="776">
        <f t="shared" si="15"/>
        <v>751.3362377587938</v>
      </c>
    </row>
    <row r="59" spans="1:24" ht="15.95" customHeight="1" x14ac:dyDescent="0.15">
      <c r="B59" s="1292"/>
      <c r="C59" s="449" t="s">
        <v>359</v>
      </c>
      <c r="D59" s="935">
        <f>SUM(D54:D58)</f>
        <v>6</v>
      </c>
      <c r="E59" s="943">
        <f>SUM(E54:E58)</f>
        <v>2483.3999999999996</v>
      </c>
      <c r="F59" s="450">
        <f>SUM(F54:F58)</f>
        <v>1318775</v>
      </c>
      <c r="G59" s="186">
        <f t="shared" si="11"/>
        <v>413.89999999999992</v>
      </c>
      <c r="H59" s="186">
        <f t="shared" si="16"/>
        <v>219795.83333333334</v>
      </c>
      <c r="I59" s="981">
        <f t="shared" si="17"/>
        <v>100</v>
      </c>
      <c r="J59" s="694">
        <v>648</v>
      </c>
      <c r="K59" s="695">
        <v>433</v>
      </c>
      <c r="L59" s="777">
        <f t="shared" si="12"/>
        <v>531.03607956833378</v>
      </c>
      <c r="M59" s="434"/>
      <c r="N59" s="457" t="s">
        <v>380</v>
      </c>
      <c r="O59" s="449" t="s">
        <v>359</v>
      </c>
      <c r="P59" s="935">
        <f>SUM(P54:P58)</f>
        <v>29732</v>
      </c>
      <c r="Q59" s="943">
        <f>SUM(Q54:Q58)</f>
        <v>12982330</v>
      </c>
      <c r="R59" s="450">
        <f>SUM(R54:R58)</f>
        <v>24495515278</v>
      </c>
      <c r="S59" s="186">
        <f t="shared" si="13"/>
        <v>436.64502892506391</v>
      </c>
      <c r="T59" s="186">
        <f t="shared" si="18"/>
        <v>823877.1450961926</v>
      </c>
      <c r="U59" s="957">
        <f t="shared" si="14"/>
        <v>100</v>
      </c>
      <c r="V59" s="694">
        <v>5400</v>
      </c>
      <c r="W59" s="695">
        <v>208</v>
      </c>
      <c r="X59" s="777">
        <f t="shared" si="15"/>
        <v>1886.8350502567721</v>
      </c>
    </row>
    <row r="60" spans="1:24" ht="11.25" customHeight="1" x14ac:dyDescent="0.15">
      <c r="I60" s="458"/>
      <c r="O60" s="9"/>
      <c r="U60" s="139"/>
    </row>
    <row r="61" spans="1:24" ht="12.75" customHeight="1" x14ac:dyDescent="0.15">
      <c r="A61" s="1182" t="s">
        <v>575</v>
      </c>
      <c r="B61" s="1182"/>
      <c r="C61" s="1182"/>
      <c r="D61" s="1182"/>
      <c r="E61" s="1182"/>
      <c r="F61" s="1182"/>
      <c r="G61" s="1182"/>
      <c r="H61" s="1182"/>
      <c r="I61" s="1182"/>
      <c r="J61" s="1182"/>
      <c r="K61" s="1182"/>
      <c r="L61" s="1182"/>
      <c r="M61" s="1182" t="s">
        <v>576</v>
      </c>
      <c r="N61" s="1182"/>
      <c r="O61" s="1182"/>
      <c r="P61" s="1182"/>
      <c r="Q61" s="1182"/>
      <c r="R61" s="1182"/>
      <c r="S61" s="1182"/>
      <c r="T61" s="1182"/>
      <c r="U61" s="1182"/>
      <c r="V61" s="1182"/>
      <c r="W61" s="1182"/>
      <c r="X61" s="1182"/>
    </row>
    <row r="62" spans="1:24" x14ac:dyDescent="0.15">
      <c r="I62" s="459"/>
      <c r="R62" s="460"/>
    </row>
  </sheetData>
  <mergeCells count="24">
    <mergeCell ref="B2:D2"/>
    <mergeCell ref="D4:F4"/>
    <mergeCell ref="N36:N41"/>
    <mergeCell ref="N42:N47"/>
    <mergeCell ref="A61:L61"/>
    <mergeCell ref="B54:B59"/>
    <mergeCell ref="N48:N53"/>
    <mergeCell ref="N56:N58"/>
    <mergeCell ref="N27:N32"/>
    <mergeCell ref="M61:X61"/>
    <mergeCell ref="V34:X34"/>
    <mergeCell ref="B27:B32"/>
    <mergeCell ref="J34:L34"/>
    <mergeCell ref="B36:B41"/>
    <mergeCell ref="B42:B47"/>
    <mergeCell ref="B48:B53"/>
    <mergeCell ref="V7:X7"/>
    <mergeCell ref="N9:N14"/>
    <mergeCell ref="B15:B20"/>
    <mergeCell ref="B21:B26"/>
    <mergeCell ref="N15:N20"/>
    <mergeCell ref="N21:N26"/>
    <mergeCell ref="J7:L7"/>
    <mergeCell ref="B9:B14"/>
  </mergeCells>
  <phoneticPr fontId="2"/>
  <conditionalFormatting sqref="G9:H9 S9:U9 G15 I15 S15 U15 G21 I21 S21 U21 G27 I27 S27 U27 G36:I36 S36:U36 I37:I59 G42 S42 U42 G48 S48 U48 G54 S54 U54">
    <cfRule type="expression" dxfId="13" priority="5" stopIfTrue="1">
      <formula>ISERROR(G9:I32)</formula>
    </cfRule>
  </conditionalFormatting>
  <conditionalFormatting sqref="I9:I14 G10:H10 S10:U10 G11:G14 S11:S14 U11:U14 H11:H32 T11:T32 G16:G20 I16:I20 S16:S20 U16:U20 G22:G26 I22:I26 S22:S26 U22:U26 G28:G32 I28:I32 S28:S32 U28:U32 G37:H37 S37:U37 G38:G41 S38:S41 U38:U41 H38:H59 T38:T59 G43:G47 S43:S47 U43:U47 G49:G53 S49:S53 U49:U53 G55:G59 S55:S59 U55:U59">
    <cfRule type="expression" dxfId="12" priority="6" stopIfTrue="1">
      <formula>ISERROR(G9)</formula>
    </cfRule>
  </conditionalFormatting>
  <conditionalFormatting sqref="J7:L7 V7:X7 U7:U8 U33:U35 J34:L34 V34:X34">
    <cfRule type="expression" dxfId="11" priority="7" stopIfTrue="1">
      <formula>iserror</formula>
    </cfRule>
  </conditionalFormatting>
  <conditionalFormatting sqref="L9:L32">
    <cfRule type="expression" dxfId="10" priority="4" stopIfTrue="1">
      <formula>iserror</formula>
    </cfRule>
  </conditionalFormatting>
  <conditionalFormatting sqref="L36:L59">
    <cfRule type="expression" dxfId="9" priority="3" stopIfTrue="1">
      <formula>iserror</formula>
    </cfRule>
  </conditionalFormatting>
  <conditionalFormatting sqref="X9:X32">
    <cfRule type="expression" dxfId="8" priority="2" stopIfTrue="1">
      <formula>iserror</formula>
    </cfRule>
  </conditionalFormatting>
  <conditionalFormatting sqref="X36:X59">
    <cfRule type="expression" dxfId="7" priority="1" stopIfTrue="1">
      <formula>iserror</formula>
    </cfRule>
  </conditionalFormatting>
  <pageMargins left="0.19685039370078741" right="0" top="0.59055118110236227" bottom="0" header="0.19685039370078741" footer="0"/>
  <pageSetup paperSize="9" scale="95" orientation="portrait" r:id="rId1"/>
  <headerFooter alignWithMargins="0"/>
  <colBreaks count="1" manualBreakCount="1">
    <brk id="12" max="6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indexed="43"/>
  </sheetPr>
  <dimension ref="A2:R33"/>
  <sheetViews>
    <sheetView showGridLines="0" view="pageBreakPreview" topLeftCell="B1" zoomScaleNormal="100" zoomScaleSheetLayoutView="100" workbookViewId="0">
      <selection activeCell="B7" sqref="B7"/>
    </sheetView>
  </sheetViews>
  <sheetFormatPr defaultRowHeight="13.5" x14ac:dyDescent="0.15"/>
  <cols>
    <col min="1" max="1" width="5.875" customWidth="1"/>
    <col min="2" max="3" width="14.375" customWidth="1"/>
    <col min="4" max="4" width="11.125" customWidth="1"/>
    <col min="5" max="5" width="16.375" customWidth="1"/>
    <col min="6" max="6" width="17.875" customWidth="1"/>
    <col min="7" max="7" width="4.625" customWidth="1"/>
    <col min="8" max="8" width="3.5" customWidth="1"/>
    <col min="9" max="9" width="10.875" customWidth="1"/>
    <col min="10" max="10" width="15.625" customWidth="1"/>
    <col min="11" max="11" width="13.625" customWidth="1"/>
    <col min="12" max="12" width="11.875" customWidth="1"/>
    <col min="13" max="13" width="10" customWidth="1"/>
    <col min="14" max="14" width="9.875" customWidth="1"/>
    <col min="15" max="15" width="4.875" customWidth="1"/>
    <col min="17" max="17" width="8.25" customWidth="1"/>
    <col min="19" max="19" width="9.375" customWidth="1"/>
    <col min="28" max="28" width="10.25" customWidth="1"/>
  </cols>
  <sheetData>
    <row r="2" spans="2:18" ht="18.75" x14ac:dyDescent="0.2">
      <c r="B2" s="5" t="s">
        <v>309</v>
      </c>
      <c r="C2" s="5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8" ht="18.75" x14ac:dyDescent="0.2">
      <c r="B3" s="5"/>
      <c r="C3" s="5"/>
      <c r="E3" s="3"/>
      <c r="F3" s="3"/>
      <c r="H3" s="3"/>
      <c r="I3" s="3"/>
      <c r="J3" s="3"/>
      <c r="K3" s="3"/>
      <c r="L3" s="3"/>
      <c r="M3" s="3"/>
      <c r="N3" s="3"/>
    </row>
    <row r="4" spans="2:18" ht="18.75" x14ac:dyDescent="0.2">
      <c r="B4" s="3"/>
      <c r="C4" s="3"/>
      <c r="D4" s="5" t="s">
        <v>294</v>
      </c>
      <c r="E4" s="3"/>
      <c r="F4" s="3"/>
      <c r="G4" s="3"/>
      <c r="H4" s="3"/>
      <c r="I4" s="3"/>
      <c r="J4" s="3"/>
      <c r="K4" s="3"/>
      <c r="L4" s="3"/>
      <c r="M4" s="3"/>
      <c r="N4" s="3"/>
      <c r="Q4" s="1294"/>
      <c r="R4" s="1294"/>
    </row>
    <row r="5" spans="2:18" ht="18" customHeight="1" x14ac:dyDescent="0.2">
      <c r="D5" s="3"/>
      <c r="E5" s="3"/>
      <c r="F5" s="243"/>
      <c r="G5" s="243"/>
      <c r="H5" s="243"/>
      <c r="I5" s="243"/>
      <c r="J5" s="243"/>
      <c r="K5" s="243"/>
      <c r="L5" s="243"/>
      <c r="M5" s="243"/>
      <c r="N5" s="243"/>
    </row>
    <row r="6" spans="2:18" s="250" customFormat="1" ht="30" customHeight="1" x14ac:dyDescent="0.2">
      <c r="B6" s="244" t="s">
        <v>34</v>
      </c>
      <c r="C6" s="245"/>
      <c r="D6" s="246" t="s">
        <v>28</v>
      </c>
      <c r="E6" s="247" t="s">
        <v>29</v>
      </c>
      <c r="F6" s="247" t="s">
        <v>30</v>
      </c>
      <c r="G6" s="248"/>
      <c r="H6" s="248"/>
      <c r="I6" s="249" t="s">
        <v>224</v>
      </c>
      <c r="J6" s="247" t="s">
        <v>225</v>
      </c>
      <c r="K6" s="247" t="s">
        <v>231</v>
      </c>
      <c r="L6" s="1295" t="s">
        <v>439</v>
      </c>
      <c r="M6" s="1296"/>
      <c r="N6" s="1297"/>
    </row>
    <row r="7" spans="2:18" s="250" customFormat="1" ht="30" customHeight="1" x14ac:dyDescent="0.2">
      <c r="B7" s="251"/>
      <c r="C7" s="252"/>
      <c r="D7" s="253" t="s">
        <v>229</v>
      </c>
      <c r="E7" s="254" t="s">
        <v>3</v>
      </c>
      <c r="F7" s="254" t="s">
        <v>230</v>
      </c>
      <c r="G7" s="255"/>
      <c r="H7" s="255"/>
      <c r="I7" s="254" t="s">
        <v>233</v>
      </c>
      <c r="J7" s="254" t="s">
        <v>234</v>
      </c>
      <c r="K7" s="254" t="s">
        <v>4</v>
      </c>
      <c r="L7" s="256" t="s">
        <v>227</v>
      </c>
      <c r="M7" s="257" t="s">
        <v>228</v>
      </c>
      <c r="N7" s="258" t="s">
        <v>226</v>
      </c>
    </row>
    <row r="8" spans="2:18" s="250" customFormat="1" ht="30" customHeight="1" x14ac:dyDescent="0.2">
      <c r="B8" s="1298" t="s">
        <v>35</v>
      </c>
      <c r="C8" s="259" t="s">
        <v>10</v>
      </c>
      <c r="D8" s="720">
        <v>68</v>
      </c>
      <c r="E8" s="982">
        <v>5317.4</v>
      </c>
      <c r="F8" s="721">
        <v>4191056</v>
      </c>
      <c r="G8" s="260"/>
      <c r="H8" s="260"/>
      <c r="I8" s="261">
        <f>IF(D8=0,"－",E8/D8)</f>
        <v>78.197058823529403</v>
      </c>
      <c r="J8" s="261">
        <f>IF(D8=0,"－",F8/D8)</f>
        <v>61633.176470588238</v>
      </c>
      <c r="K8" s="987">
        <f t="shared" ref="K8:K25" si="0">IF(D8=0,"－",D8/$D$25*100)</f>
        <v>5.98702224883121E-2</v>
      </c>
      <c r="L8" s="722">
        <v>3454</v>
      </c>
      <c r="M8" s="723">
        <v>583</v>
      </c>
      <c r="N8" s="262">
        <f>IF(D8=0,0,F8/E8)</f>
        <v>788.17768082145415</v>
      </c>
    </row>
    <row r="9" spans="2:18" s="250" customFormat="1" ht="30" customHeight="1" x14ac:dyDescent="0.2">
      <c r="B9" s="1299"/>
      <c r="C9" s="263" t="s">
        <v>11</v>
      </c>
      <c r="D9" s="724">
        <v>2435</v>
      </c>
      <c r="E9" s="983">
        <v>190692</v>
      </c>
      <c r="F9" s="725">
        <v>123431345</v>
      </c>
      <c r="G9" s="260"/>
      <c r="H9" s="260"/>
      <c r="I9" s="264">
        <f t="shared" ref="I9:I25" si="1">IF(D9=0,"－",E9/D9)</f>
        <v>78.312936344969202</v>
      </c>
      <c r="J9" s="264">
        <f t="shared" ref="J9:J25" si="2">IF(D9=0,"－",F9/D9)</f>
        <v>50690.490759753593</v>
      </c>
      <c r="K9" s="988">
        <f t="shared" si="0"/>
        <v>2.1438822317505877</v>
      </c>
      <c r="L9" s="726">
        <v>919</v>
      </c>
      <c r="M9" s="723">
        <v>460</v>
      </c>
      <c r="N9" s="265">
        <f t="shared" ref="N9:N25" si="3">IF(D9=0,0,F9/E9)</f>
        <v>647.28119165984936</v>
      </c>
    </row>
    <row r="10" spans="2:18" s="250" customFormat="1" ht="30" customHeight="1" x14ac:dyDescent="0.2">
      <c r="B10" s="1300"/>
      <c r="C10" s="266" t="s">
        <v>21</v>
      </c>
      <c r="D10" s="267">
        <f>SUM(D8:D9)</f>
        <v>2503</v>
      </c>
      <c r="E10" s="984">
        <f>SUM(E8:E9)</f>
        <v>196009.4</v>
      </c>
      <c r="F10" s="275">
        <f>SUM(F8:F9)</f>
        <v>127622401</v>
      </c>
      <c r="G10" s="260"/>
      <c r="H10" s="260"/>
      <c r="I10" s="268">
        <f t="shared" si="1"/>
        <v>78.309788254095082</v>
      </c>
      <c r="J10" s="269">
        <f t="shared" si="2"/>
        <v>50987.775069916104</v>
      </c>
      <c r="K10" s="989">
        <f t="shared" si="0"/>
        <v>2.2037524542388995</v>
      </c>
      <c r="L10" s="727">
        <v>3454</v>
      </c>
      <c r="M10" s="728">
        <v>460</v>
      </c>
      <c r="N10" s="270">
        <f t="shared" si="3"/>
        <v>651.1034725885595</v>
      </c>
    </row>
    <row r="11" spans="2:18" s="250" customFormat="1" ht="30" customHeight="1" x14ac:dyDescent="0.2">
      <c r="B11" s="1298" t="s">
        <v>36</v>
      </c>
      <c r="C11" s="259" t="s">
        <v>10</v>
      </c>
      <c r="D11" s="720">
        <v>8362</v>
      </c>
      <c r="E11" s="982">
        <v>638263.19999999902</v>
      </c>
      <c r="F11" s="721">
        <v>410388606</v>
      </c>
      <c r="G11" s="260"/>
      <c r="H11" s="260"/>
      <c r="I11" s="261">
        <f t="shared" si="1"/>
        <v>76.329012198038626</v>
      </c>
      <c r="J11" s="261">
        <f t="shared" si="2"/>
        <v>49077.805070557282</v>
      </c>
      <c r="K11" s="987">
        <f t="shared" si="0"/>
        <v>7.3622764771656728</v>
      </c>
      <c r="L11" s="722">
        <v>935</v>
      </c>
      <c r="M11" s="723">
        <v>518</v>
      </c>
      <c r="N11" s="262">
        <f t="shared" si="3"/>
        <v>642.97707591476467</v>
      </c>
    </row>
    <row r="12" spans="2:18" s="250" customFormat="1" ht="30" customHeight="1" x14ac:dyDescent="0.2">
      <c r="B12" s="1299"/>
      <c r="C12" s="263" t="s">
        <v>11</v>
      </c>
      <c r="D12" s="724">
        <v>42684</v>
      </c>
      <c r="E12" s="983">
        <v>3285710.4</v>
      </c>
      <c r="F12" s="725">
        <v>2109366182</v>
      </c>
      <c r="G12" s="260"/>
      <c r="H12" s="260"/>
      <c r="I12" s="264">
        <f t="shared" si="1"/>
        <v>76.977565364070841</v>
      </c>
      <c r="J12" s="264">
        <f>IF(D12=0,"－",F12/D12)</f>
        <v>49418.193749414299</v>
      </c>
      <c r="K12" s="988">
        <f t="shared" si="0"/>
        <v>37.580890833692848</v>
      </c>
      <c r="L12" s="726">
        <v>919</v>
      </c>
      <c r="M12" s="723">
        <v>402</v>
      </c>
      <c r="N12" s="265">
        <f t="shared" si="3"/>
        <v>641.98177112626843</v>
      </c>
    </row>
    <row r="13" spans="2:18" s="250" customFormat="1" ht="30" customHeight="1" x14ac:dyDescent="0.2">
      <c r="B13" s="1300"/>
      <c r="C13" s="266" t="s">
        <v>21</v>
      </c>
      <c r="D13" s="267">
        <f>SUM(D11:D12)</f>
        <v>51046</v>
      </c>
      <c r="E13" s="984">
        <f>SUM(E11:E12)</f>
        <v>3923973.5999999987</v>
      </c>
      <c r="F13" s="275">
        <f>SUM(F11:F12)</f>
        <v>2519754788</v>
      </c>
      <c r="G13" s="260"/>
      <c r="H13" s="260"/>
      <c r="I13" s="268">
        <f t="shared" si="1"/>
        <v>76.871323903929763</v>
      </c>
      <c r="J13" s="268">
        <f>IF(D13=0,"－",F13/D13)</f>
        <v>49362.433648082122</v>
      </c>
      <c r="K13" s="989">
        <f t="shared" si="0"/>
        <v>44.94316731085852</v>
      </c>
      <c r="L13" s="727">
        <v>935</v>
      </c>
      <c r="M13" s="728">
        <v>402</v>
      </c>
      <c r="N13" s="270">
        <f t="shared" si="3"/>
        <v>642.14366477898852</v>
      </c>
    </row>
    <row r="14" spans="2:18" s="250" customFormat="1" ht="30" customHeight="1" x14ac:dyDescent="0.2">
      <c r="B14" s="1298" t="s">
        <v>37</v>
      </c>
      <c r="C14" s="259" t="s">
        <v>10</v>
      </c>
      <c r="D14" s="720">
        <v>12933</v>
      </c>
      <c r="E14" s="982">
        <v>979044.800000004</v>
      </c>
      <c r="F14" s="721">
        <v>593541536</v>
      </c>
      <c r="G14" s="260"/>
      <c r="H14" s="260"/>
      <c r="I14" s="261">
        <f t="shared" si="1"/>
        <v>75.701291270393881</v>
      </c>
      <c r="J14" s="261">
        <f t="shared" si="2"/>
        <v>45893.569628083198</v>
      </c>
      <c r="K14" s="987">
        <f t="shared" si="0"/>
        <v>11.386788050607947</v>
      </c>
      <c r="L14" s="726">
        <v>927</v>
      </c>
      <c r="M14" s="723">
        <v>378</v>
      </c>
      <c r="N14" s="262">
        <f t="shared" si="3"/>
        <v>606.2455323801297</v>
      </c>
    </row>
    <row r="15" spans="2:18" s="250" customFormat="1" ht="30" customHeight="1" x14ac:dyDescent="0.2">
      <c r="B15" s="1299"/>
      <c r="C15" s="263" t="s">
        <v>11</v>
      </c>
      <c r="D15" s="724">
        <v>27912</v>
      </c>
      <c r="E15" s="983">
        <v>2147728</v>
      </c>
      <c r="F15" s="725">
        <v>1324882446</v>
      </c>
      <c r="G15" s="260"/>
      <c r="H15" s="260"/>
      <c r="I15" s="264">
        <f t="shared" si="1"/>
        <v>76.94640298079679</v>
      </c>
      <c r="J15" s="264">
        <f t="shared" si="2"/>
        <v>47466.410361134993</v>
      </c>
      <c r="K15" s="988">
        <f t="shared" si="0"/>
        <v>24.574965442555403</v>
      </c>
      <c r="L15" s="726">
        <v>919</v>
      </c>
      <c r="M15" s="723">
        <v>270</v>
      </c>
      <c r="N15" s="265">
        <f t="shared" si="3"/>
        <v>616.87627390433056</v>
      </c>
    </row>
    <row r="16" spans="2:18" s="250" customFormat="1" ht="30" customHeight="1" x14ac:dyDescent="0.2">
      <c r="B16" s="1300"/>
      <c r="C16" s="266" t="s">
        <v>21</v>
      </c>
      <c r="D16" s="267">
        <f>SUM(D14:D15)</f>
        <v>40845</v>
      </c>
      <c r="E16" s="984">
        <f>SUM(E14:E15)</f>
        <v>3126772.800000004</v>
      </c>
      <c r="F16" s="275">
        <f>SUM(F14:F15)</f>
        <v>1918423982</v>
      </c>
      <c r="G16" s="260"/>
      <c r="H16" s="260"/>
      <c r="I16" s="268">
        <f t="shared" si="1"/>
        <v>76.552155710613391</v>
      </c>
      <c r="J16" s="268">
        <f t="shared" si="2"/>
        <v>46968.392263434936</v>
      </c>
      <c r="K16" s="989">
        <f t="shared" si="0"/>
        <v>35.96175349316335</v>
      </c>
      <c r="L16" s="727">
        <v>927</v>
      </c>
      <c r="M16" s="728">
        <v>270</v>
      </c>
      <c r="N16" s="270">
        <f t="shared" si="3"/>
        <v>613.54761113439315</v>
      </c>
    </row>
    <row r="17" spans="2:14" s="250" customFormat="1" ht="30" customHeight="1" x14ac:dyDescent="0.2">
      <c r="B17" s="1298" t="s">
        <v>38</v>
      </c>
      <c r="C17" s="259" t="s">
        <v>10</v>
      </c>
      <c r="D17" s="720">
        <v>4851</v>
      </c>
      <c r="E17" s="982">
        <v>378411.700000001</v>
      </c>
      <c r="F17" s="721">
        <v>207620698</v>
      </c>
      <c r="G17" s="260"/>
      <c r="H17" s="260"/>
      <c r="I17" s="261">
        <f t="shared" si="1"/>
        <v>78.006947021232946</v>
      </c>
      <c r="J17" s="261">
        <f t="shared" si="2"/>
        <v>42799.566687280974</v>
      </c>
      <c r="K17" s="987">
        <f t="shared" si="0"/>
        <v>4.2710360189823824</v>
      </c>
      <c r="L17" s="726">
        <v>856</v>
      </c>
      <c r="M17" s="722">
        <v>335</v>
      </c>
      <c r="N17" s="262">
        <f t="shared" si="3"/>
        <v>548.66352705267684</v>
      </c>
    </row>
    <row r="18" spans="2:14" s="250" customFormat="1" ht="30" customHeight="1" x14ac:dyDescent="0.2">
      <c r="B18" s="1299"/>
      <c r="C18" s="263" t="s">
        <v>11</v>
      </c>
      <c r="D18" s="724">
        <v>7980</v>
      </c>
      <c r="E18" s="983">
        <v>594974.1</v>
      </c>
      <c r="F18" s="725">
        <v>334946750</v>
      </c>
      <c r="G18" s="260"/>
      <c r="H18" s="260"/>
      <c r="I18" s="264">
        <f t="shared" si="1"/>
        <v>74.558157894736837</v>
      </c>
      <c r="J18" s="264">
        <f t="shared" si="2"/>
        <v>41973.276942355893</v>
      </c>
      <c r="K18" s="988">
        <f t="shared" si="0"/>
        <v>7.0259466978930973</v>
      </c>
      <c r="L18" s="726">
        <v>919</v>
      </c>
      <c r="M18" s="722">
        <v>184</v>
      </c>
      <c r="N18" s="265">
        <f t="shared" si="3"/>
        <v>562.96021961292104</v>
      </c>
    </row>
    <row r="19" spans="2:14" s="250" customFormat="1" ht="30" customHeight="1" x14ac:dyDescent="0.2">
      <c r="B19" s="1300"/>
      <c r="C19" s="266" t="s">
        <v>21</v>
      </c>
      <c r="D19" s="267">
        <f>SUM(D17:D18)</f>
        <v>12831</v>
      </c>
      <c r="E19" s="984">
        <f>SUM(E17:E18)</f>
        <v>973385.80000000098</v>
      </c>
      <c r="F19" s="275">
        <f>SUM(F17:F18)</f>
        <v>542567448</v>
      </c>
      <c r="G19" s="260"/>
      <c r="H19" s="260"/>
      <c r="I19" s="268">
        <f t="shared" si="1"/>
        <v>75.862037253526694</v>
      </c>
      <c r="J19" s="268">
        <f t="shared" si="2"/>
        <v>42285.671264905308</v>
      </c>
      <c r="K19" s="989">
        <f t="shared" si="0"/>
        <v>11.296982716875478</v>
      </c>
      <c r="L19" s="727">
        <v>919</v>
      </c>
      <c r="M19" s="729">
        <v>184</v>
      </c>
      <c r="N19" s="270">
        <f t="shared" si="3"/>
        <v>557.40226331635358</v>
      </c>
    </row>
    <row r="20" spans="2:14" s="250" customFormat="1" ht="30" customHeight="1" x14ac:dyDescent="0.2">
      <c r="B20" s="1298" t="s">
        <v>39</v>
      </c>
      <c r="C20" s="259" t="s">
        <v>10</v>
      </c>
      <c r="D20" s="720">
        <v>1692</v>
      </c>
      <c r="E20" s="982">
        <v>175880.9</v>
      </c>
      <c r="F20" s="721">
        <v>73144050</v>
      </c>
      <c r="G20" s="260"/>
      <c r="H20" s="260"/>
      <c r="I20" s="261">
        <f>IF(D20=0,"－",E20/D20)</f>
        <v>103.94852245862884</v>
      </c>
      <c r="J20" s="261">
        <f t="shared" si="2"/>
        <v>43229.343971631206</v>
      </c>
      <c r="K20" s="987">
        <f t="shared" si="0"/>
        <v>1.4897120066209424</v>
      </c>
      <c r="L20" s="726">
        <v>721</v>
      </c>
      <c r="M20" s="723">
        <v>108</v>
      </c>
      <c r="N20" s="262">
        <f t="shared" si="3"/>
        <v>415.87261607144382</v>
      </c>
    </row>
    <row r="21" spans="2:14" s="250" customFormat="1" ht="30" customHeight="1" x14ac:dyDescent="0.2">
      <c r="B21" s="1299"/>
      <c r="C21" s="263" t="s">
        <v>11</v>
      </c>
      <c r="D21" s="724">
        <v>4662</v>
      </c>
      <c r="E21" s="983">
        <v>466650.799999999</v>
      </c>
      <c r="F21" s="725">
        <v>166932129</v>
      </c>
      <c r="G21" s="260"/>
      <c r="H21" s="260"/>
      <c r="I21" s="264">
        <f t="shared" si="1"/>
        <v>100.09669669669648</v>
      </c>
      <c r="J21" s="264">
        <f t="shared" si="2"/>
        <v>35806.977477477478</v>
      </c>
      <c r="K21" s="988">
        <f t="shared" si="0"/>
        <v>4.1046320182428087</v>
      </c>
      <c r="L21" s="726">
        <v>831</v>
      </c>
      <c r="M21" s="723">
        <v>130</v>
      </c>
      <c r="N21" s="265">
        <f t="shared" si="3"/>
        <v>357.72386761149954</v>
      </c>
    </row>
    <row r="22" spans="2:14" s="250" customFormat="1" ht="30" customHeight="1" x14ac:dyDescent="0.2">
      <c r="B22" s="1300"/>
      <c r="C22" s="266" t="s">
        <v>21</v>
      </c>
      <c r="D22" s="267">
        <f>SUM(D20:D21)</f>
        <v>6354</v>
      </c>
      <c r="E22" s="984">
        <f>SUM(E20:E21)</f>
        <v>642531.69999999902</v>
      </c>
      <c r="F22" s="275">
        <f>SUM(F20:F21)</f>
        <v>240076179</v>
      </c>
      <c r="G22" s="260"/>
      <c r="H22" s="260"/>
      <c r="I22" s="268">
        <f>IF(D22=0,"－",E22/D22)</f>
        <v>101.12239534151701</v>
      </c>
      <c r="J22" s="268">
        <f t="shared" si="2"/>
        <v>37783.471671388099</v>
      </c>
      <c r="K22" s="989">
        <f t="shared" si="0"/>
        <v>5.5943440248637515</v>
      </c>
      <c r="L22" s="727">
        <v>831</v>
      </c>
      <c r="M22" s="728">
        <v>108</v>
      </c>
      <c r="N22" s="270">
        <f>IF(D22=0,0,F22/E22)</f>
        <v>373.6409876742274</v>
      </c>
    </row>
    <row r="23" spans="2:14" s="250" customFormat="1" ht="30" customHeight="1" x14ac:dyDescent="0.2">
      <c r="B23" s="1298" t="s">
        <v>21</v>
      </c>
      <c r="C23" s="259" t="s">
        <v>10</v>
      </c>
      <c r="D23" s="271">
        <f t="shared" ref="D23:F24" si="4">D8+D11+D14+D17+D20</f>
        <v>27906</v>
      </c>
      <c r="E23" s="985">
        <f t="shared" si="4"/>
        <v>2176918.0000000042</v>
      </c>
      <c r="F23" s="276">
        <f t="shared" si="4"/>
        <v>1288885946</v>
      </c>
      <c r="G23" s="260"/>
      <c r="H23" s="260"/>
      <c r="I23" s="261">
        <f>IF(D23=0,"－",E23/D23)</f>
        <v>78.008958646886128</v>
      </c>
      <c r="J23" s="261">
        <f t="shared" si="2"/>
        <v>46186.696266035979</v>
      </c>
      <c r="K23" s="987">
        <f t="shared" si="0"/>
        <v>24.569682775865257</v>
      </c>
      <c r="L23" s="726">
        <v>3454</v>
      </c>
      <c r="M23" s="723">
        <v>108</v>
      </c>
      <c r="N23" s="262">
        <f>IF(D23=0,0,F23/E23)</f>
        <v>592.06912984319922</v>
      </c>
    </row>
    <row r="24" spans="2:14" s="250" customFormat="1" ht="30" customHeight="1" x14ac:dyDescent="0.2">
      <c r="B24" s="1299"/>
      <c r="C24" s="263" t="s">
        <v>11</v>
      </c>
      <c r="D24" s="272">
        <f t="shared" si="4"/>
        <v>85673</v>
      </c>
      <c r="E24" s="986">
        <f t="shared" si="4"/>
        <v>6685755.2999999989</v>
      </c>
      <c r="F24" s="277">
        <f t="shared" si="4"/>
        <v>4059558852</v>
      </c>
      <c r="G24" s="260"/>
      <c r="H24" s="260"/>
      <c r="I24" s="264">
        <f t="shared" si="1"/>
        <v>78.038066835525768</v>
      </c>
      <c r="J24" s="264">
        <f t="shared" si="2"/>
        <v>47384.343398737059</v>
      </c>
      <c r="K24" s="988">
        <f t="shared" si="0"/>
        <v>75.43031722413474</v>
      </c>
      <c r="L24" s="726">
        <v>919</v>
      </c>
      <c r="M24" s="723">
        <v>130</v>
      </c>
      <c r="N24" s="265">
        <f t="shared" si="3"/>
        <v>607.1952486804297</v>
      </c>
    </row>
    <row r="25" spans="2:14" s="250" customFormat="1" ht="30" customHeight="1" x14ac:dyDescent="0.2">
      <c r="B25" s="1300"/>
      <c r="C25" s="266" t="s">
        <v>21</v>
      </c>
      <c r="D25" s="267">
        <f>SUM(D23:D24)</f>
        <v>113579</v>
      </c>
      <c r="E25" s="984">
        <f>SUM(E23:E24)</f>
        <v>8862673.3000000026</v>
      </c>
      <c r="F25" s="275">
        <f>SUM(F23:F24)</f>
        <v>5348444798</v>
      </c>
      <c r="G25" s="273"/>
      <c r="H25" s="273"/>
      <c r="I25" s="268">
        <f t="shared" si="1"/>
        <v>78.030915045915208</v>
      </c>
      <c r="J25" s="268">
        <f t="shared" si="2"/>
        <v>47090.085297458158</v>
      </c>
      <c r="K25" s="989">
        <f t="shared" si="0"/>
        <v>100</v>
      </c>
      <c r="L25" s="727">
        <v>3454</v>
      </c>
      <c r="M25" s="728">
        <v>108</v>
      </c>
      <c r="N25" s="270">
        <f t="shared" si="3"/>
        <v>603.4798550004092</v>
      </c>
    </row>
    <row r="26" spans="2:14" ht="18" customHeight="1" x14ac:dyDescent="0.15">
      <c r="B26" s="274"/>
      <c r="C26" s="274"/>
      <c r="D26" s="3"/>
      <c r="E26" s="3"/>
      <c r="F26" s="3"/>
      <c r="G26" s="3"/>
      <c r="H26" s="3"/>
      <c r="K26" s="3"/>
      <c r="L26" s="3"/>
      <c r="M26" s="3"/>
      <c r="N26" s="3"/>
    </row>
    <row r="27" spans="2:14" ht="18" customHeight="1" x14ac:dyDescent="0.15">
      <c r="B27" s="274"/>
      <c r="C27" s="274"/>
      <c r="D27" s="3"/>
      <c r="E27" s="3"/>
      <c r="F27" s="3"/>
      <c r="G27" s="3"/>
      <c r="H27" s="3"/>
      <c r="I27" s="3"/>
      <c r="J27" t="s">
        <v>251</v>
      </c>
      <c r="K27" s="3"/>
      <c r="L27" s="3"/>
      <c r="M27" s="3"/>
      <c r="N27" s="3"/>
    </row>
    <row r="28" spans="2:14" ht="18" customHeight="1" x14ac:dyDescent="0.15">
      <c r="B28" s="274"/>
      <c r="C28" s="274"/>
      <c r="D28" s="3"/>
      <c r="E28" s="3"/>
      <c r="F28" s="3"/>
      <c r="G28" s="3"/>
      <c r="H28" s="3"/>
      <c r="I28" s="3"/>
      <c r="K28" s="3"/>
      <c r="L28" s="3"/>
      <c r="M28" s="3"/>
      <c r="N28" s="3"/>
    </row>
    <row r="29" spans="2:14" ht="18" customHeight="1" x14ac:dyDescent="0.15">
      <c r="B29" s="274"/>
      <c r="C29" s="27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2:14" ht="18" customHeight="1" x14ac:dyDescent="0.15">
      <c r="B30" s="274"/>
      <c r="C30" s="27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2:14" ht="18" customHeight="1" x14ac:dyDescent="0.15">
      <c r="B31" s="274"/>
      <c r="C31" s="27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2:14" x14ac:dyDescent="0.1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15">
      <c r="A33" s="1182" t="s">
        <v>577</v>
      </c>
      <c r="B33" s="1182"/>
      <c r="C33" s="1182"/>
      <c r="D33" s="1182"/>
      <c r="E33" s="1182"/>
      <c r="F33" s="1182"/>
      <c r="G33" s="1182" t="s">
        <v>578</v>
      </c>
      <c r="H33" s="1182"/>
      <c r="I33" s="1182"/>
      <c r="J33" s="1182"/>
      <c r="K33" s="1182"/>
      <c r="L33" s="1182"/>
      <c r="M33" s="1182"/>
      <c r="N33" s="1182"/>
    </row>
  </sheetData>
  <mergeCells count="10">
    <mergeCell ref="Q4:R4"/>
    <mergeCell ref="L6:N6"/>
    <mergeCell ref="A33:F33"/>
    <mergeCell ref="G33:N33"/>
    <mergeCell ref="B8:B10"/>
    <mergeCell ref="B11:B13"/>
    <mergeCell ref="B17:B19"/>
    <mergeCell ref="B20:B22"/>
    <mergeCell ref="B23:B25"/>
    <mergeCell ref="B14:B16"/>
  </mergeCells>
  <phoneticPr fontId="2"/>
  <pageMargins left="0.62992125984251968" right="0.55118110236220474" top="0.78740157480314965" bottom="0.47244094488188981" header="0.19685039370078741" footer="0"/>
  <pageSetup paperSize="9" orientation="portrait" r:id="rId1"/>
  <headerFooter alignWithMargins="0"/>
  <colBreaks count="1" manualBreakCount="1">
    <brk id="7" max="3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43"/>
  </sheetPr>
  <dimension ref="A1:AB62"/>
  <sheetViews>
    <sheetView showGridLines="0" view="pageBreakPreview" zoomScaleNormal="85" zoomScaleSheetLayoutView="100" workbookViewId="0">
      <selection activeCell="B7" sqref="B7"/>
    </sheetView>
  </sheetViews>
  <sheetFormatPr defaultRowHeight="13.5" x14ac:dyDescent="0.15"/>
  <cols>
    <col min="1" max="1" width="2.625" customWidth="1"/>
    <col min="2" max="3" width="3.125" customWidth="1"/>
    <col min="4" max="4" width="10.5" customWidth="1"/>
    <col min="5" max="13" width="9.125" customWidth="1"/>
    <col min="14" max="14" width="4.125" customWidth="1"/>
    <col min="15" max="15" width="2.75" customWidth="1"/>
    <col min="16" max="16" width="3.125" customWidth="1"/>
    <col min="17" max="17" width="10.5" customWidth="1"/>
    <col min="18" max="26" width="9.125" customWidth="1"/>
  </cols>
  <sheetData>
    <row r="1" spans="1:26" ht="15.75" customHeight="1" x14ac:dyDescent="0.15"/>
    <row r="2" spans="1:26" ht="18.75" x14ac:dyDescent="0.2">
      <c r="B2" s="5" t="s">
        <v>268</v>
      </c>
      <c r="C2" s="5"/>
      <c r="P2" s="5"/>
      <c r="T2" s="424"/>
    </row>
    <row r="3" spans="1:26" ht="8.1" customHeight="1" x14ac:dyDescent="0.2">
      <c r="B3" s="5"/>
      <c r="C3" s="5"/>
      <c r="P3" s="5"/>
    </row>
    <row r="4" spans="1:26" ht="18" customHeight="1" x14ac:dyDescent="0.2">
      <c r="B4" s="3"/>
      <c r="C4" s="3"/>
      <c r="D4" s="5" t="s">
        <v>302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3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3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" customHeight="1" x14ac:dyDescent="0.2">
      <c r="A6" s="135"/>
      <c r="B6" s="136"/>
      <c r="C6" s="136"/>
      <c r="D6" s="150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6"/>
      <c r="Q6" s="150"/>
      <c r="R6" s="137"/>
      <c r="S6" s="137"/>
      <c r="T6" s="137"/>
      <c r="U6" s="137"/>
      <c r="V6" s="137"/>
      <c r="W6" s="137"/>
      <c r="X6" s="137"/>
      <c r="Y6" s="137"/>
      <c r="Z6" s="137"/>
    </row>
    <row r="7" spans="1:26" ht="13.15" customHeight="1" x14ac:dyDescent="0.15">
      <c r="B7" s="1308" t="s">
        <v>247</v>
      </c>
      <c r="C7" s="1309"/>
      <c r="D7" s="1310"/>
      <c r="E7" s="141" t="s">
        <v>546</v>
      </c>
      <c r="F7" s="141" t="s">
        <v>546</v>
      </c>
      <c r="G7" s="140" t="s">
        <v>546</v>
      </c>
      <c r="H7" s="141" t="s">
        <v>546</v>
      </c>
      <c r="I7" s="140" t="s">
        <v>540</v>
      </c>
      <c r="J7" s="140" t="s">
        <v>540</v>
      </c>
      <c r="K7" s="589" t="s">
        <v>540</v>
      </c>
      <c r="L7" s="314" t="s">
        <v>540</v>
      </c>
      <c r="M7" s="163" t="s">
        <v>540</v>
      </c>
      <c r="N7" s="142"/>
      <c r="O7" s="1301" t="s">
        <v>247</v>
      </c>
      <c r="P7" s="1301"/>
      <c r="Q7" s="1301"/>
      <c r="R7" s="141" t="s">
        <v>546</v>
      </c>
      <c r="S7" s="141" t="s">
        <v>546</v>
      </c>
      <c r="T7" s="141" t="s">
        <v>546</v>
      </c>
      <c r="U7" s="141" t="s">
        <v>546</v>
      </c>
      <c r="V7" s="140" t="s">
        <v>540</v>
      </c>
      <c r="W7" s="140" t="s">
        <v>540</v>
      </c>
      <c r="X7" s="140" t="s">
        <v>540</v>
      </c>
      <c r="Y7" s="591" t="s">
        <v>540</v>
      </c>
      <c r="Z7" s="163" t="s">
        <v>540</v>
      </c>
    </row>
    <row r="8" spans="1:26" ht="13.15" customHeight="1" x14ac:dyDescent="0.15">
      <c r="B8" s="1311"/>
      <c r="C8" s="1312"/>
      <c r="D8" s="1313"/>
      <c r="E8" s="778" t="s">
        <v>538</v>
      </c>
      <c r="F8" s="341" t="s">
        <v>537</v>
      </c>
      <c r="G8" s="341" t="s">
        <v>536</v>
      </c>
      <c r="H8" s="339" t="s">
        <v>535</v>
      </c>
      <c r="I8" s="341" t="s">
        <v>545</v>
      </c>
      <c r="J8" s="341" t="s">
        <v>544</v>
      </c>
      <c r="K8" s="590" t="s">
        <v>543</v>
      </c>
      <c r="L8" s="315" t="s">
        <v>542</v>
      </c>
      <c r="M8" s="164" t="s">
        <v>541</v>
      </c>
      <c r="N8" s="423"/>
      <c r="O8" s="1301"/>
      <c r="P8" s="1301"/>
      <c r="Q8" s="1301"/>
      <c r="R8" s="143" t="s">
        <v>538</v>
      </c>
      <c r="S8" s="143" t="s">
        <v>537</v>
      </c>
      <c r="T8" s="341" t="s">
        <v>536</v>
      </c>
      <c r="U8" s="341" t="s">
        <v>535</v>
      </c>
      <c r="V8" s="339" t="s">
        <v>545</v>
      </c>
      <c r="W8" s="341" t="s">
        <v>544</v>
      </c>
      <c r="X8" s="341" t="s">
        <v>543</v>
      </c>
      <c r="Y8" s="592" t="s">
        <v>542</v>
      </c>
      <c r="Z8" s="164" t="s">
        <v>541</v>
      </c>
    </row>
    <row r="9" spans="1:26" ht="13.5" customHeight="1" x14ac:dyDescent="0.15">
      <c r="B9" s="1305" t="s">
        <v>180</v>
      </c>
      <c r="C9" s="1305">
        <v>5</v>
      </c>
      <c r="D9" s="144" t="s">
        <v>178</v>
      </c>
      <c r="E9" s="990">
        <v>2517</v>
      </c>
      <c r="F9" s="991">
        <v>2693</v>
      </c>
      <c r="G9" s="992">
        <v>2851</v>
      </c>
      <c r="H9" s="993">
        <v>3393</v>
      </c>
      <c r="I9" s="993">
        <v>4938</v>
      </c>
      <c r="J9" s="993">
        <v>5892</v>
      </c>
      <c r="K9" s="994">
        <v>6182</v>
      </c>
      <c r="L9" s="995">
        <v>6891</v>
      </c>
      <c r="M9" s="996">
        <v>7589</v>
      </c>
      <c r="N9" s="145"/>
      <c r="O9" s="1302" t="s">
        <v>508</v>
      </c>
      <c r="P9" s="1306">
        <v>5</v>
      </c>
      <c r="Q9" s="414" t="s">
        <v>178</v>
      </c>
      <c r="R9" s="1011">
        <v>0</v>
      </c>
      <c r="S9" s="1011">
        <v>0</v>
      </c>
      <c r="T9" s="1005">
        <v>1</v>
      </c>
      <c r="U9" s="1006">
        <v>1</v>
      </c>
      <c r="V9" s="1007">
        <v>0</v>
      </c>
      <c r="W9" s="1005">
        <v>1</v>
      </c>
      <c r="X9" s="1005">
        <v>1</v>
      </c>
      <c r="Y9" s="1012">
        <v>0</v>
      </c>
      <c r="Z9" s="1010">
        <v>0</v>
      </c>
    </row>
    <row r="10" spans="1:26" ht="13.5" customHeight="1" x14ac:dyDescent="0.15">
      <c r="B10" s="1306"/>
      <c r="C10" s="1306"/>
      <c r="D10" s="146" t="s">
        <v>176</v>
      </c>
      <c r="E10" s="1080">
        <v>1207025.8</v>
      </c>
      <c r="F10" s="1081">
        <v>1318373.1000000001</v>
      </c>
      <c r="G10" s="1082">
        <v>1416652.3</v>
      </c>
      <c r="H10" s="1083">
        <v>1695624.4</v>
      </c>
      <c r="I10" s="1082">
        <v>2469727.6</v>
      </c>
      <c r="J10" s="1082">
        <v>2969072</v>
      </c>
      <c r="K10" s="1084">
        <v>3138948.3</v>
      </c>
      <c r="L10" s="1085">
        <v>3480007.4</v>
      </c>
      <c r="M10" s="1086">
        <v>3773700.1</v>
      </c>
      <c r="N10" s="145"/>
      <c r="O10" s="1303"/>
      <c r="P10" s="1306"/>
      <c r="Q10" s="146" t="s">
        <v>176</v>
      </c>
      <c r="R10" s="1091">
        <v>0</v>
      </c>
      <c r="S10" s="1091">
        <v>0</v>
      </c>
      <c r="T10" s="1087">
        <v>481.2</v>
      </c>
      <c r="U10" s="1092">
        <v>509.9</v>
      </c>
      <c r="V10" s="1093">
        <v>0</v>
      </c>
      <c r="W10" s="1087">
        <v>570.20000000000005</v>
      </c>
      <c r="X10" s="1087">
        <v>390.5</v>
      </c>
      <c r="Y10" s="1094">
        <v>0</v>
      </c>
      <c r="Z10" s="1095">
        <v>0</v>
      </c>
    </row>
    <row r="11" spans="1:26" ht="13.5" customHeight="1" x14ac:dyDescent="0.15">
      <c r="B11" s="1306"/>
      <c r="C11" s="1306"/>
      <c r="D11" s="146" t="s">
        <v>177</v>
      </c>
      <c r="E11" s="1058">
        <v>3580623975</v>
      </c>
      <c r="F11" s="1059">
        <v>3806145055</v>
      </c>
      <c r="G11" s="1059">
        <v>4077310699</v>
      </c>
      <c r="H11" s="1058">
        <v>4594643569</v>
      </c>
      <c r="I11" s="1059">
        <v>6316236686</v>
      </c>
      <c r="J11" s="1059">
        <v>8324384733</v>
      </c>
      <c r="K11" s="1060">
        <v>8471534226</v>
      </c>
      <c r="L11" s="1061">
        <v>8936119737</v>
      </c>
      <c r="M11" s="1062">
        <v>9521682551</v>
      </c>
      <c r="N11" s="147"/>
      <c r="O11" s="1303"/>
      <c r="P11" s="1306"/>
      <c r="Q11" s="146" t="s">
        <v>177</v>
      </c>
      <c r="R11" s="1071">
        <v>0</v>
      </c>
      <c r="S11" s="1071">
        <v>0</v>
      </c>
      <c r="T11" s="1070">
        <v>1040431</v>
      </c>
      <c r="U11" s="1070">
        <v>1211522</v>
      </c>
      <c r="V11" s="1071">
        <v>0</v>
      </c>
      <c r="W11" s="1070">
        <v>1170666</v>
      </c>
      <c r="X11" s="1070">
        <v>869206</v>
      </c>
      <c r="Y11" s="1072">
        <v>0</v>
      </c>
      <c r="Z11" s="1073">
        <v>0</v>
      </c>
    </row>
    <row r="12" spans="1:26" ht="15.6" customHeight="1" x14ac:dyDescent="0.15">
      <c r="B12" s="1306"/>
      <c r="C12" s="1307"/>
      <c r="D12" s="149" t="s">
        <v>179</v>
      </c>
      <c r="E12" s="1063">
        <f t="shared" ref="E12:M12" si="0">IF(E10=0,0,E11/E10)</f>
        <v>2966.4850370224067</v>
      </c>
      <c r="F12" s="1063">
        <f t="shared" si="0"/>
        <v>2887.0014527753938</v>
      </c>
      <c r="G12" s="1063">
        <f t="shared" si="0"/>
        <v>2878.1308575152843</v>
      </c>
      <c r="H12" s="1064">
        <f t="shared" si="0"/>
        <v>2709.705975568646</v>
      </c>
      <c r="I12" s="1063">
        <f t="shared" si="0"/>
        <v>2557.4628902393929</v>
      </c>
      <c r="J12" s="1063">
        <f t="shared" si="0"/>
        <v>2803.6991804173158</v>
      </c>
      <c r="K12" s="1065">
        <f t="shared" si="0"/>
        <v>2698.844777405222</v>
      </c>
      <c r="L12" s="1066">
        <f t="shared" si="0"/>
        <v>2567.8450387777912</v>
      </c>
      <c r="M12" s="1067">
        <f t="shared" si="0"/>
        <v>2523.168852501024</v>
      </c>
      <c r="N12" s="151"/>
      <c r="O12" s="1303"/>
      <c r="P12" s="1307"/>
      <c r="Q12" s="149" t="s">
        <v>179</v>
      </c>
      <c r="R12" s="1063">
        <f t="shared" ref="R12:Z12" si="1">IF(R10=0,0,R11/R10)</f>
        <v>0</v>
      </c>
      <c r="S12" s="1063">
        <f t="shared" si="1"/>
        <v>0</v>
      </c>
      <c r="T12" s="1063">
        <f t="shared" si="1"/>
        <v>2162.1591853699088</v>
      </c>
      <c r="U12" s="1064">
        <f t="shared" si="1"/>
        <v>2375.9992155324576</v>
      </c>
      <c r="V12" s="1063">
        <f t="shared" si="1"/>
        <v>0</v>
      </c>
      <c r="W12" s="1063">
        <f t="shared" si="1"/>
        <v>2053.0796211855486</v>
      </c>
      <c r="X12" s="1063">
        <f t="shared" si="1"/>
        <v>2225.8796414852754</v>
      </c>
      <c r="Y12" s="1068">
        <f t="shared" si="1"/>
        <v>0</v>
      </c>
      <c r="Z12" s="1066">
        <f t="shared" si="1"/>
        <v>0</v>
      </c>
    </row>
    <row r="13" spans="1:26" ht="13.5" customHeight="1" x14ac:dyDescent="0.15">
      <c r="B13" s="1306"/>
      <c r="C13" s="1305">
        <v>4</v>
      </c>
      <c r="D13" s="144" t="s">
        <v>178</v>
      </c>
      <c r="E13" s="991">
        <v>3920</v>
      </c>
      <c r="F13" s="991">
        <v>3857</v>
      </c>
      <c r="G13" s="997">
        <v>3749</v>
      </c>
      <c r="H13" s="991">
        <v>3275</v>
      </c>
      <c r="I13" s="991">
        <v>4431</v>
      </c>
      <c r="J13" s="991">
        <v>4691</v>
      </c>
      <c r="K13" s="998">
        <v>4631</v>
      </c>
      <c r="L13" s="999">
        <v>4955</v>
      </c>
      <c r="M13" s="1000">
        <v>5840</v>
      </c>
      <c r="N13" s="145"/>
      <c r="O13" s="1303"/>
      <c r="P13" s="1305">
        <v>4</v>
      </c>
      <c r="Q13" s="144" t="s">
        <v>178</v>
      </c>
      <c r="R13" s="1005">
        <v>2</v>
      </c>
      <c r="S13" s="991">
        <v>3</v>
      </c>
      <c r="T13" s="991">
        <v>1</v>
      </c>
      <c r="U13" s="997">
        <v>1</v>
      </c>
      <c r="V13" s="991">
        <v>2</v>
      </c>
      <c r="W13" s="997">
        <v>1</v>
      </c>
      <c r="X13" s="991">
        <v>1</v>
      </c>
      <c r="Y13" s="1013">
        <v>2</v>
      </c>
      <c r="Z13" s="999">
        <v>2</v>
      </c>
    </row>
    <row r="14" spans="1:26" ht="13.5" customHeight="1" x14ac:dyDescent="0.15">
      <c r="B14" s="1306"/>
      <c r="C14" s="1306"/>
      <c r="D14" s="146" t="s">
        <v>176</v>
      </c>
      <c r="E14" s="1081">
        <v>1822495.2</v>
      </c>
      <c r="F14" s="1081">
        <v>1832214.2</v>
      </c>
      <c r="G14" s="1082">
        <v>1790504.7</v>
      </c>
      <c r="H14" s="1083">
        <v>1560554.6</v>
      </c>
      <c r="I14" s="1082">
        <v>2096710.8</v>
      </c>
      <c r="J14" s="1082">
        <v>2197793.2999999998</v>
      </c>
      <c r="K14" s="1084">
        <v>2192120</v>
      </c>
      <c r="L14" s="1085">
        <v>2312855.5</v>
      </c>
      <c r="M14" s="1086">
        <v>2652655.9</v>
      </c>
      <c r="N14" s="145"/>
      <c r="O14" s="1303"/>
      <c r="P14" s="1306"/>
      <c r="Q14" s="146" t="s">
        <v>176</v>
      </c>
      <c r="R14" s="1087">
        <v>980.2</v>
      </c>
      <c r="S14" s="1081">
        <v>1610.3</v>
      </c>
      <c r="T14" s="1081">
        <v>528.1</v>
      </c>
      <c r="U14" s="1082">
        <v>407.4</v>
      </c>
      <c r="V14" s="1082">
        <v>899.5</v>
      </c>
      <c r="W14" s="1082">
        <v>383.7</v>
      </c>
      <c r="X14" s="1082">
        <v>530.6</v>
      </c>
      <c r="Y14" s="1096">
        <v>793.5</v>
      </c>
      <c r="Z14" s="1085">
        <v>1006.9</v>
      </c>
    </row>
    <row r="15" spans="1:26" ht="13.5" customHeight="1" x14ac:dyDescent="0.15">
      <c r="B15" s="1306"/>
      <c r="C15" s="1306"/>
      <c r="D15" s="146" t="s">
        <v>177</v>
      </c>
      <c r="E15" s="1059">
        <v>4851336715</v>
      </c>
      <c r="F15" s="1059">
        <v>4540773134</v>
      </c>
      <c r="G15" s="1059">
        <v>4487966422</v>
      </c>
      <c r="H15" s="1059">
        <v>3616726673</v>
      </c>
      <c r="I15" s="1059">
        <v>4568171980</v>
      </c>
      <c r="J15" s="1059">
        <v>5250634875</v>
      </c>
      <c r="K15" s="1060">
        <v>4952599568</v>
      </c>
      <c r="L15" s="1061">
        <v>4855773299</v>
      </c>
      <c r="M15" s="1062">
        <v>5501755848</v>
      </c>
      <c r="N15" s="147"/>
      <c r="O15" s="1303"/>
      <c r="P15" s="1306"/>
      <c r="Q15" s="146" t="s">
        <v>177</v>
      </c>
      <c r="R15" s="1070">
        <v>2097739</v>
      </c>
      <c r="S15" s="1059">
        <v>3232165</v>
      </c>
      <c r="T15" s="1059">
        <v>998109</v>
      </c>
      <c r="U15" s="1059">
        <v>834664</v>
      </c>
      <c r="V15" s="1059">
        <v>1636163</v>
      </c>
      <c r="W15" s="1059">
        <v>622008</v>
      </c>
      <c r="X15" s="1059">
        <v>631499</v>
      </c>
      <c r="Y15" s="1074">
        <v>1113354</v>
      </c>
      <c r="Z15" s="1061">
        <v>1604236</v>
      </c>
    </row>
    <row r="16" spans="1:26" ht="15.6" customHeight="1" x14ac:dyDescent="0.15">
      <c r="B16" s="1306"/>
      <c r="C16" s="1307"/>
      <c r="D16" s="149" t="s">
        <v>179</v>
      </c>
      <c r="E16" s="1063">
        <f t="shared" ref="E16:M16" si="2">IF(E14=0,0,E15/E14)</f>
        <v>2661.9201603384195</v>
      </c>
      <c r="F16" s="1063">
        <f t="shared" si="2"/>
        <v>2478.2981891527747</v>
      </c>
      <c r="G16" s="1063">
        <f t="shared" si="2"/>
        <v>2506.5370797407013</v>
      </c>
      <c r="H16" s="1064">
        <f t="shared" si="2"/>
        <v>2317.5906008030734</v>
      </c>
      <c r="I16" s="1063">
        <f t="shared" si="2"/>
        <v>2178.7325080788441</v>
      </c>
      <c r="J16" s="1063">
        <f t="shared" si="2"/>
        <v>2389.0485401880151</v>
      </c>
      <c r="K16" s="1065">
        <f t="shared" si="2"/>
        <v>2259.2739302592922</v>
      </c>
      <c r="L16" s="1066">
        <f t="shared" si="2"/>
        <v>2099.471107901034</v>
      </c>
      <c r="M16" s="1067">
        <f t="shared" si="2"/>
        <v>2074.0556089464903</v>
      </c>
      <c r="N16" s="151"/>
      <c r="O16" s="1303"/>
      <c r="P16" s="1307"/>
      <c r="Q16" s="149" t="s">
        <v>179</v>
      </c>
      <c r="R16" s="1063">
        <f t="shared" ref="R16:Z16" si="3">IF(R14=0,0,R15/R14)</f>
        <v>2140.1132421954703</v>
      </c>
      <c r="S16" s="1063">
        <f t="shared" si="3"/>
        <v>2007.1818915729989</v>
      </c>
      <c r="T16" s="1063">
        <f t="shared" si="3"/>
        <v>1890</v>
      </c>
      <c r="U16" s="1064">
        <f t="shared" si="3"/>
        <v>2048.7579774177711</v>
      </c>
      <c r="V16" s="1063">
        <f t="shared" si="3"/>
        <v>1818.9694274596998</v>
      </c>
      <c r="W16" s="1063">
        <f t="shared" si="3"/>
        <v>1621.0789679437062</v>
      </c>
      <c r="X16" s="1063">
        <f t="shared" si="3"/>
        <v>1190.1601960045232</v>
      </c>
      <c r="Y16" s="1068">
        <f t="shared" si="3"/>
        <v>1403.0926275992438</v>
      </c>
      <c r="Z16" s="1066">
        <f t="shared" si="3"/>
        <v>1593.2426258814182</v>
      </c>
    </row>
    <row r="17" spans="2:28" ht="13.5" customHeight="1" x14ac:dyDescent="0.15">
      <c r="B17" s="1306"/>
      <c r="C17" s="1305">
        <v>3</v>
      </c>
      <c r="D17" s="144" t="s">
        <v>178</v>
      </c>
      <c r="E17" s="991">
        <v>2154</v>
      </c>
      <c r="F17" s="991">
        <v>2022</v>
      </c>
      <c r="G17" s="997">
        <v>2015</v>
      </c>
      <c r="H17" s="991">
        <v>2112</v>
      </c>
      <c r="I17" s="991">
        <v>2641</v>
      </c>
      <c r="J17" s="991">
        <v>2550</v>
      </c>
      <c r="K17" s="998">
        <v>2615</v>
      </c>
      <c r="L17" s="999">
        <v>2349</v>
      </c>
      <c r="M17" s="1000">
        <v>2796</v>
      </c>
      <c r="N17" s="145"/>
      <c r="O17" s="1303"/>
      <c r="P17" s="1305">
        <v>3</v>
      </c>
      <c r="Q17" s="201" t="s">
        <v>178</v>
      </c>
      <c r="R17" s="991">
        <v>5</v>
      </c>
      <c r="S17" s="991">
        <v>10</v>
      </c>
      <c r="T17" s="991">
        <v>7</v>
      </c>
      <c r="U17" s="997">
        <v>1</v>
      </c>
      <c r="V17" s="1001">
        <v>7</v>
      </c>
      <c r="W17" s="991">
        <v>13</v>
      </c>
      <c r="X17" s="991">
        <v>7</v>
      </c>
      <c r="Y17" s="1013">
        <v>2</v>
      </c>
      <c r="Z17" s="999">
        <v>4</v>
      </c>
    </row>
    <row r="18" spans="2:28" ht="13.5" customHeight="1" x14ac:dyDescent="0.15">
      <c r="B18" s="1306"/>
      <c r="C18" s="1306"/>
      <c r="D18" s="146" t="s">
        <v>176</v>
      </c>
      <c r="E18" s="1081">
        <v>968624.9</v>
      </c>
      <c r="F18" s="1081">
        <v>934360.4</v>
      </c>
      <c r="G18" s="1082">
        <v>922364.4</v>
      </c>
      <c r="H18" s="1082">
        <v>956251.7</v>
      </c>
      <c r="I18" s="1082">
        <v>1181214.8999999999</v>
      </c>
      <c r="J18" s="1082">
        <v>1118210.2</v>
      </c>
      <c r="K18" s="1084">
        <v>1147085.3999999999</v>
      </c>
      <c r="L18" s="1085">
        <v>1020435.3</v>
      </c>
      <c r="M18" s="1086">
        <v>1166266.6000000001</v>
      </c>
      <c r="N18" s="145"/>
      <c r="O18" s="1303"/>
      <c r="P18" s="1306"/>
      <c r="Q18" s="146" t="s">
        <v>176</v>
      </c>
      <c r="R18" s="1081">
        <v>2477.5</v>
      </c>
      <c r="S18" s="1081">
        <v>4106.8</v>
      </c>
      <c r="T18" s="1081">
        <v>3509.2</v>
      </c>
      <c r="U18" s="1082">
        <v>279.2</v>
      </c>
      <c r="V18" s="1083">
        <v>2747.3</v>
      </c>
      <c r="W18" s="1082">
        <v>5433</v>
      </c>
      <c r="X18" s="1082">
        <v>3204.6</v>
      </c>
      <c r="Y18" s="1096">
        <v>963.4</v>
      </c>
      <c r="Z18" s="1085">
        <v>1877.1</v>
      </c>
    </row>
    <row r="19" spans="2:28" ht="13.5" customHeight="1" x14ac:dyDescent="0.15">
      <c r="B19" s="1306"/>
      <c r="C19" s="1306"/>
      <c r="D19" s="146" t="s">
        <v>177</v>
      </c>
      <c r="E19" s="1059">
        <v>2300002383</v>
      </c>
      <c r="F19" s="1059">
        <v>1987014633</v>
      </c>
      <c r="G19" s="1059">
        <v>2025611265</v>
      </c>
      <c r="H19" s="1058">
        <v>1870034168</v>
      </c>
      <c r="I19" s="1059">
        <v>2152827479</v>
      </c>
      <c r="J19" s="1059">
        <v>2187800655</v>
      </c>
      <c r="K19" s="1060">
        <v>2090669812</v>
      </c>
      <c r="L19" s="1061">
        <v>1729165636</v>
      </c>
      <c r="M19" s="1062">
        <v>1989498180</v>
      </c>
      <c r="N19" s="147"/>
      <c r="O19" s="1303"/>
      <c r="P19" s="1306"/>
      <c r="Q19" s="146" t="s">
        <v>177</v>
      </c>
      <c r="R19" s="1059">
        <v>4262257</v>
      </c>
      <c r="S19" s="1059">
        <v>6501557</v>
      </c>
      <c r="T19" s="1059">
        <v>6009696</v>
      </c>
      <c r="U19" s="1059">
        <v>503565</v>
      </c>
      <c r="V19" s="1059">
        <v>4780949</v>
      </c>
      <c r="W19" s="1059">
        <v>8554443</v>
      </c>
      <c r="X19" s="1059">
        <v>3898591</v>
      </c>
      <c r="Y19" s="1074">
        <v>1001750</v>
      </c>
      <c r="Z19" s="1061">
        <v>2434105</v>
      </c>
    </row>
    <row r="20" spans="2:28" ht="13.15" customHeight="1" x14ac:dyDescent="0.15">
      <c r="B20" s="1306"/>
      <c r="C20" s="1307"/>
      <c r="D20" s="149" t="s">
        <v>179</v>
      </c>
      <c r="E20" s="1063">
        <f t="shared" ref="E20:M20" si="4">IF(E18=0,0,E19/E18)</f>
        <v>2374.5026408055378</v>
      </c>
      <c r="F20" s="1063">
        <f t="shared" si="4"/>
        <v>2126.6040737599751</v>
      </c>
      <c r="G20" s="1063">
        <f t="shared" si="4"/>
        <v>2196.1073790358778</v>
      </c>
      <c r="H20" s="1064">
        <f t="shared" si="4"/>
        <v>1955.5878101968342</v>
      </c>
      <c r="I20" s="1063">
        <f t="shared" si="4"/>
        <v>1822.5536090003607</v>
      </c>
      <c r="J20" s="1063">
        <f t="shared" si="4"/>
        <v>1956.5200308492983</v>
      </c>
      <c r="K20" s="1065">
        <f t="shared" si="4"/>
        <v>1822.5929926403039</v>
      </c>
      <c r="L20" s="1066">
        <f t="shared" si="4"/>
        <v>1694.5372587561405</v>
      </c>
      <c r="M20" s="1067">
        <f t="shared" si="4"/>
        <v>1705.8691211769246</v>
      </c>
      <c r="N20" s="151"/>
      <c r="O20" s="1303"/>
      <c r="P20" s="1307"/>
      <c r="Q20" s="149" t="s">
        <v>179</v>
      </c>
      <c r="R20" s="1063">
        <f t="shared" ref="R20:Z20" si="5">IF(R18=0,0,R19/R18)</f>
        <v>1720.3862764883957</v>
      </c>
      <c r="S20" s="1063">
        <f t="shared" si="5"/>
        <v>1583.1199474043051</v>
      </c>
      <c r="T20" s="1063">
        <f t="shared" si="5"/>
        <v>1712.5544283597403</v>
      </c>
      <c r="U20" s="1064">
        <f t="shared" si="5"/>
        <v>1803.5995702005732</v>
      </c>
      <c r="V20" s="1063">
        <f t="shared" si="5"/>
        <v>1740.235503949332</v>
      </c>
      <c r="W20" s="1063">
        <f t="shared" si="5"/>
        <v>1574.5339591385975</v>
      </c>
      <c r="X20" s="1063">
        <f t="shared" si="5"/>
        <v>1216.5608812332273</v>
      </c>
      <c r="Y20" s="1068">
        <f t="shared" si="5"/>
        <v>1039.8069337762092</v>
      </c>
      <c r="Z20" s="1066">
        <f t="shared" si="5"/>
        <v>1296.7369879068776</v>
      </c>
    </row>
    <row r="21" spans="2:28" ht="13.5" customHeight="1" x14ac:dyDescent="0.15">
      <c r="B21" s="1306"/>
      <c r="C21" s="1305">
        <v>2</v>
      </c>
      <c r="D21" s="144" t="s">
        <v>178</v>
      </c>
      <c r="E21" s="991">
        <v>1238</v>
      </c>
      <c r="F21" s="991">
        <v>1350</v>
      </c>
      <c r="G21" s="997">
        <v>2031</v>
      </c>
      <c r="H21" s="1001">
        <v>3018</v>
      </c>
      <c r="I21" s="991">
        <v>2817</v>
      </c>
      <c r="J21" s="991">
        <v>2739</v>
      </c>
      <c r="K21" s="1002">
        <v>2474</v>
      </c>
      <c r="L21" s="1003">
        <v>2108</v>
      </c>
      <c r="M21" s="1004">
        <v>1884</v>
      </c>
      <c r="N21" s="145"/>
      <c r="O21" s="1303"/>
      <c r="P21" s="1305">
        <v>2</v>
      </c>
      <c r="Q21" s="201" t="s">
        <v>178</v>
      </c>
      <c r="R21" s="991">
        <v>23</v>
      </c>
      <c r="S21" s="991">
        <v>49</v>
      </c>
      <c r="T21" s="991">
        <v>87</v>
      </c>
      <c r="U21" s="997">
        <v>16</v>
      </c>
      <c r="V21" s="1001">
        <v>62</v>
      </c>
      <c r="W21" s="991">
        <v>110</v>
      </c>
      <c r="X21" s="991">
        <v>63</v>
      </c>
      <c r="Y21" s="1013">
        <v>42</v>
      </c>
      <c r="Z21" s="999">
        <v>32</v>
      </c>
    </row>
    <row r="22" spans="2:28" ht="13.5" customHeight="1" x14ac:dyDescent="0.15">
      <c r="B22" s="1306"/>
      <c r="C22" s="1306"/>
      <c r="D22" s="146" t="s">
        <v>176</v>
      </c>
      <c r="E22" s="1081">
        <v>520468.7</v>
      </c>
      <c r="F22" s="1081">
        <v>577111.19999999995</v>
      </c>
      <c r="G22" s="1082">
        <v>844444.8</v>
      </c>
      <c r="H22" s="1083">
        <v>1220901.2</v>
      </c>
      <c r="I22" s="1082">
        <v>1128660.8999999999</v>
      </c>
      <c r="J22" s="1082">
        <v>1092595.5</v>
      </c>
      <c r="K22" s="1084">
        <v>977879.5</v>
      </c>
      <c r="L22" s="1085">
        <v>823878.4</v>
      </c>
      <c r="M22" s="1086">
        <v>698102.9</v>
      </c>
      <c r="N22" s="145"/>
      <c r="O22" s="1303"/>
      <c r="P22" s="1306"/>
      <c r="Q22" s="146" t="s">
        <v>176</v>
      </c>
      <c r="R22" s="1081">
        <v>8050.4</v>
      </c>
      <c r="S22" s="1081">
        <v>17018.5</v>
      </c>
      <c r="T22" s="1081">
        <v>27249.9</v>
      </c>
      <c r="U22" s="1082">
        <v>4573.8999999999996</v>
      </c>
      <c r="V22" s="1083">
        <v>18491.099999999999</v>
      </c>
      <c r="W22" s="1082">
        <v>33970.199999999997</v>
      </c>
      <c r="X22" s="1082">
        <v>22339.3</v>
      </c>
      <c r="Y22" s="1096">
        <v>16085.8</v>
      </c>
      <c r="Z22" s="1085">
        <v>10901.9</v>
      </c>
    </row>
    <row r="23" spans="2:28" ht="13.5" customHeight="1" x14ac:dyDescent="0.15">
      <c r="B23" s="1306"/>
      <c r="C23" s="1306"/>
      <c r="D23" s="146" t="s">
        <v>177</v>
      </c>
      <c r="E23" s="1059">
        <v>963584753</v>
      </c>
      <c r="F23" s="1059">
        <v>928010349</v>
      </c>
      <c r="G23" s="1059">
        <v>1297880447</v>
      </c>
      <c r="H23" s="1058">
        <v>1674077894</v>
      </c>
      <c r="I23" s="1059">
        <v>1569321780</v>
      </c>
      <c r="J23" s="1059">
        <v>1650116822</v>
      </c>
      <c r="K23" s="1060">
        <v>1316918266</v>
      </c>
      <c r="L23" s="1061">
        <v>1042490142</v>
      </c>
      <c r="M23" s="1062">
        <v>943890107</v>
      </c>
      <c r="N23" s="147"/>
      <c r="O23" s="1303"/>
      <c r="P23" s="1306"/>
      <c r="Q23" s="146" t="s">
        <v>177</v>
      </c>
      <c r="R23" s="1059">
        <v>10539725</v>
      </c>
      <c r="S23" s="1059">
        <v>16671775</v>
      </c>
      <c r="T23" s="1059">
        <v>28940740</v>
      </c>
      <c r="U23" s="1059">
        <v>4313328</v>
      </c>
      <c r="V23" s="1058">
        <v>21079599</v>
      </c>
      <c r="W23" s="1059">
        <v>40669424</v>
      </c>
      <c r="X23" s="1059">
        <v>24277699</v>
      </c>
      <c r="Y23" s="1074">
        <v>15755321</v>
      </c>
      <c r="Z23" s="1061">
        <v>12115074</v>
      </c>
    </row>
    <row r="24" spans="2:28" ht="15.6" customHeight="1" x14ac:dyDescent="0.15">
      <c r="B24" s="1306"/>
      <c r="C24" s="1307"/>
      <c r="D24" s="149" t="s">
        <v>179</v>
      </c>
      <c r="E24" s="1063">
        <f t="shared" ref="E24:M24" si="6">IF(E22=0,0,E23/E22)</f>
        <v>1851.3788687004617</v>
      </c>
      <c r="F24" s="1063">
        <f t="shared" si="6"/>
        <v>1608.0269261799115</v>
      </c>
      <c r="G24" s="1063">
        <f t="shared" si="6"/>
        <v>1536.9630400945093</v>
      </c>
      <c r="H24" s="1063">
        <f t="shared" si="6"/>
        <v>1371.1821185858446</v>
      </c>
      <c r="I24" s="1063">
        <f t="shared" si="6"/>
        <v>1390.4280550517876</v>
      </c>
      <c r="J24" s="1063">
        <f t="shared" si="6"/>
        <v>1510.2723944954926</v>
      </c>
      <c r="K24" s="1065">
        <f t="shared" si="6"/>
        <v>1346.7081230356091</v>
      </c>
      <c r="L24" s="1066">
        <f t="shared" si="6"/>
        <v>1265.3446697959309</v>
      </c>
      <c r="M24" s="1067">
        <f t="shared" si="6"/>
        <v>1352.0787651791734</v>
      </c>
      <c r="N24" s="151"/>
      <c r="O24" s="1303"/>
      <c r="P24" s="1307"/>
      <c r="Q24" s="149" t="s">
        <v>179</v>
      </c>
      <c r="R24" s="1063">
        <f t="shared" ref="R24:Z24" si="7">IF(R22=0,0,R23/R22)</f>
        <v>1309.2175544072345</v>
      </c>
      <c r="S24" s="1063">
        <f t="shared" si="7"/>
        <v>979.62658283632516</v>
      </c>
      <c r="T24" s="1063">
        <f t="shared" si="7"/>
        <v>1062.0494020161541</v>
      </c>
      <c r="U24" s="1064">
        <f t="shared" si="7"/>
        <v>943.03067404184617</v>
      </c>
      <c r="V24" s="1063">
        <f t="shared" si="7"/>
        <v>1139.9862095819071</v>
      </c>
      <c r="W24" s="1063">
        <f t="shared" si="7"/>
        <v>1197.208847754797</v>
      </c>
      <c r="X24" s="1063">
        <f t="shared" si="7"/>
        <v>1086.7708030242668</v>
      </c>
      <c r="Y24" s="1068">
        <f t="shared" si="7"/>
        <v>979.45523380870088</v>
      </c>
      <c r="Z24" s="1066">
        <f t="shared" si="7"/>
        <v>1111.2809693723113</v>
      </c>
      <c r="AA24" s="139"/>
    </row>
    <row r="25" spans="2:28" ht="13.5" customHeight="1" x14ac:dyDescent="0.15">
      <c r="B25" s="1306"/>
      <c r="C25" s="1305">
        <v>1</v>
      </c>
      <c r="D25" s="144" t="s">
        <v>178</v>
      </c>
      <c r="E25" s="991">
        <v>2</v>
      </c>
      <c r="F25" s="1005">
        <v>3</v>
      </c>
      <c r="G25" s="1006">
        <v>3</v>
      </c>
      <c r="H25" s="1007">
        <v>0</v>
      </c>
      <c r="I25" s="1005">
        <v>5</v>
      </c>
      <c r="J25" s="1005">
        <v>1</v>
      </c>
      <c r="K25" s="1008">
        <v>0</v>
      </c>
      <c r="L25" s="1009">
        <v>2</v>
      </c>
      <c r="M25" s="1010">
        <v>6</v>
      </c>
      <c r="N25" s="145"/>
      <c r="O25" s="1303"/>
      <c r="P25" s="1305">
        <v>1</v>
      </c>
      <c r="Q25" s="144" t="s">
        <v>178</v>
      </c>
      <c r="R25" s="991">
        <v>126</v>
      </c>
      <c r="S25" s="991">
        <v>114</v>
      </c>
      <c r="T25" s="991">
        <v>190</v>
      </c>
      <c r="U25" s="991">
        <v>151</v>
      </c>
      <c r="V25" s="990">
        <v>212</v>
      </c>
      <c r="W25" s="991">
        <v>134</v>
      </c>
      <c r="X25" s="991">
        <v>135</v>
      </c>
      <c r="Y25" s="1013">
        <v>221</v>
      </c>
      <c r="Z25" s="999">
        <v>446</v>
      </c>
    </row>
    <row r="26" spans="2:28" ht="13.5" customHeight="1" x14ac:dyDescent="0.15">
      <c r="B26" s="1306"/>
      <c r="C26" s="1306"/>
      <c r="D26" s="146" t="s">
        <v>176</v>
      </c>
      <c r="E26" s="1081">
        <v>749.9</v>
      </c>
      <c r="F26" s="1087">
        <v>1188</v>
      </c>
      <c r="G26" s="1082">
        <v>1106.8</v>
      </c>
      <c r="H26" s="1082">
        <v>0</v>
      </c>
      <c r="I26" s="1082">
        <v>1707.9</v>
      </c>
      <c r="J26" s="1082">
        <v>308.8</v>
      </c>
      <c r="K26" s="1084">
        <v>0</v>
      </c>
      <c r="L26" s="1085">
        <v>581.6</v>
      </c>
      <c r="M26" s="1086">
        <v>1873.6</v>
      </c>
      <c r="N26" s="145"/>
      <c r="O26" s="1303"/>
      <c r="P26" s="1306"/>
      <c r="Q26" s="146" t="s">
        <v>176</v>
      </c>
      <c r="R26" s="1081">
        <v>25584.2</v>
      </c>
      <c r="S26" s="1081">
        <v>23913.7</v>
      </c>
      <c r="T26" s="1081">
        <v>39271.199999999997</v>
      </c>
      <c r="U26" s="1097">
        <v>31867.3</v>
      </c>
      <c r="V26" s="1098">
        <v>45118.5</v>
      </c>
      <c r="W26" s="1082">
        <v>29906.6</v>
      </c>
      <c r="X26" s="1082">
        <v>27314.7</v>
      </c>
      <c r="Y26" s="1096">
        <v>45972.7</v>
      </c>
      <c r="Z26" s="1085">
        <v>90819.9</v>
      </c>
    </row>
    <row r="27" spans="2:28" ht="13.5" customHeight="1" x14ac:dyDescent="0.15">
      <c r="B27" s="1306"/>
      <c r="C27" s="1306"/>
      <c r="D27" s="146" t="s">
        <v>177</v>
      </c>
      <c r="E27" s="1059">
        <v>1165717</v>
      </c>
      <c r="F27" s="1070">
        <v>840861</v>
      </c>
      <c r="G27" s="1059">
        <v>1056430</v>
      </c>
      <c r="H27" s="1059">
        <v>0</v>
      </c>
      <c r="I27" s="1059">
        <v>1595930</v>
      </c>
      <c r="J27" s="1059">
        <v>304155</v>
      </c>
      <c r="K27" s="1060">
        <v>0</v>
      </c>
      <c r="L27" s="1061">
        <v>408290</v>
      </c>
      <c r="M27" s="1062">
        <v>2138961</v>
      </c>
      <c r="N27" s="147"/>
      <c r="O27" s="1303"/>
      <c r="P27" s="1306"/>
      <c r="Q27" s="146" t="s">
        <v>177</v>
      </c>
      <c r="R27" s="1059">
        <v>24095583</v>
      </c>
      <c r="S27" s="1059">
        <v>15326690</v>
      </c>
      <c r="T27" s="1059">
        <v>26723652</v>
      </c>
      <c r="U27" s="1059">
        <v>23582829</v>
      </c>
      <c r="V27" s="1058">
        <v>39153303</v>
      </c>
      <c r="W27" s="1059">
        <v>24717967</v>
      </c>
      <c r="X27" s="1059">
        <v>18878315</v>
      </c>
      <c r="Y27" s="1074">
        <v>31122960</v>
      </c>
      <c r="Z27" s="1061">
        <v>73788787</v>
      </c>
    </row>
    <row r="28" spans="2:28" ht="15.6" customHeight="1" x14ac:dyDescent="0.15">
      <c r="B28" s="1306"/>
      <c r="C28" s="1307"/>
      <c r="D28" s="149" t="s">
        <v>179</v>
      </c>
      <c r="E28" s="1063">
        <f t="shared" ref="E28:M28" si="8">IF(E26=0,0,E27/E26)</f>
        <v>1554.4965995466061</v>
      </c>
      <c r="F28" s="1063">
        <f t="shared" si="8"/>
        <v>707.7954545454545</v>
      </c>
      <c r="G28" s="1063">
        <f t="shared" si="8"/>
        <v>954.4904228406217</v>
      </c>
      <c r="H28" s="1063">
        <f t="shared" si="8"/>
        <v>0</v>
      </c>
      <c r="I28" s="1063">
        <f t="shared" si="8"/>
        <v>934.43995550090744</v>
      </c>
      <c r="J28" s="1063">
        <f t="shared" si="8"/>
        <v>984.95790155440409</v>
      </c>
      <c r="K28" s="1065">
        <f t="shared" si="8"/>
        <v>0</v>
      </c>
      <c r="L28" s="1066">
        <f t="shared" si="8"/>
        <v>702.0116918844567</v>
      </c>
      <c r="M28" s="1067">
        <f t="shared" si="8"/>
        <v>1141.6316182749788</v>
      </c>
      <c r="N28" s="151"/>
      <c r="O28" s="1303"/>
      <c r="P28" s="1307"/>
      <c r="Q28" s="149" t="s">
        <v>179</v>
      </c>
      <c r="R28" s="1063">
        <f t="shared" ref="R28:W28" si="9">IF(R26=0,0,R27/R26)</f>
        <v>941.81498737502045</v>
      </c>
      <c r="S28" s="1063">
        <f t="shared" si="9"/>
        <v>640.91671301387908</v>
      </c>
      <c r="T28" s="1063">
        <f t="shared" si="9"/>
        <v>680.48982460429022</v>
      </c>
      <c r="U28" s="1064">
        <f t="shared" si="9"/>
        <v>740.03222739297019</v>
      </c>
      <c r="V28" s="1063">
        <f t="shared" si="9"/>
        <v>867.7882243425646</v>
      </c>
      <c r="W28" s="1063">
        <f t="shared" si="9"/>
        <v>826.50542020824844</v>
      </c>
      <c r="X28" s="1063">
        <f>IF(X26=0,0,X27/X26)</f>
        <v>691.14121700036969</v>
      </c>
      <c r="Y28" s="1068">
        <f>IF(Y26=0,0,Y27/Y26)</f>
        <v>676.98786453699699</v>
      </c>
      <c r="Z28" s="1066">
        <f>IF(Z26=0,0,Z27/Z26)</f>
        <v>812.47377502067286</v>
      </c>
    </row>
    <row r="29" spans="2:28" ht="13.5" customHeight="1" x14ac:dyDescent="0.15">
      <c r="B29" s="1306"/>
      <c r="C29" s="1305" t="s">
        <v>21</v>
      </c>
      <c r="D29" s="144" t="s">
        <v>178</v>
      </c>
      <c r="E29" s="991">
        <f t="shared" ref="E29:K29" si="10">E9+E13+E17+E21+E25</f>
        <v>9831</v>
      </c>
      <c r="F29" s="991">
        <f t="shared" si="10"/>
        <v>9925</v>
      </c>
      <c r="G29" s="991">
        <f t="shared" si="10"/>
        <v>10649</v>
      </c>
      <c r="H29" s="991">
        <f t="shared" si="10"/>
        <v>11798</v>
      </c>
      <c r="I29" s="991">
        <f t="shared" si="10"/>
        <v>14832</v>
      </c>
      <c r="J29" s="991">
        <f t="shared" si="10"/>
        <v>15873</v>
      </c>
      <c r="K29" s="998">
        <f t="shared" si="10"/>
        <v>15902</v>
      </c>
      <c r="L29" s="999">
        <f t="shared" ref="L29:M31" si="11">L9+L13+L17+L21+L25</f>
        <v>16305</v>
      </c>
      <c r="M29" s="1000">
        <f t="shared" si="11"/>
        <v>18115</v>
      </c>
      <c r="N29" s="145"/>
      <c r="O29" s="1303"/>
      <c r="P29" s="1305" t="s">
        <v>21</v>
      </c>
      <c r="Q29" s="144" t="s">
        <v>178</v>
      </c>
      <c r="R29" s="991">
        <f t="shared" ref="R29:Y29" si="12">R9+R13+R17+R21+R25</f>
        <v>156</v>
      </c>
      <c r="S29" s="991">
        <f t="shared" si="12"/>
        <v>176</v>
      </c>
      <c r="T29" s="991">
        <f t="shared" si="12"/>
        <v>286</v>
      </c>
      <c r="U29" s="991">
        <f t="shared" si="12"/>
        <v>170</v>
      </c>
      <c r="V29" s="1014">
        <f t="shared" si="12"/>
        <v>283</v>
      </c>
      <c r="W29" s="991">
        <f t="shared" si="12"/>
        <v>259</v>
      </c>
      <c r="X29" s="991">
        <f t="shared" si="12"/>
        <v>207</v>
      </c>
      <c r="Y29" s="1013">
        <f t="shared" si="12"/>
        <v>267</v>
      </c>
      <c r="Z29" s="999">
        <f>Z9+Z13+Z17+Z21+Z25</f>
        <v>484</v>
      </c>
    </row>
    <row r="30" spans="2:28" ht="13.5" customHeight="1" x14ac:dyDescent="0.15">
      <c r="B30" s="1306"/>
      <c r="C30" s="1306"/>
      <c r="D30" s="146" t="s">
        <v>176</v>
      </c>
      <c r="E30" s="1081">
        <f t="shared" ref="E30:K30" si="13">E10+E14+E18+E22+E26</f>
        <v>4519364.5</v>
      </c>
      <c r="F30" s="1081">
        <f t="shared" si="13"/>
        <v>4663246.8999999994</v>
      </c>
      <c r="G30" s="1081">
        <f t="shared" si="13"/>
        <v>4975073</v>
      </c>
      <c r="H30" s="1081">
        <f t="shared" si="13"/>
        <v>5433331.9000000004</v>
      </c>
      <c r="I30" s="1081">
        <f t="shared" si="13"/>
        <v>6878022.1000000015</v>
      </c>
      <c r="J30" s="1081">
        <f t="shared" si="13"/>
        <v>7377979.7999999998</v>
      </c>
      <c r="K30" s="1088">
        <f t="shared" si="13"/>
        <v>7456033.1999999993</v>
      </c>
      <c r="L30" s="1089">
        <f t="shared" si="11"/>
        <v>7637758.2000000002</v>
      </c>
      <c r="M30" s="1090">
        <f t="shared" si="11"/>
        <v>8292599.0999999996</v>
      </c>
      <c r="N30" s="145"/>
      <c r="O30" s="1303"/>
      <c r="P30" s="1306"/>
      <c r="Q30" s="146" t="s">
        <v>176</v>
      </c>
      <c r="R30" s="1081">
        <f t="shared" ref="R30:V31" si="14">R10+R14+R18+R22+R26</f>
        <v>37092.300000000003</v>
      </c>
      <c r="S30" s="1081">
        <f t="shared" si="14"/>
        <v>46649.3</v>
      </c>
      <c r="T30" s="1081">
        <f t="shared" si="14"/>
        <v>71039.600000000006</v>
      </c>
      <c r="U30" s="1081">
        <f t="shared" si="14"/>
        <v>37637.699999999997</v>
      </c>
      <c r="V30" s="1099">
        <f t="shared" si="14"/>
        <v>67256.399999999994</v>
      </c>
      <c r="W30" s="1081">
        <f t="shared" ref="W30:Y31" si="15">W10+W14+W18+W22+W26</f>
        <v>70263.7</v>
      </c>
      <c r="X30" s="1081">
        <f t="shared" si="15"/>
        <v>53779.7</v>
      </c>
      <c r="Y30" s="1100">
        <f t="shared" si="15"/>
        <v>63815.399999999994</v>
      </c>
      <c r="Z30" s="1089">
        <f>Z10+Z14+Z18+Z22+Z26</f>
        <v>104605.79999999999</v>
      </c>
    </row>
    <row r="31" spans="2:28" ht="13.5" customHeight="1" x14ac:dyDescent="0.15">
      <c r="B31" s="1306"/>
      <c r="C31" s="1306"/>
      <c r="D31" s="146" t="s">
        <v>177</v>
      </c>
      <c r="E31" s="1059">
        <f t="shared" ref="E31:K31" si="16">E11+E15+E19+E23+E27</f>
        <v>11696713543</v>
      </c>
      <c r="F31" s="1059">
        <f t="shared" si="16"/>
        <v>11262784032</v>
      </c>
      <c r="G31" s="1059">
        <f t="shared" si="16"/>
        <v>11889825263</v>
      </c>
      <c r="H31" s="1059">
        <f t="shared" si="16"/>
        <v>11755482304</v>
      </c>
      <c r="I31" s="1059">
        <f t="shared" si="16"/>
        <v>14608153855</v>
      </c>
      <c r="J31" s="1059">
        <f t="shared" si="16"/>
        <v>17413241240</v>
      </c>
      <c r="K31" s="1060">
        <f t="shared" si="16"/>
        <v>16831721872</v>
      </c>
      <c r="L31" s="1061">
        <f t="shared" si="11"/>
        <v>16563957104</v>
      </c>
      <c r="M31" s="1062">
        <f t="shared" si="11"/>
        <v>17958965647</v>
      </c>
      <c r="N31" s="147"/>
      <c r="O31" s="1303"/>
      <c r="P31" s="1306"/>
      <c r="Q31" s="146" t="s">
        <v>177</v>
      </c>
      <c r="R31" s="1059">
        <f t="shared" si="14"/>
        <v>40995304</v>
      </c>
      <c r="S31" s="1059">
        <f t="shared" si="14"/>
        <v>41732187</v>
      </c>
      <c r="T31" s="1059">
        <f t="shared" si="14"/>
        <v>63712628</v>
      </c>
      <c r="U31" s="1059">
        <f t="shared" si="14"/>
        <v>30445908</v>
      </c>
      <c r="V31" s="1075">
        <f t="shared" si="14"/>
        <v>66650014</v>
      </c>
      <c r="W31" s="1059">
        <f t="shared" si="15"/>
        <v>75734508</v>
      </c>
      <c r="X31" s="1059">
        <f t="shared" si="15"/>
        <v>48555310</v>
      </c>
      <c r="Y31" s="1074">
        <f t="shared" si="15"/>
        <v>48993385</v>
      </c>
      <c r="Z31" s="1061">
        <f>Z11+Z15+Z19+Z23+Z27</f>
        <v>89942202</v>
      </c>
    </row>
    <row r="32" spans="2:28" ht="15.6" customHeight="1" x14ac:dyDescent="0.15">
      <c r="B32" s="1307"/>
      <c r="C32" s="1307"/>
      <c r="D32" s="149" t="s">
        <v>179</v>
      </c>
      <c r="E32" s="1063">
        <f t="shared" ref="E32:K32" si="17">IF(E30=0,0,E31/E30)</f>
        <v>2588.132367504325</v>
      </c>
      <c r="F32" s="1063">
        <f t="shared" si="17"/>
        <v>2415.2236142589836</v>
      </c>
      <c r="G32" s="1063">
        <f t="shared" si="17"/>
        <v>2389.8795581491968</v>
      </c>
      <c r="H32" s="1063">
        <f t="shared" si="17"/>
        <v>2163.5862708847217</v>
      </c>
      <c r="I32" s="1063">
        <f t="shared" si="17"/>
        <v>2123.8887637479379</v>
      </c>
      <c r="J32" s="1063">
        <f t="shared" si="17"/>
        <v>2360.163854067478</v>
      </c>
      <c r="K32" s="1065">
        <f t="shared" si="17"/>
        <v>2257.4633750289631</v>
      </c>
      <c r="L32" s="1066">
        <f>IF(L30=0,0,L31/L30)</f>
        <v>2168.6935708438637</v>
      </c>
      <c r="M32" s="1067">
        <f>IF(M30=0,0,M31/M30)</f>
        <v>2165.6618667360876</v>
      </c>
      <c r="N32" s="151"/>
      <c r="O32" s="1304"/>
      <c r="P32" s="1307"/>
      <c r="Q32" s="149" t="s">
        <v>179</v>
      </c>
      <c r="R32" s="1063">
        <f t="shared" ref="R32:Y32" si="18">IF(R30=0,0,R31/R30)</f>
        <v>1105.2241031157409</v>
      </c>
      <c r="S32" s="1063">
        <f t="shared" si="18"/>
        <v>894.59406679199901</v>
      </c>
      <c r="T32" s="1063">
        <f t="shared" si="18"/>
        <v>896.86073682847302</v>
      </c>
      <c r="U32" s="1063">
        <f t="shared" si="18"/>
        <v>808.92052383647251</v>
      </c>
      <c r="V32" s="1069">
        <f t="shared" si="18"/>
        <v>990.98396583819545</v>
      </c>
      <c r="W32" s="1063">
        <f t="shared" si="18"/>
        <v>1077.8610861654026</v>
      </c>
      <c r="X32" s="1063">
        <f t="shared" si="18"/>
        <v>902.85572437183555</v>
      </c>
      <c r="Y32" s="1068">
        <f t="shared" si="18"/>
        <v>767.73607937895872</v>
      </c>
      <c r="Z32" s="1066">
        <f>IF(Z30=0,0,Z31/Z30)</f>
        <v>859.82041148769963</v>
      </c>
      <c r="AA32" s="139"/>
      <c r="AB32" s="139"/>
    </row>
    <row r="33" spans="2:28" ht="13.35" customHeight="1" x14ac:dyDescent="0.15">
      <c r="B33" s="148"/>
      <c r="C33" s="148"/>
      <c r="D33" s="425"/>
      <c r="E33" s="148"/>
      <c r="F33" s="148"/>
      <c r="G33" s="148"/>
      <c r="H33" s="148"/>
      <c r="I33" s="148"/>
      <c r="J33" s="148"/>
      <c r="K33" s="374"/>
      <c r="L33" s="148"/>
      <c r="M33" s="374"/>
      <c r="N33" s="151"/>
      <c r="O33" s="151"/>
      <c r="P33" s="148"/>
      <c r="Q33" s="425"/>
      <c r="R33" s="148"/>
      <c r="S33" s="148"/>
      <c r="T33" s="148"/>
      <c r="U33" s="148"/>
      <c r="V33" s="148"/>
      <c r="W33" s="148"/>
      <c r="X33" s="148"/>
      <c r="Y33" s="148"/>
      <c r="Z33" s="148"/>
      <c r="AA33" s="139"/>
      <c r="AB33" s="139"/>
    </row>
    <row r="34" spans="2:28" ht="13.15" customHeight="1" x14ac:dyDescent="0.15">
      <c r="B34" s="1308" t="s">
        <v>247</v>
      </c>
      <c r="C34" s="1309"/>
      <c r="D34" s="1310"/>
      <c r="E34" s="141" t="s">
        <v>546</v>
      </c>
      <c r="F34" s="141" t="s">
        <v>546</v>
      </c>
      <c r="G34" s="141" t="s">
        <v>546</v>
      </c>
      <c r="H34" s="141" t="s">
        <v>546</v>
      </c>
      <c r="I34" s="140" t="s">
        <v>540</v>
      </c>
      <c r="J34" s="140" t="s">
        <v>540</v>
      </c>
      <c r="K34" s="140" t="s">
        <v>540</v>
      </c>
      <c r="L34" s="314" t="s">
        <v>540</v>
      </c>
      <c r="M34" s="163" t="s">
        <v>540</v>
      </c>
      <c r="N34" s="151"/>
      <c r="O34" s="1301" t="s">
        <v>247</v>
      </c>
      <c r="P34" s="1301"/>
      <c r="Q34" s="1301"/>
      <c r="R34" s="141" t="s">
        <v>546</v>
      </c>
      <c r="S34" s="141" t="s">
        <v>546</v>
      </c>
      <c r="T34" s="141" t="s">
        <v>546</v>
      </c>
      <c r="U34" s="141" t="s">
        <v>546</v>
      </c>
      <c r="V34" s="140" t="s">
        <v>540</v>
      </c>
      <c r="W34" s="140" t="s">
        <v>540</v>
      </c>
      <c r="X34" s="140" t="s">
        <v>540</v>
      </c>
      <c r="Y34" s="591" t="s">
        <v>540</v>
      </c>
      <c r="Z34" s="163" t="s">
        <v>540</v>
      </c>
      <c r="AA34" s="139"/>
      <c r="AB34" s="139"/>
    </row>
    <row r="35" spans="2:28" ht="13.15" customHeight="1" x14ac:dyDescent="0.15">
      <c r="B35" s="1311"/>
      <c r="C35" s="1312"/>
      <c r="D35" s="1313"/>
      <c r="E35" s="143" t="s">
        <v>538</v>
      </c>
      <c r="F35" s="143" t="s">
        <v>537</v>
      </c>
      <c r="G35" s="341" t="s">
        <v>536</v>
      </c>
      <c r="H35" s="341" t="s">
        <v>535</v>
      </c>
      <c r="I35" s="341" t="s">
        <v>545</v>
      </c>
      <c r="J35" s="341" t="s">
        <v>544</v>
      </c>
      <c r="K35" s="341" t="s">
        <v>543</v>
      </c>
      <c r="L35" s="315" t="s">
        <v>542</v>
      </c>
      <c r="M35" s="164" t="s">
        <v>541</v>
      </c>
      <c r="N35" s="151"/>
      <c r="O35" s="1301"/>
      <c r="P35" s="1301"/>
      <c r="Q35" s="1301"/>
      <c r="R35" s="143" t="s">
        <v>538</v>
      </c>
      <c r="S35" s="143" t="s">
        <v>537</v>
      </c>
      <c r="T35" s="341" t="s">
        <v>536</v>
      </c>
      <c r="U35" s="341" t="s">
        <v>535</v>
      </c>
      <c r="V35" s="339" t="s">
        <v>545</v>
      </c>
      <c r="W35" s="341" t="s">
        <v>544</v>
      </c>
      <c r="X35" s="341" t="s">
        <v>543</v>
      </c>
      <c r="Y35" s="592" t="s">
        <v>542</v>
      </c>
      <c r="Z35" s="164" t="s">
        <v>541</v>
      </c>
      <c r="AA35" s="139"/>
      <c r="AB35" s="139"/>
    </row>
    <row r="36" spans="2:28" ht="13.5" customHeight="1" x14ac:dyDescent="0.15">
      <c r="B36" s="1305" t="s">
        <v>181</v>
      </c>
      <c r="C36" s="1305">
        <v>5</v>
      </c>
      <c r="D36" s="144" t="s">
        <v>178</v>
      </c>
      <c r="E36" s="990">
        <v>41</v>
      </c>
      <c r="F36" s="990">
        <v>56</v>
      </c>
      <c r="G36" s="991">
        <v>85</v>
      </c>
      <c r="H36" s="997">
        <v>42</v>
      </c>
      <c r="I36" s="1015">
        <v>83</v>
      </c>
      <c r="J36" s="993">
        <v>90</v>
      </c>
      <c r="K36" s="993">
        <v>39</v>
      </c>
      <c r="L36" s="1016">
        <v>32</v>
      </c>
      <c r="M36" s="1017">
        <v>36</v>
      </c>
      <c r="N36" s="145"/>
      <c r="O36" s="1302" t="s">
        <v>21</v>
      </c>
      <c r="P36" s="1306">
        <v>5</v>
      </c>
      <c r="Q36" s="414" t="s">
        <v>178</v>
      </c>
      <c r="R36" s="991">
        <f>SUM(E9,E36,R9)</f>
        <v>2558</v>
      </c>
      <c r="S36" s="991">
        <f t="shared" ref="R36:Y38" si="19">SUM(F9,F36,S9)</f>
        <v>2749</v>
      </c>
      <c r="T36" s="991">
        <f t="shared" si="19"/>
        <v>2937</v>
      </c>
      <c r="U36" s="991">
        <f t="shared" si="19"/>
        <v>3436</v>
      </c>
      <c r="V36" s="991">
        <f t="shared" si="19"/>
        <v>5021</v>
      </c>
      <c r="W36" s="991">
        <f t="shared" si="19"/>
        <v>5983</v>
      </c>
      <c r="X36" s="991">
        <f t="shared" si="19"/>
        <v>6222</v>
      </c>
      <c r="Y36" s="1013">
        <f t="shared" si="19"/>
        <v>6923</v>
      </c>
      <c r="Z36" s="999">
        <f>SUM(M9,M36,Z9)</f>
        <v>7625</v>
      </c>
    </row>
    <row r="37" spans="2:28" ht="13.5" customHeight="1" x14ac:dyDescent="0.15">
      <c r="B37" s="1306"/>
      <c r="C37" s="1306"/>
      <c r="D37" s="146" t="s">
        <v>176</v>
      </c>
      <c r="E37" s="1080">
        <v>19883.8</v>
      </c>
      <c r="F37" s="1080">
        <v>26866</v>
      </c>
      <c r="G37" s="1081">
        <v>40136.1</v>
      </c>
      <c r="H37" s="1082">
        <v>19795</v>
      </c>
      <c r="I37" s="1101">
        <v>37081.599999999999</v>
      </c>
      <c r="J37" s="1082">
        <v>41753.9</v>
      </c>
      <c r="K37" s="1082">
        <v>19162.400000000001</v>
      </c>
      <c r="L37" s="1085">
        <v>15826.8</v>
      </c>
      <c r="M37" s="1086">
        <v>16977.900000000001</v>
      </c>
      <c r="N37" s="145"/>
      <c r="O37" s="1303"/>
      <c r="P37" s="1306"/>
      <c r="Q37" s="167" t="s">
        <v>176</v>
      </c>
      <c r="R37" s="1081">
        <f t="shared" si="19"/>
        <v>1226909.6000000001</v>
      </c>
      <c r="S37" s="1081">
        <f t="shared" si="19"/>
        <v>1345239.1</v>
      </c>
      <c r="T37" s="1081">
        <f t="shared" si="19"/>
        <v>1457269.6</v>
      </c>
      <c r="U37" s="1081">
        <f t="shared" si="19"/>
        <v>1715929.2999999998</v>
      </c>
      <c r="V37" s="1081">
        <f t="shared" si="19"/>
        <v>2506809.2000000002</v>
      </c>
      <c r="W37" s="1081">
        <f t="shared" si="19"/>
        <v>3011396.1</v>
      </c>
      <c r="X37" s="1081">
        <f t="shared" si="19"/>
        <v>3158501.1999999997</v>
      </c>
      <c r="Y37" s="1100">
        <f t="shared" si="19"/>
        <v>3495834.1999999997</v>
      </c>
      <c r="Z37" s="1089">
        <f>SUM(M10,M37,Z10)</f>
        <v>3790678</v>
      </c>
    </row>
    <row r="38" spans="2:28" ht="13.5" customHeight="1" x14ac:dyDescent="0.15">
      <c r="B38" s="1306"/>
      <c r="C38" s="1306"/>
      <c r="D38" s="146" t="s">
        <v>177</v>
      </c>
      <c r="E38" s="1058">
        <v>54188708</v>
      </c>
      <c r="F38" s="1058">
        <v>69646673</v>
      </c>
      <c r="G38" s="1059">
        <v>101876709</v>
      </c>
      <c r="H38" s="1076">
        <v>46751639</v>
      </c>
      <c r="I38" s="1077">
        <v>82745219</v>
      </c>
      <c r="J38" s="1076">
        <v>102476933</v>
      </c>
      <c r="K38" s="1076">
        <v>43518005</v>
      </c>
      <c r="L38" s="1078">
        <v>34425812</v>
      </c>
      <c r="M38" s="1079">
        <v>36011647</v>
      </c>
      <c r="N38" s="147"/>
      <c r="O38" s="1303"/>
      <c r="P38" s="1306"/>
      <c r="Q38" s="167" t="s">
        <v>177</v>
      </c>
      <c r="R38" s="1059">
        <f t="shared" si="19"/>
        <v>3634812683</v>
      </c>
      <c r="S38" s="1059">
        <f t="shared" si="19"/>
        <v>3875791728</v>
      </c>
      <c r="T38" s="1059">
        <f t="shared" si="19"/>
        <v>4180227839</v>
      </c>
      <c r="U38" s="1059">
        <f t="shared" si="19"/>
        <v>4642606730</v>
      </c>
      <c r="V38" s="1059">
        <f t="shared" si="19"/>
        <v>6398981905</v>
      </c>
      <c r="W38" s="1059">
        <f t="shared" si="19"/>
        <v>8428032332</v>
      </c>
      <c r="X38" s="1059">
        <f t="shared" si="19"/>
        <v>8515921437</v>
      </c>
      <c r="Y38" s="1074">
        <f t="shared" si="19"/>
        <v>8970545549</v>
      </c>
      <c r="Z38" s="1061">
        <f>SUM(M11,M38,Z11)</f>
        <v>9557694198</v>
      </c>
    </row>
    <row r="39" spans="2:28" ht="15.6" customHeight="1" x14ac:dyDescent="0.15">
      <c r="B39" s="1306"/>
      <c r="C39" s="1307"/>
      <c r="D39" s="149" t="s">
        <v>179</v>
      </c>
      <c r="E39" s="1063">
        <f t="shared" ref="E39:M39" si="20">IF(E37=0,0,E38/E37)</f>
        <v>2725.2692141341195</v>
      </c>
      <c r="F39" s="1063">
        <f t="shared" si="20"/>
        <v>2592.3722548946625</v>
      </c>
      <c r="G39" s="1063">
        <f t="shared" si="20"/>
        <v>2538.2812231382723</v>
      </c>
      <c r="H39" s="1063">
        <f t="shared" si="20"/>
        <v>2361.7903005809549</v>
      </c>
      <c r="I39" s="1063">
        <f t="shared" si="20"/>
        <v>2231.4360491456682</v>
      </c>
      <c r="J39" s="1063">
        <f t="shared" si="20"/>
        <v>2454.3080526609488</v>
      </c>
      <c r="K39" s="1063">
        <f t="shared" si="20"/>
        <v>2271.0101553041372</v>
      </c>
      <c r="L39" s="1066">
        <f t="shared" si="20"/>
        <v>2175.1593499633532</v>
      </c>
      <c r="M39" s="1067">
        <f t="shared" si="20"/>
        <v>2121.0895929414119</v>
      </c>
      <c r="N39" s="151"/>
      <c r="O39" s="1303"/>
      <c r="P39" s="1307"/>
      <c r="Q39" s="149" t="s">
        <v>179</v>
      </c>
      <c r="R39" s="1063">
        <f t="shared" ref="R39:Z39" si="21">IF(R37=0,0,R38/R37)</f>
        <v>2962.5757945002629</v>
      </c>
      <c r="S39" s="1063">
        <f t="shared" si="21"/>
        <v>2881.1173627052617</v>
      </c>
      <c r="T39" s="1063">
        <f t="shared" si="21"/>
        <v>2868.5343048396808</v>
      </c>
      <c r="U39" s="1063">
        <f t="shared" si="21"/>
        <v>2705.5932490924893</v>
      </c>
      <c r="V39" s="1063">
        <f t="shared" si="21"/>
        <v>2552.6401869755382</v>
      </c>
      <c r="W39" s="1063">
        <f t="shared" si="21"/>
        <v>2798.7126409574616</v>
      </c>
      <c r="X39" s="1063">
        <f t="shared" si="21"/>
        <v>2696.19066062093</v>
      </c>
      <c r="Y39" s="1068">
        <f t="shared" si="21"/>
        <v>2566.0672205220717</v>
      </c>
      <c r="Z39" s="1066">
        <f t="shared" si="21"/>
        <v>2521.3679974927968</v>
      </c>
    </row>
    <row r="40" spans="2:28" ht="13.5" customHeight="1" x14ac:dyDescent="0.15">
      <c r="B40" s="1306"/>
      <c r="C40" s="1305">
        <v>4</v>
      </c>
      <c r="D40" s="144" t="s">
        <v>178</v>
      </c>
      <c r="E40" s="991">
        <v>252</v>
      </c>
      <c r="F40" s="991">
        <v>328</v>
      </c>
      <c r="G40" s="991">
        <v>390</v>
      </c>
      <c r="H40" s="991">
        <v>207</v>
      </c>
      <c r="I40" s="1018">
        <v>289</v>
      </c>
      <c r="J40" s="991">
        <v>328</v>
      </c>
      <c r="K40" s="991">
        <v>223</v>
      </c>
      <c r="L40" s="999">
        <v>202</v>
      </c>
      <c r="M40" s="1000">
        <v>344</v>
      </c>
      <c r="N40" s="145"/>
      <c r="O40" s="1303"/>
      <c r="P40" s="1305">
        <v>4</v>
      </c>
      <c r="Q40" s="144" t="s">
        <v>178</v>
      </c>
      <c r="R40" s="991">
        <f t="shared" ref="R40:Y42" si="22">SUM(E13,E40,R13)</f>
        <v>4174</v>
      </c>
      <c r="S40" s="991">
        <f t="shared" si="22"/>
        <v>4188</v>
      </c>
      <c r="T40" s="991">
        <f t="shared" si="22"/>
        <v>4140</v>
      </c>
      <c r="U40" s="991">
        <f t="shared" si="22"/>
        <v>3483</v>
      </c>
      <c r="V40" s="991">
        <f t="shared" si="22"/>
        <v>4722</v>
      </c>
      <c r="W40" s="991">
        <f t="shared" si="22"/>
        <v>5020</v>
      </c>
      <c r="X40" s="991">
        <f t="shared" si="22"/>
        <v>4855</v>
      </c>
      <c r="Y40" s="1013">
        <f t="shared" si="22"/>
        <v>5159</v>
      </c>
      <c r="Z40" s="999">
        <f>SUM(M13,M40,Z13)</f>
        <v>6186</v>
      </c>
    </row>
    <row r="41" spans="2:28" ht="13.5" customHeight="1" x14ac:dyDescent="0.15">
      <c r="B41" s="1306"/>
      <c r="C41" s="1306"/>
      <c r="D41" s="146" t="s">
        <v>176</v>
      </c>
      <c r="E41" s="1081">
        <v>117584.3</v>
      </c>
      <c r="F41" s="1081">
        <v>153648.6</v>
      </c>
      <c r="G41" s="1081">
        <v>181111.1</v>
      </c>
      <c r="H41" s="1097">
        <v>94518.8</v>
      </c>
      <c r="I41" s="1101">
        <v>130076.7</v>
      </c>
      <c r="J41" s="1082">
        <v>145072.5</v>
      </c>
      <c r="K41" s="1082">
        <v>102382</v>
      </c>
      <c r="L41" s="1085">
        <v>92526</v>
      </c>
      <c r="M41" s="1086">
        <v>150259.20000000001</v>
      </c>
      <c r="N41" s="145"/>
      <c r="O41" s="1303"/>
      <c r="P41" s="1306"/>
      <c r="Q41" s="146" t="s">
        <v>176</v>
      </c>
      <c r="R41" s="1081">
        <f t="shared" si="22"/>
        <v>1941059.7</v>
      </c>
      <c r="S41" s="1081">
        <f t="shared" si="22"/>
        <v>1987473.1</v>
      </c>
      <c r="T41" s="1081">
        <f t="shared" si="22"/>
        <v>1972143.9000000001</v>
      </c>
      <c r="U41" s="1081">
        <f t="shared" si="22"/>
        <v>1655480.8</v>
      </c>
      <c r="V41" s="1081">
        <f t="shared" si="22"/>
        <v>2227687</v>
      </c>
      <c r="W41" s="1081">
        <f t="shared" si="22"/>
        <v>2343249.5</v>
      </c>
      <c r="X41" s="1081">
        <f t="shared" si="22"/>
        <v>2295032.6</v>
      </c>
      <c r="Y41" s="1100">
        <f t="shared" si="22"/>
        <v>2406175</v>
      </c>
      <c r="Z41" s="1089">
        <f>SUM(M14,M41,Z14)</f>
        <v>2803922</v>
      </c>
    </row>
    <row r="42" spans="2:28" ht="13.5" customHeight="1" x14ac:dyDescent="0.15">
      <c r="B42" s="1306"/>
      <c r="C42" s="1306"/>
      <c r="D42" s="146" t="s">
        <v>177</v>
      </c>
      <c r="E42" s="1059">
        <v>293845382</v>
      </c>
      <c r="F42" s="1059">
        <v>341783837</v>
      </c>
      <c r="G42" s="1059">
        <v>417460358</v>
      </c>
      <c r="H42" s="1059">
        <v>197509017</v>
      </c>
      <c r="I42" s="1075">
        <v>256210007</v>
      </c>
      <c r="J42" s="1059">
        <v>304067915</v>
      </c>
      <c r="K42" s="1059">
        <v>204408994</v>
      </c>
      <c r="L42" s="1061">
        <v>170783257</v>
      </c>
      <c r="M42" s="1062">
        <v>258684052</v>
      </c>
      <c r="N42" s="147"/>
      <c r="O42" s="1303"/>
      <c r="P42" s="1306"/>
      <c r="Q42" s="146" t="s">
        <v>177</v>
      </c>
      <c r="R42" s="1059">
        <f t="shared" si="22"/>
        <v>5147279836</v>
      </c>
      <c r="S42" s="1059">
        <f t="shared" si="22"/>
        <v>4885789136</v>
      </c>
      <c r="T42" s="1059">
        <f t="shared" si="22"/>
        <v>4906424889</v>
      </c>
      <c r="U42" s="1059">
        <f t="shared" si="22"/>
        <v>3815070354</v>
      </c>
      <c r="V42" s="1059">
        <f t="shared" si="22"/>
        <v>4826018150</v>
      </c>
      <c r="W42" s="1059">
        <f t="shared" si="22"/>
        <v>5555324798</v>
      </c>
      <c r="X42" s="1059">
        <f t="shared" si="22"/>
        <v>5157640061</v>
      </c>
      <c r="Y42" s="1074">
        <f t="shared" si="22"/>
        <v>5027669910</v>
      </c>
      <c r="Z42" s="1061">
        <f>SUM(M15,M42,Z15)</f>
        <v>5762044136</v>
      </c>
    </row>
    <row r="43" spans="2:28" ht="15.6" customHeight="1" x14ac:dyDescent="0.15">
      <c r="B43" s="1306"/>
      <c r="C43" s="1307"/>
      <c r="D43" s="149" t="s">
        <v>179</v>
      </c>
      <c r="E43" s="1063">
        <f t="shared" ref="E43:M43" si="23">IF(E41=0,0,E42/E41)</f>
        <v>2499.0188486047882</v>
      </c>
      <c r="F43" s="1063">
        <f t="shared" si="23"/>
        <v>2224.4513584894362</v>
      </c>
      <c r="G43" s="1063">
        <f t="shared" si="23"/>
        <v>2304.9959831285878</v>
      </c>
      <c r="H43" s="1063">
        <f t="shared" si="23"/>
        <v>2089.6267938230276</v>
      </c>
      <c r="I43" s="1063">
        <f t="shared" si="23"/>
        <v>1969.6840940768025</v>
      </c>
      <c r="J43" s="1063">
        <f t="shared" si="23"/>
        <v>2095.9721173895809</v>
      </c>
      <c r="K43" s="1063">
        <f t="shared" si="23"/>
        <v>1996.5325350159208</v>
      </c>
      <c r="L43" s="1066">
        <f t="shared" si="23"/>
        <v>1845.786665369734</v>
      </c>
      <c r="M43" s="1067">
        <f t="shared" si="23"/>
        <v>1721.585447014226</v>
      </c>
      <c r="N43" s="151"/>
      <c r="O43" s="1303"/>
      <c r="P43" s="1307"/>
      <c r="Q43" s="149" t="s">
        <v>179</v>
      </c>
      <c r="R43" s="1063">
        <f t="shared" ref="R43:Z43" si="24">IF(R41=0,0,R42/R41)</f>
        <v>2651.7885235575186</v>
      </c>
      <c r="S43" s="1063">
        <f t="shared" si="24"/>
        <v>2458.2919567565468</v>
      </c>
      <c r="T43" s="1063">
        <f t="shared" si="24"/>
        <v>2487.8635321692295</v>
      </c>
      <c r="U43" s="1063">
        <f t="shared" si="24"/>
        <v>2304.508970445323</v>
      </c>
      <c r="V43" s="1063">
        <f t="shared" si="24"/>
        <v>2166.3807123711726</v>
      </c>
      <c r="W43" s="1063">
        <f t="shared" si="24"/>
        <v>2370.7781855922726</v>
      </c>
      <c r="X43" s="1063">
        <f t="shared" si="24"/>
        <v>2247.3057946976437</v>
      </c>
      <c r="Y43" s="1068">
        <f t="shared" si="24"/>
        <v>2089.4863881471629</v>
      </c>
      <c r="Z43" s="1066">
        <f t="shared" si="24"/>
        <v>2054.9944456372182</v>
      </c>
    </row>
    <row r="44" spans="2:28" ht="13.5" customHeight="1" x14ac:dyDescent="0.15">
      <c r="B44" s="1306"/>
      <c r="C44" s="1305">
        <v>3</v>
      </c>
      <c r="D44" s="144" t="s">
        <v>178</v>
      </c>
      <c r="E44" s="991">
        <v>440</v>
      </c>
      <c r="F44" s="991">
        <v>457</v>
      </c>
      <c r="G44" s="991">
        <v>399</v>
      </c>
      <c r="H44" s="997">
        <v>332</v>
      </c>
      <c r="I44" s="991">
        <v>494</v>
      </c>
      <c r="J44" s="997">
        <v>658</v>
      </c>
      <c r="K44" s="991">
        <v>624</v>
      </c>
      <c r="L44" s="999">
        <v>551</v>
      </c>
      <c r="M44" s="1000">
        <v>824</v>
      </c>
      <c r="N44" s="145"/>
      <c r="O44" s="1303"/>
      <c r="P44" s="1305">
        <v>3</v>
      </c>
      <c r="Q44" s="144" t="s">
        <v>178</v>
      </c>
      <c r="R44" s="991">
        <f t="shared" ref="R44:Y46" si="25">SUM(E17,E44,R17)</f>
        <v>2599</v>
      </c>
      <c r="S44" s="991">
        <f t="shared" si="25"/>
        <v>2489</v>
      </c>
      <c r="T44" s="991">
        <f t="shared" si="25"/>
        <v>2421</v>
      </c>
      <c r="U44" s="991">
        <f t="shared" si="25"/>
        <v>2445</v>
      </c>
      <c r="V44" s="991">
        <f t="shared" si="25"/>
        <v>3142</v>
      </c>
      <c r="W44" s="991">
        <f t="shared" si="25"/>
        <v>3221</v>
      </c>
      <c r="X44" s="991">
        <f t="shared" si="25"/>
        <v>3246</v>
      </c>
      <c r="Y44" s="1013">
        <f t="shared" si="25"/>
        <v>2902</v>
      </c>
      <c r="Z44" s="999">
        <f>SUM(M17,M44,Z17)</f>
        <v>3624</v>
      </c>
    </row>
    <row r="45" spans="2:28" ht="13.5" customHeight="1" x14ac:dyDescent="0.15">
      <c r="B45" s="1306"/>
      <c r="C45" s="1306"/>
      <c r="D45" s="146" t="s">
        <v>176</v>
      </c>
      <c r="E45" s="1081">
        <v>194833.5</v>
      </c>
      <c r="F45" s="1081">
        <v>204664.2</v>
      </c>
      <c r="G45" s="1081">
        <v>174523.5</v>
      </c>
      <c r="H45" s="1082">
        <v>143582.20000000001</v>
      </c>
      <c r="I45" s="1101">
        <v>204031.5</v>
      </c>
      <c r="J45" s="1082">
        <v>268758.5</v>
      </c>
      <c r="K45" s="1082">
        <v>262980.8</v>
      </c>
      <c r="L45" s="1085">
        <v>227549.5</v>
      </c>
      <c r="M45" s="1086">
        <v>322431.09999999998</v>
      </c>
      <c r="N45" s="145"/>
      <c r="O45" s="1303"/>
      <c r="P45" s="1306"/>
      <c r="Q45" s="146" t="s">
        <v>176</v>
      </c>
      <c r="R45" s="1081">
        <f t="shared" si="25"/>
        <v>1165935.8999999999</v>
      </c>
      <c r="S45" s="1081">
        <f t="shared" si="25"/>
        <v>1143131.4000000001</v>
      </c>
      <c r="T45" s="1081">
        <f t="shared" si="25"/>
        <v>1100397.0999999999</v>
      </c>
      <c r="U45" s="1081">
        <f t="shared" si="25"/>
        <v>1100113.0999999999</v>
      </c>
      <c r="V45" s="1081">
        <f t="shared" si="25"/>
        <v>1387993.7</v>
      </c>
      <c r="W45" s="1081">
        <f t="shared" si="25"/>
        <v>1392401.7</v>
      </c>
      <c r="X45" s="1081">
        <f t="shared" si="25"/>
        <v>1413270.8</v>
      </c>
      <c r="Y45" s="1100">
        <f t="shared" si="25"/>
        <v>1248948.2</v>
      </c>
      <c r="Z45" s="1089">
        <f>SUM(M18,M45,Z18)</f>
        <v>1490574.8000000003</v>
      </c>
    </row>
    <row r="46" spans="2:28" ht="13.5" customHeight="1" x14ac:dyDescent="0.15">
      <c r="B46" s="1306"/>
      <c r="C46" s="1306"/>
      <c r="D46" s="146" t="s">
        <v>177</v>
      </c>
      <c r="E46" s="1059">
        <v>415444209</v>
      </c>
      <c r="F46" s="1059">
        <v>388963119</v>
      </c>
      <c r="G46" s="1059">
        <v>341267876</v>
      </c>
      <c r="H46" s="1059">
        <v>247781533</v>
      </c>
      <c r="I46" s="1075">
        <v>332929141</v>
      </c>
      <c r="J46" s="1059">
        <v>460595632</v>
      </c>
      <c r="K46" s="1059">
        <v>417216756</v>
      </c>
      <c r="L46" s="1061">
        <v>325529302</v>
      </c>
      <c r="M46" s="1062">
        <v>460060925</v>
      </c>
      <c r="N46" s="147"/>
      <c r="O46" s="1303"/>
      <c r="P46" s="1306"/>
      <c r="Q46" s="146" t="s">
        <v>177</v>
      </c>
      <c r="R46" s="1059">
        <f t="shared" si="25"/>
        <v>2719708849</v>
      </c>
      <c r="S46" s="1059">
        <f t="shared" si="25"/>
        <v>2382479309</v>
      </c>
      <c r="T46" s="1059">
        <f t="shared" si="25"/>
        <v>2372888837</v>
      </c>
      <c r="U46" s="1059">
        <f t="shared" si="25"/>
        <v>2118319266</v>
      </c>
      <c r="V46" s="1059">
        <f t="shared" si="25"/>
        <v>2490537569</v>
      </c>
      <c r="W46" s="1059">
        <f t="shared" si="25"/>
        <v>2656950730</v>
      </c>
      <c r="X46" s="1059">
        <f t="shared" si="25"/>
        <v>2511785159</v>
      </c>
      <c r="Y46" s="1074">
        <f t="shared" si="25"/>
        <v>2055696688</v>
      </c>
      <c r="Z46" s="1061">
        <f>SUM(M19,M46,Z19)</f>
        <v>2451993210</v>
      </c>
    </row>
    <row r="47" spans="2:28" ht="15.6" customHeight="1" x14ac:dyDescent="0.15">
      <c r="B47" s="1306"/>
      <c r="C47" s="1307"/>
      <c r="D47" s="149" t="s">
        <v>179</v>
      </c>
      <c r="E47" s="1063">
        <f t="shared" ref="E47:M47" si="26">IF(E45=0,0,E46/E45)</f>
        <v>2132.3037824604085</v>
      </c>
      <c r="F47" s="1063">
        <f t="shared" si="26"/>
        <v>1900.4941704509142</v>
      </c>
      <c r="G47" s="1063">
        <f t="shared" si="26"/>
        <v>1955.4264955722294</v>
      </c>
      <c r="H47" s="1063">
        <f t="shared" si="26"/>
        <v>1725.71205205102</v>
      </c>
      <c r="I47" s="1063">
        <f t="shared" si="26"/>
        <v>1631.7536311794993</v>
      </c>
      <c r="J47" s="1063">
        <f t="shared" si="26"/>
        <v>1713.7900085020567</v>
      </c>
      <c r="K47" s="1063">
        <f t="shared" si="26"/>
        <v>1586.4913179973596</v>
      </c>
      <c r="L47" s="1066">
        <f t="shared" si="26"/>
        <v>1430.5867602433757</v>
      </c>
      <c r="M47" s="1067">
        <f t="shared" si="26"/>
        <v>1426.8503410496073</v>
      </c>
      <c r="N47" s="151"/>
      <c r="O47" s="1303"/>
      <c r="P47" s="1307"/>
      <c r="Q47" s="149" t="s">
        <v>179</v>
      </c>
      <c r="R47" s="1063">
        <f t="shared" ref="R47:Z47" si="27">IF(R45=0,0,R46/R45)</f>
        <v>2332.6401125482116</v>
      </c>
      <c r="S47" s="1063">
        <f t="shared" si="27"/>
        <v>2084.1692468599845</v>
      </c>
      <c r="T47" s="1063">
        <f t="shared" si="27"/>
        <v>2156.3932120504501</v>
      </c>
      <c r="U47" s="1063">
        <f t="shared" si="27"/>
        <v>1925.5468060511234</v>
      </c>
      <c r="V47" s="1063">
        <f t="shared" si="27"/>
        <v>1794.3435687063998</v>
      </c>
      <c r="W47" s="1063">
        <f t="shared" si="27"/>
        <v>1908.1783152088942</v>
      </c>
      <c r="X47" s="1063">
        <f t="shared" si="27"/>
        <v>1777.2851169075311</v>
      </c>
      <c r="Y47" s="1068">
        <f t="shared" si="27"/>
        <v>1645.9423120990928</v>
      </c>
      <c r="Z47" s="1066">
        <f t="shared" si="27"/>
        <v>1644.9984328193389</v>
      </c>
    </row>
    <row r="48" spans="2:28" ht="13.5" customHeight="1" x14ac:dyDescent="0.15">
      <c r="B48" s="1306"/>
      <c r="C48" s="1305">
        <v>2</v>
      </c>
      <c r="D48" s="144" t="s">
        <v>178</v>
      </c>
      <c r="E48" s="991">
        <v>1678</v>
      </c>
      <c r="F48" s="991">
        <v>1771</v>
      </c>
      <c r="G48" s="991">
        <v>2524</v>
      </c>
      <c r="H48" s="997">
        <v>2115</v>
      </c>
      <c r="I48" s="1018">
        <v>2559</v>
      </c>
      <c r="J48" s="991">
        <v>2814</v>
      </c>
      <c r="K48" s="997">
        <v>3060</v>
      </c>
      <c r="L48" s="1003">
        <v>2916</v>
      </c>
      <c r="M48" s="1004">
        <v>3147</v>
      </c>
      <c r="N48" s="145"/>
      <c r="O48" s="1303"/>
      <c r="P48" s="1305">
        <v>2</v>
      </c>
      <c r="Q48" s="144" t="s">
        <v>178</v>
      </c>
      <c r="R48" s="991">
        <f t="shared" ref="R48:Y50" si="28">SUM(E21,E48,R21)</f>
        <v>2939</v>
      </c>
      <c r="S48" s="991">
        <f t="shared" si="28"/>
        <v>3170</v>
      </c>
      <c r="T48" s="991">
        <f t="shared" si="28"/>
        <v>4642</v>
      </c>
      <c r="U48" s="991">
        <f t="shared" si="28"/>
        <v>5149</v>
      </c>
      <c r="V48" s="991">
        <f t="shared" si="28"/>
        <v>5438</v>
      </c>
      <c r="W48" s="991">
        <f t="shared" si="28"/>
        <v>5663</v>
      </c>
      <c r="X48" s="991">
        <f t="shared" si="28"/>
        <v>5597</v>
      </c>
      <c r="Y48" s="1013">
        <f t="shared" si="28"/>
        <v>5066</v>
      </c>
      <c r="Z48" s="999">
        <f>SUM(M21,M48,Z21)</f>
        <v>5063</v>
      </c>
    </row>
    <row r="49" spans="1:26" ht="13.5" customHeight="1" x14ac:dyDescent="0.15">
      <c r="B49" s="1306"/>
      <c r="C49" s="1306"/>
      <c r="D49" s="146" t="s">
        <v>176</v>
      </c>
      <c r="E49" s="1081">
        <v>633580</v>
      </c>
      <c r="F49" s="1081">
        <v>666459.69999999995</v>
      </c>
      <c r="G49" s="1081">
        <v>928384.4</v>
      </c>
      <c r="H49" s="1082">
        <v>758028.7</v>
      </c>
      <c r="I49" s="1101">
        <v>918812.1</v>
      </c>
      <c r="J49" s="1082">
        <v>1011642.8</v>
      </c>
      <c r="K49" s="1082">
        <v>1092538.2</v>
      </c>
      <c r="L49" s="1085">
        <v>1031835.6</v>
      </c>
      <c r="M49" s="1086">
        <v>1058717.3</v>
      </c>
      <c r="N49" s="145"/>
      <c r="O49" s="1303"/>
      <c r="P49" s="1306"/>
      <c r="Q49" s="146" t="s">
        <v>176</v>
      </c>
      <c r="R49" s="1081">
        <f t="shared" si="28"/>
        <v>1162099.0999999999</v>
      </c>
      <c r="S49" s="1081">
        <f t="shared" si="28"/>
        <v>1260589.3999999999</v>
      </c>
      <c r="T49" s="1081">
        <f t="shared" si="28"/>
        <v>1800079.1</v>
      </c>
      <c r="U49" s="1081">
        <f t="shared" si="28"/>
        <v>1983503.7999999998</v>
      </c>
      <c r="V49" s="1081">
        <f t="shared" si="28"/>
        <v>2065964.1</v>
      </c>
      <c r="W49" s="1081">
        <f t="shared" si="28"/>
        <v>2138208.5</v>
      </c>
      <c r="X49" s="1081">
        <f t="shared" si="28"/>
        <v>2092757</v>
      </c>
      <c r="Y49" s="1100">
        <f t="shared" si="28"/>
        <v>1871799.8</v>
      </c>
      <c r="Z49" s="1089">
        <f>SUM(M22,M49,Z22)</f>
        <v>1767722.1</v>
      </c>
    </row>
    <row r="50" spans="1:26" ht="13.5" customHeight="1" x14ac:dyDescent="0.15">
      <c r="B50" s="1306"/>
      <c r="C50" s="1306"/>
      <c r="D50" s="146" t="s">
        <v>177</v>
      </c>
      <c r="E50" s="1059">
        <v>977020097</v>
      </c>
      <c r="F50" s="1059">
        <v>817462573</v>
      </c>
      <c r="G50" s="1059">
        <v>1161805174</v>
      </c>
      <c r="H50" s="1059">
        <v>907260792</v>
      </c>
      <c r="I50" s="1075">
        <v>1125334102</v>
      </c>
      <c r="J50" s="1059">
        <v>1389946524</v>
      </c>
      <c r="K50" s="1059">
        <v>1321167700</v>
      </c>
      <c r="L50" s="1061">
        <v>1140134771</v>
      </c>
      <c r="M50" s="1062">
        <v>1298500788</v>
      </c>
      <c r="N50" s="147"/>
      <c r="O50" s="1303"/>
      <c r="P50" s="1306"/>
      <c r="Q50" s="146" t="s">
        <v>177</v>
      </c>
      <c r="R50" s="1059">
        <f t="shared" si="28"/>
        <v>1951144575</v>
      </c>
      <c r="S50" s="1059">
        <f t="shared" si="28"/>
        <v>1762144697</v>
      </c>
      <c r="T50" s="1059">
        <f t="shared" si="28"/>
        <v>2488626361</v>
      </c>
      <c r="U50" s="1059">
        <f t="shared" si="28"/>
        <v>2585652014</v>
      </c>
      <c r="V50" s="1059">
        <f t="shared" si="28"/>
        <v>2715735481</v>
      </c>
      <c r="W50" s="1059">
        <f t="shared" si="28"/>
        <v>3080732770</v>
      </c>
      <c r="X50" s="1059">
        <f t="shared" si="28"/>
        <v>2662363665</v>
      </c>
      <c r="Y50" s="1074">
        <f t="shared" si="28"/>
        <v>2198380234</v>
      </c>
      <c r="Z50" s="1061">
        <f>SUM(M23,M50,Z23)</f>
        <v>2254505969</v>
      </c>
    </row>
    <row r="51" spans="1:26" ht="15.6" customHeight="1" x14ac:dyDescent="0.15">
      <c r="B51" s="1306"/>
      <c r="C51" s="1307"/>
      <c r="D51" s="149" t="s">
        <v>179</v>
      </c>
      <c r="E51" s="1063">
        <f t="shared" ref="E51:M51" si="29">IF(E49=0,0,E50/E49)</f>
        <v>1542.0627182044889</v>
      </c>
      <c r="F51" s="1063">
        <f t="shared" si="29"/>
        <v>1226.5746495999683</v>
      </c>
      <c r="G51" s="1063">
        <f t="shared" si="29"/>
        <v>1251.426859391433</v>
      </c>
      <c r="H51" s="1063">
        <f t="shared" si="29"/>
        <v>1196.868656819986</v>
      </c>
      <c r="I51" s="1063">
        <f t="shared" si="29"/>
        <v>1224.7706598552631</v>
      </c>
      <c r="J51" s="1063">
        <f t="shared" si="29"/>
        <v>1373.9499001030797</v>
      </c>
      <c r="K51" s="1063">
        <f t="shared" si="29"/>
        <v>1209.2645364711275</v>
      </c>
      <c r="L51" s="1066">
        <f t="shared" si="29"/>
        <v>1104.9577771885367</v>
      </c>
      <c r="M51" s="1067">
        <f t="shared" si="29"/>
        <v>1226.4849058384141</v>
      </c>
      <c r="N51" s="151"/>
      <c r="O51" s="1303"/>
      <c r="P51" s="1307"/>
      <c r="Q51" s="149" t="s">
        <v>179</v>
      </c>
      <c r="R51" s="1063">
        <f t="shared" ref="R51:Z51" si="30">IF(R49=0,0,R50/R49)</f>
        <v>1678.982949905047</v>
      </c>
      <c r="S51" s="1063">
        <f t="shared" si="30"/>
        <v>1397.8736430752156</v>
      </c>
      <c r="T51" s="1063">
        <f t="shared" si="30"/>
        <v>1382.5094469459702</v>
      </c>
      <c r="U51" s="1063">
        <f t="shared" si="30"/>
        <v>1303.5780491068383</v>
      </c>
      <c r="V51" s="1063">
        <f t="shared" si="30"/>
        <v>1314.5124259419608</v>
      </c>
      <c r="W51" s="1063">
        <f t="shared" si="30"/>
        <v>1440.800918151808</v>
      </c>
      <c r="X51" s="1063">
        <f t="shared" si="30"/>
        <v>1272.1800309352686</v>
      </c>
      <c r="Y51" s="1068">
        <f t="shared" si="30"/>
        <v>1174.4740190697744</v>
      </c>
      <c r="Z51" s="1066">
        <f t="shared" si="30"/>
        <v>1275.3735267551388</v>
      </c>
    </row>
    <row r="52" spans="1:26" ht="13.5" customHeight="1" x14ac:dyDescent="0.15">
      <c r="B52" s="1306"/>
      <c r="C52" s="1305">
        <v>1</v>
      </c>
      <c r="D52" s="144" t="s">
        <v>178</v>
      </c>
      <c r="E52" s="991">
        <v>152</v>
      </c>
      <c r="F52" s="991">
        <v>74</v>
      </c>
      <c r="G52" s="991">
        <v>123</v>
      </c>
      <c r="H52" s="991">
        <v>57</v>
      </c>
      <c r="I52" s="1005">
        <v>54</v>
      </c>
      <c r="J52" s="1006">
        <v>21</v>
      </c>
      <c r="K52" s="1005">
        <v>45</v>
      </c>
      <c r="L52" s="1009">
        <v>71</v>
      </c>
      <c r="M52" s="1010">
        <v>113</v>
      </c>
      <c r="N52" s="145"/>
      <c r="O52" s="1303"/>
      <c r="P52" s="1305">
        <v>1</v>
      </c>
      <c r="Q52" s="144" t="s">
        <v>178</v>
      </c>
      <c r="R52" s="991">
        <f t="shared" ref="R52:Y54" si="31">SUM(E25,E52,R25)</f>
        <v>280</v>
      </c>
      <c r="S52" s="991">
        <f t="shared" si="31"/>
        <v>191</v>
      </c>
      <c r="T52" s="991">
        <f t="shared" si="31"/>
        <v>316</v>
      </c>
      <c r="U52" s="991">
        <f t="shared" si="31"/>
        <v>208</v>
      </c>
      <c r="V52" s="991">
        <f t="shared" si="31"/>
        <v>271</v>
      </c>
      <c r="W52" s="991">
        <f t="shared" si="31"/>
        <v>156</v>
      </c>
      <c r="X52" s="991">
        <f t="shared" si="31"/>
        <v>180</v>
      </c>
      <c r="Y52" s="1013">
        <f t="shared" si="31"/>
        <v>294</v>
      </c>
      <c r="Z52" s="999">
        <f>SUM(M25,M52,Z25)</f>
        <v>565</v>
      </c>
    </row>
    <row r="53" spans="1:26" ht="13.5" customHeight="1" x14ac:dyDescent="0.15">
      <c r="B53" s="1306"/>
      <c r="C53" s="1306"/>
      <c r="D53" s="146" t="s">
        <v>176</v>
      </c>
      <c r="E53" s="1081">
        <v>40626</v>
      </c>
      <c r="F53" s="1081">
        <v>20152</v>
      </c>
      <c r="G53" s="1081">
        <v>34937.699999999997</v>
      </c>
      <c r="H53" s="1097">
        <v>15894.8</v>
      </c>
      <c r="I53" s="1101">
        <v>14905.8</v>
      </c>
      <c r="J53" s="1082">
        <v>5760.9</v>
      </c>
      <c r="K53" s="1082">
        <v>11689.1</v>
      </c>
      <c r="L53" s="1085">
        <v>17854.599999999999</v>
      </c>
      <c r="M53" s="1086">
        <v>29131.1</v>
      </c>
      <c r="N53" s="145"/>
      <c r="O53" s="1303"/>
      <c r="P53" s="1306"/>
      <c r="Q53" s="146" t="s">
        <v>176</v>
      </c>
      <c r="R53" s="1081">
        <f t="shared" si="31"/>
        <v>66960.100000000006</v>
      </c>
      <c r="S53" s="1081">
        <f t="shared" si="31"/>
        <v>45253.7</v>
      </c>
      <c r="T53" s="1081">
        <f t="shared" si="31"/>
        <v>75315.7</v>
      </c>
      <c r="U53" s="1081">
        <f t="shared" si="31"/>
        <v>47762.1</v>
      </c>
      <c r="V53" s="1081">
        <f t="shared" si="31"/>
        <v>61732.2</v>
      </c>
      <c r="W53" s="1081">
        <f t="shared" si="31"/>
        <v>35976.299999999996</v>
      </c>
      <c r="X53" s="1081">
        <f t="shared" si="31"/>
        <v>39003.800000000003</v>
      </c>
      <c r="Y53" s="1100">
        <f t="shared" si="31"/>
        <v>64408.899999999994</v>
      </c>
      <c r="Z53" s="1089">
        <f>SUM(M26,M53,Z26)</f>
        <v>121824.59999999999</v>
      </c>
    </row>
    <row r="54" spans="1:26" ht="13.5" customHeight="1" x14ac:dyDescent="0.15">
      <c r="B54" s="1306"/>
      <c r="C54" s="1306"/>
      <c r="D54" s="146" t="s">
        <v>177</v>
      </c>
      <c r="E54" s="1059">
        <v>46007584</v>
      </c>
      <c r="F54" s="1059">
        <v>16034474</v>
      </c>
      <c r="G54" s="1059">
        <v>29876290</v>
      </c>
      <c r="H54" s="1059">
        <v>12976937</v>
      </c>
      <c r="I54" s="1075">
        <v>13405421</v>
      </c>
      <c r="J54" s="1059">
        <v>5933701</v>
      </c>
      <c r="K54" s="1059">
        <v>9974234</v>
      </c>
      <c r="L54" s="1061">
        <v>13935224</v>
      </c>
      <c r="M54" s="1062">
        <v>29800962</v>
      </c>
      <c r="N54" s="147"/>
      <c r="O54" s="1303"/>
      <c r="P54" s="1306"/>
      <c r="Q54" s="146" t="s">
        <v>177</v>
      </c>
      <c r="R54" s="1059">
        <f t="shared" si="31"/>
        <v>71268884</v>
      </c>
      <c r="S54" s="1059">
        <f t="shared" si="31"/>
        <v>32202025</v>
      </c>
      <c r="T54" s="1059">
        <f t="shared" si="31"/>
        <v>57656372</v>
      </c>
      <c r="U54" s="1059">
        <f t="shared" si="31"/>
        <v>36559766</v>
      </c>
      <c r="V54" s="1059">
        <f t="shared" si="31"/>
        <v>54154654</v>
      </c>
      <c r="W54" s="1059">
        <f t="shared" si="31"/>
        <v>30955823</v>
      </c>
      <c r="X54" s="1059">
        <f t="shared" si="31"/>
        <v>28852549</v>
      </c>
      <c r="Y54" s="1074">
        <f t="shared" si="31"/>
        <v>45466474</v>
      </c>
      <c r="Z54" s="1061">
        <f>SUM(M27,M54,Z27)</f>
        <v>105728710</v>
      </c>
    </row>
    <row r="55" spans="1:26" ht="15.6" customHeight="1" x14ac:dyDescent="0.15">
      <c r="B55" s="1306"/>
      <c r="C55" s="1307"/>
      <c r="D55" s="149" t="s">
        <v>179</v>
      </c>
      <c r="E55" s="1063">
        <f t="shared" ref="E55:J55" si="32">IF(E53=0,0,E54/E53)</f>
        <v>1132.4664992861715</v>
      </c>
      <c r="F55" s="1063">
        <f t="shared" si="32"/>
        <v>795.67655815799924</v>
      </c>
      <c r="G55" s="1063">
        <f t="shared" si="32"/>
        <v>855.1304178580732</v>
      </c>
      <c r="H55" s="1063">
        <f t="shared" si="32"/>
        <v>816.42656717920329</v>
      </c>
      <c r="I55" s="1063">
        <f t="shared" si="32"/>
        <v>899.34260489205553</v>
      </c>
      <c r="J55" s="1063">
        <f t="shared" si="32"/>
        <v>1029.9954868162961</v>
      </c>
      <c r="K55" s="1063">
        <f>IF(K53=0,0,K54/K53)</f>
        <v>853.29358119957908</v>
      </c>
      <c r="L55" s="1066">
        <f>IF(L53=0,0,L54/L53)</f>
        <v>780.48368487672656</v>
      </c>
      <c r="M55" s="1067">
        <f>IF(M53=0,0,M54/M53)</f>
        <v>1022.9947375828582</v>
      </c>
      <c r="N55" s="151"/>
      <c r="O55" s="1303"/>
      <c r="P55" s="1307"/>
      <c r="Q55" s="149" t="s">
        <v>179</v>
      </c>
      <c r="R55" s="1063">
        <f t="shared" ref="R55:Z55" si="33">IF(R53=0,0,R54/R53)</f>
        <v>1064.3485299454451</v>
      </c>
      <c r="S55" s="1063">
        <f t="shared" si="33"/>
        <v>711.5887761663688</v>
      </c>
      <c r="T55" s="1063">
        <f t="shared" si="33"/>
        <v>765.52925883979037</v>
      </c>
      <c r="U55" s="1063">
        <f t="shared" si="33"/>
        <v>765.45558088945006</v>
      </c>
      <c r="V55" s="1063">
        <f t="shared" si="33"/>
        <v>877.25132102857185</v>
      </c>
      <c r="W55" s="1063">
        <f t="shared" si="33"/>
        <v>860.45043542554413</v>
      </c>
      <c r="X55" s="1063">
        <f t="shared" si="33"/>
        <v>739.73687179197918</v>
      </c>
      <c r="Y55" s="1068">
        <f t="shared" si="33"/>
        <v>705.90359406852167</v>
      </c>
      <c r="Z55" s="1066">
        <f t="shared" si="33"/>
        <v>867.87652083405169</v>
      </c>
    </row>
    <row r="56" spans="1:26" ht="13.5" customHeight="1" x14ac:dyDescent="0.15">
      <c r="B56" s="1306"/>
      <c r="C56" s="1305" t="s">
        <v>21</v>
      </c>
      <c r="D56" s="144" t="s">
        <v>178</v>
      </c>
      <c r="E56" s="991">
        <f t="shared" ref="E56:M56" si="34">E36+E40+E44+E48+E52</f>
        <v>2563</v>
      </c>
      <c r="F56" s="991">
        <f t="shared" si="34"/>
        <v>2686</v>
      </c>
      <c r="G56" s="991">
        <f t="shared" si="34"/>
        <v>3521</v>
      </c>
      <c r="H56" s="991">
        <f t="shared" si="34"/>
        <v>2753</v>
      </c>
      <c r="I56" s="1014">
        <f t="shared" si="34"/>
        <v>3479</v>
      </c>
      <c r="J56" s="991">
        <f t="shared" si="34"/>
        <v>3911</v>
      </c>
      <c r="K56" s="991">
        <f t="shared" si="34"/>
        <v>3991</v>
      </c>
      <c r="L56" s="999">
        <f t="shared" si="34"/>
        <v>3772</v>
      </c>
      <c r="M56" s="1000">
        <f t="shared" si="34"/>
        <v>4464</v>
      </c>
      <c r="N56" s="200"/>
      <c r="O56" s="1303"/>
      <c r="P56" s="1305" t="s">
        <v>232</v>
      </c>
      <c r="Q56" s="144" t="s">
        <v>178</v>
      </c>
      <c r="R56" s="991">
        <f t="shared" ref="R56:X56" si="35">R36+R40+R44+R48+R52</f>
        <v>12550</v>
      </c>
      <c r="S56" s="991">
        <f t="shared" si="35"/>
        <v>12787</v>
      </c>
      <c r="T56" s="991">
        <f t="shared" si="35"/>
        <v>14456</v>
      </c>
      <c r="U56" s="991">
        <f t="shared" si="35"/>
        <v>14721</v>
      </c>
      <c r="V56" s="991">
        <f t="shared" si="35"/>
        <v>18594</v>
      </c>
      <c r="W56" s="991">
        <f t="shared" si="35"/>
        <v>20043</v>
      </c>
      <c r="X56" s="991">
        <f t="shared" si="35"/>
        <v>20100</v>
      </c>
      <c r="Y56" s="1013">
        <f t="shared" ref="Y56:Z58" si="36">Y36+Y40+Y44+Y48+Y52</f>
        <v>20344</v>
      </c>
      <c r="Z56" s="999">
        <f t="shared" si="36"/>
        <v>23063</v>
      </c>
    </row>
    <row r="57" spans="1:26" ht="13.5" customHeight="1" x14ac:dyDescent="0.15">
      <c r="B57" s="1306"/>
      <c r="C57" s="1306"/>
      <c r="D57" s="146" t="s">
        <v>176</v>
      </c>
      <c r="E57" s="1081">
        <f t="shared" ref="E57:J57" si="37">E37+E41+E45+E49+E53</f>
        <v>1006507.6</v>
      </c>
      <c r="F57" s="1081">
        <f t="shared" si="37"/>
        <v>1071790.5</v>
      </c>
      <c r="G57" s="1081">
        <f t="shared" si="37"/>
        <v>1359092.8</v>
      </c>
      <c r="H57" s="1081">
        <f t="shared" si="37"/>
        <v>1031819.5</v>
      </c>
      <c r="I57" s="1099">
        <f t="shared" si="37"/>
        <v>1304907.7</v>
      </c>
      <c r="J57" s="1081">
        <f t="shared" si="37"/>
        <v>1472988.6</v>
      </c>
      <c r="K57" s="1081">
        <f t="shared" ref="K57:M58" si="38">K37+K41+K45+K49+K53</f>
        <v>1488752.5</v>
      </c>
      <c r="L57" s="1089">
        <f t="shared" si="38"/>
        <v>1385592.5</v>
      </c>
      <c r="M57" s="1090">
        <f t="shared" si="38"/>
        <v>1577516.6</v>
      </c>
      <c r="N57" s="145"/>
      <c r="O57" s="1303"/>
      <c r="P57" s="1306"/>
      <c r="Q57" s="146" t="s">
        <v>176</v>
      </c>
      <c r="R57" s="1081">
        <f t="shared" ref="R57:X57" si="39">R37+R41+R45+R49+R53</f>
        <v>5562964.3999999985</v>
      </c>
      <c r="S57" s="1081">
        <f t="shared" si="39"/>
        <v>5781686.7000000002</v>
      </c>
      <c r="T57" s="1081">
        <f t="shared" si="39"/>
        <v>6405205.3999999994</v>
      </c>
      <c r="U57" s="1081">
        <f t="shared" si="39"/>
        <v>6502789.0999999987</v>
      </c>
      <c r="V57" s="1081">
        <f t="shared" si="39"/>
        <v>8250186.2000000002</v>
      </c>
      <c r="W57" s="1081">
        <f t="shared" si="39"/>
        <v>8921232.1000000015</v>
      </c>
      <c r="X57" s="1081">
        <f t="shared" si="39"/>
        <v>8998565.4000000004</v>
      </c>
      <c r="Y57" s="1100">
        <f t="shared" si="36"/>
        <v>9087166.0999999996</v>
      </c>
      <c r="Z57" s="1089">
        <f t="shared" si="36"/>
        <v>9974721.5</v>
      </c>
    </row>
    <row r="58" spans="1:26" ht="13.5" customHeight="1" x14ac:dyDescent="0.15">
      <c r="B58" s="1306"/>
      <c r="C58" s="1306"/>
      <c r="D58" s="146" t="s">
        <v>177</v>
      </c>
      <c r="E58" s="1059">
        <f t="shared" ref="E58:J58" si="40">E38+E42+E46+E50+E54</f>
        <v>1786505980</v>
      </c>
      <c r="F58" s="1059">
        <f t="shared" si="40"/>
        <v>1633890676</v>
      </c>
      <c r="G58" s="1059">
        <f t="shared" si="40"/>
        <v>2052286407</v>
      </c>
      <c r="H58" s="1059">
        <f t="shared" si="40"/>
        <v>1412279918</v>
      </c>
      <c r="I58" s="1075">
        <f t="shared" si="40"/>
        <v>1810623890</v>
      </c>
      <c r="J58" s="1059">
        <f t="shared" si="40"/>
        <v>2263020705</v>
      </c>
      <c r="K58" s="1059">
        <f t="shared" si="38"/>
        <v>1996285689</v>
      </c>
      <c r="L58" s="1061">
        <f t="shared" si="38"/>
        <v>1684808366</v>
      </c>
      <c r="M58" s="1062">
        <f t="shared" si="38"/>
        <v>2083058374</v>
      </c>
      <c r="N58" s="147"/>
      <c r="O58" s="1303"/>
      <c r="P58" s="1306"/>
      <c r="Q58" s="146" t="s">
        <v>177</v>
      </c>
      <c r="R58" s="1059">
        <f t="shared" ref="R58:X58" si="41">R38+R42+R46+R50+R54</f>
        <v>13524214827</v>
      </c>
      <c r="S58" s="1059">
        <f t="shared" si="41"/>
        <v>12938406895</v>
      </c>
      <c r="T58" s="1059">
        <f t="shared" si="41"/>
        <v>14005824298</v>
      </c>
      <c r="U58" s="1059">
        <f t="shared" si="41"/>
        <v>13198208130</v>
      </c>
      <c r="V58" s="1059">
        <f t="shared" si="41"/>
        <v>16485427759</v>
      </c>
      <c r="W58" s="1059">
        <f t="shared" si="41"/>
        <v>19751996453</v>
      </c>
      <c r="X58" s="1059">
        <f t="shared" si="41"/>
        <v>18876562871</v>
      </c>
      <c r="Y58" s="1074">
        <f t="shared" si="36"/>
        <v>18297758855</v>
      </c>
      <c r="Z58" s="1061">
        <f t="shared" si="36"/>
        <v>20131966223</v>
      </c>
    </row>
    <row r="59" spans="1:26" ht="15.6" customHeight="1" x14ac:dyDescent="0.15">
      <c r="B59" s="1307"/>
      <c r="C59" s="1307"/>
      <c r="D59" s="149" t="s">
        <v>179</v>
      </c>
      <c r="E59" s="1063">
        <f t="shared" ref="E59:L59" si="42">IF(E57=0,0,E58/E57)</f>
        <v>1774.955281013278</v>
      </c>
      <c r="F59" s="1063">
        <f t="shared" si="42"/>
        <v>1524.4496718341877</v>
      </c>
      <c r="G59" s="1063">
        <f t="shared" si="42"/>
        <v>1510.0414092400461</v>
      </c>
      <c r="H59" s="1069">
        <f t="shared" si="42"/>
        <v>1368.7276873522937</v>
      </c>
      <c r="I59" s="1063">
        <f t="shared" si="42"/>
        <v>1387.5493952560782</v>
      </c>
      <c r="J59" s="1063">
        <f t="shared" si="42"/>
        <v>1536.3463810921551</v>
      </c>
      <c r="K59" s="1063">
        <f t="shared" si="42"/>
        <v>1340.9117291154844</v>
      </c>
      <c r="L59" s="1066">
        <f t="shared" si="42"/>
        <v>1215.947954394961</v>
      </c>
      <c r="M59" s="1067">
        <f>IF(M57=0,0,M58/M57)</f>
        <v>1320.4668489700837</v>
      </c>
      <c r="N59" s="151"/>
      <c r="O59" s="1304"/>
      <c r="P59" s="1307"/>
      <c r="Q59" s="149" t="s">
        <v>179</v>
      </c>
      <c r="R59" s="1063">
        <f t="shared" ref="R59:Z59" si="43">IF(R57=0,0,R58/R57)</f>
        <v>2431.1165512761513</v>
      </c>
      <c r="S59" s="1063">
        <f t="shared" si="43"/>
        <v>2237.8256668594649</v>
      </c>
      <c r="T59" s="1063">
        <f t="shared" si="43"/>
        <v>2186.6315634468178</v>
      </c>
      <c r="U59" s="1063">
        <f t="shared" si="43"/>
        <v>2029.6226629893322</v>
      </c>
      <c r="V59" s="1063">
        <f t="shared" si="43"/>
        <v>1998.1885692470794</v>
      </c>
      <c r="W59" s="1063">
        <f t="shared" si="43"/>
        <v>2214.0435571674002</v>
      </c>
      <c r="X59" s="1063">
        <f t="shared" si="43"/>
        <v>2097.7302527578449</v>
      </c>
      <c r="Y59" s="1068">
        <f t="shared" si="43"/>
        <v>2013.5825243691761</v>
      </c>
      <c r="Z59" s="1066">
        <f t="shared" si="43"/>
        <v>2018.2985783613105</v>
      </c>
    </row>
    <row r="60" spans="1:26" ht="9" customHeight="1" x14ac:dyDescent="0.15"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</row>
    <row r="61" spans="1:26" ht="9" customHeight="1" x14ac:dyDescent="0.15"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</row>
    <row r="62" spans="1:26" x14ac:dyDescent="0.15">
      <c r="A62" s="1182" t="s">
        <v>579</v>
      </c>
      <c r="B62" s="1184"/>
      <c r="C62" s="1184"/>
      <c r="D62" s="1184"/>
      <c r="E62" s="1184"/>
      <c r="F62" s="1184"/>
      <c r="G62" s="1184"/>
      <c r="H62" s="1184"/>
      <c r="I62" s="1184"/>
      <c r="J62" s="1184"/>
      <c r="K62" s="1184"/>
      <c r="L62" s="1184"/>
      <c r="M62" s="1184"/>
      <c r="N62" s="1184"/>
      <c r="O62" s="1182" t="s">
        <v>580</v>
      </c>
      <c r="P62" s="1182"/>
      <c r="Q62" s="1182"/>
      <c r="R62" s="1182"/>
      <c r="S62" s="1182"/>
      <c r="T62" s="1182"/>
      <c r="U62" s="1182"/>
      <c r="V62" s="1182"/>
      <c r="W62" s="1182"/>
      <c r="X62" s="1182"/>
      <c r="Y62" s="1182"/>
      <c r="Z62" s="21"/>
    </row>
  </sheetData>
  <mergeCells count="34">
    <mergeCell ref="C48:C51"/>
    <mergeCell ref="B9:B32"/>
    <mergeCell ref="C21:C24"/>
    <mergeCell ref="C29:C32"/>
    <mergeCell ref="A62:N62"/>
    <mergeCell ref="C56:C59"/>
    <mergeCell ref="C40:C43"/>
    <mergeCell ref="C52:C55"/>
    <mergeCell ref="P9:P12"/>
    <mergeCell ref="P13:P16"/>
    <mergeCell ref="P17:P20"/>
    <mergeCell ref="P21:P24"/>
    <mergeCell ref="P44:P47"/>
    <mergeCell ref="P48:P51"/>
    <mergeCell ref="O34:Q35"/>
    <mergeCell ref="P52:P55"/>
    <mergeCell ref="P56:P59"/>
    <mergeCell ref="O62:Y62"/>
    <mergeCell ref="O7:Q8"/>
    <mergeCell ref="O9:O32"/>
    <mergeCell ref="C25:C28"/>
    <mergeCell ref="B7:D8"/>
    <mergeCell ref="C44:C47"/>
    <mergeCell ref="P29:P32"/>
    <mergeCell ref="C9:C12"/>
    <mergeCell ref="P36:P39"/>
    <mergeCell ref="P40:P43"/>
    <mergeCell ref="O36:O59"/>
    <mergeCell ref="P25:P28"/>
    <mergeCell ref="C13:C16"/>
    <mergeCell ref="C17:C20"/>
    <mergeCell ref="C36:C39"/>
    <mergeCell ref="B34:D35"/>
    <mergeCell ref="B36:B59"/>
  </mergeCells>
  <phoneticPr fontId="2"/>
  <conditionalFormatting sqref="G9:M10 G14:M14 G18:M18 G22:M22 G26:M26 I36:M37 H37:I37">
    <cfRule type="expression" dxfId="6" priority="8" stopIfTrue="1">
      <formula>iserror</formula>
    </cfRule>
  </conditionalFormatting>
  <conditionalFormatting sqref="H38:M38">
    <cfRule type="expression" dxfId="5" priority="3" stopIfTrue="1">
      <formula>iserror</formula>
    </cfRule>
  </conditionalFormatting>
  <conditionalFormatting sqref="H41:M41 H45:M45 H49:M49 H53:M53">
    <cfRule type="expression" dxfId="4" priority="5" stopIfTrue="1">
      <formula>iserror</formula>
    </cfRule>
  </conditionalFormatting>
  <conditionalFormatting sqref="J36:K38">
    <cfRule type="expression" dxfId="3" priority="1" stopIfTrue="1">
      <formula>iserror</formula>
    </cfRule>
  </conditionalFormatting>
  <conditionalFormatting sqref="U14:Z14 U18:Z18 U22:Z22 U26:Z26">
    <cfRule type="expression" dxfId="2" priority="4" stopIfTrue="1">
      <formula>iserror</formula>
    </cfRule>
  </conditionalFormatting>
  <pageMargins left="0.39370078740157483" right="0.19685039370078741" top="0.78740157480314965" bottom="0.11811023622047245" header="0.19685039370078741" footer="0"/>
  <pageSetup paperSize="9" scale="94" orientation="portrait" r:id="rId1"/>
  <headerFooter alignWithMargins="0"/>
  <colBreaks count="1" manualBreakCount="1">
    <brk id="14" max="61" man="1"/>
  </colBreaks>
  <cellWatches>
    <cellWatch r="T9"/>
  </cellWatch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43"/>
  </sheetPr>
  <dimension ref="A1:AO62"/>
  <sheetViews>
    <sheetView showGridLines="0" view="pageBreakPreview" zoomScaleNormal="100" zoomScaleSheetLayoutView="100" workbookViewId="0">
      <selection activeCell="B7" sqref="B7"/>
    </sheetView>
  </sheetViews>
  <sheetFormatPr defaultRowHeight="13.5" x14ac:dyDescent="0.15"/>
  <cols>
    <col min="1" max="1" width="2.625" customWidth="1"/>
    <col min="2" max="3" width="3.125" customWidth="1"/>
    <col min="4" max="4" width="10.5" customWidth="1"/>
    <col min="5" max="13" width="9.125" customWidth="1"/>
    <col min="14" max="14" width="4.125" customWidth="1"/>
    <col min="15" max="16" width="3.125" customWidth="1"/>
    <col min="17" max="17" width="10.5" customWidth="1"/>
    <col min="18" max="26" width="9.125" customWidth="1"/>
    <col min="27" max="27" width="3.625" customWidth="1"/>
  </cols>
  <sheetData>
    <row r="1" spans="1:38" ht="15.75" customHeight="1" x14ac:dyDescent="0.15"/>
    <row r="2" spans="1:38" ht="18.75" x14ac:dyDescent="0.2">
      <c r="B2" s="5" t="s">
        <v>269</v>
      </c>
      <c r="C2" s="5"/>
      <c r="O2" s="5"/>
      <c r="P2" s="5"/>
    </row>
    <row r="3" spans="1:38" ht="8.1" customHeight="1" x14ac:dyDescent="0.2">
      <c r="B3" s="5"/>
      <c r="C3" s="5"/>
      <c r="O3" s="5"/>
      <c r="P3" s="5"/>
    </row>
    <row r="4" spans="1:38" ht="18" customHeight="1" x14ac:dyDescent="0.2">
      <c r="B4" s="3"/>
      <c r="C4" s="3"/>
      <c r="D4" s="5" t="s">
        <v>303</v>
      </c>
      <c r="E4" s="5"/>
      <c r="F4" s="5"/>
      <c r="G4" s="5"/>
      <c r="H4" s="5"/>
      <c r="I4" s="5"/>
      <c r="J4" s="5"/>
      <c r="K4" s="422"/>
      <c r="L4" s="422"/>
      <c r="M4" s="422"/>
      <c r="N4" s="5"/>
      <c r="O4" s="3"/>
      <c r="P4" s="3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38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35"/>
      <c r="P5" s="135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35"/>
      <c r="AC5" s="135"/>
    </row>
    <row r="6" spans="1:38" ht="6" customHeight="1" x14ac:dyDescent="0.2">
      <c r="A6" s="135"/>
      <c r="B6" s="136"/>
      <c r="C6" s="136"/>
      <c r="D6" s="150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6"/>
      <c r="P6" s="136"/>
      <c r="Q6" s="150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5"/>
      <c r="AC6" s="135"/>
    </row>
    <row r="7" spans="1:38" ht="13.15" customHeight="1" x14ac:dyDescent="0.15">
      <c r="A7" s="135"/>
      <c r="B7" s="1308" t="s">
        <v>247</v>
      </c>
      <c r="C7" s="1309"/>
      <c r="D7" s="1310"/>
      <c r="E7" s="141" t="s">
        <v>546</v>
      </c>
      <c r="F7" s="141" t="s">
        <v>546</v>
      </c>
      <c r="G7" s="141" t="s">
        <v>546</v>
      </c>
      <c r="H7" s="140" t="s">
        <v>546</v>
      </c>
      <c r="I7" s="343" t="s">
        <v>540</v>
      </c>
      <c r="J7" s="140" t="s">
        <v>540</v>
      </c>
      <c r="K7" s="589" t="s">
        <v>540</v>
      </c>
      <c r="L7" s="314" t="s">
        <v>540</v>
      </c>
      <c r="M7" s="163" t="s">
        <v>540</v>
      </c>
      <c r="N7" s="142"/>
      <c r="O7" s="1308" t="s">
        <v>247</v>
      </c>
      <c r="P7" s="1309"/>
      <c r="Q7" s="1310"/>
      <c r="R7" s="141" t="s">
        <v>546</v>
      </c>
      <c r="S7" s="141" t="s">
        <v>546</v>
      </c>
      <c r="T7" s="141" t="s">
        <v>546</v>
      </c>
      <c r="U7" s="140" t="s">
        <v>546</v>
      </c>
      <c r="V7" s="343" t="s">
        <v>540</v>
      </c>
      <c r="W7" s="140" t="s">
        <v>540</v>
      </c>
      <c r="X7" s="589" t="s">
        <v>540</v>
      </c>
      <c r="Y7" s="591" t="s">
        <v>540</v>
      </c>
      <c r="Z7" s="314" t="s">
        <v>540</v>
      </c>
      <c r="AA7" s="142"/>
      <c r="AB7" s="135"/>
      <c r="AC7" s="135"/>
    </row>
    <row r="8" spans="1:38" ht="13.15" customHeight="1" x14ac:dyDescent="0.15">
      <c r="A8" s="135"/>
      <c r="B8" s="1311"/>
      <c r="C8" s="1312"/>
      <c r="D8" s="1313"/>
      <c r="E8" s="143" t="s">
        <v>538</v>
      </c>
      <c r="F8" s="143" t="s">
        <v>537</v>
      </c>
      <c r="G8" s="341" t="s">
        <v>536</v>
      </c>
      <c r="H8" s="341" t="s">
        <v>535</v>
      </c>
      <c r="I8" s="339" t="s">
        <v>545</v>
      </c>
      <c r="J8" s="341" t="s">
        <v>544</v>
      </c>
      <c r="K8" s="590" t="s">
        <v>543</v>
      </c>
      <c r="L8" s="315" t="s">
        <v>542</v>
      </c>
      <c r="M8" s="164" t="s">
        <v>541</v>
      </c>
      <c r="N8" s="423"/>
      <c r="O8" s="1311"/>
      <c r="P8" s="1312"/>
      <c r="Q8" s="1313"/>
      <c r="R8" s="143" t="s">
        <v>538</v>
      </c>
      <c r="S8" s="143" t="s">
        <v>537</v>
      </c>
      <c r="T8" s="341" t="s">
        <v>536</v>
      </c>
      <c r="U8" s="341" t="s">
        <v>535</v>
      </c>
      <c r="V8" s="339" t="s">
        <v>545</v>
      </c>
      <c r="W8" s="341" t="s">
        <v>544</v>
      </c>
      <c r="X8" s="590" t="s">
        <v>543</v>
      </c>
      <c r="Y8" s="592" t="s">
        <v>542</v>
      </c>
      <c r="Z8" s="315" t="s">
        <v>541</v>
      </c>
      <c r="AA8" s="142"/>
      <c r="AB8" s="135"/>
      <c r="AC8" s="135"/>
    </row>
    <row r="9" spans="1:38" ht="13.5" customHeight="1" x14ac:dyDescent="0.15">
      <c r="A9" s="135"/>
      <c r="B9" s="1305" t="s">
        <v>182</v>
      </c>
      <c r="C9" s="1305">
        <v>5</v>
      </c>
      <c r="D9" s="144" t="s">
        <v>178</v>
      </c>
      <c r="E9" s="990">
        <v>5</v>
      </c>
      <c r="F9" s="991">
        <v>14</v>
      </c>
      <c r="G9" s="992">
        <v>6</v>
      </c>
      <c r="H9" s="993">
        <v>17</v>
      </c>
      <c r="I9" s="993">
        <v>34</v>
      </c>
      <c r="J9" s="993">
        <v>41</v>
      </c>
      <c r="K9" s="994">
        <v>51</v>
      </c>
      <c r="L9" s="995">
        <v>72</v>
      </c>
      <c r="M9" s="996">
        <v>45</v>
      </c>
      <c r="N9" s="145"/>
      <c r="O9" s="1305" t="s">
        <v>416</v>
      </c>
      <c r="P9" s="1305">
        <v>5</v>
      </c>
      <c r="Q9" s="144" t="s">
        <v>178</v>
      </c>
      <c r="R9" s="1011">
        <v>0</v>
      </c>
      <c r="S9" s="1011">
        <v>1</v>
      </c>
      <c r="T9" s="1005">
        <v>0</v>
      </c>
      <c r="U9" s="1005">
        <v>1</v>
      </c>
      <c r="V9" s="1011">
        <v>1</v>
      </c>
      <c r="W9" s="1005">
        <v>0</v>
      </c>
      <c r="X9" s="1008">
        <v>1</v>
      </c>
      <c r="Y9" s="1012">
        <v>1</v>
      </c>
      <c r="Z9" s="1009">
        <v>2</v>
      </c>
      <c r="AA9" s="145"/>
      <c r="AB9" s="283"/>
      <c r="AC9" s="283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38" ht="13.5" customHeight="1" x14ac:dyDescent="0.15">
      <c r="A10" s="135"/>
      <c r="B10" s="1306"/>
      <c r="C10" s="1306"/>
      <c r="D10" s="146" t="s">
        <v>176</v>
      </c>
      <c r="E10" s="1080">
        <v>2621.1999999999998</v>
      </c>
      <c r="F10" s="1081">
        <v>7565.9</v>
      </c>
      <c r="G10" s="1082">
        <v>3038.4</v>
      </c>
      <c r="H10" s="1083">
        <v>8721</v>
      </c>
      <c r="I10" s="1082">
        <v>18683.8</v>
      </c>
      <c r="J10" s="1082">
        <v>21898.799999999999</v>
      </c>
      <c r="K10" s="1084">
        <v>27339.8</v>
      </c>
      <c r="L10" s="1085">
        <v>39803.800000000003</v>
      </c>
      <c r="M10" s="1086">
        <v>24268</v>
      </c>
      <c r="N10" s="145"/>
      <c r="O10" s="1306"/>
      <c r="P10" s="1306"/>
      <c r="Q10" s="146" t="s">
        <v>176</v>
      </c>
      <c r="R10" s="1091">
        <v>0</v>
      </c>
      <c r="S10" s="1091">
        <v>603</v>
      </c>
      <c r="T10" s="1087">
        <v>0</v>
      </c>
      <c r="U10" s="1087">
        <v>547.5</v>
      </c>
      <c r="V10" s="1091">
        <v>564.4</v>
      </c>
      <c r="W10" s="1087">
        <v>0</v>
      </c>
      <c r="X10" s="1102">
        <v>598.9</v>
      </c>
      <c r="Y10" s="1094">
        <v>601</v>
      </c>
      <c r="Z10" s="1103">
        <v>1236</v>
      </c>
      <c r="AA10" s="145"/>
      <c r="AB10" s="283"/>
      <c r="AC10" s="283"/>
      <c r="AD10" s="134"/>
      <c r="AE10" s="134"/>
      <c r="AF10" s="134"/>
      <c r="AG10" s="134"/>
      <c r="AH10" s="134"/>
      <c r="AI10" s="134"/>
      <c r="AJ10" s="134"/>
      <c r="AK10" s="134"/>
      <c r="AL10" s="134"/>
    </row>
    <row r="11" spans="1:38" ht="13.5" customHeight="1" x14ac:dyDescent="0.15">
      <c r="A11" s="135"/>
      <c r="B11" s="1306"/>
      <c r="C11" s="1306"/>
      <c r="D11" s="146" t="s">
        <v>177</v>
      </c>
      <c r="E11" s="1080">
        <v>5537779</v>
      </c>
      <c r="F11" s="1081">
        <v>15488631</v>
      </c>
      <c r="G11" s="1081">
        <v>6048053</v>
      </c>
      <c r="H11" s="1080">
        <v>17341179</v>
      </c>
      <c r="I11" s="1081">
        <v>35036223</v>
      </c>
      <c r="J11" s="1081">
        <v>44500271</v>
      </c>
      <c r="K11" s="1088">
        <v>52756978</v>
      </c>
      <c r="L11" s="1089">
        <v>77655013</v>
      </c>
      <c r="M11" s="1090">
        <v>45886471</v>
      </c>
      <c r="N11" s="147"/>
      <c r="O11" s="1306"/>
      <c r="P11" s="1306"/>
      <c r="Q11" s="146" t="s">
        <v>177</v>
      </c>
      <c r="R11" s="1091">
        <v>0</v>
      </c>
      <c r="S11" s="1091">
        <v>1054358</v>
      </c>
      <c r="T11" s="1087">
        <v>0</v>
      </c>
      <c r="U11" s="1087">
        <v>1064340</v>
      </c>
      <c r="V11" s="1091">
        <v>902746</v>
      </c>
      <c r="W11" s="1087">
        <v>0</v>
      </c>
      <c r="X11" s="1102">
        <v>1005792</v>
      </c>
      <c r="Y11" s="1094">
        <v>1224165</v>
      </c>
      <c r="Z11" s="1103">
        <v>2098236</v>
      </c>
      <c r="AA11" s="147"/>
      <c r="AB11" s="283"/>
      <c r="AC11" s="283"/>
      <c r="AD11" s="134"/>
      <c r="AE11" s="134"/>
      <c r="AF11" s="134"/>
      <c r="AG11" s="134"/>
      <c r="AH11" s="134"/>
      <c r="AI11" s="134"/>
      <c r="AJ11" s="134"/>
      <c r="AK11" s="134"/>
      <c r="AL11" s="134"/>
    </row>
    <row r="12" spans="1:38" ht="15.6" customHeight="1" x14ac:dyDescent="0.15">
      <c r="A12" s="135"/>
      <c r="B12" s="1306"/>
      <c r="C12" s="1307"/>
      <c r="D12" s="149" t="s">
        <v>179</v>
      </c>
      <c r="E12" s="1063">
        <f t="shared" ref="E12:M12" si="0">IF(E10=0,0,E11/E10)</f>
        <v>2112.6884632992524</v>
      </c>
      <c r="F12" s="1063">
        <f t="shared" si="0"/>
        <v>2047.1630605744194</v>
      </c>
      <c r="G12" s="1063">
        <f t="shared" si="0"/>
        <v>1990.5387704054765</v>
      </c>
      <c r="H12" s="1064">
        <f t="shared" si="0"/>
        <v>1988.4392844857241</v>
      </c>
      <c r="I12" s="1063">
        <f t="shared" si="0"/>
        <v>1875.2193343966433</v>
      </c>
      <c r="J12" s="1063">
        <f t="shared" si="0"/>
        <v>2032.0871919922554</v>
      </c>
      <c r="K12" s="1065">
        <f t="shared" si="0"/>
        <v>1929.6768081697746</v>
      </c>
      <c r="L12" s="1066">
        <f t="shared" si="0"/>
        <v>1950.9447087966473</v>
      </c>
      <c r="M12" s="1067">
        <f t="shared" si="0"/>
        <v>1890.8221114224493</v>
      </c>
      <c r="N12" s="151"/>
      <c r="O12" s="1306"/>
      <c r="P12" s="1307"/>
      <c r="Q12" s="149" t="s">
        <v>179</v>
      </c>
      <c r="R12" s="1063">
        <f t="shared" ref="R12:Z12" si="1">IF(R10=0,0,R11/R10)</f>
        <v>0</v>
      </c>
      <c r="S12" s="1063">
        <f t="shared" si="1"/>
        <v>1748.5207296849087</v>
      </c>
      <c r="T12" s="1063">
        <f t="shared" si="1"/>
        <v>0</v>
      </c>
      <c r="U12" s="1064">
        <f t="shared" si="1"/>
        <v>1944</v>
      </c>
      <c r="V12" s="1063">
        <f t="shared" si="1"/>
        <v>1599.4790928419561</v>
      </c>
      <c r="W12" s="1063">
        <f t="shared" si="1"/>
        <v>0</v>
      </c>
      <c r="X12" s="1065">
        <f t="shared" si="1"/>
        <v>1679.3988979796293</v>
      </c>
      <c r="Y12" s="1068">
        <f t="shared" si="1"/>
        <v>2036.8801996672214</v>
      </c>
      <c r="Z12" s="1066">
        <f t="shared" si="1"/>
        <v>1697.6019417475727</v>
      </c>
      <c r="AA12" s="151"/>
      <c r="AB12" s="135"/>
      <c r="AC12" s="135"/>
    </row>
    <row r="13" spans="1:38" ht="13.5" customHeight="1" x14ac:dyDescent="0.15">
      <c r="A13" s="135"/>
      <c r="B13" s="1306"/>
      <c r="C13" s="1305">
        <v>4</v>
      </c>
      <c r="D13" s="144" t="s">
        <v>178</v>
      </c>
      <c r="E13" s="991">
        <v>105</v>
      </c>
      <c r="F13" s="991">
        <v>143</v>
      </c>
      <c r="G13" s="997">
        <v>152</v>
      </c>
      <c r="H13" s="991">
        <v>120</v>
      </c>
      <c r="I13" s="991">
        <v>179</v>
      </c>
      <c r="J13" s="991">
        <v>249</v>
      </c>
      <c r="K13" s="998">
        <v>260</v>
      </c>
      <c r="L13" s="999">
        <v>301</v>
      </c>
      <c r="M13" s="1000">
        <v>347</v>
      </c>
      <c r="N13" s="145"/>
      <c r="O13" s="1306"/>
      <c r="P13" s="1305">
        <v>4</v>
      </c>
      <c r="Q13" s="144" t="s">
        <v>178</v>
      </c>
      <c r="R13" s="1005">
        <v>20</v>
      </c>
      <c r="S13" s="991">
        <v>28</v>
      </c>
      <c r="T13" s="991">
        <v>42</v>
      </c>
      <c r="U13" s="991">
        <v>27</v>
      </c>
      <c r="V13" s="991">
        <v>43</v>
      </c>
      <c r="W13" s="991">
        <v>47</v>
      </c>
      <c r="X13" s="998">
        <v>63</v>
      </c>
      <c r="Y13" s="1013">
        <v>56</v>
      </c>
      <c r="Z13" s="999">
        <v>63</v>
      </c>
      <c r="AA13" s="145"/>
      <c r="AB13" s="135"/>
      <c r="AC13" s="135"/>
    </row>
    <row r="14" spans="1:38" ht="13.5" customHeight="1" x14ac:dyDescent="0.15">
      <c r="A14" s="135"/>
      <c r="B14" s="1306"/>
      <c r="C14" s="1306"/>
      <c r="D14" s="146" t="s">
        <v>176</v>
      </c>
      <c r="E14" s="1081">
        <v>51693.9</v>
      </c>
      <c r="F14" s="1081">
        <v>71201</v>
      </c>
      <c r="G14" s="1082">
        <v>76200</v>
      </c>
      <c r="H14" s="1083">
        <v>61748.3</v>
      </c>
      <c r="I14" s="1082">
        <v>94800.5</v>
      </c>
      <c r="J14" s="1082">
        <v>129567.7</v>
      </c>
      <c r="K14" s="1084">
        <v>133131.1</v>
      </c>
      <c r="L14" s="1085">
        <v>158647</v>
      </c>
      <c r="M14" s="1086">
        <v>181846</v>
      </c>
      <c r="N14" s="145"/>
      <c r="O14" s="1306"/>
      <c r="P14" s="1306"/>
      <c r="Q14" s="146" t="s">
        <v>176</v>
      </c>
      <c r="R14" s="1087">
        <v>10662.7</v>
      </c>
      <c r="S14" s="1081">
        <v>15058.1</v>
      </c>
      <c r="T14" s="1081">
        <v>22877.1</v>
      </c>
      <c r="U14" s="1081">
        <v>14698.5</v>
      </c>
      <c r="V14" s="1080">
        <v>22788.3</v>
      </c>
      <c r="W14" s="1081">
        <v>25907.1</v>
      </c>
      <c r="X14" s="1088">
        <v>36577.599999999999</v>
      </c>
      <c r="Y14" s="1100">
        <v>32218.7</v>
      </c>
      <c r="Z14" s="1089">
        <v>36198.5</v>
      </c>
      <c r="AA14" s="145"/>
      <c r="AB14" s="135"/>
      <c r="AC14" s="135"/>
    </row>
    <row r="15" spans="1:38" ht="13.5" customHeight="1" x14ac:dyDescent="0.15">
      <c r="A15" s="135"/>
      <c r="B15" s="1306"/>
      <c r="C15" s="1306"/>
      <c r="D15" s="146" t="s">
        <v>177</v>
      </c>
      <c r="E15" s="1081">
        <v>99699994</v>
      </c>
      <c r="F15" s="1081">
        <v>126966070</v>
      </c>
      <c r="G15" s="1081">
        <v>135986291</v>
      </c>
      <c r="H15" s="1081">
        <v>110808819</v>
      </c>
      <c r="I15" s="1081">
        <v>163976892</v>
      </c>
      <c r="J15" s="1081">
        <v>234133337</v>
      </c>
      <c r="K15" s="1088">
        <v>233211381</v>
      </c>
      <c r="L15" s="1089">
        <v>278160558</v>
      </c>
      <c r="M15" s="1090">
        <v>321732610</v>
      </c>
      <c r="N15" s="147"/>
      <c r="O15" s="1306"/>
      <c r="P15" s="1306"/>
      <c r="Q15" s="146" t="s">
        <v>177</v>
      </c>
      <c r="R15" s="1087">
        <v>18653176</v>
      </c>
      <c r="S15" s="1081">
        <v>23401211</v>
      </c>
      <c r="T15" s="1081">
        <v>36352690</v>
      </c>
      <c r="U15" s="1081">
        <v>24502804</v>
      </c>
      <c r="V15" s="1081">
        <v>35138898</v>
      </c>
      <c r="W15" s="1081">
        <v>42254600</v>
      </c>
      <c r="X15" s="1088">
        <v>56864505</v>
      </c>
      <c r="Y15" s="1100">
        <v>52759270</v>
      </c>
      <c r="Z15" s="1089">
        <v>58910988</v>
      </c>
      <c r="AA15" s="147"/>
      <c r="AB15" s="135"/>
      <c r="AC15" s="135"/>
    </row>
    <row r="16" spans="1:38" ht="15.6" customHeight="1" x14ac:dyDescent="0.15">
      <c r="A16" s="135"/>
      <c r="B16" s="1306"/>
      <c r="C16" s="1307"/>
      <c r="D16" s="149" t="s">
        <v>179</v>
      </c>
      <c r="E16" s="1063">
        <f t="shared" ref="E16:M16" si="2">IF(E14=0,0,E15/E14)</f>
        <v>1928.6607123857941</v>
      </c>
      <c r="F16" s="1063">
        <f t="shared" si="2"/>
        <v>1783.2062751927642</v>
      </c>
      <c r="G16" s="1063">
        <f t="shared" si="2"/>
        <v>1784.5969947506562</v>
      </c>
      <c r="H16" s="1064">
        <f t="shared" si="2"/>
        <v>1794.5242055246865</v>
      </c>
      <c r="I16" s="1063">
        <f t="shared" si="2"/>
        <v>1729.7049277166259</v>
      </c>
      <c r="J16" s="1063">
        <f t="shared" si="2"/>
        <v>1807.0347548038594</v>
      </c>
      <c r="K16" s="1065">
        <f t="shared" si="2"/>
        <v>1751.742312652716</v>
      </c>
      <c r="L16" s="1066">
        <f t="shared" si="2"/>
        <v>1753.3300850315479</v>
      </c>
      <c r="M16" s="1067">
        <f t="shared" si="2"/>
        <v>1769.258658425261</v>
      </c>
      <c r="N16" s="151"/>
      <c r="O16" s="1306"/>
      <c r="P16" s="1307"/>
      <c r="Q16" s="149" t="s">
        <v>179</v>
      </c>
      <c r="R16" s="1063">
        <f t="shared" ref="R16:Z16" si="3">IF(R14=0,0,R15/R14)</f>
        <v>1749.3858028454331</v>
      </c>
      <c r="S16" s="1063">
        <f t="shared" si="3"/>
        <v>1554.0613357594916</v>
      </c>
      <c r="T16" s="1063">
        <f t="shared" si="3"/>
        <v>1589.0427545449381</v>
      </c>
      <c r="U16" s="1064">
        <f t="shared" si="3"/>
        <v>1667.027519814947</v>
      </c>
      <c r="V16" s="1063">
        <f t="shared" si="3"/>
        <v>1541.9710114400812</v>
      </c>
      <c r="W16" s="1063">
        <f t="shared" si="3"/>
        <v>1631.0046280749293</v>
      </c>
      <c r="X16" s="1065">
        <f t="shared" si="3"/>
        <v>1554.6264653777175</v>
      </c>
      <c r="Y16" s="1068">
        <f t="shared" si="3"/>
        <v>1637.5356547595029</v>
      </c>
      <c r="Z16" s="1066">
        <f t="shared" si="3"/>
        <v>1627.442794590936</v>
      </c>
      <c r="AA16" s="151"/>
      <c r="AB16" s="135"/>
      <c r="AC16" s="135"/>
    </row>
    <row r="17" spans="1:41" ht="13.5" customHeight="1" x14ac:dyDescent="0.15">
      <c r="A17" s="135"/>
      <c r="B17" s="1306"/>
      <c r="C17" s="1305">
        <v>3</v>
      </c>
      <c r="D17" s="144" t="s">
        <v>178</v>
      </c>
      <c r="E17" s="991">
        <v>119</v>
      </c>
      <c r="F17" s="991">
        <v>202</v>
      </c>
      <c r="G17" s="997">
        <v>192</v>
      </c>
      <c r="H17" s="991">
        <v>188</v>
      </c>
      <c r="I17" s="991">
        <v>238</v>
      </c>
      <c r="J17" s="991">
        <v>295</v>
      </c>
      <c r="K17" s="998">
        <v>285</v>
      </c>
      <c r="L17" s="999">
        <v>272</v>
      </c>
      <c r="M17" s="1000">
        <v>245</v>
      </c>
      <c r="N17" s="145"/>
      <c r="O17" s="1306"/>
      <c r="P17" s="1305">
        <v>3</v>
      </c>
      <c r="Q17" s="201" t="s">
        <v>178</v>
      </c>
      <c r="R17" s="991">
        <v>169</v>
      </c>
      <c r="S17" s="991">
        <v>274</v>
      </c>
      <c r="T17" s="991">
        <v>312</v>
      </c>
      <c r="U17" s="991">
        <v>270</v>
      </c>
      <c r="V17" s="990">
        <v>232</v>
      </c>
      <c r="W17" s="991">
        <v>307</v>
      </c>
      <c r="X17" s="998">
        <v>355</v>
      </c>
      <c r="Y17" s="1013">
        <v>312</v>
      </c>
      <c r="Z17" s="999">
        <v>308</v>
      </c>
      <c r="AA17" s="145"/>
      <c r="AB17" s="135"/>
      <c r="AC17" s="135"/>
    </row>
    <row r="18" spans="1:41" ht="13.5" customHeight="1" x14ac:dyDescent="0.15">
      <c r="A18" s="135"/>
      <c r="B18" s="1306"/>
      <c r="C18" s="1306"/>
      <c r="D18" s="146" t="s">
        <v>176</v>
      </c>
      <c r="E18" s="1081">
        <v>56991.8</v>
      </c>
      <c r="F18" s="1081">
        <v>99751.9</v>
      </c>
      <c r="G18" s="1082">
        <v>94204.4</v>
      </c>
      <c r="H18" s="1082">
        <v>91873.4</v>
      </c>
      <c r="I18" s="1082">
        <v>117845</v>
      </c>
      <c r="J18" s="1082">
        <v>146769.60000000001</v>
      </c>
      <c r="K18" s="1084">
        <v>140258.4</v>
      </c>
      <c r="L18" s="1085">
        <v>135383.9</v>
      </c>
      <c r="M18" s="1086">
        <v>123090.9</v>
      </c>
      <c r="N18" s="145"/>
      <c r="O18" s="1306"/>
      <c r="P18" s="1306"/>
      <c r="Q18" s="146" t="s">
        <v>176</v>
      </c>
      <c r="R18" s="1081">
        <v>86454.7</v>
      </c>
      <c r="S18" s="1081">
        <v>143050.29999999999</v>
      </c>
      <c r="T18" s="1081">
        <v>159784.9</v>
      </c>
      <c r="U18" s="1081">
        <v>140883.6</v>
      </c>
      <c r="V18" s="1080">
        <v>123440.4</v>
      </c>
      <c r="W18" s="1081">
        <v>163283.9</v>
      </c>
      <c r="X18" s="1088">
        <v>191173.2</v>
      </c>
      <c r="Y18" s="1100">
        <v>167602.5</v>
      </c>
      <c r="Z18" s="1089">
        <v>164331</v>
      </c>
      <c r="AA18" s="145"/>
      <c r="AB18" s="135"/>
      <c r="AC18" s="135"/>
    </row>
    <row r="19" spans="1:41" ht="13.5" customHeight="1" x14ac:dyDescent="0.15">
      <c r="A19" s="135"/>
      <c r="B19" s="1306"/>
      <c r="C19" s="1306"/>
      <c r="D19" s="146" t="s">
        <v>177</v>
      </c>
      <c r="E19" s="1081">
        <v>101876861</v>
      </c>
      <c r="F19" s="1081">
        <v>159820556</v>
      </c>
      <c r="G19" s="1081">
        <v>153758443</v>
      </c>
      <c r="H19" s="1080">
        <v>154011575</v>
      </c>
      <c r="I19" s="1081">
        <v>187230078</v>
      </c>
      <c r="J19" s="1081">
        <v>237337924</v>
      </c>
      <c r="K19" s="1088">
        <v>212688603</v>
      </c>
      <c r="L19" s="1089">
        <v>211615633</v>
      </c>
      <c r="M19" s="1090">
        <v>202788537</v>
      </c>
      <c r="N19" s="147"/>
      <c r="O19" s="1306"/>
      <c r="P19" s="1306"/>
      <c r="Q19" s="146" t="s">
        <v>177</v>
      </c>
      <c r="R19" s="1081">
        <v>139520174</v>
      </c>
      <c r="S19" s="1081">
        <v>199072682</v>
      </c>
      <c r="T19" s="1081">
        <v>242234709</v>
      </c>
      <c r="U19" s="1081">
        <v>217730443</v>
      </c>
      <c r="V19" s="1081">
        <v>177556153</v>
      </c>
      <c r="W19" s="1081">
        <v>241613299</v>
      </c>
      <c r="X19" s="1109">
        <v>269537603</v>
      </c>
      <c r="Y19" s="1100">
        <v>238859159</v>
      </c>
      <c r="Z19" s="1089">
        <v>253948410</v>
      </c>
      <c r="AA19" s="147"/>
      <c r="AB19" s="135"/>
      <c r="AC19" s="135"/>
    </row>
    <row r="20" spans="1:41" ht="13.15" customHeight="1" x14ac:dyDescent="0.15">
      <c r="A20" s="135"/>
      <c r="B20" s="1306"/>
      <c r="C20" s="1307"/>
      <c r="D20" s="149" t="s">
        <v>179</v>
      </c>
      <c r="E20" s="1063">
        <f t="shared" ref="E20:M20" si="4">IF(E18=0,0,E19/E18)</f>
        <v>1787.5705101435644</v>
      </c>
      <c r="F20" s="1063">
        <f t="shared" si="4"/>
        <v>1602.1805699941556</v>
      </c>
      <c r="G20" s="1063">
        <f t="shared" si="4"/>
        <v>1632.1789958855427</v>
      </c>
      <c r="H20" s="1064">
        <f t="shared" si="4"/>
        <v>1676.3456560876164</v>
      </c>
      <c r="I20" s="1063">
        <f t="shared" si="4"/>
        <v>1588.7825363825364</v>
      </c>
      <c r="J20" s="1063">
        <f t="shared" si="4"/>
        <v>1617.0782232832958</v>
      </c>
      <c r="K20" s="1065">
        <f t="shared" si="4"/>
        <v>1516.4054559299123</v>
      </c>
      <c r="L20" s="1066">
        <f t="shared" si="4"/>
        <v>1563.0782759249807</v>
      </c>
      <c r="M20" s="1067">
        <f t="shared" si="4"/>
        <v>1647.4697723389788</v>
      </c>
      <c r="N20" s="151"/>
      <c r="O20" s="1306"/>
      <c r="P20" s="1307"/>
      <c r="Q20" s="149" t="s">
        <v>179</v>
      </c>
      <c r="R20" s="1063">
        <f t="shared" ref="R20:Z20" si="5">IF(R18=0,0,R19/R18)</f>
        <v>1613.7951320171142</v>
      </c>
      <c r="S20" s="1063">
        <f t="shared" si="5"/>
        <v>1391.6271549238277</v>
      </c>
      <c r="T20" s="1063">
        <f t="shared" si="5"/>
        <v>1516.0050104859722</v>
      </c>
      <c r="U20" s="1064">
        <f t="shared" si="5"/>
        <v>1545.4633683409565</v>
      </c>
      <c r="V20" s="1063">
        <f t="shared" si="5"/>
        <v>1438.3958007265046</v>
      </c>
      <c r="W20" s="1063">
        <f t="shared" si="5"/>
        <v>1479.7129355680506</v>
      </c>
      <c r="X20" s="1065">
        <f t="shared" si="5"/>
        <v>1409.9131206675411</v>
      </c>
      <c r="Y20" s="1068">
        <f t="shared" si="5"/>
        <v>1425.1527214689518</v>
      </c>
      <c r="Z20" s="1066">
        <f t="shared" si="5"/>
        <v>1545.3469521879622</v>
      </c>
      <c r="AA20" s="151"/>
      <c r="AB20" s="135"/>
      <c r="AC20" s="135"/>
    </row>
    <row r="21" spans="1:41" ht="13.5" customHeight="1" x14ac:dyDescent="0.15">
      <c r="A21" s="135"/>
      <c r="B21" s="1306"/>
      <c r="C21" s="1305">
        <v>2</v>
      </c>
      <c r="D21" s="144" t="s">
        <v>178</v>
      </c>
      <c r="E21" s="991">
        <v>58</v>
      </c>
      <c r="F21" s="991">
        <v>77</v>
      </c>
      <c r="G21" s="997">
        <v>81</v>
      </c>
      <c r="H21" s="1001">
        <v>109</v>
      </c>
      <c r="I21" s="991">
        <v>115</v>
      </c>
      <c r="J21" s="991">
        <v>106</v>
      </c>
      <c r="K21" s="1002">
        <v>98</v>
      </c>
      <c r="L21" s="1003">
        <v>89</v>
      </c>
      <c r="M21" s="1004">
        <v>69</v>
      </c>
      <c r="N21" s="145"/>
      <c r="O21" s="1306"/>
      <c r="P21" s="1305">
        <v>2</v>
      </c>
      <c r="Q21" s="201" t="s">
        <v>178</v>
      </c>
      <c r="R21" s="991">
        <v>643</v>
      </c>
      <c r="S21" s="991">
        <v>700</v>
      </c>
      <c r="T21" s="991">
        <v>651</v>
      </c>
      <c r="U21" s="991">
        <v>632</v>
      </c>
      <c r="V21" s="990">
        <v>298</v>
      </c>
      <c r="W21" s="991">
        <v>454</v>
      </c>
      <c r="X21" s="998">
        <v>512</v>
      </c>
      <c r="Y21" s="1013">
        <v>440</v>
      </c>
      <c r="Z21" s="999">
        <v>302</v>
      </c>
      <c r="AA21" s="145"/>
      <c r="AB21" s="135"/>
      <c r="AC21" s="135"/>
    </row>
    <row r="22" spans="1:41" ht="13.5" customHeight="1" x14ac:dyDescent="0.15">
      <c r="A22" s="135"/>
      <c r="B22" s="1306"/>
      <c r="C22" s="1306"/>
      <c r="D22" s="146" t="s">
        <v>176</v>
      </c>
      <c r="E22" s="1081">
        <v>27650</v>
      </c>
      <c r="F22" s="1081">
        <v>37376.800000000003</v>
      </c>
      <c r="G22" s="1082">
        <v>40126</v>
      </c>
      <c r="H22" s="1083">
        <v>52980.2</v>
      </c>
      <c r="I22" s="1082">
        <v>56718.9</v>
      </c>
      <c r="J22" s="1082">
        <v>52449.8</v>
      </c>
      <c r="K22" s="1084">
        <v>47188.4</v>
      </c>
      <c r="L22" s="1085">
        <v>42764.5</v>
      </c>
      <c r="M22" s="1086">
        <v>32129.8</v>
      </c>
      <c r="N22" s="145"/>
      <c r="O22" s="1306"/>
      <c r="P22" s="1306"/>
      <c r="Q22" s="146" t="s">
        <v>176</v>
      </c>
      <c r="R22" s="1081">
        <v>307319.8</v>
      </c>
      <c r="S22" s="1081">
        <v>343582.3</v>
      </c>
      <c r="T22" s="1081">
        <v>311836.09999999998</v>
      </c>
      <c r="U22" s="1081">
        <v>308601.7</v>
      </c>
      <c r="V22" s="1080">
        <v>145008.4</v>
      </c>
      <c r="W22" s="1081">
        <v>223800.9</v>
      </c>
      <c r="X22" s="1088">
        <v>253272.7</v>
      </c>
      <c r="Y22" s="1100">
        <v>212945.1</v>
      </c>
      <c r="Z22" s="1089">
        <v>143447.70000000001</v>
      </c>
      <c r="AA22" s="145"/>
      <c r="AB22" s="135"/>
      <c r="AC22" s="135"/>
    </row>
    <row r="23" spans="1:41" ht="13.5" customHeight="1" x14ac:dyDescent="0.15">
      <c r="A23" s="135"/>
      <c r="B23" s="1306"/>
      <c r="C23" s="1306"/>
      <c r="D23" s="146" t="s">
        <v>177</v>
      </c>
      <c r="E23" s="1081">
        <v>42764728</v>
      </c>
      <c r="F23" s="1081">
        <v>50722305</v>
      </c>
      <c r="G23" s="1081">
        <v>59733315</v>
      </c>
      <c r="H23" s="1080">
        <v>78775051</v>
      </c>
      <c r="I23" s="1081">
        <v>77815762</v>
      </c>
      <c r="J23" s="1081">
        <v>75144609</v>
      </c>
      <c r="K23" s="1088">
        <v>64236623</v>
      </c>
      <c r="L23" s="1089">
        <v>59167745</v>
      </c>
      <c r="M23" s="1090">
        <v>48885988</v>
      </c>
      <c r="N23" s="147"/>
      <c r="O23" s="1306"/>
      <c r="P23" s="1306"/>
      <c r="Q23" s="146" t="s">
        <v>177</v>
      </c>
      <c r="R23" s="1081">
        <v>447755974</v>
      </c>
      <c r="S23" s="1081">
        <v>419843130</v>
      </c>
      <c r="T23" s="1081">
        <v>429691967</v>
      </c>
      <c r="U23" s="1081">
        <v>441697938</v>
      </c>
      <c r="V23" s="1081">
        <v>187695086</v>
      </c>
      <c r="W23" s="1081">
        <v>290134881</v>
      </c>
      <c r="X23" s="1088">
        <v>318736818</v>
      </c>
      <c r="Y23" s="1100">
        <v>265889430</v>
      </c>
      <c r="Z23" s="1089">
        <v>199607942</v>
      </c>
      <c r="AA23" s="147"/>
      <c r="AB23" s="135"/>
      <c r="AC23" s="135"/>
    </row>
    <row r="24" spans="1:41" ht="15.6" customHeight="1" x14ac:dyDescent="0.15">
      <c r="A24" s="135"/>
      <c r="B24" s="1306"/>
      <c r="C24" s="1307"/>
      <c r="D24" s="149" t="s">
        <v>179</v>
      </c>
      <c r="E24" s="1063">
        <f t="shared" ref="E24:M24" si="6">IF(E22=0,0,E23/E22)</f>
        <v>1546.644773960217</v>
      </c>
      <c r="F24" s="1063">
        <f t="shared" si="6"/>
        <v>1357.0531720211468</v>
      </c>
      <c r="G24" s="1063">
        <f t="shared" si="6"/>
        <v>1488.6436475103424</v>
      </c>
      <c r="H24" s="1063">
        <f t="shared" si="6"/>
        <v>1486.8771918565806</v>
      </c>
      <c r="I24" s="1063">
        <f t="shared" si="6"/>
        <v>1371.9547099820343</v>
      </c>
      <c r="J24" s="1063">
        <f t="shared" si="6"/>
        <v>1432.6958158086397</v>
      </c>
      <c r="K24" s="1065">
        <f t="shared" si="6"/>
        <v>1361.2799543955718</v>
      </c>
      <c r="L24" s="1066">
        <f t="shared" si="6"/>
        <v>1383.5715371394497</v>
      </c>
      <c r="M24" s="1067">
        <f t="shared" si="6"/>
        <v>1521.5154778429994</v>
      </c>
      <c r="N24" s="151"/>
      <c r="O24" s="1306"/>
      <c r="P24" s="1307"/>
      <c r="Q24" s="149" t="s">
        <v>179</v>
      </c>
      <c r="R24" s="1063">
        <f t="shared" ref="R24:Z24" si="7">IF(R22=0,0,R23/R22)</f>
        <v>1456.970797195625</v>
      </c>
      <c r="S24" s="1063">
        <f t="shared" si="7"/>
        <v>1221.9579704775247</v>
      </c>
      <c r="T24" s="1063">
        <f t="shared" si="7"/>
        <v>1377.9417039912955</v>
      </c>
      <c r="U24" s="1064">
        <f t="shared" si="7"/>
        <v>1431.2880907655401</v>
      </c>
      <c r="V24" s="1063">
        <f t="shared" si="7"/>
        <v>1294.3738845473779</v>
      </c>
      <c r="W24" s="1063">
        <f t="shared" si="7"/>
        <v>1296.3972933084719</v>
      </c>
      <c r="X24" s="1065">
        <f t="shared" si="7"/>
        <v>1258.472855542662</v>
      </c>
      <c r="Y24" s="1068">
        <f t="shared" si="7"/>
        <v>1248.6290128300675</v>
      </c>
      <c r="Z24" s="1066">
        <f t="shared" si="7"/>
        <v>1391.5032586789471</v>
      </c>
      <c r="AA24" s="151"/>
      <c r="AB24" s="138"/>
      <c r="AC24" s="138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</row>
    <row r="25" spans="1:41" ht="13.5" customHeight="1" x14ac:dyDescent="0.15">
      <c r="A25" s="135"/>
      <c r="B25" s="1306"/>
      <c r="C25" s="1305">
        <v>1</v>
      </c>
      <c r="D25" s="144" t="s">
        <v>178</v>
      </c>
      <c r="E25" s="991">
        <v>0</v>
      </c>
      <c r="F25" s="1005">
        <v>0</v>
      </c>
      <c r="G25" s="1006">
        <v>0</v>
      </c>
      <c r="H25" s="1007">
        <v>0</v>
      </c>
      <c r="I25" s="1005">
        <v>0</v>
      </c>
      <c r="J25" s="1005">
        <v>0</v>
      </c>
      <c r="K25" s="1008">
        <v>0</v>
      </c>
      <c r="L25" s="1009">
        <v>0</v>
      </c>
      <c r="M25" s="1010">
        <v>0</v>
      </c>
      <c r="N25" s="145"/>
      <c r="O25" s="1306"/>
      <c r="P25" s="1305">
        <v>1</v>
      </c>
      <c r="Q25" s="144" t="s">
        <v>178</v>
      </c>
      <c r="R25" s="991">
        <v>16</v>
      </c>
      <c r="S25" s="991">
        <v>16</v>
      </c>
      <c r="T25" s="991">
        <v>24</v>
      </c>
      <c r="U25" s="991">
        <v>11</v>
      </c>
      <c r="V25" s="991">
        <v>5</v>
      </c>
      <c r="W25" s="991">
        <v>7</v>
      </c>
      <c r="X25" s="998">
        <v>21</v>
      </c>
      <c r="Y25" s="1013">
        <v>18</v>
      </c>
      <c r="Z25" s="999">
        <v>17</v>
      </c>
      <c r="AA25" s="145"/>
      <c r="AB25" s="135"/>
      <c r="AC25" s="135"/>
    </row>
    <row r="26" spans="1:41" ht="13.5" customHeight="1" x14ac:dyDescent="0.15">
      <c r="A26" s="135"/>
      <c r="B26" s="1306"/>
      <c r="C26" s="1306"/>
      <c r="D26" s="146" t="s">
        <v>176</v>
      </c>
      <c r="E26" s="1081">
        <v>0</v>
      </c>
      <c r="F26" s="1087">
        <v>0</v>
      </c>
      <c r="G26" s="1082">
        <v>0</v>
      </c>
      <c r="H26" s="1082">
        <v>0</v>
      </c>
      <c r="I26" s="1082">
        <v>0</v>
      </c>
      <c r="J26" s="1082">
        <v>0</v>
      </c>
      <c r="K26" s="1084">
        <v>0</v>
      </c>
      <c r="L26" s="1085">
        <v>0</v>
      </c>
      <c r="M26" s="1086">
        <v>0</v>
      </c>
      <c r="N26" s="145"/>
      <c r="O26" s="1306"/>
      <c r="P26" s="1306"/>
      <c r="Q26" s="146" t="s">
        <v>176</v>
      </c>
      <c r="R26" s="1081">
        <v>4118.3999999999996</v>
      </c>
      <c r="S26" s="1081">
        <v>4255.1000000000004</v>
      </c>
      <c r="T26" s="1081">
        <v>5838.6</v>
      </c>
      <c r="U26" s="1081">
        <v>2216.1999999999998</v>
      </c>
      <c r="V26" s="1080">
        <v>1343.5</v>
      </c>
      <c r="W26" s="1081">
        <v>1486</v>
      </c>
      <c r="X26" s="1088">
        <v>4655.2</v>
      </c>
      <c r="Y26" s="1100">
        <v>4689.6000000000004</v>
      </c>
      <c r="Z26" s="1089">
        <v>3986</v>
      </c>
      <c r="AA26" s="145"/>
      <c r="AB26" s="135"/>
      <c r="AC26" s="135"/>
    </row>
    <row r="27" spans="1:41" ht="13.5" customHeight="1" x14ac:dyDescent="0.15">
      <c r="A27" s="135"/>
      <c r="B27" s="1306"/>
      <c r="C27" s="1306"/>
      <c r="D27" s="146" t="s">
        <v>177</v>
      </c>
      <c r="E27" s="1081">
        <v>0</v>
      </c>
      <c r="F27" s="1087">
        <v>0</v>
      </c>
      <c r="G27" s="1081">
        <v>0</v>
      </c>
      <c r="H27" s="1081">
        <v>0</v>
      </c>
      <c r="I27" s="1081">
        <v>0</v>
      </c>
      <c r="J27" s="1081">
        <v>0</v>
      </c>
      <c r="K27" s="1088">
        <v>0</v>
      </c>
      <c r="L27" s="1089">
        <v>0</v>
      </c>
      <c r="M27" s="1090">
        <v>0</v>
      </c>
      <c r="N27" s="147"/>
      <c r="O27" s="1306"/>
      <c r="P27" s="1306"/>
      <c r="Q27" s="146" t="s">
        <v>177</v>
      </c>
      <c r="R27" s="1081">
        <v>3583317</v>
      </c>
      <c r="S27" s="1081">
        <v>3252275</v>
      </c>
      <c r="T27" s="1081">
        <v>4531708</v>
      </c>
      <c r="U27" s="1081">
        <v>1553233</v>
      </c>
      <c r="V27" s="1081">
        <v>1210613</v>
      </c>
      <c r="W27" s="1081">
        <v>1124640</v>
      </c>
      <c r="X27" s="1088">
        <v>2965185</v>
      </c>
      <c r="Y27" s="1100">
        <v>2809249</v>
      </c>
      <c r="Z27" s="1089">
        <v>3109486</v>
      </c>
      <c r="AA27" s="147"/>
      <c r="AB27" s="135"/>
      <c r="AC27" s="135"/>
    </row>
    <row r="28" spans="1:41" ht="15.6" customHeight="1" x14ac:dyDescent="0.15">
      <c r="A28" s="135"/>
      <c r="B28" s="1306"/>
      <c r="C28" s="1307"/>
      <c r="D28" s="149" t="s">
        <v>179</v>
      </c>
      <c r="E28" s="1063">
        <f t="shared" ref="E28:M28" si="8">IF(E26=0,0,E27/E26)</f>
        <v>0</v>
      </c>
      <c r="F28" s="1063">
        <f t="shared" si="8"/>
        <v>0</v>
      </c>
      <c r="G28" s="1063">
        <f t="shared" si="8"/>
        <v>0</v>
      </c>
      <c r="H28" s="1063">
        <f t="shared" si="8"/>
        <v>0</v>
      </c>
      <c r="I28" s="1063">
        <f t="shared" si="8"/>
        <v>0</v>
      </c>
      <c r="J28" s="1063">
        <f t="shared" si="8"/>
        <v>0</v>
      </c>
      <c r="K28" s="1065">
        <f t="shared" si="8"/>
        <v>0</v>
      </c>
      <c r="L28" s="1066">
        <f t="shared" si="8"/>
        <v>0</v>
      </c>
      <c r="M28" s="1067">
        <f t="shared" si="8"/>
        <v>0</v>
      </c>
      <c r="N28" s="151"/>
      <c r="O28" s="1306"/>
      <c r="P28" s="1307"/>
      <c r="Q28" s="149" t="s">
        <v>179</v>
      </c>
      <c r="R28" s="1063">
        <f t="shared" ref="R28:W28" si="9">IF(R26=0,0,R27/R26)</f>
        <v>870.07502913752921</v>
      </c>
      <c r="S28" s="1063">
        <f t="shared" si="9"/>
        <v>764.32398768536575</v>
      </c>
      <c r="T28" s="1063">
        <f t="shared" si="9"/>
        <v>776.16346384407211</v>
      </c>
      <c r="U28" s="1064">
        <f t="shared" si="9"/>
        <v>700.85416478657169</v>
      </c>
      <c r="V28" s="1063">
        <f t="shared" si="9"/>
        <v>901.08894678079639</v>
      </c>
      <c r="W28" s="1063">
        <f t="shared" si="9"/>
        <v>756.82368775235534</v>
      </c>
      <c r="X28" s="1065">
        <f>IF(X26=0,0,X27/X26)</f>
        <v>636.96189207767657</v>
      </c>
      <c r="Y28" s="1068">
        <f>IF(Y26=0,0,Y27/Y26)</f>
        <v>599.03808427157958</v>
      </c>
      <c r="Z28" s="1066">
        <f>IF(Z26=0,0,Z27/Z26)</f>
        <v>780.10185649774212</v>
      </c>
      <c r="AA28" s="151"/>
      <c r="AB28" s="138"/>
      <c r="AC28" s="138"/>
      <c r="AD28" s="139"/>
      <c r="AE28" s="139"/>
    </row>
    <row r="29" spans="1:41" ht="13.5" customHeight="1" x14ac:dyDescent="0.15">
      <c r="A29" s="135"/>
      <c r="B29" s="1306"/>
      <c r="C29" s="1305" t="s">
        <v>21</v>
      </c>
      <c r="D29" s="144" t="s">
        <v>178</v>
      </c>
      <c r="E29" s="991">
        <f t="shared" ref="E29:M31" si="10">E9+E13+E17+E21+E25</f>
        <v>287</v>
      </c>
      <c r="F29" s="991">
        <f t="shared" si="10"/>
        <v>436</v>
      </c>
      <c r="G29" s="991">
        <f t="shared" si="10"/>
        <v>431</v>
      </c>
      <c r="H29" s="991">
        <f t="shared" si="10"/>
        <v>434</v>
      </c>
      <c r="I29" s="991">
        <f t="shared" si="10"/>
        <v>566</v>
      </c>
      <c r="J29" s="991">
        <f t="shared" si="10"/>
        <v>691</v>
      </c>
      <c r="K29" s="998">
        <f t="shared" si="10"/>
        <v>694</v>
      </c>
      <c r="L29" s="999">
        <f t="shared" si="10"/>
        <v>734</v>
      </c>
      <c r="M29" s="1000">
        <f t="shared" si="10"/>
        <v>706</v>
      </c>
      <c r="N29" s="145"/>
      <c r="O29" s="1306"/>
      <c r="P29" s="1305" t="s">
        <v>21</v>
      </c>
      <c r="Q29" s="144" t="s">
        <v>178</v>
      </c>
      <c r="R29" s="991">
        <f t="shared" ref="R29:Y29" si="11">R9+R13+R17+R21+R25</f>
        <v>848</v>
      </c>
      <c r="S29" s="991">
        <f t="shared" si="11"/>
        <v>1019</v>
      </c>
      <c r="T29" s="991">
        <f t="shared" si="11"/>
        <v>1029</v>
      </c>
      <c r="U29" s="991">
        <f t="shared" si="11"/>
        <v>941</v>
      </c>
      <c r="V29" s="990">
        <f t="shared" si="11"/>
        <v>579</v>
      </c>
      <c r="W29" s="997">
        <f t="shared" si="11"/>
        <v>815</v>
      </c>
      <c r="X29" s="998">
        <f t="shared" si="11"/>
        <v>952</v>
      </c>
      <c r="Y29" s="1013">
        <f t="shared" si="11"/>
        <v>827</v>
      </c>
      <c r="Z29" s="999">
        <f>Z9+Z13+Z17+Z21+Z25</f>
        <v>692</v>
      </c>
      <c r="AA29" s="145"/>
      <c r="AB29" s="135"/>
      <c r="AC29" s="135"/>
    </row>
    <row r="30" spans="1:41" ht="13.5" customHeight="1" x14ac:dyDescent="0.15">
      <c r="A30" s="135"/>
      <c r="B30" s="1306"/>
      <c r="C30" s="1306"/>
      <c r="D30" s="146" t="s">
        <v>176</v>
      </c>
      <c r="E30" s="1081">
        <f t="shared" si="10"/>
        <v>138956.9</v>
      </c>
      <c r="F30" s="1081">
        <f t="shared" si="10"/>
        <v>215895.59999999998</v>
      </c>
      <c r="G30" s="1081">
        <f t="shared" si="10"/>
        <v>213568.8</v>
      </c>
      <c r="H30" s="1081">
        <f t="shared" si="10"/>
        <v>215322.90000000002</v>
      </c>
      <c r="I30" s="1081">
        <f t="shared" si="10"/>
        <v>288048.2</v>
      </c>
      <c r="J30" s="1081">
        <f t="shared" si="10"/>
        <v>350685.89999999997</v>
      </c>
      <c r="K30" s="1088">
        <f t="shared" si="10"/>
        <v>347917.7</v>
      </c>
      <c r="L30" s="1089">
        <f t="shared" si="10"/>
        <v>376599.19999999995</v>
      </c>
      <c r="M30" s="1090">
        <f t="shared" si="10"/>
        <v>361334.7</v>
      </c>
      <c r="N30" s="145"/>
      <c r="O30" s="1306"/>
      <c r="P30" s="1306"/>
      <c r="Q30" s="146" t="s">
        <v>176</v>
      </c>
      <c r="R30" s="1081">
        <f t="shared" ref="R30:Y30" si="12">R10+R14+R18+R22+R26</f>
        <v>408555.6</v>
      </c>
      <c r="S30" s="1081">
        <f t="shared" si="12"/>
        <v>506548.79999999993</v>
      </c>
      <c r="T30" s="1081">
        <f t="shared" si="12"/>
        <v>500336.69999999995</v>
      </c>
      <c r="U30" s="1081">
        <f t="shared" si="12"/>
        <v>466947.50000000006</v>
      </c>
      <c r="V30" s="1099">
        <f t="shared" si="12"/>
        <v>293145</v>
      </c>
      <c r="W30" s="1081">
        <f t="shared" si="12"/>
        <v>414477.9</v>
      </c>
      <c r="X30" s="1088">
        <f t="shared" si="12"/>
        <v>486277.60000000003</v>
      </c>
      <c r="Y30" s="1100">
        <f t="shared" si="12"/>
        <v>418056.9</v>
      </c>
      <c r="Z30" s="1089">
        <f>Z10+Z14+Z18+Z22+Z26</f>
        <v>349199.2</v>
      </c>
      <c r="AA30" s="145"/>
      <c r="AB30" s="135"/>
      <c r="AC30" s="135"/>
    </row>
    <row r="31" spans="1:41" ht="13.5" customHeight="1" x14ac:dyDescent="0.15">
      <c r="A31" s="135"/>
      <c r="B31" s="1306"/>
      <c r="C31" s="1306"/>
      <c r="D31" s="146" t="s">
        <v>177</v>
      </c>
      <c r="E31" s="1081">
        <f>E11+E15+E19+E23+E27</f>
        <v>249879362</v>
      </c>
      <c r="F31" s="1081">
        <f t="shared" si="10"/>
        <v>352997562</v>
      </c>
      <c r="G31" s="1081">
        <f t="shared" si="10"/>
        <v>355526102</v>
      </c>
      <c r="H31" s="1081">
        <f t="shared" si="10"/>
        <v>360936624</v>
      </c>
      <c r="I31" s="1081">
        <f t="shared" si="10"/>
        <v>464058955</v>
      </c>
      <c r="J31" s="1081">
        <f t="shared" si="10"/>
        <v>591116141</v>
      </c>
      <c r="K31" s="1088">
        <f t="shared" si="10"/>
        <v>562893585</v>
      </c>
      <c r="L31" s="1089">
        <f t="shared" si="10"/>
        <v>626598949</v>
      </c>
      <c r="M31" s="1090">
        <f t="shared" si="10"/>
        <v>619293606</v>
      </c>
      <c r="N31" s="147"/>
      <c r="O31" s="1306"/>
      <c r="P31" s="1306"/>
      <c r="Q31" s="146" t="s">
        <v>177</v>
      </c>
      <c r="R31" s="1081">
        <f t="shared" ref="R31:Y31" si="13">R11+R15+R19+R23+R27</f>
        <v>609512641</v>
      </c>
      <c r="S31" s="1081">
        <f t="shared" si="13"/>
        <v>646623656</v>
      </c>
      <c r="T31" s="1081">
        <f t="shared" si="13"/>
        <v>712811074</v>
      </c>
      <c r="U31" s="1081">
        <f t="shared" si="13"/>
        <v>686548758</v>
      </c>
      <c r="V31" s="1081">
        <f t="shared" si="13"/>
        <v>402503496</v>
      </c>
      <c r="W31" s="1081">
        <f t="shared" si="13"/>
        <v>575127420</v>
      </c>
      <c r="X31" s="1088">
        <f t="shared" si="13"/>
        <v>649109903</v>
      </c>
      <c r="Y31" s="1100">
        <f t="shared" si="13"/>
        <v>561541273</v>
      </c>
      <c r="Z31" s="1089">
        <f>Z11+Z15+Z19+Z23+Z27</f>
        <v>517675062</v>
      </c>
      <c r="AA31" s="147"/>
      <c r="AB31" s="135"/>
      <c r="AC31" s="135"/>
    </row>
    <row r="32" spans="1:41" ht="15.6" customHeight="1" x14ac:dyDescent="0.15">
      <c r="A32" s="135"/>
      <c r="B32" s="1307"/>
      <c r="C32" s="1307"/>
      <c r="D32" s="149" t="s">
        <v>179</v>
      </c>
      <c r="E32" s="1063">
        <f t="shared" ref="E32:K32" si="14">IF(E30=0,0,E31/E30)</f>
        <v>1798.2508389291932</v>
      </c>
      <c r="F32" s="1063">
        <f t="shared" si="14"/>
        <v>1635.03824070523</v>
      </c>
      <c r="G32" s="1063">
        <f t="shared" si="14"/>
        <v>1664.6912002127654</v>
      </c>
      <c r="H32" s="1063">
        <f t="shared" si="14"/>
        <v>1676.2574904945084</v>
      </c>
      <c r="I32" s="1063">
        <f t="shared" si="14"/>
        <v>1611.0461894918974</v>
      </c>
      <c r="J32" s="1063">
        <f t="shared" si="14"/>
        <v>1685.5999656672825</v>
      </c>
      <c r="K32" s="1065">
        <f t="shared" si="14"/>
        <v>1617.892924102453</v>
      </c>
      <c r="L32" s="1066">
        <f>IF(L30=0,0,L31/L30)</f>
        <v>1663.835050632078</v>
      </c>
      <c r="M32" s="1067">
        <f>IF(M30=0,0,M31/M30)</f>
        <v>1713.9057112422361</v>
      </c>
      <c r="N32" s="151"/>
      <c r="O32" s="1307"/>
      <c r="P32" s="1307"/>
      <c r="Q32" s="149" t="s">
        <v>179</v>
      </c>
      <c r="R32" s="1063">
        <f t="shared" ref="R32:Y32" si="15">IF(R30=0,0,R31/R30)</f>
        <v>1491.8719532910577</v>
      </c>
      <c r="S32" s="1063">
        <f t="shared" si="15"/>
        <v>1276.5278606918032</v>
      </c>
      <c r="T32" s="1063">
        <f t="shared" si="15"/>
        <v>1424.6627800838917</v>
      </c>
      <c r="U32" s="1063">
        <f t="shared" si="15"/>
        <v>1470.2911098142722</v>
      </c>
      <c r="V32" s="1063">
        <f t="shared" si="15"/>
        <v>1373.0525712531341</v>
      </c>
      <c r="W32" s="1063">
        <f t="shared" si="15"/>
        <v>1387.5948995109268</v>
      </c>
      <c r="X32" s="1065">
        <f t="shared" si="15"/>
        <v>1334.8546241899687</v>
      </c>
      <c r="Y32" s="1068">
        <f t="shared" si="15"/>
        <v>1343.2173299854637</v>
      </c>
      <c r="Z32" s="1066">
        <f>IF(Z30=0,0,Z31/Z30)</f>
        <v>1482.4634821614711</v>
      </c>
      <c r="AA32" s="151"/>
      <c r="AB32" s="138"/>
      <c r="AC32" s="138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</row>
    <row r="33" spans="1:41" ht="13.35" customHeight="1" x14ac:dyDescent="0.2">
      <c r="A33" s="135"/>
      <c r="B33" s="136"/>
      <c r="C33" s="136"/>
      <c r="D33" s="150"/>
      <c r="E33" s="137"/>
      <c r="F33" s="137"/>
      <c r="G33" s="137"/>
      <c r="H33" s="137"/>
      <c r="I33" s="137"/>
      <c r="J33" s="137"/>
      <c r="K33" s="137"/>
      <c r="L33" s="137"/>
      <c r="M33" s="593"/>
      <c r="N33" s="151"/>
      <c r="O33" s="136"/>
      <c r="P33" s="136"/>
      <c r="Q33" s="150"/>
      <c r="R33" s="137"/>
      <c r="S33" s="137"/>
      <c r="T33" s="137"/>
      <c r="U33" s="137"/>
      <c r="V33" s="137"/>
      <c r="W33" s="137"/>
      <c r="X33" s="137"/>
      <c r="Y33" s="137"/>
      <c r="Z33" s="137"/>
      <c r="AA33" s="151"/>
      <c r="AB33" s="138"/>
      <c r="AC33" s="138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</row>
    <row r="34" spans="1:41" ht="13.15" customHeight="1" x14ac:dyDescent="0.15">
      <c r="A34" s="135"/>
      <c r="B34" s="1308" t="s">
        <v>247</v>
      </c>
      <c r="C34" s="1309"/>
      <c r="D34" s="1310"/>
      <c r="E34" s="141" t="s">
        <v>546</v>
      </c>
      <c r="F34" s="141" t="s">
        <v>546</v>
      </c>
      <c r="G34" s="141" t="s">
        <v>546</v>
      </c>
      <c r="H34" s="140" t="s">
        <v>546</v>
      </c>
      <c r="I34" s="343" t="s">
        <v>540</v>
      </c>
      <c r="J34" s="140" t="s">
        <v>540</v>
      </c>
      <c r="K34" s="589" t="s">
        <v>540</v>
      </c>
      <c r="L34" s="314" t="s">
        <v>540</v>
      </c>
      <c r="M34" s="163" t="s">
        <v>540</v>
      </c>
      <c r="N34" s="151"/>
      <c r="O34" s="1308" t="s">
        <v>247</v>
      </c>
      <c r="P34" s="1309"/>
      <c r="Q34" s="1310"/>
      <c r="R34" s="141" t="s">
        <v>546</v>
      </c>
      <c r="S34" s="141" t="s">
        <v>546</v>
      </c>
      <c r="T34" s="141" t="s">
        <v>546</v>
      </c>
      <c r="U34" s="141" t="s">
        <v>546</v>
      </c>
      <c r="V34" s="140" t="s">
        <v>540</v>
      </c>
      <c r="W34" s="349" t="s">
        <v>540</v>
      </c>
      <c r="X34" s="587" t="s">
        <v>540</v>
      </c>
      <c r="Y34" s="314" t="s">
        <v>540</v>
      </c>
      <c r="Z34" s="163" t="s">
        <v>540</v>
      </c>
      <c r="AA34" s="151"/>
      <c r="AB34" s="138"/>
      <c r="AC34" s="138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</row>
    <row r="35" spans="1:41" ht="13.15" customHeight="1" x14ac:dyDescent="0.15">
      <c r="A35" s="135"/>
      <c r="B35" s="1311"/>
      <c r="C35" s="1312"/>
      <c r="D35" s="1313"/>
      <c r="E35" s="143" t="s">
        <v>538</v>
      </c>
      <c r="F35" s="143" t="s">
        <v>537</v>
      </c>
      <c r="G35" s="341" t="s">
        <v>536</v>
      </c>
      <c r="H35" s="341" t="s">
        <v>535</v>
      </c>
      <c r="I35" s="339" t="s">
        <v>545</v>
      </c>
      <c r="J35" s="341" t="s">
        <v>544</v>
      </c>
      <c r="K35" s="590" t="s">
        <v>543</v>
      </c>
      <c r="L35" s="315" t="s">
        <v>542</v>
      </c>
      <c r="M35" s="164" t="s">
        <v>541</v>
      </c>
      <c r="N35" s="151"/>
      <c r="O35" s="1311"/>
      <c r="P35" s="1312"/>
      <c r="Q35" s="1313"/>
      <c r="R35" s="143" t="s">
        <v>538</v>
      </c>
      <c r="S35" s="143" t="s">
        <v>537</v>
      </c>
      <c r="T35" s="341" t="s">
        <v>536</v>
      </c>
      <c r="U35" s="341" t="s">
        <v>535</v>
      </c>
      <c r="V35" s="339" t="s">
        <v>545</v>
      </c>
      <c r="W35" s="350" t="s">
        <v>544</v>
      </c>
      <c r="X35" s="588" t="s">
        <v>543</v>
      </c>
      <c r="Y35" s="315" t="s">
        <v>542</v>
      </c>
      <c r="Z35" s="164" t="s">
        <v>541</v>
      </c>
      <c r="AA35" s="151"/>
      <c r="AB35" s="138"/>
      <c r="AC35" s="138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</row>
    <row r="36" spans="1:41" ht="13.5" customHeight="1" x14ac:dyDescent="0.15">
      <c r="B36" s="1305" t="s">
        <v>183</v>
      </c>
      <c r="C36" s="1305">
        <v>5</v>
      </c>
      <c r="D36" s="144" t="s">
        <v>178</v>
      </c>
      <c r="E36" s="990">
        <v>0</v>
      </c>
      <c r="F36" s="990">
        <v>11</v>
      </c>
      <c r="G36" s="991">
        <v>16</v>
      </c>
      <c r="H36" s="991">
        <v>17</v>
      </c>
      <c r="I36" s="991">
        <v>30</v>
      </c>
      <c r="J36" s="991">
        <v>32</v>
      </c>
      <c r="K36" s="998">
        <v>30</v>
      </c>
      <c r="L36" s="999">
        <v>43</v>
      </c>
      <c r="M36" s="1000">
        <v>28</v>
      </c>
      <c r="N36" s="145"/>
      <c r="O36" s="1305" t="s">
        <v>21</v>
      </c>
      <c r="P36" s="1305">
        <v>5</v>
      </c>
      <c r="Q36" s="144" t="s">
        <v>178</v>
      </c>
      <c r="R36" s="991">
        <f t="shared" ref="R36:Y38" si="16">SUM(E9,E36,R9)</f>
        <v>5</v>
      </c>
      <c r="S36" s="991">
        <f t="shared" si="16"/>
        <v>26</v>
      </c>
      <c r="T36" s="991">
        <f t="shared" si="16"/>
        <v>22</v>
      </c>
      <c r="U36" s="991">
        <f t="shared" si="16"/>
        <v>35</v>
      </c>
      <c r="V36" s="991">
        <f t="shared" si="16"/>
        <v>65</v>
      </c>
      <c r="W36" s="1026">
        <f t="shared" si="16"/>
        <v>73</v>
      </c>
      <c r="X36" s="1027">
        <f t="shared" si="16"/>
        <v>82</v>
      </c>
      <c r="Y36" s="999">
        <f t="shared" si="16"/>
        <v>116</v>
      </c>
      <c r="Z36" s="1000">
        <f>SUM(M9,M36,Z9)</f>
        <v>75</v>
      </c>
      <c r="AA36" s="145"/>
    </row>
    <row r="37" spans="1:41" ht="13.5" customHeight="1" x14ac:dyDescent="0.15">
      <c r="B37" s="1306"/>
      <c r="C37" s="1306"/>
      <c r="D37" s="146" t="s">
        <v>176</v>
      </c>
      <c r="E37" s="1080">
        <v>0</v>
      </c>
      <c r="F37" s="1080">
        <v>6278.5</v>
      </c>
      <c r="G37" s="1081">
        <v>8274.5</v>
      </c>
      <c r="H37" s="1081">
        <v>9194.7999999999993</v>
      </c>
      <c r="I37" s="1081">
        <v>15840</v>
      </c>
      <c r="J37" s="1081">
        <v>17960</v>
      </c>
      <c r="K37" s="1088">
        <v>16502.2</v>
      </c>
      <c r="L37" s="1089">
        <v>24232.400000000001</v>
      </c>
      <c r="M37" s="1090">
        <v>15448.4</v>
      </c>
      <c r="N37" s="145"/>
      <c r="O37" s="1306"/>
      <c r="P37" s="1306"/>
      <c r="Q37" s="167" t="s">
        <v>176</v>
      </c>
      <c r="R37" s="1081">
        <f t="shared" si="16"/>
        <v>2621.1999999999998</v>
      </c>
      <c r="S37" s="1081">
        <f t="shared" si="16"/>
        <v>14447.4</v>
      </c>
      <c r="T37" s="1081">
        <f t="shared" si="16"/>
        <v>11312.9</v>
      </c>
      <c r="U37" s="1081">
        <f t="shared" si="16"/>
        <v>18463.3</v>
      </c>
      <c r="V37" s="1081">
        <f t="shared" si="16"/>
        <v>35088.200000000004</v>
      </c>
      <c r="W37" s="1104">
        <f t="shared" si="16"/>
        <v>39858.800000000003</v>
      </c>
      <c r="X37" s="1105">
        <f t="shared" si="16"/>
        <v>44440.9</v>
      </c>
      <c r="Y37" s="1089">
        <f t="shared" si="16"/>
        <v>64637.200000000004</v>
      </c>
      <c r="Z37" s="1090">
        <f>SUM(M10,M37,Z10)</f>
        <v>40952.400000000001</v>
      </c>
      <c r="AA37" s="145"/>
    </row>
    <row r="38" spans="1:41" ht="13.5" customHeight="1" x14ac:dyDescent="0.15">
      <c r="B38" s="1306"/>
      <c r="C38" s="1306"/>
      <c r="D38" s="146" t="s">
        <v>177</v>
      </c>
      <c r="E38" s="1080">
        <v>0</v>
      </c>
      <c r="F38" s="1080">
        <v>12194673</v>
      </c>
      <c r="G38" s="1081">
        <v>15863818</v>
      </c>
      <c r="H38" s="1081">
        <v>17745567</v>
      </c>
      <c r="I38" s="1099">
        <v>30427740</v>
      </c>
      <c r="J38" s="1110">
        <v>34122297</v>
      </c>
      <c r="K38" s="1088">
        <v>30642546</v>
      </c>
      <c r="L38" s="1089">
        <v>45492413</v>
      </c>
      <c r="M38" s="1090">
        <v>28494410</v>
      </c>
      <c r="N38" s="147"/>
      <c r="O38" s="1306"/>
      <c r="P38" s="1306"/>
      <c r="Q38" s="167" t="s">
        <v>177</v>
      </c>
      <c r="R38" s="1081">
        <f t="shared" si="16"/>
        <v>5537779</v>
      </c>
      <c r="S38" s="1081">
        <f t="shared" si="16"/>
        <v>28737662</v>
      </c>
      <c r="T38" s="1081">
        <f t="shared" si="16"/>
        <v>21911871</v>
      </c>
      <c r="U38" s="1081">
        <f t="shared" si="16"/>
        <v>36151086</v>
      </c>
      <c r="V38" s="1081">
        <f t="shared" si="16"/>
        <v>66366709</v>
      </c>
      <c r="W38" s="1104">
        <f t="shared" si="16"/>
        <v>78622568</v>
      </c>
      <c r="X38" s="1105">
        <f t="shared" si="16"/>
        <v>84405316</v>
      </c>
      <c r="Y38" s="1089">
        <f t="shared" si="16"/>
        <v>124371591</v>
      </c>
      <c r="Z38" s="1090">
        <f>SUM(M11,M38,Z11)</f>
        <v>76479117</v>
      </c>
      <c r="AA38" s="147"/>
    </row>
    <row r="39" spans="1:41" ht="15.6" customHeight="1" x14ac:dyDescent="0.15">
      <c r="B39" s="1306"/>
      <c r="C39" s="1307"/>
      <c r="D39" s="149" t="s">
        <v>179</v>
      </c>
      <c r="E39" s="1063">
        <f t="shared" ref="E39:M39" si="17">IF(E37=0,0,E38/E37)</f>
        <v>0</v>
      </c>
      <c r="F39" s="1063">
        <f t="shared" si="17"/>
        <v>1942.2908337978818</v>
      </c>
      <c r="G39" s="1063">
        <f t="shared" si="17"/>
        <v>1917.1935464378512</v>
      </c>
      <c r="H39" s="1063">
        <f t="shared" si="17"/>
        <v>1929.9568234219344</v>
      </c>
      <c r="I39" s="1063">
        <f t="shared" si="17"/>
        <v>1920.9431818181818</v>
      </c>
      <c r="J39" s="1063">
        <f t="shared" si="17"/>
        <v>1899.9051781737194</v>
      </c>
      <c r="K39" s="1065">
        <f t="shared" si="17"/>
        <v>1856.8764164778029</v>
      </c>
      <c r="L39" s="1066">
        <f t="shared" si="17"/>
        <v>1877.3383156435184</v>
      </c>
      <c r="M39" s="1067">
        <f t="shared" si="17"/>
        <v>1844.4893969602031</v>
      </c>
      <c r="N39" s="151"/>
      <c r="O39" s="1306"/>
      <c r="P39" s="1307"/>
      <c r="Q39" s="149" t="s">
        <v>179</v>
      </c>
      <c r="R39" s="1063">
        <f t="shared" ref="R39:Z39" si="18">IF(R37=0,0,R38/R37)</f>
        <v>2112.6884632992524</v>
      </c>
      <c r="S39" s="1063">
        <f t="shared" si="18"/>
        <v>1989.1234408959399</v>
      </c>
      <c r="T39" s="1063">
        <f t="shared" si="18"/>
        <v>1936.8924855695711</v>
      </c>
      <c r="U39" s="1063">
        <f t="shared" si="18"/>
        <v>1957.996999452969</v>
      </c>
      <c r="V39" s="1063">
        <f t="shared" si="18"/>
        <v>1891.4252939734724</v>
      </c>
      <c r="W39" s="1119">
        <f t="shared" si="18"/>
        <v>1972.5272210904491</v>
      </c>
      <c r="X39" s="1120">
        <f t="shared" si="18"/>
        <v>1899.2710768683801</v>
      </c>
      <c r="Y39" s="1066">
        <f t="shared" si="18"/>
        <v>1924.1488028565593</v>
      </c>
      <c r="Z39" s="1067">
        <f t="shared" si="18"/>
        <v>1867.5124534825798</v>
      </c>
      <c r="AA39" s="151"/>
    </row>
    <row r="40" spans="1:41" ht="13.5" customHeight="1" x14ac:dyDescent="0.15">
      <c r="B40" s="1306"/>
      <c r="C40" s="1305">
        <v>4</v>
      </c>
      <c r="D40" s="144" t="s">
        <v>178</v>
      </c>
      <c r="E40" s="991">
        <v>328</v>
      </c>
      <c r="F40" s="991">
        <v>408</v>
      </c>
      <c r="G40" s="991">
        <v>553</v>
      </c>
      <c r="H40" s="991">
        <v>434</v>
      </c>
      <c r="I40" s="991">
        <v>575</v>
      </c>
      <c r="J40" s="991">
        <v>599</v>
      </c>
      <c r="K40" s="998">
        <v>614</v>
      </c>
      <c r="L40" s="999">
        <v>677</v>
      </c>
      <c r="M40" s="1000">
        <v>855</v>
      </c>
      <c r="N40" s="145"/>
      <c r="O40" s="1306"/>
      <c r="P40" s="1305">
        <v>4</v>
      </c>
      <c r="Q40" s="144" t="s">
        <v>178</v>
      </c>
      <c r="R40" s="991">
        <f t="shared" ref="R40:Y42" si="19">SUM(E13,E40,R13)</f>
        <v>453</v>
      </c>
      <c r="S40" s="991">
        <f t="shared" si="19"/>
        <v>579</v>
      </c>
      <c r="T40" s="991">
        <f t="shared" si="19"/>
        <v>747</v>
      </c>
      <c r="U40" s="991">
        <f t="shared" si="19"/>
        <v>581</v>
      </c>
      <c r="V40" s="991">
        <f t="shared" si="19"/>
        <v>797</v>
      </c>
      <c r="W40" s="1026">
        <f t="shared" si="19"/>
        <v>895</v>
      </c>
      <c r="X40" s="1027">
        <f t="shared" si="19"/>
        <v>937</v>
      </c>
      <c r="Y40" s="999">
        <f t="shared" si="19"/>
        <v>1034</v>
      </c>
      <c r="Z40" s="1000">
        <f>SUM(M13,M40,Z13)</f>
        <v>1265</v>
      </c>
      <c r="AA40" s="145"/>
    </row>
    <row r="41" spans="1:41" ht="13.5" customHeight="1" x14ac:dyDescent="0.15">
      <c r="B41" s="1306"/>
      <c r="C41" s="1306"/>
      <c r="D41" s="146" t="s">
        <v>176</v>
      </c>
      <c r="E41" s="1081">
        <v>166342.79999999999</v>
      </c>
      <c r="F41" s="1081">
        <v>211376.7</v>
      </c>
      <c r="G41" s="1081">
        <v>280339.20000000001</v>
      </c>
      <c r="H41" s="1081">
        <v>228256.5</v>
      </c>
      <c r="I41" s="1081">
        <v>299736.8</v>
      </c>
      <c r="J41" s="1081">
        <v>317722.3</v>
      </c>
      <c r="K41" s="1088">
        <v>325865.90000000002</v>
      </c>
      <c r="L41" s="1089">
        <v>362020.9</v>
      </c>
      <c r="M41" s="1090">
        <v>455209.3</v>
      </c>
      <c r="N41" s="145"/>
      <c r="O41" s="1306"/>
      <c r="P41" s="1306"/>
      <c r="Q41" s="146" t="s">
        <v>176</v>
      </c>
      <c r="R41" s="1081">
        <f t="shared" si="19"/>
        <v>228699.4</v>
      </c>
      <c r="S41" s="1081">
        <f t="shared" si="19"/>
        <v>297635.8</v>
      </c>
      <c r="T41" s="1081">
        <f t="shared" si="19"/>
        <v>379416.3</v>
      </c>
      <c r="U41" s="1081">
        <f t="shared" si="19"/>
        <v>304703.3</v>
      </c>
      <c r="V41" s="1081">
        <f t="shared" si="19"/>
        <v>417325.6</v>
      </c>
      <c r="W41" s="1104">
        <f t="shared" si="19"/>
        <v>473197.1</v>
      </c>
      <c r="X41" s="1105">
        <f t="shared" si="19"/>
        <v>495574.6</v>
      </c>
      <c r="Y41" s="1089">
        <f t="shared" si="19"/>
        <v>552886.6</v>
      </c>
      <c r="Z41" s="1090">
        <f>SUM(M14,M41,Z14)</f>
        <v>673253.8</v>
      </c>
      <c r="AA41" s="145"/>
    </row>
    <row r="42" spans="1:41" ht="13.5" customHeight="1" x14ac:dyDescent="0.15">
      <c r="B42" s="1306"/>
      <c r="C42" s="1306"/>
      <c r="D42" s="146" t="s">
        <v>177</v>
      </c>
      <c r="E42" s="1081">
        <v>310884707</v>
      </c>
      <c r="F42" s="1081">
        <v>363197926</v>
      </c>
      <c r="G42" s="1081">
        <v>491744070</v>
      </c>
      <c r="H42" s="1081">
        <v>403234130</v>
      </c>
      <c r="I42" s="1099">
        <v>503037376</v>
      </c>
      <c r="J42" s="1081">
        <v>557788516</v>
      </c>
      <c r="K42" s="1088">
        <v>557584401</v>
      </c>
      <c r="L42" s="1089">
        <v>618876828</v>
      </c>
      <c r="M42" s="1090">
        <v>791138511</v>
      </c>
      <c r="N42" s="147"/>
      <c r="O42" s="1306"/>
      <c r="P42" s="1306"/>
      <c r="Q42" s="146" t="s">
        <v>177</v>
      </c>
      <c r="R42" s="1081">
        <f t="shared" si="19"/>
        <v>429237877</v>
      </c>
      <c r="S42" s="1081">
        <f t="shared" si="19"/>
        <v>513565207</v>
      </c>
      <c r="T42" s="1081">
        <f t="shared" si="19"/>
        <v>664083051</v>
      </c>
      <c r="U42" s="1081">
        <f t="shared" si="19"/>
        <v>538545753</v>
      </c>
      <c r="V42" s="1081">
        <f t="shared" si="19"/>
        <v>702153166</v>
      </c>
      <c r="W42" s="1104">
        <f t="shared" si="19"/>
        <v>834176453</v>
      </c>
      <c r="X42" s="1105">
        <f t="shared" si="19"/>
        <v>847660287</v>
      </c>
      <c r="Y42" s="1089">
        <f t="shared" si="19"/>
        <v>949796656</v>
      </c>
      <c r="Z42" s="1090">
        <f>SUM(M15,M42,Z15)</f>
        <v>1171782109</v>
      </c>
      <c r="AA42" s="147"/>
    </row>
    <row r="43" spans="1:41" ht="15.6" customHeight="1" x14ac:dyDescent="0.15">
      <c r="B43" s="1306"/>
      <c r="C43" s="1307"/>
      <c r="D43" s="149" t="s">
        <v>179</v>
      </c>
      <c r="E43" s="1063">
        <f t="shared" ref="E43:M43" si="20">IF(E41=0,0,E42/E41)</f>
        <v>1868.9399661422076</v>
      </c>
      <c r="F43" s="1063">
        <f t="shared" si="20"/>
        <v>1718.2495800152051</v>
      </c>
      <c r="G43" s="1063">
        <f t="shared" si="20"/>
        <v>1754.1038499075405</v>
      </c>
      <c r="H43" s="1063">
        <f t="shared" si="20"/>
        <v>1766.5833393572582</v>
      </c>
      <c r="I43" s="1063">
        <f t="shared" si="20"/>
        <v>1678.2636499755786</v>
      </c>
      <c r="J43" s="1063">
        <f t="shared" si="20"/>
        <v>1755.5850376256246</v>
      </c>
      <c r="K43" s="1065">
        <f t="shared" si="20"/>
        <v>1711.0854526355779</v>
      </c>
      <c r="L43" s="1066">
        <f t="shared" si="20"/>
        <v>1709.5057992508166</v>
      </c>
      <c r="M43" s="1067">
        <f t="shared" si="20"/>
        <v>1737.9664936546772</v>
      </c>
      <c r="N43" s="151"/>
      <c r="O43" s="1306"/>
      <c r="P43" s="1307"/>
      <c r="Q43" s="149" t="s">
        <v>179</v>
      </c>
      <c r="R43" s="1063">
        <f t="shared" ref="R43:Z43" si="21">IF(R41=0,0,R42/R41)</f>
        <v>1876.8649021379156</v>
      </c>
      <c r="S43" s="1063">
        <f t="shared" si="21"/>
        <v>1725.4819715907831</v>
      </c>
      <c r="T43" s="1063">
        <f t="shared" si="21"/>
        <v>1750.2754915906355</v>
      </c>
      <c r="U43" s="1063">
        <f t="shared" si="21"/>
        <v>1767.4431258210857</v>
      </c>
      <c r="V43" s="1063">
        <f t="shared" si="21"/>
        <v>1682.5068148227667</v>
      </c>
      <c r="W43" s="1119">
        <f t="shared" si="21"/>
        <v>1762.8519976136795</v>
      </c>
      <c r="X43" s="1120">
        <f t="shared" si="21"/>
        <v>1710.4595090224561</v>
      </c>
      <c r="Y43" s="1066">
        <f t="shared" si="21"/>
        <v>1717.8869156894018</v>
      </c>
      <c r="Z43" s="1067">
        <f t="shared" si="21"/>
        <v>1740.4760418730648</v>
      </c>
      <c r="AA43" s="151"/>
    </row>
    <row r="44" spans="1:41" ht="13.5" customHeight="1" x14ac:dyDescent="0.15">
      <c r="B44" s="1306"/>
      <c r="C44" s="1305">
        <v>3</v>
      </c>
      <c r="D44" s="144" t="s">
        <v>178</v>
      </c>
      <c r="E44" s="991">
        <v>1683</v>
      </c>
      <c r="F44" s="991">
        <v>1859</v>
      </c>
      <c r="G44" s="991">
        <v>1903</v>
      </c>
      <c r="H44" s="991">
        <v>1801</v>
      </c>
      <c r="I44" s="1014">
        <v>1603</v>
      </c>
      <c r="J44" s="991">
        <v>1929</v>
      </c>
      <c r="K44" s="998">
        <v>1896</v>
      </c>
      <c r="L44" s="999">
        <v>1646</v>
      </c>
      <c r="M44" s="1000">
        <v>1612</v>
      </c>
      <c r="N44" s="145"/>
      <c r="O44" s="1306"/>
      <c r="P44" s="1305">
        <v>3</v>
      </c>
      <c r="Q44" s="144" t="s">
        <v>178</v>
      </c>
      <c r="R44" s="991">
        <f t="shared" ref="R44:Y46" si="22">SUM(E17,E44,R17)</f>
        <v>1971</v>
      </c>
      <c r="S44" s="991">
        <f t="shared" si="22"/>
        <v>2335</v>
      </c>
      <c r="T44" s="991">
        <f t="shared" si="22"/>
        <v>2407</v>
      </c>
      <c r="U44" s="991">
        <f t="shared" si="22"/>
        <v>2259</v>
      </c>
      <c r="V44" s="991">
        <f t="shared" si="22"/>
        <v>2073</v>
      </c>
      <c r="W44" s="1026">
        <f t="shared" si="22"/>
        <v>2531</v>
      </c>
      <c r="X44" s="1027">
        <f t="shared" si="22"/>
        <v>2536</v>
      </c>
      <c r="Y44" s="999">
        <f t="shared" si="22"/>
        <v>2230</v>
      </c>
      <c r="Z44" s="1000">
        <f>SUM(M17,M44,Z17)</f>
        <v>2165</v>
      </c>
      <c r="AA44" s="145"/>
    </row>
    <row r="45" spans="1:41" ht="13.5" customHeight="1" x14ac:dyDescent="0.15">
      <c r="B45" s="1306"/>
      <c r="C45" s="1306"/>
      <c r="D45" s="146" t="s">
        <v>176</v>
      </c>
      <c r="E45" s="1081">
        <v>819204.5</v>
      </c>
      <c r="F45" s="1081">
        <v>927228.2</v>
      </c>
      <c r="G45" s="1081">
        <v>942060.5</v>
      </c>
      <c r="H45" s="1081">
        <v>893252.1</v>
      </c>
      <c r="I45" s="1081">
        <v>807516.4</v>
      </c>
      <c r="J45" s="1081">
        <v>961926.9</v>
      </c>
      <c r="K45" s="1088">
        <v>950060.2</v>
      </c>
      <c r="L45" s="1089">
        <v>834329.4</v>
      </c>
      <c r="M45" s="1090">
        <v>802974.3</v>
      </c>
      <c r="N45" s="145"/>
      <c r="O45" s="1306"/>
      <c r="P45" s="1306"/>
      <c r="Q45" s="146" t="s">
        <v>176</v>
      </c>
      <c r="R45" s="1081">
        <f t="shared" si="22"/>
        <v>962651</v>
      </c>
      <c r="S45" s="1081">
        <f t="shared" si="22"/>
        <v>1170030.3999999999</v>
      </c>
      <c r="T45" s="1081">
        <f t="shared" si="22"/>
        <v>1196049.8</v>
      </c>
      <c r="U45" s="1081">
        <f t="shared" si="22"/>
        <v>1126009.1000000001</v>
      </c>
      <c r="V45" s="1081">
        <f t="shared" si="22"/>
        <v>1048801.8</v>
      </c>
      <c r="W45" s="1104">
        <f t="shared" si="22"/>
        <v>1271980.3999999999</v>
      </c>
      <c r="X45" s="1105">
        <f t="shared" si="22"/>
        <v>1281491.7999999998</v>
      </c>
      <c r="Y45" s="1089">
        <f t="shared" si="22"/>
        <v>1137315.8</v>
      </c>
      <c r="Z45" s="1090">
        <f>SUM(M18,M45,Z18)</f>
        <v>1090396.2000000002</v>
      </c>
      <c r="AA45" s="145"/>
    </row>
    <row r="46" spans="1:41" ht="13.5" customHeight="1" x14ac:dyDescent="0.15">
      <c r="B46" s="1306"/>
      <c r="C46" s="1306"/>
      <c r="D46" s="146" t="s">
        <v>177</v>
      </c>
      <c r="E46" s="1081">
        <v>1407472475</v>
      </c>
      <c r="F46" s="1081">
        <v>1423746979</v>
      </c>
      <c r="G46" s="1111">
        <v>1529522853</v>
      </c>
      <c r="H46" s="1111">
        <v>1465417409</v>
      </c>
      <c r="I46" s="1111">
        <v>1258655107</v>
      </c>
      <c r="J46" s="1111">
        <v>1526842651</v>
      </c>
      <c r="K46" s="1112">
        <v>1415338570</v>
      </c>
      <c r="L46" s="1113">
        <v>1274509079</v>
      </c>
      <c r="M46" s="1114">
        <v>1292159855</v>
      </c>
      <c r="N46" s="147"/>
      <c r="O46" s="1306"/>
      <c r="P46" s="1306"/>
      <c r="Q46" s="146" t="s">
        <v>177</v>
      </c>
      <c r="R46" s="1111">
        <f t="shared" si="22"/>
        <v>1648869510</v>
      </c>
      <c r="S46" s="1111">
        <f t="shared" si="22"/>
        <v>1782640217</v>
      </c>
      <c r="T46" s="1111">
        <f t="shared" si="22"/>
        <v>1925516005</v>
      </c>
      <c r="U46" s="1111">
        <f t="shared" si="22"/>
        <v>1837159427</v>
      </c>
      <c r="V46" s="1111">
        <f t="shared" si="22"/>
        <v>1623441338</v>
      </c>
      <c r="W46" s="1117">
        <f t="shared" si="22"/>
        <v>2005793874</v>
      </c>
      <c r="X46" s="1118">
        <f t="shared" si="22"/>
        <v>1897564776</v>
      </c>
      <c r="Y46" s="1113">
        <f t="shared" si="22"/>
        <v>1724983871</v>
      </c>
      <c r="Z46" s="1114">
        <f>SUM(M19,M46,Z19)</f>
        <v>1748896802</v>
      </c>
      <c r="AA46" s="147"/>
    </row>
    <row r="47" spans="1:41" ht="15.6" customHeight="1" x14ac:dyDescent="0.15">
      <c r="B47" s="1306"/>
      <c r="C47" s="1307"/>
      <c r="D47" s="149" t="s">
        <v>179</v>
      </c>
      <c r="E47" s="1063">
        <f t="shared" ref="E47:M47" si="23">IF(E45=0,0,E46/E45)</f>
        <v>1718.0966107974261</v>
      </c>
      <c r="F47" s="1063">
        <f t="shared" si="23"/>
        <v>1535.4871422159076</v>
      </c>
      <c r="G47" s="1063">
        <f t="shared" si="23"/>
        <v>1623.5930208304032</v>
      </c>
      <c r="H47" s="1063">
        <f t="shared" si="23"/>
        <v>1640.5418011331851</v>
      </c>
      <c r="I47" s="1063">
        <f t="shared" si="23"/>
        <v>1558.6743588117838</v>
      </c>
      <c r="J47" s="1063">
        <f t="shared" si="23"/>
        <v>1587.2751359796675</v>
      </c>
      <c r="K47" s="1065">
        <f t="shared" si="23"/>
        <v>1489.7356714869227</v>
      </c>
      <c r="L47" s="1066">
        <f t="shared" si="23"/>
        <v>1527.585002997617</v>
      </c>
      <c r="M47" s="1067">
        <f t="shared" si="23"/>
        <v>1609.21695127727</v>
      </c>
      <c r="N47" s="151"/>
      <c r="O47" s="1306"/>
      <c r="P47" s="1307"/>
      <c r="Q47" s="149" t="s">
        <v>179</v>
      </c>
      <c r="R47" s="1063">
        <f t="shared" ref="R47:Z47" si="24">IF(R45=0,0,R46/R45)</f>
        <v>1712.8424631564294</v>
      </c>
      <c r="S47" s="1063">
        <f t="shared" si="24"/>
        <v>1523.5845299404189</v>
      </c>
      <c r="T47" s="1063">
        <f t="shared" si="24"/>
        <v>1609.8961807443134</v>
      </c>
      <c r="U47" s="1063">
        <f t="shared" si="24"/>
        <v>1631.5671223260983</v>
      </c>
      <c r="V47" s="1063">
        <f t="shared" si="24"/>
        <v>1547.9009837702413</v>
      </c>
      <c r="W47" s="1119">
        <f t="shared" si="24"/>
        <v>1576.9062746564334</v>
      </c>
      <c r="X47" s="1120">
        <f t="shared" si="24"/>
        <v>1480.7467172244101</v>
      </c>
      <c r="Y47" s="1066">
        <f t="shared" si="24"/>
        <v>1516.7149449607575</v>
      </c>
      <c r="Z47" s="1067">
        <f t="shared" si="24"/>
        <v>1603.9094798752965</v>
      </c>
      <c r="AA47" s="151"/>
    </row>
    <row r="48" spans="1:41" ht="13.5" customHeight="1" x14ac:dyDescent="0.15">
      <c r="B48" s="1306"/>
      <c r="C48" s="1305">
        <v>2</v>
      </c>
      <c r="D48" s="144" t="s">
        <v>178</v>
      </c>
      <c r="E48" s="991">
        <v>2456</v>
      </c>
      <c r="F48" s="991">
        <v>2307</v>
      </c>
      <c r="G48" s="991">
        <v>2295</v>
      </c>
      <c r="H48" s="991">
        <v>2526</v>
      </c>
      <c r="I48" s="991">
        <v>1567</v>
      </c>
      <c r="J48" s="991">
        <v>1808</v>
      </c>
      <c r="K48" s="998">
        <v>1697</v>
      </c>
      <c r="L48" s="1014">
        <v>1366</v>
      </c>
      <c r="M48" s="1000">
        <v>1040</v>
      </c>
      <c r="N48" s="145"/>
      <c r="O48" s="1306"/>
      <c r="P48" s="1305">
        <v>2</v>
      </c>
      <c r="Q48" s="144" t="s">
        <v>178</v>
      </c>
      <c r="R48" s="991">
        <f t="shared" ref="R48:Y50" si="25">SUM(E21,E48,R21)</f>
        <v>3157</v>
      </c>
      <c r="S48" s="991">
        <f t="shared" si="25"/>
        <v>3084</v>
      </c>
      <c r="T48" s="991">
        <f t="shared" si="25"/>
        <v>3027</v>
      </c>
      <c r="U48" s="991">
        <f t="shared" si="25"/>
        <v>3267</v>
      </c>
      <c r="V48" s="991">
        <f t="shared" si="25"/>
        <v>1980</v>
      </c>
      <c r="W48" s="1026">
        <f t="shared" si="25"/>
        <v>2368</v>
      </c>
      <c r="X48" s="1027">
        <f t="shared" si="25"/>
        <v>2307</v>
      </c>
      <c r="Y48" s="999">
        <f t="shared" si="25"/>
        <v>1895</v>
      </c>
      <c r="Z48" s="1000">
        <f>SUM(M21,M48,Z21)</f>
        <v>1411</v>
      </c>
      <c r="AA48" s="145"/>
    </row>
    <row r="49" spans="1:29" ht="13.5" customHeight="1" x14ac:dyDescent="0.15">
      <c r="B49" s="1306"/>
      <c r="C49" s="1306"/>
      <c r="D49" s="146" t="s">
        <v>176</v>
      </c>
      <c r="E49" s="1081">
        <v>1134004</v>
      </c>
      <c r="F49" s="1081">
        <v>1092541.3</v>
      </c>
      <c r="G49" s="1081">
        <v>1092435.7</v>
      </c>
      <c r="H49" s="1081">
        <v>1204856.8</v>
      </c>
      <c r="I49" s="1099">
        <v>757124.7</v>
      </c>
      <c r="J49" s="1081">
        <v>857798.7</v>
      </c>
      <c r="K49" s="1088">
        <v>801223.9</v>
      </c>
      <c r="L49" s="1100">
        <v>643594.9</v>
      </c>
      <c r="M49" s="1089">
        <v>473090.3</v>
      </c>
      <c r="N49" s="145"/>
      <c r="O49" s="1306"/>
      <c r="P49" s="1306"/>
      <c r="Q49" s="146" t="s">
        <v>176</v>
      </c>
      <c r="R49" s="1081">
        <f t="shared" si="25"/>
        <v>1468973.8</v>
      </c>
      <c r="S49" s="1081">
        <f t="shared" si="25"/>
        <v>1473500.4000000001</v>
      </c>
      <c r="T49" s="1081">
        <f t="shared" si="25"/>
        <v>1444397.7999999998</v>
      </c>
      <c r="U49" s="1081">
        <f t="shared" si="25"/>
        <v>1566438.7</v>
      </c>
      <c r="V49" s="1081">
        <f t="shared" si="25"/>
        <v>958852</v>
      </c>
      <c r="W49" s="1104">
        <f t="shared" si="25"/>
        <v>1134049.3999999999</v>
      </c>
      <c r="X49" s="1105">
        <f t="shared" si="25"/>
        <v>1101685</v>
      </c>
      <c r="Y49" s="1089">
        <f t="shared" si="25"/>
        <v>899304.5</v>
      </c>
      <c r="Z49" s="1090">
        <f>SUM(M22,M49,Z22)</f>
        <v>648667.80000000005</v>
      </c>
      <c r="AA49" s="145"/>
    </row>
    <row r="50" spans="1:29" ht="13.5" customHeight="1" x14ac:dyDescent="0.15">
      <c r="B50" s="1306"/>
      <c r="C50" s="1306"/>
      <c r="D50" s="146" t="s">
        <v>177</v>
      </c>
      <c r="E50" s="1081">
        <v>1715252940</v>
      </c>
      <c r="F50" s="1081">
        <v>1436589392</v>
      </c>
      <c r="G50" s="1081">
        <v>1604348219</v>
      </c>
      <c r="H50" s="1081">
        <v>1799601382</v>
      </c>
      <c r="I50" s="1099">
        <v>1055532691</v>
      </c>
      <c r="J50" s="1081">
        <v>1198144788</v>
      </c>
      <c r="K50" s="1109">
        <v>1071482696</v>
      </c>
      <c r="L50" s="1115">
        <v>869300726</v>
      </c>
      <c r="M50" s="1116">
        <v>698559014</v>
      </c>
      <c r="N50" s="147"/>
      <c r="O50" s="1306"/>
      <c r="P50" s="1306"/>
      <c r="Q50" s="146" t="s">
        <v>177</v>
      </c>
      <c r="R50" s="1081">
        <f t="shared" si="25"/>
        <v>2205773642</v>
      </c>
      <c r="S50" s="1081">
        <f t="shared" si="25"/>
        <v>1907154827</v>
      </c>
      <c r="T50" s="1081">
        <f t="shared" si="25"/>
        <v>2093773501</v>
      </c>
      <c r="U50" s="1081">
        <f t="shared" si="25"/>
        <v>2320074371</v>
      </c>
      <c r="V50" s="1081">
        <f t="shared" si="25"/>
        <v>1321043539</v>
      </c>
      <c r="W50" s="1104">
        <f t="shared" si="25"/>
        <v>1563424278</v>
      </c>
      <c r="X50" s="1105">
        <f t="shared" si="25"/>
        <v>1454456137</v>
      </c>
      <c r="Y50" s="1089">
        <f t="shared" si="25"/>
        <v>1194357901</v>
      </c>
      <c r="Z50" s="1090">
        <f>SUM(M23,M50,Z23)</f>
        <v>947052944</v>
      </c>
      <c r="AA50" s="147"/>
    </row>
    <row r="51" spans="1:29" ht="15.6" customHeight="1" x14ac:dyDescent="0.15">
      <c r="B51" s="1306"/>
      <c r="C51" s="1307"/>
      <c r="D51" s="149" t="s">
        <v>179</v>
      </c>
      <c r="E51" s="1063">
        <f t="shared" ref="E51:M51" si="26">IF(E49=0,0,E50/E49)</f>
        <v>1512.5633948381135</v>
      </c>
      <c r="F51" s="1063">
        <f t="shared" si="26"/>
        <v>1314.9062575483415</v>
      </c>
      <c r="G51" s="1063">
        <f t="shared" si="26"/>
        <v>1468.5973911324941</v>
      </c>
      <c r="H51" s="1063">
        <f t="shared" si="26"/>
        <v>1493.6226296768214</v>
      </c>
      <c r="I51" s="1063">
        <f t="shared" si="26"/>
        <v>1394.1332134587606</v>
      </c>
      <c r="J51" s="1063">
        <f t="shared" si="26"/>
        <v>1396.7668498448413</v>
      </c>
      <c r="K51" s="1065">
        <f t="shared" si="26"/>
        <v>1337.3074567545975</v>
      </c>
      <c r="L51" s="1066">
        <f t="shared" si="26"/>
        <v>1350.6954856230216</v>
      </c>
      <c r="M51" s="1067">
        <f t="shared" si="26"/>
        <v>1476.5870574814153</v>
      </c>
      <c r="N51" s="151"/>
      <c r="O51" s="1306"/>
      <c r="P51" s="1307"/>
      <c r="Q51" s="149" t="s">
        <v>179</v>
      </c>
      <c r="R51" s="1063">
        <f t="shared" ref="R51:Z51" si="27">IF(R49=0,0,R50/R49)</f>
        <v>1501.574529103242</v>
      </c>
      <c r="S51" s="1063">
        <f t="shared" si="27"/>
        <v>1294.3022119301766</v>
      </c>
      <c r="T51" s="1063">
        <f t="shared" si="27"/>
        <v>1449.5823110503216</v>
      </c>
      <c r="U51" s="1063">
        <f t="shared" si="27"/>
        <v>1481.114052532027</v>
      </c>
      <c r="V51" s="1063">
        <f t="shared" si="27"/>
        <v>1377.7345607038417</v>
      </c>
      <c r="W51" s="1119">
        <f t="shared" si="27"/>
        <v>1378.6209648362762</v>
      </c>
      <c r="X51" s="1120">
        <f t="shared" si="27"/>
        <v>1320.2105293255331</v>
      </c>
      <c r="Y51" s="1066">
        <f t="shared" si="27"/>
        <v>1328.0906533882574</v>
      </c>
      <c r="Z51" s="1067">
        <f t="shared" si="27"/>
        <v>1459.9968489263688</v>
      </c>
      <c r="AA51" s="151"/>
    </row>
    <row r="52" spans="1:29" ht="13.5" customHeight="1" x14ac:dyDescent="0.15">
      <c r="B52" s="1306"/>
      <c r="C52" s="1305">
        <v>1</v>
      </c>
      <c r="D52" s="144" t="s">
        <v>178</v>
      </c>
      <c r="E52" s="991">
        <v>11</v>
      </c>
      <c r="F52" s="991">
        <v>5</v>
      </c>
      <c r="G52" s="991">
        <v>4</v>
      </c>
      <c r="H52" s="991">
        <v>3</v>
      </c>
      <c r="I52" s="1014">
        <v>2</v>
      </c>
      <c r="J52" s="991">
        <v>1</v>
      </c>
      <c r="K52" s="998">
        <v>4</v>
      </c>
      <c r="L52" s="999">
        <v>3</v>
      </c>
      <c r="M52" s="1000">
        <v>6</v>
      </c>
      <c r="N52" s="145"/>
      <c r="O52" s="1306"/>
      <c r="P52" s="1305">
        <v>1</v>
      </c>
      <c r="Q52" s="144" t="s">
        <v>178</v>
      </c>
      <c r="R52" s="991">
        <f t="shared" ref="R52:Y54" si="28">SUM(E25,E52,R25)</f>
        <v>27</v>
      </c>
      <c r="S52" s="991">
        <f t="shared" si="28"/>
        <v>21</v>
      </c>
      <c r="T52" s="991">
        <f t="shared" si="28"/>
        <v>28</v>
      </c>
      <c r="U52" s="991">
        <f t="shared" si="28"/>
        <v>14</v>
      </c>
      <c r="V52" s="991">
        <f t="shared" si="28"/>
        <v>7</v>
      </c>
      <c r="W52" s="1026">
        <f t="shared" si="28"/>
        <v>8</v>
      </c>
      <c r="X52" s="1027">
        <f t="shared" si="28"/>
        <v>25</v>
      </c>
      <c r="Y52" s="999">
        <f t="shared" si="28"/>
        <v>21</v>
      </c>
      <c r="Z52" s="1000">
        <f>SUM(M25,M52,Z25)</f>
        <v>23</v>
      </c>
      <c r="AA52" s="145"/>
    </row>
    <row r="53" spans="1:29" ht="13.5" customHeight="1" x14ac:dyDescent="0.15">
      <c r="B53" s="1306"/>
      <c r="C53" s="1306"/>
      <c r="D53" s="146" t="s">
        <v>176</v>
      </c>
      <c r="E53" s="1081">
        <v>4146.7</v>
      </c>
      <c r="F53" s="1081">
        <v>1797.8</v>
      </c>
      <c r="G53" s="1081">
        <v>1301.3</v>
      </c>
      <c r="H53" s="1081">
        <v>887.4</v>
      </c>
      <c r="I53" s="1081">
        <v>695.5</v>
      </c>
      <c r="J53" s="1081">
        <v>313.8</v>
      </c>
      <c r="K53" s="1088">
        <v>1218.7</v>
      </c>
      <c r="L53" s="1089">
        <v>919.7</v>
      </c>
      <c r="M53" s="1090">
        <v>2015.3</v>
      </c>
      <c r="N53" s="145"/>
      <c r="O53" s="1306"/>
      <c r="P53" s="1306"/>
      <c r="Q53" s="146" t="s">
        <v>176</v>
      </c>
      <c r="R53" s="1081">
        <f t="shared" si="28"/>
        <v>8265.0999999999985</v>
      </c>
      <c r="S53" s="1081">
        <f t="shared" si="28"/>
        <v>6052.9000000000005</v>
      </c>
      <c r="T53" s="1081">
        <f t="shared" si="28"/>
        <v>7139.9000000000005</v>
      </c>
      <c r="U53" s="1081">
        <f t="shared" si="28"/>
        <v>3103.6</v>
      </c>
      <c r="V53" s="1081">
        <f t="shared" si="28"/>
        <v>2039</v>
      </c>
      <c r="W53" s="1104">
        <f t="shared" si="28"/>
        <v>1799.8</v>
      </c>
      <c r="X53" s="1105">
        <f t="shared" si="28"/>
        <v>5873.9</v>
      </c>
      <c r="Y53" s="1089">
        <f t="shared" si="28"/>
        <v>5609.3</v>
      </c>
      <c r="Z53" s="1090">
        <f>SUM(M26,M53,Z26)</f>
        <v>6001.3</v>
      </c>
      <c r="AA53" s="145"/>
    </row>
    <row r="54" spans="1:29" ht="13.5" customHeight="1" x14ac:dyDescent="0.15">
      <c r="B54" s="1306"/>
      <c r="C54" s="1306"/>
      <c r="D54" s="146" t="s">
        <v>177</v>
      </c>
      <c r="E54" s="1081">
        <v>4320201</v>
      </c>
      <c r="F54" s="1081">
        <v>1542176</v>
      </c>
      <c r="G54" s="1081">
        <v>915730</v>
      </c>
      <c r="H54" s="1081">
        <v>617367</v>
      </c>
      <c r="I54" s="1081">
        <v>281513</v>
      </c>
      <c r="J54" s="1081">
        <v>212153</v>
      </c>
      <c r="K54" s="1088">
        <v>993225</v>
      </c>
      <c r="L54" s="1089">
        <v>848419</v>
      </c>
      <c r="M54" s="1090">
        <v>2217884</v>
      </c>
      <c r="N54" s="147"/>
      <c r="O54" s="1306"/>
      <c r="P54" s="1306"/>
      <c r="Q54" s="146" t="s">
        <v>177</v>
      </c>
      <c r="R54" s="1081">
        <f t="shared" si="28"/>
        <v>7903518</v>
      </c>
      <c r="S54" s="1081">
        <f t="shared" si="28"/>
        <v>4794451</v>
      </c>
      <c r="T54" s="1081">
        <f t="shared" si="28"/>
        <v>5447438</v>
      </c>
      <c r="U54" s="1081">
        <f t="shared" si="28"/>
        <v>2170600</v>
      </c>
      <c r="V54" s="1081">
        <f t="shared" si="28"/>
        <v>1492126</v>
      </c>
      <c r="W54" s="1104">
        <f t="shared" si="28"/>
        <v>1336793</v>
      </c>
      <c r="X54" s="1105">
        <f t="shared" si="28"/>
        <v>3958410</v>
      </c>
      <c r="Y54" s="1089">
        <f t="shared" si="28"/>
        <v>3657668</v>
      </c>
      <c r="Z54" s="1090">
        <f>SUM(M27,M54,Z27)</f>
        <v>5327370</v>
      </c>
      <c r="AA54" s="147"/>
    </row>
    <row r="55" spans="1:29" ht="15.6" customHeight="1" x14ac:dyDescent="0.15">
      <c r="B55" s="1306"/>
      <c r="C55" s="1307"/>
      <c r="D55" s="149" t="s">
        <v>179</v>
      </c>
      <c r="E55" s="1063">
        <f t="shared" ref="E55:J55" si="29">IF(E53=0,0,E54/E53)</f>
        <v>1041.8407408300577</v>
      </c>
      <c r="F55" s="1063">
        <f t="shared" si="29"/>
        <v>857.81288241183677</v>
      </c>
      <c r="G55" s="1063">
        <f t="shared" si="29"/>
        <v>703.70398831937291</v>
      </c>
      <c r="H55" s="1063">
        <f t="shared" si="29"/>
        <v>695.70317782285326</v>
      </c>
      <c r="I55" s="1063">
        <f t="shared" si="29"/>
        <v>404.76347951114309</v>
      </c>
      <c r="J55" s="1063">
        <f t="shared" si="29"/>
        <v>676.07711918419375</v>
      </c>
      <c r="K55" s="1065">
        <f>IF(K53=0,0,K54/K53)</f>
        <v>814.98728152949866</v>
      </c>
      <c r="L55" s="1066">
        <f>IF(L53=0,0,L54/L53)</f>
        <v>922.49537892791125</v>
      </c>
      <c r="M55" s="1067">
        <f>IF(M53=0,0,M54/M53)</f>
        <v>1100.5229990572122</v>
      </c>
      <c r="N55" s="151"/>
      <c r="O55" s="1306"/>
      <c r="P55" s="1307"/>
      <c r="Q55" s="149" t="s">
        <v>179</v>
      </c>
      <c r="R55" s="1063">
        <f t="shared" ref="R55:Z55" si="30">IF(R53=0,0,R54/R53)</f>
        <v>956.25195097458004</v>
      </c>
      <c r="S55" s="1063">
        <f t="shared" si="30"/>
        <v>792.09155941779966</v>
      </c>
      <c r="T55" s="1063">
        <f t="shared" si="30"/>
        <v>762.95718427428949</v>
      </c>
      <c r="U55" s="1063">
        <f t="shared" si="30"/>
        <v>699.38136357778069</v>
      </c>
      <c r="V55" s="1063">
        <f t="shared" si="30"/>
        <v>731.79303580186365</v>
      </c>
      <c r="W55" s="1119">
        <f t="shared" si="30"/>
        <v>742.74530503389269</v>
      </c>
      <c r="X55" s="1120">
        <f t="shared" si="30"/>
        <v>673.89809155756825</v>
      </c>
      <c r="Y55" s="1066">
        <f t="shared" si="30"/>
        <v>652.07209455725308</v>
      </c>
      <c r="Z55" s="1067">
        <f t="shared" si="30"/>
        <v>887.70266442270838</v>
      </c>
      <c r="AA55" s="151"/>
    </row>
    <row r="56" spans="1:29" ht="13.5" customHeight="1" x14ac:dyDescent="0.15">
      <c r="B56" s="1306"/>
      <c r="C56" s="1305" t="s">
        <v>21</v>
      </c>
      <c r="D56" s="144" t="s">
        <v>178</v>
      </c>
      <c r="E56" s="991">
        <f t="shared" ref="E56:I56" si="31">E36+E40+E44+E48+E52</f>
        <v>4478</v>
      </c>
      <c r="F56" s="991">
        <f t="shared" si="31"/>
        <v>4590</v>
      </c>
      <c r="G56" s="991">
        <f t="shared" si="31"/>
        <v>4771</v>
      </c>
      <c r="H56" s="991">
        <f t="shared" si="31"/>
        <v>4781</v>
      </c>
      <c r="I56" s="991">
        <f t="shared" si="31"/>
        <v>3777</v>
      </c>
      <c r="J56" s="991">
        <f>J36+J40+J44+J48+J52</f>
        <v>4369</v>
      </c>
      <c r="K56" s="998">
        <f t="shared" ref="K56:L58" si="32">K36+K40+K44+K48+K52</f>
        <v>4241</v>
      </c>
      <c r="L56" s="999">
        <f t="shared" si="32"/>
        <v>3735</v>
      </c>
      <c r="M56" s="1000">
        <f>M36+M40+M44+M48+M52</f>
        <v>3541</v>
      </c>
      <c r="N56" s="200"/>
      <c r="O56" s="1306"/>
      <c r="P56" s="1305" t="s">
        <v>232</v>
      </c>
      <c r="Q56" s="144" t="s">
        <v>178</v>
      </c>
      <c r="R56" s="991">
        <f t="shared" ref="R56:X56" si="33">R36+R40+R44+R48+R52</f>
        <v>5613</v>
      </c>
      <c r="S56" s="991">
        <f t="shared" si="33"/>
        <v>6045</v>
      </c>
      <c r="T56" s="991">
        <f t="shared" si="33"/>
        <v>6231</v>
      </c>
      <c r="U56" s="991">
        <f t="shared" si="33"/>
        <v>6156</v>
      </c>
      <c r="V56" s="991">
        <f t="shared" si="33"/>
        <v>4922</v>
      </c>
      <c r="W56" s="1026">
        <f t="shared" si="33"/>
        <v>5875</v>
      </c>
      <c r="X56" s="1027">
        <f t="shared" si="33"/>
        <v>5887</v>
      </c>
      <c r="Y56" s="999">
        <f t="shared" ref="Y56:Z58" si="34">Y36+Y40+Y44+Y48+Y52</f>
        <v>5296</v>
      </c>
      <c r="Z56" s="1000">
        <f t="shared" si="34"/>
        <v>4939</v>
      </c>
      <c r="AA56" s="145"/>
      <c r="AC56" s="2"/>
    </row>
    <row r="57" spans="1:29" ht="13.5" customHeight="1" x14ac:dyDescent="0.15">
      <c r="B57" s="1306"/>
      <c r="C57" s="1306"/>
      <c r="D57" s="146" t="s">
        <v>176</v>
      </c>
      <c r="E57" s="1081">
        <f t="shared" ref="E57:J57" si="35">E37+E41+E45+E49+E53</f>
        <v>2123698</v>
      </c>
      <c r="F57" s="1081">
        <f t="shared" si="35"/>
        <v>2239222.5</v>
      </c>
      <c r="G57" s="1081">
        <f t="shared" si="35"/>
        <v>2324411.1999999997</v>
      </c>
      <c r="H57" s="1081">
        <f t="shared" si="35"/>
        <v>2336447.6</v>
      </c>
      <c r="I57" s="1081">
        <f t="shared" si="35"/>
        <v>1880913.4</v>
      </c>
      <c r="J57" s="1081">
        <f t="shared" si="35"/>
        <v>2155721.6999999997</v>
      </c>
      <c r="K57" s="1088">
        <f t="shared" si="32"/>
        <v>2094870.9000000001</v>
      </c>
      <c r="L57" s="1089">
        <f t="shared" si="32"/>
        <v>1865097.3</v>
      </c>
      <c r="M57" s="1090">
        <f>M37+M41+M45+M49+M53</f>
        <v>1748737.6</v>
      </c>
      <c r="N57" s="145"/>
      <c r="O57" s="1306"/>
      <c r="P57" s="1306"/>
      <c r="Q57" s="146" t="s">
        <v>176</v>
      </c>
      <c r="R57" s="1081">
        <f t="shared" ref="R57:W57" si="36">R37+R41+R45+R49+R53</f>
        <v>2671210.5000000005</v>
      </c>
      <c r="S57" s="1081">
        <f t="shared" si="36"/>
        <v>2961666.9</v>
      </c>
      <c r="T57" s="1081">
        <f t="shared" si="36"/>
        <v>3038316.6999999997</v>
      </c>
      <c r="U57" s="1081">
        <f t="shared" si="36"/>
        <v>3018718.0000000005</v>
      </c>
      <c r="V57" s="1081">
        <f t="shared" si="36"/>
        <v>2462106.6</v>
      </c>
      <c r="W57" s="1104">
        <f t="shared" si="36"/>
        <v>2920885.4999999995</v>
      </c>
      <c r="X57" s="1105">
        <f>X37+X41+X45+X49+X53</f>
        <v>2929066.1999999997</v>
      </c>
      <c r="Y57" s="1089">
        <f t="shared" si="34"/>
        <v>2659753.4</v>
      </c>
      <c r="Z57" s="1090">
        <f t="shared" si="34"/>
        <v>2459271.5</v>
      </c>
      <c r="AA57" s="145"/>
      <c r="AC57" s="2"/>
    </row>
    <row r="58" spans="1:29" ht="13.5" customHeight="1" x14ac:dyDescent="0.15">
      <c r="B58" s="1306"/>
      <c r="C58" s="1306"/>
      <c r="D58" s="146" t="s">
        <v>177</v>
      </c>
      <c r="E58" s="1081">
        <f>E38+E42+E46+E50+E54</f>
        <v>3437930323</v>
      </c>
      <c r="F58" s="1081">
        <f t="shared" ref="F58:J58" si="37">F38+F42+F46+F50+F54</f>
        <v>3237271146</v>
      </c>
      <c r="G58" s="1081">
        <f t="shared" si="37"/>
        <v>3642394690</v>
      </c>
      <c r="H58" s="1081">
        <f t="shared" si="37"/>
        <v>3686615855</v>
      </c>
      <c r="I58" s="1081">
        <f t="shared" si="37"/>
        <v>2847934427</v>
      </c>
      <c r="J58" s="1081">
        <f t="shared" si="37"/>
        <v>3317110405</v>
      </c>
      <c r="K58" s="1112">
        <f t="shared" si="32"/>
        <v>3076041438</v>
      </c>
      <c r="L58" s="1113">
        <f t="shared" si="32"/>
        <v>2809027465</v>
      </c>
      <c r="M58" s="1114">
        <f>M38+M42+M46+M50+M54</f>
        <v>2812569674</v>
      </c>
      <c r="N58" s="147"/>
      <c r="O58" s="1306"/>
      <c r="P58" s="1306"/>
      <c r="Q58" s="146" t="s">
        <v>177</v>
      </c>
      <c r="R58" s="1111">
        <f t="shared" ref="R58:X58" si="38">R38+R42+R46+R50+R54</f>
        <v>4297322326</v>
      </c>
      <c r="S58" s="1111">
        <f t="shared" si="38"/>
        <v>4236892364</v>
      </c>
      <c r="T58" s="1111">
        <f t="shared" si="38"/>
        <v>4710731866</v>
      </c>
      <c r="U58" s="1111">
        <f>U38+U42+U46+U50+U54</f>
        <v>4734101237</v>
      </c>
      <c r="V58" s="1111">
        <f t="shared" si="38"/>
        <v>3714496878</v>
      </c>
      <c r="W58" s="1117">
        <f t="shared" si="38"/>
        <v>4483353966</v>
      </c>
      <c r="X58" s="1118">
        <f t="shared" si="38"/>
        <v>4288044926</v>
      </c>
      <c r="Y58" s="1113">
        <f t="shared" si="34"/>
        <v>3997167687</v>
      </c>
      <c r="Z58" s="1114">
        <f t="shared" si="34"/>
        <v>3949538342</v>
      </c>
      <c r="AA58" s="147"/>
      <c r="AC58" s="2"/>
    </row>
    <row r="59" spans="1:29" ht="15.6" customHeight="1" x14ac:dyDescent="0.15">
      <c r="B59" s="1307"/>
      <c r="C59" s="1307"/>
      <c r="D59" s="149" t="s">
        <v>179</v>
      </c>
      <c r="E59" s="1063">
        <f t="shared" ref="E59:J59" si="39">IF(E57=0,0,E58/E57)</f>
        <v>1618.8414374360195</v>
      </c>
      <c r="F59" s="1063">
        <f t="shared" si="39"/>
        <v>1445.7121371368858</v>
      </c>
      <c r="G59" s="1063">
        <f t="shared" si="39"/>
        <v>1567.0182151935942</v>
      </c>
      <c r="H59" s="1063">
        <f t="shared" si="39"/>
        <v>1577.8722600070294</v>
      </c>
      <c r="I59" s="1063">
        <f t="shared" si="39"/>
        <v>1514.1230994473217</v>
      </c>
      <c r="J59" s="1063">
        <f t="shared" si="39"/>
        <v>1538.74704930604</v>
      </c>
      <c r="K59" s="1065">
        <f>IF(K57=0,0,K58/K57)</f>
        <v>1468.3680211510884</v>
      </c>
      <c r="L59" s="1066">
        <f>IF(L57=0,0,L58/L57)</f>
        <v>1506.1023706377141</v>
      </c>
      <c r="M59" s="1067">
        <f>IF(M57=0,0,M58/M57)</f>
        <v>1608.3428834606175</v>
      </c>
      <c r="N59" s="151"/>
      <c r="O59" s="1307"/>
      <c r="P59" s="1307"/>
      <c r="Q59" s="149" t="s">
        <v>179</v>
      </c>
      <c r="R59" s="1063">
        <f t="shared" ref="R59:Z59" si="40">IF(R57=0,0,R58/R57)</f>
        <v>1608.7546548652751</v>
      </c>
      <c r="S59" s="1063">
        <f t="shared" si="40"/>
        <v>1430.5769376022672</v>
      </c>
      <c r="T59" s="1063">
        <f t="shared" si="40"/>
        <v>1550.4413565577283</v>
      </c>
      <c r="U59" s="1063">
        <f t="shared" si="40"/>
        <v>1568.2489179181359</v>
      </c>
      <c r="V59" s="1063">
        <f t="shared" si="40"/>
        <v>1508.6661471115831</v>
      </c>
      <c r="W59" s="1119">
        <f t="shared" si="40"/>
        <v>1534.9297211410719</v>
      </c>
      <c r="X59" s="1120">
        <f t="shared" si="40"/>
        <v>1463.9631313215114</v>
      </c>
      <c r="Y59" s="1066">
        <f t="shared" si="40"/>
        <v>1502.8339420489133</v>
      </c>
      <c r="Z59" s="1067">
        <f t="shared" si="40"/>
        <v>1605.9789828003943</v>
      </c>
      <c r="AA59" s="151"/>
    </row>
    <row r="60" spans="1:29" ht="9" customHeight="1" x14ac:dyDescent="0.1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</row>
    <row r="61" spans="1:29" ht="9" customHeight="1" x14ac:dyDescent="0.1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</row>
    <row r="62" spans="1:29" x14ac:dyDescent="0.15">
      <c r="A62" s="1182" t="s">
        <v>581</v>
      </c>
      <c r="B62" s="1184"/>
      <c r="C62" s="1184"/>
      <c r="D62" s="1184"/>
      <c r="E62" s="1184"/>
      <c r="F62" s="1184"/>
      <c r="G62" s="1184"/>
      <c r="H62" s="1184"/>
      <c r="I62" s="1184"/>
      <c r="J62" s="1184"/>
      <c r="K62" s="1184"/>
      <c r="L62" s="1184"/>
      <c r="M62" s="1184"/>
      <c r="N62" s="1184"/>
      <c r="O62" s="1314">
        <v>43</v>
      </c>
      <c r="P62" s="1184"/>
      <c r="Q62" s="1184"/>
      <c r="R62" s="1184"/>
      <c r="S62" s="1184"/>
      <c r="T62" s="1184"/>
      <c r="U62" s="1184"/>
      <c r="V62" s="1184"/>
      <c r="W62" s="1184"/>
      <c r="X62" s="1184"/>
      <c r="Y62" s="1184"/>
      <c r="Z62" s="1184"/>
      <c r="AA62" s="1184"/>
    </row>
  </sheetData>
  <mergeCells count="34">
    <mergeCell ref="A62:N62"/>
    <mergeCell ref="O36:O59"/>
    <mergeCell ref="P36:P39"/>
    <mergeCell ref="P40:P43"/>
    <mergeCell ref="O62:AA62"/>
    <mergeCell ref="P44:P47"/>
    <mergeCell ref="P48:P51"/>
    <mergeCell ref="P52:P55"/>
    <mergeCell ref="P56:P59"/>
    <mergeCell ref="P17:P20"/>
    <mergeCell ref="P21:P24"/>
    <mergeCell ref="P25:P28"/>
    <mergeCell ref="P29:P32"/>
    <mergeCell ref="B7:D8"/>
    <mergeCell ref="C9:C12"/>
    <mergeCell ref="O7:Q8"/>
    <mergeCell ref="O9:O32"/>
    <mergeCell ref="P9:P12"/>
    <mergeCell ref="P13:P16"/>
    <mergeCell ref="C13:C16"/>
    <mergeCell ref="C17:C20"/>
    <mergeCell ref="B9:B32"/>
    <mergeCell ref="C21:C24"/>
    <mergeCell ref="C29:C32"/>
    <mergeCell ref="C25:C28"/>
    <mergeCell ref="B34:D35"/>
    <mergeCell ref="O34:Q35"/>
    <mergeCell ref="B36:B59"/>
    <mergeCell ref="C36:C39"/>
    <mergeCell ref="C40:C43"/>
    <mergeCell ref="C44:C47"/>
    <mergeCell ref="C48:C51"/>
    <mergeCell ref="C52:C55"/>
    <mergeCell ref="C56:C59"/>
  </mergeCells>
  <phoneticPr fontId="2"/>
  <conditionalFormatting sqref="G9:M10 G14:M14 G18:M18 G22:M22 G26:M26">
    <cfRule type="expression" dxfId="1" priority="1" stopIfTrue="1">
      <formula>iserror</formula>
    </cfRule>
  </conditionalFormatting>
  <pageMargins left="0.39370078740157483" right="0.19685039370078741" top="0.78740157480314965" bottom="0.11811023622047245" header="0.19685039370078741" footer="0"/>
  <pageSetup paperSize="9" scale="95" orientation="portrait" r:id="rId1"/>
  <headerFooter alignWithMargins="0"/>
  <colBreaks count="1" manualBreakCount="1">
    <brk id="13" max="6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indexed="43"/>
  </sheetPr>
  <dimension ref="A1:Z74"/>
  <sheetViews>
    <sheetView showGridLines="0" view="pageBreakPreview" zoomScaleNormal="100" zoomScaleSheetLayoutView="100" workbookViewId="0">
      <selection activeCell="B7" sqref="B7"/>
    </sheetView>
  </sheetViews>
  <sheetFormatPr defaultRowHeight="13.5" x14ac:dyDescent="0.15"/>
  <cols>
    <col min="1" max="1" width="2.625" customWidth="1"/>
    <col min="2" max="3" width="3.125" customWidth="1"/>
    <col min="4" max="4" width="10.5" customWidth="1"/>
    <col min="5" max="13" width="9.125" customWidth="1"/>
    <col min="14" max="14" width="4.875" customWidth="1"/>
    <col min="15" max="16" width="3.125" customWidth="1"/>
    <col min="17" max="17" width="10.5" customWidth="1"/>
    <col min="18" max="26" width="9.125" customWidth="1"/>
  </cols>
  <sheetData>
    <row r="1" spans="1:26" ht="15.75" customHeight="1" x14ac:dyDescent="0.15"/>
    <row r="2" spans="1:26" ht="18.75" x14ac:dyDescent="0.2">
      <c r="B2" s="5" t="s">
        <v>270</v>
      </c>
      <c r="C2" s="5"/>
      <c r="O2" s="5"/>
      <c r="P2" s="5"/>
    </row>
    <row r="3" spans="1:26" ht="8.1" customHeight="1" x14ac:dyDescent="0.2">
      <c r="B3" s="5"/>
      <c r="C3" s="5"/>
      <c r="O3" s="5"/>
      <c r="P3" s="5"/>
    </row>
    <row r="4" spans="1:26" ht="18" customHeight="1" x14ac:dyDescent="0.2">
      <c r="B4" s="3"/>
      <c r="C4" s="3"/>
      <c r="D4" s="5" t="s">
        <v>304</v>
      </c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35"/>
      <c r="P5" s="13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" customHeight="1" x14ac:dyDescent="0.2">
      <c r="A6" s="135"/>
      <c r="B6" s="136"/>
      <c r="C6" s="136"/>
      <c r="D6" s="150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6"/>
      <c r="P6" s="136"/>
      <c r="Q6" s="150"/>
      <c r="R6" s="137"/>
      <c r="S6" s="137"/>
      <c r="T6" s="137"/>
      <c r="U6" s="137"/>
      <c r="V6" s="137"/>
      <c r="W6" s="137"/>
      <c r="X6" s="137"/>
      <c r="Y6" s="137"/>
      <c r="Z6" s="137"/>
    </row>
    <row r="7" spans="1:26" ht="13.15" customHeight="1" x14ac:dyDescent="0.15">
      <c r="A7" s="135"/>
      <c r="B7" s="1308" t="s">
        <v>247</v>
      </c>
      <c r="C7" s="1309"/>
      <c r="D7" s="1310"/>
      <c r="E7" s="141" t="s">
        <v>546</v>
      </c>
      <c r="F7" s="141" t="s">
        <v>546</v>
      </c>
      <c r="G7" s="141" t="s">
        <v>546</v>
      </c>
      <c r="H7" s="140" t="s">
        <v>546</v>
      </c>
      <c r="I7" s="140" t="s">
        <v>540</v>
      </c>
      <c r="J7" s="140" t="s">
        <v>540</v>
      </c>
      <c r="K7" s="589" t="s">
        <v>540</v>
      </c>
      <c r="L7" s="314" t="s">
        <v>540</v>
      </c>
      <c r="M7" s="163" t="s">
        <v>540</v>
      </c>
      <c r="N7" s="142"/>
      <c r="O7" s="1308" t="s">
        <v>247</v>
      </c>
      <c r="P7" s="1309"/>
      <c r="Q7" s="1310"/>
      <c r="R7" s="141" t="s">
        <v>546</v>
      </c>
      <c r="S7" s="141" t="s">
        <v>546</v>
      </c>
      <c r="T7" s="141" t="s">
        <v>546</v>
      </c>
      <c r="U7" s="140" t="s">
        <v>546</v>
      </c>
      <c r="V7" s="140" t="s">
        <v>540</v>
      </c>
      <c r="W7" s="140" t="s">
        <v>540</v>
      </c>
      <c r="X7" s="589" t="s">
        <v>540</v>
      </c>
      <c r="Y7" s="314" t="s">
        <v>540</v>
      </c>
      <c r="Z7" s="163" t="s">
        <v>540</v>
      </c>
    </row>
    <row r="8" spans="1:26" ht="13.15" customHeight="1" x14ac:dyDescent="0.15">
      <c r="A8" s="135"/>
      <c r="B8" s="1311"/>
      <c r="C8" s="1312"/>
      <c r="D8" s="1313"/>
      <c r="E8" s="143" t="s">
        <v>538</v>
      </c>
      <c r="F8" s="143" t="s">
        <v>537</v>
      </c>
      <c r="G8" s="341" t="s">
        <v>536</v>
      </c>
      <c r="H8" s="341" t="s">
        <v>535</v>
      </c>
      <c r="I8" s="339" t="s">
        <v>545</v>
      </c>
      <c r="J8" s="341" t="s">
        <v>544</v>
      </c>
      <c r="K8" s="590" t="s">
        <v>543</v>
      </c>
      <c r="L8" s="315" t="s">
        <v>542</v>
      </c>
      <c r="M8" s="164" t="s">
        <v>541</v>
      </c>
      <c r="N8" s="142"/>
      <c r="O8" s="1311"/>
      <c r="P8" s="1312"/>
      <c r="Q8" s="1313"/>
      <c r="R8" s="143" t="s">
        <v>538</v>
      </c>
      <c r="S8" s="143" t="s">
        <v>537</v>
      </c>
      <c r="T8" s="341" t="s">
        <v>536</v>
      </c>
      <c r="U8" s="341" t="s">
        <v>535</v>
      </c>
      <c r="V8" s="339" t="s">
        <v>545</v>
      </c>
      <c r="W8" s="341" t="s">
        <v>544</v>
      </c>
      <c r="X8" s="590" t="s">
        <v>543</v>
      </c>
      <c r="Y8" s="315" t="s">
        <v>542</v>
      </c>
      <c r="Z8" s="164" t="s">
        <v>541</v>
      </c>
    </row>
    <row r="9" spans="1:26" ht="13.5" customHeight="1" x14ac:dyDescent="0.15">
      <c r="A9" s="135"/>
      <c r="B9" s="1305" t="s">
        <v>8</v>
      </c>
      <c r="C9" s="1305">
        <v>5</v>
      </c>
      <c r="D9" s="144" t="s">
        <v>178</v>
      </c>
      <c r="E9" s="990">
        <v>0</v>
      </c>
      <c r="F9" s="991">
        <v>0</v>
      </c>
      <c r="G9" s="992">
        <v>0</v>
      </c>
      <c r="H9" s="993">
        <v>0</v>
      </c>
      <c r="I9" s="993">
        <v>0</v>
      </c>
      <c r="J9" s="993">
        <v>0</v>
      </c>
      <c r="K9" s="994">
        <v>0</v>
      </c>
      <c r="L9" s="995">
        <v>0</v>
      </c>
      <c r="M9" s="996">
        <v>0</v>
      </c>
      <c r="N9" s="145"/>
      <c r="O9" s="1305" t="s">
        <v>417</v>
      </c>
      <c r="P9" s="1305">
        <v>5</v>
      </c>
      <c r="Q9" s="144" t="s">
        <v>178</v>
      </c>
      <c r="R9" s="1011">
        <v>0</v>
      </c>
      <c r="S9" s="1011">
        <v>0</v>
      </c>
      <c r="T9" s="1005">
        <v>0</v>
      </c>
      <c r="U9" s="1005">
        <v>0</v>
      </c>
      <c r="V9" s="1011">
        <v>0</v>
      </c>
      <c r="W9" s="1005">
        <v>0</v>
      </c>
      <c r="X9" s="1008">
        <v>0</v>
      </c>
      <c r="Y9" s="1012">
        <v>0</v>
      </c>
      <c r="Z9" s="1009">
        <v>0</v>
      </c>
    </row>
    <row r="10" spans="1:26" ht="13.5" customHeight="1" x14ac:dyDescent="0.15">
      <c r="A10" s="135"/>
      <c r="B10" s="1306"/>
      <c r="C10" s="1306"/>
      <c r="D10" s="146" t="s">
        <v>176</v>
      </c>
      <c r="E10" s="1080">
        <v>0</v>
      </c>
      <c r="F10" s="1081">
        <v>0</v>
      </c>
      <c r="G10" s="1082">
        <v>0</v>
      </c>
      <c r="H10" s="1083">
        <v>0</v>
      </c>
      <c r="I10" s="1082">
        <v>0</v>
      </c>
      <c r="J10" s="1082">
        <v>0</v>
      </c>
      <c r="K10" s="1084">
        <v>0</v>
      </c>
      <c r="L10" s="1085">
        <v>0</v>
      </c>
      <c r="M10" s="1086">
        <v>0</v>
      </c>
      <c r="N10" s="145"/>
      <c r="O10" s="1306"/>
      <c r="P10" s="1306"/>
      <c r="Q10" s="146" t="s">
        <v>176</v>
      </c>
      <c r="R10" s="1091">
        <v>0</v>
      </c>
      <c r="S10" s="1091">
        <v>0</v>
      </c>
      <c r="T10" s="1087">
        <v>0</v>
      </c>
      <c r="U10" s="1087">
        <v>0</v>
      </c>
      <c r="V10" s="1091">
        <v>0</v>
      </c>
      <c r="W10" s="1087">
        <v>0</v>
      </c>
      <c r="X10" s="1102">
        <v>0</v>
      </c>
      <c r="Y10" s="1094">
        <v>0</v>
      </c>
      <c r="Z10" s="1103">
        <v>0</v>
      </c>
    </row>
    <row r="11" spans="1:26" ht="13.5" customHeight="1" x14ac:dyDescent="0.15">
      <c r="A11" s="135"/>
      <c r="B11" s="1306"/>
      <c r="C11" s="1306"/>
      <c r="D11" s="146" t="s">
        <v>177</v>
      </c>
      <c r="E11" s="1080">
        <v>0</v>
      </c>
      <c r="F11" s="1081">
        <v>0</v>
      </c>
      <c r="G11" s="1081">
        <v>0</v>
      </c>
      <c r="H11" s="1080">
        <v>0</v>
      </c>
      <c r="I11" s="1081">
        <v>0</v>
      </c>
      <c r="J11" s="1081">
        <v>0</v>
      </c>
      <c r="K11" s="1088">
        <v>0</v>
      </c>
      <c r="L11" s="1089">
        <v>0</v>
      </c>
      <c r="M11" s="1090">
        <v>0</v>
      </c>
      <c r="N11" s="147"/>
      <c r="O11" s="1306"/>
      <c r="P11" s="1306"/>
      <c r="Q11" s="146" t="s">
        <v>177</v>
      </c>
      <c r="R11" s="1091">
        <v>0</v>
      </c>
      <c r="S11" s="1091">
        <v>0</v>
      </c>
      <c r="T11" s="1087">
        <v>0</v>
      </c>
      <c r="U11" s="1087">
        <v>0</v>
      </c>
      <c r="V11" s="1091">
        <v>0</v>
      </c>
      <c r="W11" s="1087">
        <v>0</v>
      </c>
      <c r="X11" s="1102">
        <v>0</v>
      </c>
      <c r="Y11" s="1094">
        <v>0</v>
      </c>
      <c r="Z11" s="1103">
        <v>0</v>
      </c>
    </row>
    <row r="12" spans="1:26" ht="15.6" customHeight="1" x14ac:dyDescent="0.15">
      <c r="A12" s="135"/>
      <c r="B12" s="1306"/>
      <c r="C12" s="1307"/>
      <c r="D12" s="149" t="s">
        <v>179</v>
      </c>
      <c r="E12" s="1063">
        <f t="shared" ref="E12:M12" si="0">IF(E10=0,0,E11/E10)</f>
        <v>0</v>
      </c>
      <c r="F12" s="1063">
        <f t="shared" si="0"/>
        <v>0</v>
      </c>
      <c r="G12" s="1063">
        <f t="shared" si="0"/>
        <v>0</v>
      </c>
      <c r="H12" s="1064">
        <f t="shared" si="0"/>
        <v>0</v>
      </c>
      <c r="I12" s="1063">
        <f t="shared" si="0"/>
        <v>0</v>
      </c>
      <c r="J12" s="1063">
        <f t="shared" si="0"/>
        <v>0</v>
      </c>
      <c r="K12" s="1065">
        <f t="shared" si="0"/>
        <v>0</v>
      </c>
      <c r="L12" s="1066">
        <f t="shared" si="0"/>
        <v>0</v>
      </c>
      <c r="M12" s="1067">
        <f t="shared" si="0"/>
        <v>0</v>
      </c>
      <c r="N12" s="151"/>
      <c r="O12" s="1306"/>
      <c r="P12" s="1307"/>
      <c r="Q12" s="149" t="s">
        <v>179</v>
      </c>
      <c r="R12" s="1063">
        <f t="shared" ref="R12:Z12" si="1">IF(R10=0,0,R11/R10)</f>
        <v>0</v>
      </c>
      <c r="S12" s="1063">
        <f t="shared" si="1"/>
        <v>0</v>
      </c>
      <c r="T12" s="1063">
        <f t="shared" si="1"/>
        <v>0</v>
      </c>
      <c r="U12" s="1064">
        <f t="shared" si="1"/>
        <v>0</v>
      </c>
      <c r="V12" s="1063">
        <f t="shared" si="1"/>
        <v>0</v>
      </c>
      <c r="W12" s="1063">
        <f t="shared" si="1"/>
        <v>0</v>
      </c>
      <c r="X12" s="1065">
        <f t="shared" si="1"/>
        <v>0</v>
      </c>
      <c r="Y12" s="1068">
        <f t="shared" si="1"/>
        <v>0</v>
      </c>
      <c r="Z12" s="1066">
        <f t="shared" si="1"/>
        <v>0</v>
      </c>
    </row>
    <row r="13" spans="1:26" ht="13.5" customHeight="1" x14ac:dyDescent="0.15">
      <c r="A13" s="135"/>
      <c r="B13" s="1306"/>
      <c r="C13" s="1305">
        <v>4</v>
      </c>
      <c r="D13" s="144" t="s">
        <v>178</v>
      </c>
      <c r="E13" s="991">
        <v>0</v>
      </c>
      <c r="F13" s="991">
        <v>0</v>
      </c>
      <c r="G13" s="997">
        <v>0</v>
      </c>
      <c r="H13" s="991">
        <v>0</v>
      </c>
      <c r="I13" s="991">
        <v>0</v>
      </c>
      <c r="J13" s="991">
        <v>0</v>
      </c>
      <c r="K13" s="998">
        <v>0</v>
      </c>
      <c r="L13" s="999">
        <v>0</v>
      </c>
      <c r="M13" s="1000">
        <v>0</v>
      </c>
      <c r="N13" s="145"/>
      <c r="O13" s="1306"/>
      <c r="P13" s="1305">
        <v>4</v>
      </c>
      <c r="Q13" s="144" t="s">
        <v>178</v>
      </c>
      <c r="R13" s="1005">
        <v>0</v>
      </c>
      <c r="S13" s="991">
        <v>0</v>
      </c>
      <c r="T13" s="991">
        <v>0</v>
      </c>
      <c r="U13" s="991">
        <v>0</v>
      </c>
      <c r="V13" s="991">
        <v>0</v>
      </c>
      <c r="W13" s="991">
        <v>0</v>
      </c>
      <c r="X13" s="998">
        <v>0</v>
      </c>
      <c r="Y13" s="1013">
        <v>0</v>
      </c>
      <c r="Z13" s="999">
        <v>0</v>
      </c>
    </row>
    <row r="14" spans="1:26" ht="13.5" customHeight="1" x14ac:dyDescent="0.15">
      <c r="A14" s="135"/>
      <c r="B14" s="1306"/>
      <c r="C14" s="1306"/>
      <c r="D14" s="146" t="s">
        <v>176</v>
      </c>
      <c r="E14" s="1081">
        <v>0</v>
      </c>
      <c r="F14" s="1081">
        <v>0</v>
      </c>
      <c r="G14" s="1082">
        <v>0</v>
      </c>
      <c r="H14" s="1083">
        <v>0</v>
      </c>
      <c r="I14" s="1082">
        <v>0</v>
      </c>
      <c r="J14" s="1082">
        <v>0</v>
      </c>
      <c r="K14" s="1084">
        <v>0</v>
      </c>
      <c r="L14" s="1085">
        <v>0</v>
      </c>
      <c r="M14" s="1086">
        <v>0</v>
      </c>
      <c r="N14" s="145"/>
      <c r="O14" s="1306"/>
      <c r="P14" s="1306"/>
      <c r="Q14" s="146" t="s">
        <v>176</v>
      </c>
      <c r="R14" s="1087">
        <v>0</v>
      </c>
      <c r="S14" s="1081">
        <v>0</v>
      </c>
      <c r="T14" s="1081">
        <v>0</v>
      </c>
      <c r="U14" s="1081">
        <v>0</v>
      </c>
      <c r="V14" s="1080">
        <v>0</v>
      </c>
      <c r="W14" s="1081">
        <v>0</v>
      </c>
      <c r="X14" s="1088">
        <v>0</v>
      </c>
      <c r="Y14" s="1100">
        <v>0</v>
      </c>
      <c r="Z14" s="1089">
        <v>0</v>
      </c>
    </row>
    <row r="15" spans="1:26" ht="13.5" customHeight="1" x14ac:dyDescent="0.15">
      <c r="A15" s="135"/>
      <c r="B15" s="1306"/>
      <c r="C15" s="1306"/>
      <c r="D15" s="146" t="s">
        <v>177</v>
      </c>
      <c r="E15" s="1081">
        <v>0</v>
      </c>
      <c r="F15" s="1081">
        <v>0</v>
      </c>
      <c r="G15" s="1081">
        <v>0</v>
      </c>
      <c r="H15" s="1081">
        <v>0</v>
      </c>
      <c r="I15" s="1081">
        <v>0</v>
      </c>
      <c r="J15" s="1081">
        <v>0</v>
      </c>
      <c r="K15" s="1088">
        <v>0</v>
      </c>
      <c r="L15" s="1089">
        <v>0</v>
      </c>
      <c r="M15" s="1090">
        <v>0</v>
      </c>
      <c r="N15" s="147"/>
      <c r="O15" s="1306"/>
      <c r="P15" s="1306"/>
      <c r="Q15" s="146" t="s">
        <v>177</v>
      </c>
      <c r="R15" s="1087">
        <v>0</v>
      </c>
      <c r="S15" s="1081">
        <v>0</v>
      </c>
      <c r="T15" s="1081">
        <v>0</v>
      </c>
      <c r="U15" s="1081">
        <v>0</v>
      </c>
      <c r="V15" s="1081">
        <v>0</v>
      </c>
      <c r="W15" s="1081">
        <v>0</v>
      </c>
      <c r="X15" s="1088">
        <v>0</v>
      </c>
      <c r="Y15" s="1100">
        <v>0</v>
      </c>
      <c r="Z15" s="1089">
        <v>0</v>
      </c>
    </row>
    <row r="16" spans="1:26" ht="15.6" customHeight="1" x14ac:dyDescent="0.15">
      <c r="A16" s="135"/>
      <c r="B16" s="1306"/>
      <c r="C16" s="1307"/>
      <c r="D16" s="149" t="s">
        <v>179</v>
      </c>
      <c r="E16" s="1063">
        <f t="shared" ref="E16:M16" si="2">IF(E14=0,0,E15/E14)</f>
        <v>0</v>
      </c>
      <c r="F16" s="1063">
        <f t="shared" si="2"/>
        <v>0</v>
      </c>
      <c r="G16" s="1063">
        <f t="shared" si="2"/>
        <v>0</v>
      </c>
      <c r="H16" s="1064">
        <f t="shared" si="2"/>
        <v>0</v>
      </c>
      <c r="I16" s="1063">
        <f t="shared" si="2"/>
        <v>0</v>
      </c>
      <c r="J16" s="1063">
        <f t="shared" si="2"/>
        <v>0</v>
      </c>
      <c r="K16" s="1065">
        <f t="shared" si="2"/>
        <v>0</v>
      </c>
      <c r="L16" s="1066">
        <f t="shared" si="2"/>
        <v>0</v>
      </c>
      <c r="M16" s="1067">
        <f t="shared" si="2"/>
        <v>0</v>
      </c>
      <c r="N16" s="151"/>
      <c r="O16" s="1306"/>
      <c r="P16" s="1307"/>
      <c r="Q16" s="149" t="s">
        <v>179</v>
      </c>
      <c r="R16" s="1063">
        <f t="shared" ref="R16:Z16" si="3">IF(R14=0,0,R15/R14)</f>
        <v>0</v>
      </c>
      <c r="S16" s="1063">
        <f t="shared" si="3"/>
        <v>0</v>
      </c>
      <c r="T16" s="1063">
        <f t="shared" si="3"/>
        <v>0</v>
      </c>
      <c r="U16" s="1064">
        <f t="shared" si="3"/>
        <v>0</v>
      </c>
      <c r="V16" s="1063">
        <f t="shared" si="3"/>
        <v>0</v>
      </c>
      <c r="W16" s="1063">
        <f t="shared" si="3"/>
        <v>0</v>
      </c>
      <c r="X16" s="1065">
        <f t="shared" si="3"/>
        <v>0</v>
      </c>
      <c r="Y16" s="1068">
        <f t="shared" si="3"/>
        <v>0</v>
      </c>
      <c r="Z16" s="1066">
        <f t="shared" si="3"/>
        <v>0</v>
      </c>
    </row>
    <row r="17" spans="1:26" ht="13.5" customHeight="1" x14ac:dyDescent="0.15">
      <c r="A17" s="135"/>
      <c r="B17" s="1306"/>
      <c r="C17" s="1305">
        <v>3</v>
      </c>
      <c r="D17" s="144" t="s">
        <v>178</v>
      </c>
      <c r="E17" s="991">
        <v>0</v>
      </c>
      <c r="F17" s="991">
        <v>0</v>
      </c>
      <c r="G17" s="997">
        <v>0</v>
      </c>
      <c r="H17" s="991">
        <v>0</v>
      </c>
      <c r="I17" s="991">
        <v>0</v>
      </c>
      <c r="J17" s="991">
        <v>0</v>
      </c>
      <c r="K17" s="998">
        <v>0</v>
      </c>
      <c r="L17" s="999">
        <v>0</v>
      </c>
      <c r="M17" s="1000">
        <v>0</v>
      </c>
      <c r="N17" s="145"/>
      <c r="O17" s="1306"/>
      <c r="P17" s="1305">
        <v>3</v>
      </c>
      <c r="Q17" s="201" t="s">
        <v>178</v>
      </c>
      <c r="R17" s="991">
        <v>0</v>
      </c>
      <c r="S17" s="991">
        <v>6</v>
      </c>
      <c r="T17" s="991">
        <v>2</v>
      </c>
      <c r="U17" s="991">
        <v>1</v>
      </c>
      <c r="V17" s="990">
        <v>8</v>
      </c>
      <c r="W17" s="991">
        <v>2</v>
      </c>
      <c r="X17" s="998">
        <v>1</v>
      </c>
      <c r="Y17" s="1013">
        <v>1</v>
      </c>
      <c r="Z17" s="999">
        <v>4</v>
      </c>
    </row>
    <row r="18" spans="1:26" ht="13.5" customHeight="1" x14ac:dyDescent="0.15">
      <c r="A18" s="135"/>
      <c r="B18" s="1306"/>
      <c r="C18" s="1306"/>
      <c r="D18" s="146" t="s">
        <v>176</v>
      </c>
      <c r="E18" s="1081">
        <v>0</v>
      </c>
      <c r="F18" s="1081">
        <v>0</v>
      </c>
      <c r="G18" s="1082">
        <v>0</v>
      </c>
      <c r="H18" s="1082">
        <v>0</v>
      </c>
      <c r="I18" s="1082">
        <v>0</v>
      </c>
      <c r="J18" s="1082">
        <v>0</v>
      </c>
      <c r="K18" s="1084">
        <v>0</v>
      </c>
      <c r="L18" s="1085">
        <v>0</v>
      </c>
      <c r="M18" s="1086">
        <v>0</v>
      </c>
      <c r="N18" s="145"/>
      <c r="O18" s="1306"/>
      <c r="P18" s="1306"/>
      <c r="Q18" s="146" t="s">
        <v>176</v>
      </c>
      <c r="R18" s="1081">
        <v>0</v>
      </c>
      <c r="S18" s="1081">
        <v>2666.2</v>
      </c>
      <c r="T18" s="1081">
        <v>867.2</v>
      </c>
      <c r="U18" s="1081">
        <v>465.3</v>
      </c>
      <c r="V18" s="1080">
        <v>3914</v>
      </c>
      <c r="W18" s="1081">
        <v>943.1</v>
      </c>
      <c r="X18" s="1088">
        <v>409.3</v>
      </c>
      <c r="Y18" s="1100">
        <v>542.5</v>
      </c>
      <c r="Z18" s="1089">
        <v>1890.3</v>
      </c>
    </row>
    <row r="19" spans="1:26" ht="13.5" customHeight="1" x14ac:dyDescent="0.15">
      <c r="A19" s="135"/>
      <c r="B19" s="1306"/>
      <c r="C19" s="1306"/>
      <c r="D19" s="146" t="s">
        <v>177</v>
      </c>
      <c r="E19" s="1081">
        <v>0</v>
      </c>
      <c r="F19" s="1081">
        <v>0</v>
      </c>
      <c r="G19" s="1081">
        <v>0</v>
      </c>
      <c r="H19" s="1080">
        <v>0</v>
      </c>
      <c r="I19" s="1081">
        <v>0</v>
      </c>
      <c r="J19" s="1081">
        <v>0</v>
      </c>
      <c r="K19" s="1088">
        <v>0</v>
      </c>
      <c r="L19" s="1089">
        <v>0</v>
      </c>
      <c r="M19" s="1090">
        <v>0</v>
      </c>
      <c r="N19" s="147"/>
      <c r="O19" s="1306"/>
      <c r="P19" s="1306"/>
      <c r="Q19" s="146" t="s">
        <v>177</v>
      </c>
      <c r="R19" s="1081">
        <v>0</v>
      </c>
      <c r="S19" s="1081">
        <v>2982460</v>
      </c>
      <c r="T19" s="1081">
        <v>1063051</v>
      </c>
      <c r="U19" s="1081">
        <v>556294</v>
      </c>
      <c r="V19" s="1081">
        <v>4014724</v>
      </c>
      <c r="W19" s="1081">
        <v>1053135</v>
      </c>
      <c r="X19" s="1109">
        <v>522054</v>
      </c>
      <c r="Y19" s="1100">
        <v>624569</v>
      </c>
      <c r="Z19" s="1089">
        <v>2284118</v>
      </c>
    </row>
    <row r="20" spans="1:26" ht="13.15" customHeight="1" x14ac:dyDescent="0.15">
      <c r="A20" s="135"/>
      <c r="B20" s="1306"/>
      <c r="C20" s="1307"/>
      <c r="D20" s="149" t="s">
        <v>179</v>
      </c>
      <c r="E20" s="1063">
        <f t="shared" ref="E20:M20" si="4">IF(E18=0,0,E19/E18)</f>
        <v>0</v>
      </c>
      <c r="F20" s="1063">
        <f t="shared" si="4"/>
        <v>0</v>
      </c>
      <c r="G20" s="1063">
        <f t="shared" si="4"/>
        <v>0</v>
      </c>
      <c r="H20" s="1064">
        <f t="shared" si="4"/>
        <v>0</v>
      </c>
      <c r="I20" s="1063">
        <f t="shared" si="4"/>
        <v>0</v>
      </c>
      <c r="J20" s="1063">
        <f t="shared" si="4"/>
        <v>0</v>
      </c>
      <c r="K20" s="1065">
        <f t="shared" si="4"/>
        <v>0</v>
      </c>
      <c r="L20" s="1066">
        <f t="shared" si="4"/>
        <v>0</v>
      </c>
      <c r="M20" s="1067">
        <f t="shared" si="4"/>
        <v>0</v>
      </c>
      <c r="N20" s="151"/>
      <c r="O20" s="1306"/>
      <c r="P20" s="1307"/>
      <c r="Q20" s="149" t="s">
        <v>179</v>
      </c>
      <c r="R20" s="1063">
        <f t="shared" ref="R20:Z20" si="5">IF(R18=0,0,R19/R18)</f>
        <v>0</v>
      </c>
      <c r="S20" s="1063">
        <f t="shared" si="5"/>
        <v>1118.6182581951841</v>
      </c>
      <c r="T20" s="1063">
        <f t="shared" si="5"/>
        <v>1225.842942804428</v>
      </c>
      <c r="U20" s="1064">
        <f t="shared" si="5"/>
        <v>1195.5598538577262</v>
      </c>
      <c r="V20" s="1063">
        <f t="shared" si="5"/>
        <v>1025.7342871742462</v>
      </c>
      <c r="W20" s="1063">
        <f t="shared" si="5"/>
        <v>1116.6737355529635</v>
      </c>
      <c r="X20" s="1065">
        <f t="shared" si="5"/>
        <v>1275.4800879550451</v>
      </c>
      <c r="Y20" s="1068">
        <f t="shared" si="5"/>
        <v>1151.279262672811</v>
      </c>
      <c r="Z20" s="1066">
        <f t="shared" si="5"/>
        <v>1208.3362429244035</v>
      </c>
    </row>
    <row r="21" spans="1:26" ht="13.5" customHeight="1" x14ac:dyDescent="0.15">
      <c r="A21" s="135"/>
      <c r="B21" s="1306"/>
      <c r="C21" s="1305">
        <v>2</v>
      </c>
      <c r="D21" s="144" t="s">
        <v>178</v>
      </c>
      <c r="E21" s="991">
        <v>0</v>
      </c>
      <c r="F21" s="991">
        <v>0</v>
      </c>
      <c r="G21" s="997">
        <v>0</v>
      </c>
      <c r="H21" s="1001">
        <v>0</v>
      </c>
      <c r="I21" s="991">
        <v>0</v>
      </c>
      <c r="J21" s="991">
        <v>0</v>
      </c>
      <c r="K21" s="1002">
        <v>1</v>
      </c>
      <c r="L21" s="1003">
        <v>0</v>
      </c>
      <c r="M21" s="1004">
        <v>0</v>
      </c>
      <c r="N21" s="145"/>
      <c r="O21" s="1306"/>
      <c r="P21" s="1305">
        <v>2</v>
      </c>
      <c r="Q21" s="201" t="s">
        <v>178</v>
      </c>
      <c r="R21" s="991">
        <v>639</v>
      </c>
      <c r="S21" s="991">
        <v>802</v>
      </c>
      <c r="T21" s="991">
        <v>717</v>
      </c>
      <c r="U21" s="991">
        <v>731</v>
      </c>
      <c r="V21" s="990">
        <v>529</v>
      </c>
      <c r="W21" s="991">
        <v>493</v>
      </c>
      <c r="X21" s="998">
        <v>360</v>
      </c>
      <c r="Y21" s="1013">
        <v>328</v>
      </c>
      <c r="Z21" s="999">
        <v>310</v>
      </c>
    </row>
    <row r="22" spans="1:26" ht="13.5" customHeight="1" x14ac:dyDescent="0.15">
      <c r="A22" s="135"/>
      <c r="B22" s="1306"/>
      <c r="C22" s="1306"/>
      <c r="D22" s="146" t="s">
        <v>176</v>
      </c>
      <c r="E22" s="1081">
        <v>0</v>
      </c>
      <c r="F22" s="1081">
        <v>0</v>
      </c>
      <c r="G22" s="1082">
        <v>0</v>
      </c>
      <c r="H22" s="1083">
        <v>0</v>
      </c>
      <c r="I22" s="1082">
        <v>0</v>
      </c>
      <c r="J22" s="1082">
        <v>0</v>
      </c>
      <c r="K22" s="1084">
        <v>384</v>
      </c>
      <c r="L22" s="1085">
        <v>0</v>
      </c>
      <c r="M22" s="1086">
        <v>0</v>
      </c>
      <c r="N22" s="145"/>
      <c r="O22" s="1306"/>
      <c r="P22" s="1306"/>
      <c r="Q22" s="146" t="s">
        <v>176</v>
      </c>
      <c r="R22" s="1081">
        <v>275366.2</v>
      </c>
      <c r="S22" s="1081">
        <v>342652.9</v>
      </c>
      <c r="T22" s="1081">
        <v>296709.40000000002</v>
      </c>
      <c r="U22" s="1081">
        <v>301674.59999999998</v>
      </c>
      <c r="V22" s="1080">
        <v>223402.3</v>
      </c>
      <c r="W22" s="1081">
        <v>200661.6</v>
      </c>
      <c r="X22" s="1088">
        <v>140499.6</v>
      </c>
      <c r="Y22" s="1100">
        <v>126849.4</v>
      </c>
      <c r="Z22" s="1089">
        <v>125201.9</v>
      </c>
    </row>
    <row r="23" spans="1:26" ht="13.5" customHeight="1" x14ac:dyDescent="0.15">
      <c r="A23" s="135"/>
      <c r="B23" s="1306"/>
      <c r="C23" s="1306"/>
      <c r="D23" s="146" t="s">
        <v>177</v>
      </c>
      <c r="E23" s="1081">
        <v>0</v>
      </c>
      <c r="F23" s="1081">
        <v>0</v>
      </c>
      <c r="G23" s="1081">
        <v>0</v>
      </c>
      <c r="H23" s="1080">
        <v>0</v>
      </c>
      <c r="I23" s="1081">
        <v>0</v>
      </c>
      <c r="J23" s="1081">
        <v>0</v>
      </c>
      <c r="K23" s="1088">
        <v>249247</v>
      </c>
      <c r="L23" s="1089">
        <v>0</v>
      </c>
      <c r="M23" s="1090">
        <v>0</v>
      </c>
      <c r="N23" s="147"/>
      <c r="O23" s="1306"/>
      <c r="P23" s="1306"/>
      <c r="Q23" s="146" t="s">
        <v>177</v>
      </c>
      <c r="R23" s="1081">
        <v>255279777</v>
      </c>
      <c r="S23" s="1081">
        <v>303960998</v>
      </c>
      <c r="T23" s="1081">
        <v>258529668</v>
      </c>
      <c r="U23" s="1081">
        <v>249820487</v>
      </c>
      <c r="V23" s="1081">
        <v>180593743</v>
      </c>
      <c r="W23" s="1081">
        <v>161394120</v>
      </c>
      <c r="X23" s="1088">
        <v>107300147</v>
      </c>
      <c r="Y23" s="1100">
        <v>91227735</v>
      </c>
      <c r="Z23" s="1089">
        <v>103696703</v>
      </c>
    </row>
    <row r="24" spans="1:26" ht="15.6" customHeight="1" x14ac:dyDescent="0.15">
      <c r="A24" s="135"/>
      <c r="B24" s="1306"/>
      <c r="C24" s="1307"/>
      <c r="D24" s="149" t="s">
        <v>179</v>
      </c>
      <c r="E24" s="1063">
        <f t="shared" ref="E24:M24" si="6">IF(E22=0,0,E23/E22)</f>
        <v>0</v>
      </c>
      <c r="F24" s="1063">
        <f t="shared" si="6"/>
        <v>0</v>
      </c>
      <c r="G24" s="1063">
        <f t="shared" si="6"/>
        <v>0</v>
      </c>
      <c r="H24" s="1063">
        <f t="shared" si="6"/>
        <v>0</v>
      </c>
      <c r="I24" s="1063">
        <f t="shared" si="6"/>
        <v>0</v>
      </c>
      <c r="J24" s="1063">
        <f t="shared" si="6"/>
        <v>0</v>
      </c>
      <c r="K24" s="1065">
        <f t="shared" si="6"/>
        <v>649.08072916666663</v>
      </c>
      <c r="L24" s="1066">
        <f t="shared" si="6"/>
        <v>0</v>
      </c>
      <c r="M24" s="1067">
        <f t="shared" si="6"/>
        <v>0</v>
      </c>
      <c r="N24" s="151"/>
      <c r="O24" s="1306"/>
      <c r="P24" s="1307"/>
      <c r="Q24" s="149" t="s">
        <v>179</v>
      </c>
      <c r="R24" s="1063">
        <f t="shared" ref="R24:Z24" si="7">IF(R22=0,0,R23/R22)</f>
        <v>927.05559723742419</v>
      </c>
      <c r="S24" s="1063">
        <f t="shared" si="7"/>
        <v>887.08135258741424</v>
      </c>
      <c r="T24" s="1063">
        <f t="shared" si="7"/>
        <v>871.3228094559862</v>
      </c>
      <c r="U24" s="1064">
        <f t="shared" si="7"/>
        <v>828.11243306529627</v>
      </c>
      <c r="V24" s="1063">
        <f t="shared" si="7"/>
        <v>808.3790677177451</v>
      </c>
      <c r="W24" s="1063">
        <f t="shared" si="7"/>
        <v>804.30994270951692</v>
      </c>
      <c r="X24" s="1065">
        <f t="shared" si="7"/>
        <v>763.70428812608714</v>
      </c>
      <c r="Y24" s="1068">
        <f t="shared" si="7"/>
        <v>719.18144666037051</v>
      </c>
      <c r="Z24" s="1066">
        <f t="shared" si="7"/>
        <v>828.23585744305797</v>
      </c>
    </row>
    <row r="25" spans="1:26" ht="13.5" customHeight="1" x14ac:dyDescent="0.15">
      <c r="A25" s="135"/>
      <c r="B25" s="1306"/>
      <c r="C25" s="1305">
        <v>1</v>
      </c>
      <c r="D25" s="144" t="s">
        <v>178</v>
      </c>
      <c r="E25" s="991">
        <v>0</v>
      </c>
      <c r="F25" s="1005">
        <v>0</v>
      </c>
      <c r="G25" s="1006">
        <v>0</v>
      </c>
      <c r="H25" s="1007">
        <v>0</v>
      </c>
      <c r="I25" s="1005">
        <v>0</v>
      </c>
      <c r="J25" s="1005">
        <v>0</v>
      </c>
      <c r="K25" s="1008">
        <v>0</v>
      </c>
      <c r="L25" s="1009">
        <v>0</v>
      </c>
      <c r="M25" s="1010">
        <v>0</v>
      </c>
      <c r="N25" s="145"/>
      <c r="O25" s="1306"/>
      <c r="P25" s="1305">
        <v>1</v>
      </c>
      <c r="Q25" s="144" t="s">
        <v>178</v>
      </c>
      <c r="R25" s="991">
        <v>1758</v>
      </c>
      <c r="S25" s="991">
        <v>1375</v>
      </c>
      <c r="T25" s="991">
        <v>1373</v>
      </c>
      <c r="U25" s="991">
        <v>1223</v>
      </c>
      <c r="V25" s="991">
        <v>1271</v>
      </c>
      <c r="W25" s="991">
        <v>1085</v>
      </c>
      <c r="X25" s="998">
        <v>1210</v>
      </c>
      <c r="Y25" s="1013">
        <v>1187</v>
      </c>
      <c r="Z25" s="999">
        <v>1142</v>
      </c>
    </row>
    <row r="26" spans="1:26" ht="13.5" customHeight="1" x14ac:dyDescent="0.15">
      <c r="A26" s="135"/>
      <c r="B26" s="1306"/>
      <c r="C26" s="1306"/>
      <c r="D26" s="146" t="s">
        <v>176</v>
      </c>
      <c r="E26" s="1081">
        <v>0</v>
      </c>
      <c r="F26" s="1087">
        <v>0</v>
      </c>
      <c r="G26" s="1082">
        <v>0</v>
      </c>
      <c r="H26" s="1082">
        <v>0</v>
      </c>
      <c r="I26" s="1082">
        <v>0</v>
      </c>
      <c r="J26" s="1082">
        <v>0</v>
      </c>
      <c r="K26" s="1084">
        <v>0</v>
      </c>
      <c r="L26" s="1085">
        <v>0</v>
      </c>
      <c r="M26" s="1086">
        <v>0</v>
      </c>
      <c r="N26" s="145"/>
      <c r="O26" s="1306"/>
      <c r="P26" s="1306"/>
      <c r="Q26" s="146" t="s">
        <v>176</v>
      </c>
      <c r="R26" s="1081">
        <v>503032</v>
      </c>
      <c r="S26" s="1081">
        <v>393531.3</v>
      </c>
      <c r="T26" s="1081">
        <v>399353.59999999998</v>
      </c>
      <c r="U26" s="1081">
        <v>344941.9</v>
      </c>
      <c r="V26" s="1080">
        <v>368078.2</v>
      </c>
      <c r="W26" s="1081">
        <v>315767</v>
      </c>
      <c r="X26" s="1088">
        <v>331669.3</v>
      </c>
      <c r="Y26" s="1100">
        <v>326092.79999999999</v>
      </c>
      <c r="Z26" s="1089">
        <v>317112.3</v>
      </c>
    </row>
    <row r="27" spans="1:26" ht="13.5" customHeight="1" x14ac:dyDescent="0.15">
      <c r="A27" s="135"/>
      <c r="B27" s="1306"/>
      <c r="C27" s="1306"/>
      <c r="D27" s="146" t="s">
        <v>177</v>
      </c>
      <c r="E27" s="1081">
        <v>0</v>
      </c>
      <c r="F27" s="1087">
        <v>0</v>
      </c>
      <c r="G27" s="1081">
        <v>0</v>
      </c>
      <c r="H27" s="1081">
        <v>0</v>
      </c>
      <c r="I27" s="1081">
        <v>0</v>
      </c>
      <c r="J27" s="1081">
        <v>0</v>
      </c>
      <c r="K27" s="1088">
        <v>0</v>
      </c>
      <c r="L27" s="1089">
        <v>0</v>
      </c>
      <c r="M27" s="1090">
        <v>0</v>
      </c>
      <c r="N27" s="147"/>
      <c r="O27" s="1306"/>
      <c r="P27" s="1306"/>
      <c r="Q27" s="146" t="s">
        <v>177</v>
      </c>
      <c r="R27" s="1081">
        <v>292184857</v>
      </c>
      <c r="S27" s="1081">
        <v>207559049</v>
      </c>
      <c r="T27" s="1081">
        <v>236218368</v>
      </c>
      <c r="U27" s="1081">
        <v>218596653</v>
      </c>
      <c r="V27" s="1081">
        <v>227923292</v>
      </c>
      <c r="W27" s="1081">
        <v>178565748</v>
      </c>
      <c r="X27" s="1088">
        <v>193144043</v>
      </c>
      <c r="Y27" s="1100">
        <v>201463555</v>
      </c>
      <c r="Z27" s="1089">
        <v>222628125</v>
      </c>
    </row>
    <row r="28" spans="1:26" ht="15.6" customHeight="1" x14ac:dyDescent="0.15">
      <c r="A28" s="135"/>
      <c r="B28" s="1306"/>
      <c r="C28" s="1307"/>
      <c r="D28" s="149" t="s">
        <v>179</v>
      </c>
      <c r="E28" s="1063">
        <f t="shared" ref="E28:M28" si="8">IF(E26=0,0,E27/E26)</f>
        <v>0</v>
      </c>
      <c r="F28" s="1063">
        <f t="shared" si="8"/>
        <v>0</v>
      </c>
      <c r="G28" s="1063">
        <f t="shared" si="8"/>
        <v>0</v>
      </c>
      <c r="H28" s="1063">
        <f t="shared" si="8"/>
        <v>0</v>
      </c>
      <c r="I28" s="1063">
        <f t="shared" si="8"/>
        <v>0</v>
      </c>
      <c r="J28" s="1063">
        <f t="shared" si="8"/>
        <v>0</v>
      </c>
      <c r="K28" s="1065">
        <f t="shared" si="8"/>
        <v>0</v>
      </c>
      <c r="L28" s="1066">
        <f t="shared" si="8"/>
        <v>0</v>
      </c>
      <c r="M28" s="1067">
        <f t="shared" si="8"/>
        <v>0</v>
      </c>
      <c r="N28" s="151"/>
      <c r="O28" s="1306"/>
      <c r="P28" s="1307"/>
      <c r="Q28" s="149" t="s">
        <v>179</v>
      </c>
      <c r="R28" s="1063">
        <f t="shared" ref="R28:W28" si="9">IF(R26=0,0,R27/R26)</f>
        <v>580.84745503268186</v>
      </c>
      <c r="S28" s="1063">
        <f t="shared" si="9"/>
        <v>527.42704074618712</v>
      </c>
      <c r="T28" s="1063">
        <f t="shared" si="9"/>
        <v>591.50178688761036</v>
      </c>
      <c r="U28" s="1064">
        <f t="shared" si="9"/>
        <v>633.7202091134767</v>
      </c>
      <c r="V28" s="1063">
        <f t="shared" si="9"/>
        <v>619.2251863870232</v>
      </c>
      <c r="W28" s="1063">
        <f t="shared" si="9"/>
        <v>565.49844663945248</v>
      </c>
      <c r="X28" s="1065">
        <f>IF(X26=0,0,X27/X26)</f>
        <v>582.33922464334205</v>
      </c>
      <c r="Y28" s="1068">
        <f>IF(Y26=0,0,Y27/Y26)</f>
        <v>617.81049750255147</v>
      </c>
      <c r="Z28" s="1066">
        <f>IF(Z26=0,0,Z27/Z26)</f>
        <v>702.04821761880578</v>
      </c>
    </row>
    <row r="29" spans="1:26" ht="13.5" customHeight="1" x14ac:dyDescent="0.15">
      <c r="A29" s="135"/>
      <c r="B29" s="1306"/>
      <c r="C29" s="1305" t="s">
        <v>21</v>
      </c>
      <c r="D29" s="144" t="s">
        <v>178</v>
      </c>
      <c r="E29" s="991">
        <f t="shared" ref="E29:M31" si="10">E9+E13+E17+E21+E25</f>
        <v>0</v>
      </c>
      <c r="F29" s="991">
        <f t="shared" si="10"/>
        <v>0</v>
      </c>
      <c r="G29" s="991">
        <f t="shared" si="10"/>
        <v>0</v>
      </c>
      <c r="H29" s="991">
        <f t="shared" si="10"/>
        <v>0</v>
      </c>
      <c r="I29" s="991">
        <f t="shared" si="10"/>
        <v>0</v>
      </c>
      <c r="J29" s="991">
        <f t="shared" si="10"/>
        <v>0</v>
      </c>
      <c r="K29" s="998">
        <f t="shared" si="10"/>
        <v>1</v>
      </c>
      <c r="L29" s="999">
        <f t="shared" si="10"/>
        <v>0</v>
      </c>
      <c r="M29" s="1000">
        <f t="shared" si="10"/>
        <v>0</v>
      </c>
      <c r="N29" s="145"/>
      <c r="O29" s="1306"/>
      <c r="P29" s="1305" t="s">
        <v>21</v>
      </c>
      <c r="Q29" s="144" t="s">
        <v>178</v>
      </c>
      <c r="R29" s="991">
        <f t="shared" ref="R29:Y31" si="11">R9+R13+R17+R21+R25</f>
        <v>2397</v>
      </c>
      <c r="S29" s="991">
        <f t="shared" si="11"/>
        <v>2183</v>
      </c>
      <c r="T29" s="991">
        <f t="shared" si="11"/>
        <v>2092</v>
      </c>
      <c r="U29" s="991">
        <f t="shared" si="11"/>
        <v>1955</v>
      </c>
      <c r="V29" s="990">
        <f t="shared" si="11"/>
        <v>1808</v>
      </c>
      <c r="W29" s="997">
        <f t="shared" si="11"/>
        <v>1580</v>
      </c>
      <c r="X29" s="998">
        <f t="shared" si="11"/>
        <v>1571</v>
      </c>
      <c r="Y29" s="1013">
        <f t="shared" si="11"/>
        <v>1516</v>
      </c>
      <c r="Z29" s="999">
        <f>Z9+Z13+Z17+Z21+Z25</f>
        <v>1456</v>
      </c>
    </row>
    <row r="30" spans="1:26" ht="13.5" customHeight="1" x14ac:dyDescent="0.15">
      <c r="A30" s="135"/>
      <c r="B30" s="1306"/>
      <c r="C30" s="1306"/>
      <c r="D30" s="146" t="s">
        <v>176</v>
      </c>
      <c r="E30" s="1081">
        <f t="shared" si="10"/>
        <v>0</v>
      </c>
      <c r="F30" s="1081">
        <f t="shared" si="10"/>
        <v>0</v>
      </c>
      <c r="G30" s="1081">
        <f t="shared" si="10"/>
        <v>0</v>
      </c>
      <c r="H30" s="1081">
        <f t="shared" si="10"/>
        <v>0</v>
      </c>
      <c r="I30" s="1081">
        <f t="shared" si="10"/>
        <v>0</v>
      </c>
      <c r="J30" s="1081">
        <f t="shared" si="10"/>
        <v>0</v>
      </c>
      <c r="K30" s="1088">
        <f t="shared" si="10"/>
        <v>384</v>
      </c>
      <c r="L30" s="1089">
        <f t="shared" si="10"/>
        <v>0</v>
      </c>
      <c r="M30" s="1090">
        <f t="shared" si="10"/>
        <v>0</v>
      </c>
      <c r="N30" s="145"/>
      <c r="O30" s="1306"/>
      <c r="P30" s="1306"/>
      <c r="Q30" s="146" t="s">
        <v>176</v>
      </c>
      <c r="R30" s="1081">
        <f t="shared" si="11"/>
        <v>778398.2</v>
      </c>
      <c r="S30" s="1081">
        <f t="shared" si="11"/>
        <v>738850.4</v>
      </c>
      <c r="T30" s="1081">
        <f t="shared" si="11"/>
        <v>696930.2</v>
      </c>
      <c r="U30" s="1081">
        <f t="shared" si="11"/>
        <v>647081.80000000005</v>
      </c>
      <c r="V30" s="1099">
        <f t="shared" si="11"/>
        <v>595394.5</v>
      </c>
      <c r="W30" s="1081">
        <f t="shared" si="11"/>
        <v>517371.7</v>
      </c>
      <c r="X30" s="1088">
        <f t="shared" si="11"/>
        <v>472578.19999999995</v>
      </c>
      <c r="Y30" s="1100">
        <f t="shared" si="11"/>
        <v>453484.69999999995</v>
      </c>
      <c r="Z30" s="1089">
        <f>Z10+Z14+Z18+Z22+Z26</f>
        <v>444204.5</v>
      </c>
    </row>
    <row r="31" spans="1:26" ht="13.5" customHeight="1" x14ac:dyDescent="0.15">
      <c r="A31" s="135"/>
      <c r="B31" s="1306"/>
      <c r="C31" s="1306"/>
      <c r="D31" s="146" t="s">
        <v>177</v>
      </c>
      <c r="E31" s="1081">
        <f>E11+E15+E19+E23+E27</f>
        <v>0</v>
      </c>
      <c r="F31" s="1081">
        <f t="shared" si="10"/>
        <v>0</v>
      </c>
      <c r="G31" s="1081">
        <f t="shared" si="10"/>
        <v>0</v>
      </c>
      <c r="H31" s="1081">
        <f t="shared" si="10"/>
        <v>0</v>
      </c>
      <c r="I31" s="1081">
        <f t="shared" si="10"/>
        <v>0</v>
      </c>
      <c r="J31" s="1081">
        <f t="shared" si="10"/>
        <v>0</v>
      </c>
      <c r="K31" s="1088">
        <f t="shared" si="10"/>
        <v>249247</v>
      </c>
      <c r="L31" s="1089">
        <f t="shared" si="10"/>
        <v>0</v>
      </c>
      <c r="M31" s="1090">
        <f t="shared" si="10"/>
        <v>0</v>
      </c>
      <c r="N31" s="147"/>
      <c r="O31" s="1306"/>
      <c r="P31" s="1306"/>
      <c r="Q31" s="146" t="s">
        <v>177</v>
      </c>
      <c r="R31" s="1081">
        <f t="shared" si="11"/>
        <v>547464634</v>
      </c>
      <c r="S31" s="1081">
        <f t="shared" si="11"/>
        <v>514502507</v>
      </c>
      <c r="T31" s="1081">
        <f t="shared" si="11"/>
        <v>495811087</v>
      </c>
      <c r="U31" s="1081">
        <f t="shared" si="11"/>
        <v>468973434</v>
      </c>
      <c r="V31" s="1081">
        <f t="shared" si="11"/>
        <v>412531759</v>
      </c>
      <c r="W31" s="1081">
        <f t="shared" si="11"/>
        <v>341013003</v>
      </c>
      <c r="X31" s="1088">
        <f t="shared" si="11"/>
        <v>300966244</v>
      </c>
      <c r="Y31" s="1100">
        <f t="shared" si="11"/>
        <v>293315859</v>
      </c>
      <c r="Z31" s="1089">
        <f>Z11+Z15+Z19+Z23+Z27</f>
        <v>328608946</v>
      </c>
    </row>
    <row r="32" spans="1:26" ht="15.6" customHeight="1" x14ac:dyDescent="0.15">
      <c r="A32" s="135"/>
      <c r="B32" s="1307"/>
      <c r="C32" s="1307"/>
      <c r="D32" s="149" t="s">
        <v>179</v>
      </c>
      <c r="E32" s="1063">
        <f t="shared" ref="E32:K32" si="12">IF(E30=0,0,E31/E30)</f>
        <v>0</v>
      </c>
      <c r="F32" s="1063">
        <f t="shared" si="12"/>
        <v>0</v>
      </c>
      <c r="G32" s="1063">
        <f t="shared" si="12"/>
        <v>0</v>
      </c>
      <c r="H32" s="1063">
        <f t="shared" si="12"/>
        <v>0</v>
      </c>
      <c r="I32" s="1063">
        <f t="shared" si="12"/>
        <v>0</v>
      </c>
      <c r="J32" s="1063">
        <f t="shared" si="12"/>
        <v>0</v>
      </c>
      <c r="K32" s="1065">
        <f t="shared" si="12"/>
        <v>649.08072916666663</v>
      </c>
      <c r="L32" s="1066">
        <f>IF(L30=0,0,L31/L30)</f>
        <v>0</v>
      </c>
      <c r="M32" s="1067">
        <f>IF(M30=0,0,M31/M30)</f>
        <v>0</v>
      </c>
      <c r="N32" s="151"/>
      <c r="O32" s="1307"/>
      <c r="P32" s="1307"/>
      <c r="Q32" s="149" t="s">
        <v>179</v>
      </c>
      <c r="R32" s="1063">
        <f t="shared" ref="R32:Y32" si="13">IF(R30=0,0,R31/R30)</f>
        <v>703.32207088865323</v>
      </c>
      <c r="S32" s="1063">
        <f t="shared" si="13"/>
        <v>696.35545571877606</v>
      </c>
      <c r="T32" s="1063">
        <f t="shared" si="13"/>
        <v>711.42144076982174</v>
      </c>
      <c r="U32" s="1063">
        <f t="shared" si="13"/>
        <v>724.75139000973286</v>
      </c>
      <c r="V32" s="1063">
        <f t="shared" si="13"/>
        <v>692.87129625819523</v>
      </c>
      <c r="W32" s="1063">
        <f t="shared" si="13"/>
        <v>659.12573687350891</v>
      </c>
      <c r="X32" s="1065">
        <f t="shared" si="13"/>
        <v>636.86019372031978</v>
      </c>
      <c r="Y32" s="1068">
        <f t="shared" si="13"/>
        <v>646.80431114875546</v>
      </c>
      <c r="Z32" s="1066">
        <f>IF(Z30=0,0,Z31/Z30)</f>
        <v>739.76951156505618</v>
      </c>
    </row>
    <row r="33" spans="1:26" ht="13.35" customHeight="1" x14ac:dyDescent="0.2">
      <c r="A33" s="135"/>
      <c r="B33" s="136"/>
      <c r="C33" s="136"/>
      <c r="D33" s="150"/>
      <c r="E33" s="137"/>
      <c r="F33" s="137"/>
      <c r="G33" s="137"/>
      <c r="H33" s="137"/>
      <c r="I33" s="137"/>
      <c r="J33" s="137"/>
      <c r="K33" s="137"/>
      <c r="L33" s="137"/>
      <c r="M33" s="137"/>
      <c r="N33" s="151"/>
      <c r="O33" s="136"/>
      <c r="P33" s="136"/>
      <c r="Q33" s="150"/>
      <c r="R33" s="137"/>
      <c r="S33" s="137"/>
      <c r="T33" s="137"/>
      <c r="U33" s="137"/>
      <c r="V33" s="137"/>
      <c r="W33" s="137"/>
      <c r="X33" s="137"/>
      <c r="Y33" s="137"/>
      <c r="Z33" s="137"/>
    </row>
    <row r="34" spans="1:26" ht="13.15" customHeight="1" x14ac:dyDescent="0.15">
      <c r="A34" s="135"/>
      <c r="B34" s="1308" t="s">
        <v>247</v>
      </c>
      <c r="C34" s="1309"/>
      <c r="D34" s="1310"/>
      <c r="E34" s="141" t="s">
        <v>546</v>
      </c>
      <c r="F34" s="141" t="s">
        <v>546</v>
      </c>
      <c r="G34" s="141" t="s">
        <v>546</v>
      </c>
      <c r="H34" s="140" t="s">
        <v>546</v>
      </c>
      <c r="I34" s="343" t="s">
        <v>540</v>
      </c>
      <c r="J34" s="140" t="s">
        <v>540</v>
      </c>
      <c r="K34" s="140" t="s">
        <v>540</v>
      </c>
      <c r="L34" s="314" t="s">
        <v>540</v>
      </c>
      <c r="M34" s="163" t="s">
        <v>540</v>
      </c>
      <c r="N34" s="151"/>
      <c r="O34" s="1308" t="s">
        <v>247</v>
      </c>
      <c r="P34" s="1309"/>
      <c r="Q34" s="1310"/>
      <c r="R34" s="141" t="s">
        <v>546</v>
      </c>
      <c r="S34" s="141" t="s">
        <v>546</v>
      </c>
      <c r="T34" s="141" t="s">
        <v>546</v>
      </c>
      <c r="U34" s="140" t="s">
        <v>546</v>
      </c>
      <c r="V34" s="343" t="s">
        <v>540</v>
      </c>
      <c r="W34" s="140" t="s">
        <v>540</v>
      </c>
      <c r="X34" s="589" t="s">
        <v>540</v>
      </c>
      <c r="Y34" s="314" t="s">
        <v>540</v>
      </c>
      <c r="Z34" s="163" t="s">
        <v>540</v>
      </c>
    </row>
    <row r="35" spans="1:26" ht="13.15" customHeight="1" x14ac:dyDescent="0.15">
      <c r="A35" s="135"/>
      <c r="B35" s="1311"/>
      <c r="C35" s="1312"/>
      <c r="D35" s="1313"/>
      <c r="E35" s="143" t="s">
        <v>538</v>
      </c>
      <c r="F35" s="143" t="s">
        <v>537</v>
      </c>
      <c r="G35" s="341" t="s">
        <v>536</v>
      </c>
      <c r="H35" s="341" t="s">
        <v>535</v>
      </c>
      <c r="I35" s="341" t="s">
        <v>545</v>
      </c>
      <c r="J35" s="341" t="s">
        <v>544</v>
      </c>
      <c r="K35" s="341" t="s">
        <v>543</v>
      </c>
      <c r="L35" s="315" t="s">
        <v>542</v>
      </c>
      <c r="M35" s="164" t="s">
        <v>541</v>
      </c>
      <c r="N35" s="151"/>
      <c r="O35" s="1311"/>
      <c r="P35" s="1312"/>
      <c r="Q35" s="1313"/>
      <c r="R35" s="341" t="s">
        <v>538</v>
      </c>
      <c r="S35" s="339" t="s">
        <v>537</v>
      </c>
      <c r="T35" s="341" t="s">
        <v>536</v>
      </c>
      <c r="U35" s="339" t="s">
        <v>535</v>
      </c>
      <c r="V35" s="143" t="s">
        <v>545</v>
      </c>
      <c r="W35" s="341" t="s">
        <v>544</v>
      </c>
      <c r="X35" s="590" t="s">
        <v>543</v>
      </c>
      <c r="Y35" s="315" t="s">
        <v>542</v>
      </c>
      <c r="Z35" s="164" t="s">
        <v>541</v>
      </c>
    </row>
    <row r="36" spans="1:26" ht="13.5" customHeight="1" x14ac:dyDescent="0.15">
      <c r="B36" s="1305" t="s">
        <v>9</v>
      </c>
      <c r="C36" s="1305">
        <v>5</v>
      </c>
      <c r="D36" s="144" t="s">
        <v>178</v>
      </c>
      <c r="E36" s="990">
        <v>0</v>
      </c>
      <c r="F36" s="990">
        <v>0</v>
      </c>
      <c r="G36" s="991">
        <v>0</v>
      </c>
      <c r="H36" s="991">
        <v>0</v>
      </c>
      <c r="I36" s="991">
        <v>0</v>
      </c>
      <c r="J36" s="991">
        <v>0</v>
      </c>
      <c r="K36" s="998">
        <v>0</v>
      </c>
      <c r="L36" s="999">
        <v>0</v>
      </c>
      <c r="M36" s="1000">
        <v>0</v>
      </c>
      <c r="N36" s="145"/>
      <c r="O36" s="1305" t="s">
        <v>21</v>
      </c>
      <c r="P36" s="1305">
        <v>5</v>
      </c>
      <c r="Q36" s="144" t="s">
        <v>178</v>
      </c>
      <c r="R36" s="1005">
        <f t="shared" ref="R36:Y38" si="14">SUM(E9,E36,R9)</f>
        <v>0</v>
      </c>
      <c r="S36" s="1005">
        <f t="shared" si="14"/>
        <v>0</v>
      </c>
      <c r="T36" s="1005">
        <f t="shared" si="14"/>
        <v>0</v>
      </c>
      <c r="U36" s="1005">
        <f t="shared" si="14"/>
        <v>0</v>
      </c>
      <c r="V36" s="1011">
        <f t="shared" si="14"/>
        <v>0</v>
      </c>
      <c r="W36" s="1005">
        <f t="shared" si="14"/>
        <v>0</v>
      </c>
      <c r="X36" s="1008">
        <f t="shared" si="14"/>
        <v>0</v>
      </c>
      <c r="Y36" s="1009">
        <f t="shared" si="14"/>
        <v>0</v>
      </c>
      <c r="Z36" s="1010">
        <f>SUM(M9,M36,Z9)</f>
        <v>0</v>
      </c>
    </row>
    <row r="37" spans="1:26" ht="13.5" customHeight="1" x14ac:dyDescent="0.15">
      <c r="B37" s="1306"/>
      <c r="C37" s="1306"/>
      <c r="D37" s="146" t="s">
        <v>176</v>
      </c>
      <c r="E37" s="1080">
        <v>0</v>
      </c>
      <c r="F37" s="1080">
        <v>0</v>
      </c>
      <c r="G37" s="1081">
        <v>0</v>
      </c>
      <c r="H37" s="1081">
        <v>0</v>
      </c>
      <c r="I37" s="1081">
        <v>0</v>
      </c>
      <c r="J37" s="1081">
        <v>0</v>
      </c>
      <c r="K37" s="1088">
        <v>0</v>
      </c>
      <c r="L37" s="1089">
        <v>0</v>
      </c>
      <c r="M37" s="1090">
        <v>0</v>
      </c>
      <c r="N37" s="145"/>
      <c r="O37" s="1306"/>
      <c r="P37" s="1306"/>
      <c r="Q37" s="167" t="s">
        <v>176</v>
      </c>
      <c r="R37" s="1087">
        <f t="shared" si="14"/>
        <v>0</v>
      </c>
      <c r="S37" s="1087">
        <f t="shared" si="14"/>
        <v>0</v>
      </c>
      <c r="T37" s="1087">
        <f t="shared" si="14"/>
        <v>0</v>
      </c>
      <c r="U37" s="1087">
        <f t="shared" si="14"/>
        <v>0</v>
      </c>
      <c r="V37" s="1091">
        <f t="shared" si="14"/>
        <v>0</v>
      </c>
      <c r="W37" s="1087">
        <f t="shared" si="14"/>
        <v>0</v>
      </c>
      <c r="X37" s="1102">
        <f t="shared" si="14"/>
        <v>0</v>
      </c>
      <c r="Y37" s="1103">
        <f t="shared" si="14"/>
        <v>0</v>
      </c>
      <c r="Z37" s="1095">
        <f>SUM(M10,M37,Z10)</f>
        <v>0</v>
      </c>
    </row>
    <row r="38" spans="1:26" ht="13.5" customHeight="1" x14ac:dyDescent="0.15">
      <c r="B38" s="1306"/>
      <c r="C38" s="1306"/>
      <c r="D38" s="146" t="s">
        <v>177</v>
      </c>
      <c r="E38" s="1080">
        <v>0</v>
      </c>
      <c r="F38" s="1080">
        <v>0</v>
      </c>
      <c r="G38" s="1081">
        <v>0</v>
      </c>
      <c r="H38" s="1081">
        <v>0</v>
      </c>
      <c r="I38" s="1099">
        <v>0</v>
      </c>
      <c r="J38" s="1110">
        <v>0</v>
      </c>
      <c r="K38" s="1088">
        <v>0</v>
      </c>
      <c r="L38" s="1089">
        <v>0</v>
      </c>
      <c r="M38" s="1090">
        <v>0</v>
      </c>
      <c r="N38" s="147"/>
      <c r="O38" s="1306"/>
      <c r="P38" s="1306"/>
      <c r="Q38" s="167" t="s">
        <v>177</v>
      </c>
      <c r="R38" s="1087">
        <f t="shared" si="14"/>
        <v>0</v>
      </c>
      <c r="S38" s="1087">
        <f t="shared" si="14"/>
        <v>0</v>
      </c>
      <c r="T38" s="1087">
        <f t="shared" si="14"/>
        <v>0</v>
      </c>
      <c r="U38" s="1087">
        <f t="shared" si="14"/>
        <v>0</v>
      </c>
      <c r="V38" s="1091">
        <f t="shared" si="14"/>
        <v>0</v>
      </c>
      <c r="W38" s="1087">
        <f t="shared" si="14"/>
        <v>0</v>
      </c>
      <c r="X38" s="1102">
        <f t="shared" si="14"/>
        <v>0</v>
      </c>
      <c r="Y38" s="1103">
        <f t="shared" si="14"/>
        <v>0</v>
      </c>
      <c r="Z38" s="1095">
        <f>SUM(M11,M38,Z11)</f>
        <v>0</v>
      </c>
    </row>
    <row r="39" spans="1:26" ht="15.6" customHeight="1" x14ac:dyDescent="0.15">
      <c r="B39" s="1306"/>
      <c r="C39" s="1307"/>
      <c r="D39" s="149" t="s">
        <v>179</v>
      </c>
      <c r="E39" s="1063">
        <f t="shared" ref="E39:M39" si="15">IF(E37=0,0,E38/E37)</f>
        <v>0</v>
      </c>
      <c r="F39" s="1063">
        <f t="shared" si="15"/>
        <v>0</v>
      </c>
      <c r="G39" s="1063">
        <f t="shared" si="15"/>
        <v>0</v>
      </c>
      <c r="H39" s="1063">
        <f t="shared" si="15"/>
        <v>0</v>
      </c>
      <c r="I39" s="1063">
        <f t="shared" si="15"/>
        <v>0</v>
      </c>
      <c r="J39" s="1063">
        <f t="shared" si="15"/>
        <v>0</v>
      </c>
      <c r="K39" s="1065">
        <f t="shared" si="15"/>
        <v>0</v>
      </c>
      <c r="L39" s="1066">
        <f t="shared" si="15"/>
        <v>0</v>
      </c>
      <c r="M39" s="1067">
        <f t="shared" si="15"/>
        <v>0</v>
      </c>
      <c r="N39" s="151"/>
      <c r="O39" s="1306"/>
      <c r="P39" s="1307"/>
      <c r="Q39" s="149" t="s">
        <v>179</v>
      </c>
      <c r="R39" s="1063">
        <f t="shared" ref="R39:Y39" si="16">IF(R37=0,0,R38/R37)</f>
        <v>0</v>
      </c>
      <c r="S39" s="1063">
        <f t="shared" si="16"/>
        <v>0</v>
      </c>
      <c r="T39" s="1063">
        <f t="shared" si="16"/>
        <v>0</v>
      </c>
      <c r="U39" s="1063">
        <f t="shared" si="16"/>
        <v>0</v>
      </c>
      <c r="V39" s="1063">
        <f t="shared" si="16"/>
        <v>0</v>
      </c>
      <c r="W39" s="1063">
        <f t="shared" si="16"/>
        <v>0</v>
      </c>
      <c r="X39" s="1065">
        <f t="shared" si="16"/>
        <v>0</v>
      </c>
      <c r="Y39" s="1066">
        <f t="shared" si="16"/>
        <v>0</v>
      </c>
      <c r="Z39" s="1067">
        <f>IF(Z37=0,0,Z38/Z37)</f>
        <v>0</v>
      </c>
    </row>
    <row r="40" spans="1:26" ht="13.5" customHeight="1" x14ac:dyDescent="0.15">
      <c r="B40" s="1306"/>
      <c r="C40" s="1305">
        <v>4</v>
      </c>
      <c r="D40" s="144" t="s">
        <v>178</v>
      </c>
      <c r="E40" s="991">
        <v>0</v>
      </c>
      <c r="F40" s="991">
        <v>1</v>
      </c>
      <c r="G40" s="991">
        <v>1</v>
      </c>
      <c r="H40" s="991">
        <v>0</v>
      </c>
      <c r="I40" s="991">
        <v>1</v>
      </c>
      <c r="J40" s="991">
        <v>0</v>
      </c>
      <c r="K40" s="998">
        <v>0</v>
      </c>
      <c r="L40" s="999">
        <v>0</v>
      </c>
      <c r="M40" s="1000">
        <v>0</v>
      </c>
      <c r="N40" s="145"/>
      <c r="O40" s="1306"/>
      <c r="P40" s="1305">
        <v>4</v>
      </c>
      <c r="Q40" s="144" t="s">
        <v>178</v>
      </c>
      <c r="R40" s="1005">
        <f t="shared" ref="R40:Y42" si="17">SUM(E13,E40,R13)</f>
        <v>0</v>
      </c>
      <c r="S40" s="1005">
        <f t="shared" si="17"/>
        <v>1</v>
      </c>
      <c r="T40" s="1005">
        <f t="shared" si="17"/>
        <v>1</v>
      </c>
      <c r="U40" s="1005">
        <f t="shared" si="17"/>
        <v>0</v>
      </c>
      <c r="V40" s="1011">
        <f t="shared" si="17"/>
        <v>1</v>
      </c>
      <c r="W40" s="1005">
        <f t="shared" si="17"/>
        <v>0</v>
      </c>
      <c r="X40" s="1008">
        <f t="shared" si="17"/>
        <v>0</v>
      </c>
      <c r="Y40" s="1009">
        <f t="shared" si="17"/>
        <v>0</v>
      </c>
      <c r="Z40" s="1010">
        <f>SUM(M13,M40,Z13)</f>
        <v>0</v>
      </c>
    </row>
    <row r="41" spans="1:26" ht="13.5" customHeight="1" x14ac:dyDescent="0.15">
      <c r="B41" s="1306"/>
      <c r="C41" s="1306"/>
      <c r="D41" s="146" t="s">
        <v>176</v>
      </c>
      <c r="E41" s="1081">
        <v>0</v>
      </c>
      <c r="F41" s="1081">
        <v>488</v>
      </c>
      <c r="G41" s="1081">
        <v>376.7</v>
      </c>
      <c r="H41" s="1081">
        <v>0</v>
      </c>
      <c r="I41" s="1081">
        <v>470.2</v>
      </c>
      <c r="J41" s="1081">
        <v>0</v>
      </c>
      <c r="K41" s="1088">
        <v>0</v>
      </c>
      <c r="L41" s="1089">
        <v>0</v>
      </c>
      <c r="M41" s="1090">
        <v>0</v>
      </c>
      <c r="N41" s="145"/>
      <c r="O41" s="1306"/>
      <c r="P41" s="1306"/>
      <c r="Q41" s="146" t="s">
        <v>176</v>
      </c>
      <c r="R41" s="1087">
        <f t="shared" si="17"/>
        <v>0</v>
      </c>
      <c r="S41" s="1087">
        <f t="shared" si="17"/>
        <v>488</v>
      </c>
      <c r="T41" s="1087">
        <f t="shared" si="17"/>
        <v>376.7</v>
      </c>
      <c r="U41" s="1087">
        <f t="shared" si="17"/>
        <v>0</v>
      </c>
      <c r="V41" s="1091">
        <f t="shared" si="17"/>
        <v>470.2</v>
      </c>
      <c r="W41" s="1087">
        <f t="shared" si="17"/>
        <v>0</v>
      </c>
      <c r="X41" s="1102">
        <f t="shared" si="17"/>
        <v>0</v>
      </c>
      <c r="Y41" s="1103">
        <f t="shared" si="17"/>
        <v>0</v>
      </c>
      <c r="Z41" s="1095">
        <f>SUM(M14,M41,Z14)</f>
        <v>0</v>
      </c>
    </row>
    <row r="42" spans="1:26" ht="13.5" customHeight="1" x14ac:dyDescent="0.15">
      <c r="B42" s="1306"/>
      <c r="C42" s="1306"/>
      <c r="D42" s="146" t="s">
        <v>177</v>
      </c>
      <c r="E42" s="1081">
        <v>0</v>
      </c>
      <c r="F42" s="1081">
        <v>711504</v>
      </c>
      <c r="G42" s="1081">
        <v>501222</v>
      </c>
      <c r="H42" s="1081">
        <v>0</v>
      </c>
      <c r="I42" s="1099">
        <v>434183</v>
      </c>
      <c r="J42" s="1081">
        <v>0</v>
      </c>
      <c r="K42" s="1088">
        <v>0</v>
      </c>
      <c r="L42" s="1089">
        <v>0</v>
      </c>
      <c r="M42" s="1090">
        <v>0</v>
      </c>
      <c r="N42" s="147"/>
      <c r="O42" s="1306"/>
      <c r="P42" s="1306"/>
      <c r="Q42" s="146" t="s">
        <v>177</v>
      </c>
      <c r="R42" s="1087">
        <f t="shared" si="17"/>
        <v>0</v>
      </c>
      <c r="S42" s="1087">
        <f t="shared" si="17"/>
        <v>711504</v>
      </c>
      <c r="T42" s="1087">
        <f t="shared" si="17"/>
        <v>501222</v>
      </c>
      <c r="U42" s="1087">
        <f t="shared" si="17"/>
        <v>0</v>
      </c>
      <c r="V42" s="1091">
        <f t="shared" si="17"/>
        <v>434183</v>
      </c>
      <c r="W42" s="1087">
        <f t="shared" si="17"/>
        <v>0</v>
      </c>
      <c r="X42" s="1102">
        <f t="shared" si="17"/>
        <v>0</v>
      </c>
      <c r="Y42" s="1103">
        <f t="shared" si="17"/>
        <v>0</v>
      </c>
      <c r="Z42" s="1095">
        <f>SUM(M15,M42,Z15)</f>
        <v>0</v>
      </c>
    </row>
    <row r="43" spans="1:26" ht="15.6" customHeight="1" x14ac:dyDescent="0.15">
      <c r="B43" s="1306"/>
      <c r="C43" s="1307"/>
      <c r="D43" s="149" t="s">
        <v>179</v>
      </c>
      <c r="E43" s="1063">
        <f t="shared" ref="E43:M43" si="18">IF(E41=0,0,E42/E41)</f>
        <v>0</v>
      </c>
      <c r="F43" s="1063">
        <f t="shared" si="18"/>
        <v>1458</v>
      </c>
      <c r="G43" s="1063">
        <f t="shared" si="18"/>
        <v>1330.560127422352</v>
      </c>
      <c r="H43" s="1063">
        <f t="shared" si="18"/>
        <v>0</v>
      </c>
      <c r="I43" s="1063">
        <f t="shared" si="18"/>
        <v>923.40068056146322</v>
      </c>
      <c r="J43" s="1063">
        <f t="shared" si="18"/>
        <v>0</v>
      </c>
      <c r="K43" s="1065">
        <f t="shared" si="18"/>
        <v>0</v>
      </c>
      <c r="L43" s="1066">
        <f t="shared" si="18"/>
        <v>0</v>
      </c>
      <c r="M43" s="1067">
        <f t="shared" si="18"/>
        <v>0</v>
      </c>
      <c r="N43" s="151"/>
      <c r="O43" s="1306"/>
      <c r="P43" s="1307"/>
      <c r="Q43" s="149" t="s">
        <v>179</v>
      </c>
      <c r="R43" s="1063">
        <f t="shared" ref="R43:Y43" si="19">IF(R41=0,0,R42/R41)</f>
        <v>0</v>
      </c>
      <c r="S43" s="1063">
        <f t="shared" si="19"/>
        <v>1458</v>
      </c>
      <c r="T43" s="1063">
        <f t="shared" si="19"/>
        <v>1330.560127422352</v>
      </c>
      <c r="U43" s="1063">
        <f t="shared" si="19"/>
        <v>0</v>
      </c>
      <c r="V43" s="1064">
        <f t="shared" si="19"/>
        <v>923.40068056146322</v>
      </c>
      <c r="W43" s="1063">
        <f t="shared" si="19"/>
        <v>0</v>
      </c>
      <c r="X43" s="1065">
        <f t="shared" si="19"/>
        <v>0</v>
      </c>
      <c r="Y43" s="1066">
        <f t="shared" si="19"/>
        <v>0</v>
      </c>
      <c r="Z43" s="1067">
        <f>IF(Z41=0,0,Z42/Z41)</f>
        <v>0</v>
      </c>
    </row>
    <row r="44" spans="1:26" ht="13.5" customHeight="1" x14ac:dyDescent="0.15">
      <c r="B44" s="1306"/>
      <c r="C44" s="1305">
        <v>3</v>
      </c>
      <c r="D44" s="144" t="s">
        <v>178</v>
      </c>
      <c r="E44" s="991">
        <v>5</v>
      </c>
      <c r="F44" s="991">
        <v>10</v>
      </c>
      <c r="G44" s="991">
        <v>10</v>
      </c>
      <c r="H44" s="991">
        <v>11</v>
      </c>
      <c r="I44" s="1014">
        <v>6</v>
      </c>
      <c r="J44" s="991">
        <v>1</v>
      </c>
      <c r="K44" s="998">
        <v>3</v>
      </c>
      <c r="L44" s="999">
        <v>1</v>
      </c>
      <c r="M44" s="1000">
        <v>3</v>
      </c>
      <c r="N44" s="145"/>
      <c r="O44" s="1306"/>
      <c r="P44" s="1305">
        <v>3</v>
      </c>
      <c r="Q44" s="144" t="s">
        <v>178</v>
      </c>
      <c r="R44" s="991">
        <f t="shared" ref="R44:Y46" si="20">SUM(E17,E44,R17)</f>
        <v>5</v>
      </c>
      <c r="S44" s="991">
        <f t="shared" si="20"/>
        <v>16</v>
      </c>
      <c r="T44" s="991">
        <f t="shared" si="20"/>
        <v>12</v>
      </c>
      <c r="U44" s="991">
        <f t="shared" si="20"/>
        <v>12</v>
      </c>
      <c r="V44" s="991">
        <f t="shared" si="20"/>
        <v>14</v>
      </c>
      <c r="W44" s="991">
        <f t="shared" si="20"/>
        <v>3</v>
      </c>
      <c r="X44" s="998">
        <f t="shared" si="20"/>
        <v>4</v>
      </c>
      <c r="Y44" s="999">
        <f t="shared" si="20"/>
        <v>2</v>
      </c>
      <c r="Z44" s="1000">
        <f>SUM(M17,M44,Z17)</f>
        <v>7</v>
      </c>
    </row>
    <row r="45" spans="1:26" ht="13.5" customHeight="1" x14ac:dyDescent="0.15">
      <c r="B45" s="1306"/>
      <c r="C45" s="1306"/>
      <c r="D45" s="146" t="s">
        <v>176</v>
      </c>
      <c r="E45" s="1081">
        <v>2470.6</v>
      </c>
      <c r="F45" s="1081">
        <v>4766</v>
      </c>
      <c r="G45" s="1081">
        <v>4613.3</v>
      </c>
      <c r="H45" s="1081">
        <v>4735.1000000000004</v>
      </c>
      <c r="I45" s="1081">
        <v>2772</v>
      </c>
      <c r="J45" s="1081">
        <v>444</v>
      </c>
      <c r="K45" s="1088">
        <v>1461.9</v>
      </c>
      <c r="L45" s="1089">
        <v>378.6</v>
      </c>
      <c r="M45" s="1090">
        <v>1433.1</v>
      </c>
      <c r="N45" s="145"/>
      <c r="O45" s="1306"/>
      <c r="P45" s="1306"/>
      <c r="Q45" s="146" t="s">
        <v>176</v>
      </c>
      <c r="R45" s="1081">
        <f t="shared" si="20"/>
        <v>2470.6</v>
      </c>
      <c r="S45" s="1081">
        <f t="shared" si="20"/>
        <v>7432.2</v>
      </c>
      <c r="T45" s="1081">
        <f t="shared" si="20"/>
        <v>5480.5</v>
      </c>
      <c r="U45" s="1081">
        <f t="shared" si="20"/>
        <v>5200.4000000000005</v>
      </c>
      <c r="V45" s="1099">
        <f t="shared" si="20"/>
        <v>6686</v>
      </c>
      <c r="W45" s="1081">
        <f t="shared" si="20"/>
        <v>1387.1</v>
      </c>
      <c r="X45" s="1088">
        <f t="shared" si="20"/>
        <v>1871.2</v>
      </c>
      <c r="Y45" s="1089">
        <f t="shared" si="20"/>
        <v>921.1</v>
      </c>
      <c r="Z45" s="1090">
        <f>SUM(M18,M45,Z18)</f>
        <v>3323.3999999999996</v>
      </c>
    </row>
    <row r="46" spans="1:26" ht="13.5" customHeight="1" x14ac:dyDescent="0.15">
      <c r="B46" s="1306"/>
      <c r="C46" s="1306"/>
      <c r="D46" s="146" t="s">
        <v>177</v>
      </c>
      <c r="E46" s="1081">
        <v>2860137</v>
      </c>
      <c r="F46" s="1081">
        <v>5808889</v>
      </c>
      <c r="G46" s="1111">
        <v>5271509</v>
      </c>
      <c r="H46" s="1111">
        <v>5285288</v>
      </c>
      <c r="I46" s="1111">
        <v>2916076</v>
      </c>
      <c r="J46" s="1111">
        <v>305934</v>
      </c>
      <c r="K46" s="1112">
        <v>1089658</v>
      </c>
      <c r="L46" s="1113">
        <v>275590</v>
      </c>
      <c r="M46" s="1114">
        <v>1599945</v>
      </c>
      <c r="N46" s="147"/>
      <c r="O46" s="1306"/>
      <c r="P46" s="1306"/>
      <c r="Q46" s="146" t="s">
        <v>177</v>
      </c>
      <c r="R46" s="1081">
        <f t="shared" si="20"/>
        <v>2860137</v>
      </c>
      <c r="S46" s="1081">
        <f t="shared" si="20"/>
        <v>8791349</v>
      </c>
      <c r="T46" s="1081">
        <f t="shared" si="20"/>
        <v>6334560</v>
      </c>
      <c r="U46" s="1081">
        <f t="shared" si="20"/>
        <v>5841582</v>
      </c>
      <c r="V46" s="1081">
        <f t="shared" si="20"/>
        <v>6930800</v>
      </c>
      <c r="W46" s="1081">
        <f t="shared" si="20"/>
        <v>1359069</v>
      </c>
      <c r="X46" s="1088">
        <f t="shared" si="20"/>
        <v>1611712</v>
      </c>
      <c r="Y46" s="1089">
        <f t="shared" si="20"/>
        <v>900159</v>
      </c>
      <c r="Z46" s="1090">
        <f>SUM(M19,M46,Z19)</f>
        <v>3884063</v>
      </c>
    </row>
    <row r="47" spans="1:26" ht="15.6" customHeight="1" x14ac:dyDescent="0.15">
      <c r="B47" s="1306"/>
      <c r="C47" s="1307"/>
      <c r="D47" s="149" t="s">
        <v>179</v>
      </c>
      <c r="E47" s="1063">
        <f t="shared" ref="E47:M47" si="21">IF(E45=0,0,E46/E45)</f>
        <v>1157.6689872905367</v>
      </c>
      <c r="F47" s="1063">
        <f t="shared" si="21"/>
        <v>1218.818506084767</v>
      </c>
      <c r="G47" s="1063">
        <f t="shared" si="21"/>
        <v>1142.6763921704637</v>
      </c>
      <c r="H47" s="1063">
        <f t="shared" si="21"/>
        <v>1116.1935333995057</v>
      </c>
      <c r="I47" s="1063">
        <f t="shared" si="21"/>
        <v>1051.9754689754691</v>
      </c>
      <c r="J47" s="1063">
        <f t="shared" si="21"/>
        <v>689.04054054054052</v>
      </c>
      <c r="K47" s="1065">
        <f t="shared" si="21"/>
        <v>745.37109241398173</v>
      </c>
      <c r="L47" s="1066">
        <f t="shared" si="21"/>
        <v>727.918647649234</v>
      </c>
      <c r="M47" s="1067">
        <f t="shared" si="21"/>
        <v>1116.4224408624661</v>
      </c>
      <c r="N47" s="151"/>
      <c r="O47" s="1306"/>
      <c r="P47" s="1307"/>
      <c r="Q47" s="149" t="s">
        <v>179</v>
      </c>
      <c r="R47" s="1063">
        <f>IF(R45=0,0,R46/R45)</f>
        <v>1157.6689872905367</v>
      </c>
      <c r="S47" s="1063">
        <f t="shared" ref="S47:X47" si="22">IF(S45=0,0,S46/S45)</f>
        <v>1182.8730389386724</v>
      </c>
      <c r="T47" s="1063">
        <f t="shared" si="22"/>
        <v>1155.8361463370131</v>
      </c>
      <c r="U47" s="1063">
        <f t="shared" si="22"/>
        <v>1123.2947465579571</v>
      </c>
      <c r="V47" s="1069">
        <f t="shared" si="22"/>
        <v>1036.6138199222255</v>
      </c>
      <c r="W47" s="1063">
        <f t="shared" si="22"/>
        <v>979.79165164732183</v>
      </c>
      <c r="X47" s="1065">
        <f t="shared" si="22"/>
        <v>861.32535271483539</v>
      </c>
      <c r="Y47" s="1066">
        <f>IF(Y45=0,0,Y46/Y45)</f>
        <v>977.26522635978722</v>
      </c>
      <c r="Z47" s="1067">
        <f>IF(Z45=0,0,Z46/Z45)</f>
        <v>1168.7016308599627</v>
      </c>
    </row>
    <row r="48" spans="1:26" ht="13.5" customHeight="1" x14ac:dyDescent="0.15">
      <c r="B48" s="1306"/>
      <c r="C48" s="1305">
        <v>2</v>
      </c>
      <c r="D48" s="144" t="s">
        <v>178</v>
      </c>
      <c r="E48" s="991">
        <v>344</v>
      </c>
      <c r="F48" s="991">
        <v>549</v>
      </c>
      <c r="G48" s="991">
        <v>413</v>
      </c>
      <c r="H48" s="991">
        <v>332</v>
      </c>
      <c r="I48" s="991">
        <v>266</v>
      </c>
      <c r="J48" s="991">
        <v>173</v>
      </c>
      <c r="K48" s="998">
        <v>205</v>
      </c>
      <c r="L48" s="1014">
        <v>205</v>
      </c>
      <c r="M48" s="1000">
        <v>186</v>
      </c>
      <c r="N48" s="145"/>
      <c r="O48" s="1306"/>
      <c r="P48" s="1305">
        <v>2</v>
      </c>
      <c r="Q48" s="144" t="s">
        <v>178</v>
      </c>
      <c r="R48" s="991">
        <f t="shared" ref="R48:Y50" si="23">SUM(E21,E48,R21)</f>
        <v>983</v>
      </c>
      <c r="S48" s="991">
        <f t="shared" si="23"/>
        <v>1351</v>
      </c>
      <c r="T48" s="991">
        <f t="shared" si="23"/>
        <v>1130</v>
      </c>
      <c r="U48" s="991">
        <f t="shared" si="23"/>
        <v>1063</v>
      </c>
      <c r="V48" s="991">
        <f t="shared" si="23"/>
        <v>795</v>
      </c>
      <c r="W48" s="991">
        <f t="shared" si="23"/>
        <v>666</v>
      </c>
      <c r="X48" s="998">
        <f t="shared" si="23"/>
        <v>566</v>
      </c>
      <c r="Y48" s="999">
        <f t="shared" si="23"/>
        <v>533</v>
      </c>
      <c r="Z48" s="1000">
        <f>SUM(M21,M48,Z21)</f>
        <v>496</v>
      </c>
    </row>
    <row r="49" spans="1:26" ht="13.5" customHeight="1" x14ac:dyDescent="0.15">
      <c r="B49" s="1306"/>
      <c r="C49" s="1306"/>
      <c r="D49" s="146" t="s">
        <v>176</v>
      </c>
      <c r="E49" s="1081">
        <v>147753.79999999999</v>
      </c>
      <c r="F49" s="1081">
        <v>239067.2</v>
      </c>
      <c r="G49" s="1081">
        <v>181492.6</v>
      </c>
      <c r="H49" s="1081">
        <v>145368.9</v>
      </c>
      <c r="I49" s="1099">
        <v>118409</v>
      </c>
      <c r="J49" s="1081">
        <v>72990.3</v>
      </c>
      <c r="K49" s="1088">
        <v>80073.5</v>
      </c>
      <c r="L49" s="1100">
        <v>79219.399999999994</v>
      </c>
      <c r="M49" s="1089">
        <v>72500.600000000006</v>
      </c>
      <c r="N49" s="145"/>
      <c r="O49" s="1306"/>
      <c r="P49" s="1306"/>
      <c r="Q49" s="146" t="s">
        <v>176</v>
      </c>
      <c r="R49" s="1081">
        <f t="shared" si="23"/>
        <v>423120</v>
      </c>
      <c r="S49" s="1081">
        <f t="shared" si="23"/>
        <v>581720.10000000009</v>
      </c>
      <c r="T49" s="1081">
        <f t="shared" si="23"/>
        <v>478202</v>
      </c>
      <c r="U49" s="1081">
        <f t="shared" si="23"/>
        <v>447043.5</v>
      </c>
      <c r="V49" s="1099">
        <f t="shared" si="23"/>
        <v>341811.3</v>
      </c>
      <c r="W49" s="1081">
        <f t="shared" si="23"/>
        <v>273651.90000000002</v>
      </c>
      <c r="X49" s="1088">
        <f t="shared" si="23"/>
        <v>220957.1</v>
      </c>
      <c r="Y49" s="1089">
        <f t="shared" si="23"/>
        <v>206068.8</v>
      </c>
      <c r="Z49" s="1090">
        <f>SUM(M22,M49,Z22)</f>
        <v>197702.5</v>
      </c>
    </row>
    <row r="50" spans="1:26" ht="13.5" customHeight="1" x14ac:dyDescent="0.15">
      <c r="B50" s="1306"/>
      <c r="C50" s="1306"/>
      <c r="D50" s="146" t="s">
        <v>177</v>
      </c>
      <c r="E50" s="1081">
        <v>144596351</v>
      </c>
      <c r="F50" s="1081">
        <v>231015169</v>
      </c>
      <c r="G50" s="1081">
        <v>185135596</v>
      </c>
      <c r="H50" s="1081">
        <v>139149477</v>
      </c>
      <c r="I50" s="1099">
        <v>102890099</v>
      </c>
      <c r="J50" s="1081">
        <v>66207654</v>
      </c>
      <c r="K50" s="1109">
        <v>60526908</v>
      </c>
      <c r="L50" s="1115">
        <v>56275181</v>
      </c>
      <c r="M50" s="1116">
        <v>60498381</v>
      </c>
      <c r="N50" s="147"/>
      <c r="O50" s="1306"/>
      <c r="P50" s="1306"/>
      <c r="Q50" s="146" t="s">
        <v>177</v>
      </c>
      <c r="R50" s="1081">
        <f t="shared" si="23"/>
        <v>399876128</v>
      </c>
      <c r="S50" s="1081">
        <f t="shared" si="23"/>
        <v>534976167</v>
      </c>
      <c r="T50" s="1081">
        <f t="shared" si="23"/>
        <v>443665264</v>
      </c>
      <c r="U50" s="1081">
        <f t="shared" si="23"/>
        <v>388969964</v>
      </c>
      <c r="V50" s="1099">
        <f t="shared" si="23"/>
        <v>283483842</v>
      </c>
      <c r="W50" s="1081">
        <f t="shared" si="23"/>
        <v>227601774</v>
      </c>
      <c r="X50" s="1088">
        <f t="shared" si="23"/>
        <v>168076302</v>
      </c>
      <c r="Y50" s="1089">
        <f t="shared" si="23"/>
        <v>147502916</v>
      </c>
      <c r="Z50" s="1090">
        <f>SUM(M23,M50,Z23)</f>
        <v>164195084</v>
      </c>
    </row>
    <row r="51" spans="1:26" ht="15.6" customHeight="1" x14ac:dyDescent="0.15">
      <c r="B51" s="1306"/>
      <c r="C51" s="1307"/>
      <c r="D51" s="149" t="s">
        <v>179</v>
      </c>
      <c r="E51" s="1063">
        <f t="shared" ref="E51:M51" si="24">IF(E49=0,0,E50/E49)</f>
        <v>978.63033641097559</v>
      </c>
      <c r="F51" s="1063">
        <f t="shared" si="24"/>
        <v>966.31896387291931</v>
      </c>
      <c r="G51" s="1063">
        <f t="shared" si="24"/>
        <v>1020.0724216855123</v>
      </c>
      <c r="H51" s="1063">
        <f t="shared" si="24"/>
        <v>957.21627528309011</v>
      </c>
      <c r="I51" s="1063">
        <f t="shared" si="24"/>
        <v>868.93816348419466</v>
      </c>
      <c r="J51" s="1063">
        <f t="shared" si="24"/>
        <v>907.07469348666871</v>
      </c>
      <c r="K51" s="1065">
        <f t="shared" si="24"/>
        <v>755.8918743404497</v>
      </c>
      <c r="L51" s="1066">
        <f t="shared" si="24"/>
        <v>710.37120957745208</v>
      </c>
      <c r="M51" s="1067">
        <f t="shared" si="24"/>
        <v>834.45352176395772</v>
      </c>
      <c r="N51" s="151"/>
      <c r="O51" s="1306"/>
      <c r="P51" s="1307"/>
      <c r="Q51" s="149" t="s">
        <v>179</v>
      </c>
      <c r="R51" s="1063">
        <f t="shared" ref="R51:Y51" si="25">IF(R49=0,0,R50/R49)</f>
        <v>945.06553223671767</v>
      </c>
      <c r="S51" s="1063">
        <f t="shared" si="25"/>
        <v>919.64531911481129</v>
      </c>
      <c r="T51" s="1063">
        <f t="shared" si="25"/>
        <v>927.77793484761673</v>
      </c>
      <c r="U51" s="1063">
        <f t="shared" si="25"/>
        <v>870.0942167820358</v>
      </c>
      <c r="V51" s="1063">
        <f t="shared" si="25"/>
        <v>829.35772456908239</v>
      </c>
      <c r="W51" s="1063">
        <f t="shared" si="25"/>
        <v>831.72005748909464</v>
      </c>
      <c r="X51" s="1065">
        <f t="shared" si="25"/>
        <v>760.67391362395688</v>
      </c>
      <c r="Y51" s="1066">
        <f t="shared" si="25"/>
        <v>715.79451134766646</v>
      </c>
      <c r="Z51" s="1067">
        <f>IF(Z49=0,0,Z50/Z49)</f>
        <v>830.51597223100362</v>
      </c>
    </row>
    <row r="52" spans="1:26" ht="13.5" customHeight="1" x14ac:dyDescent="0.15">
      <c r="B52" s="1306"/>
      <c r="C52" s="1305">
        <v>1</v>
      </c>
      <c r="D52" s="144" t="s">
        <v>178</v>
      </c>
      <c r="E52" s="991">
        <v>149</v>
      </c>
      <c r="F52" s="991">
        <v>80</v>
      </c>
      <c r="G52" s="991">
        <v>43</v>
      </c>
      <c r="H52" s="991">
        <v>60</v>
      </c>
      <c r="I52" s="1014">
        <v>96</v>
      </c>
      <c r="J52" s="991">
        <v>49</v>
      </c>
      <c r="K52" s="998">
        <v>56</v>
      </c>
      <c r="L52" s="999">
        <v>88</v>
      </c>
      <c r="M52" s="1000">
        <v>85</v>
      </c>
      <c r="N52" s="145"/>
      <c r="O52" s="1306"/>
      <c r="P52" s="1305">
        <v>1</v>
      </c>
      <c r="Q52" s="144" t="s">
        <v>178</v>
      </c>
      <c r="R52" s="991">
        <f t="shared" ref="R52:Y54" si="26">SUM(E25,E52,R25)</f>
        <v>1907</v>
      </c>
      <c r="S52" s="991">
        <f t="shared" si="26"/>
        <v>1455</v>
      </c>
      <c r="T52" s="991">
        <f t="shared" si="26"/>
        <v>1416</v>
      </c>
      <c r="U52" s="991">
        <f t="shared" si="26"/>
        <v>1283</v>
      </c>
      <c r="V52" s="991">
        <f t="shared" si="26"/>
        <v>1367</v>
      </c>
      <c r="W52" s="991">
        <f t="shared" si="26"/>
        <v>1134</v>
      </c>
      <c r="X52" s="998">
        <f t="shared" si="26"/>
        <v>1266</v>
      </c>
      <c r="Y52" s="999">
        <f t="shared" si="26"/>
        <v>1275</v>
      </c>
      <c r="Z52" s="1000">
        <f>SUM(M25,M52,Z25)</f>
        <v>1227</v>
      </c>
    </row>
    <row r="53" spans="1:26" ht="13.5" customHeight="1" x14ac:dyDescent="0.15">
      <c r="B53" s="1306"/>
      <c r="C53" s="1306"/>
      <c r="D53" s="146" t="s">
        <v>176</v>
      </c>
      <c r="E53" s="1081">
        <v>56405.3</v>
      </c>
      <c r="F53" s="1081">
        <v>30261</v>
      </c>
      <c r="G53" s="1081">
        <v>16997.7</v>
      </c>
      <c r="H53" s="1081">
        <v>23341</v>
      </c>
      <c r="I53" s="1081">
        <v>37224.5</v>
      </c>
      <c r="J53" s="1081">
        <v>18662.3</v>
      </c>
      <c r="K53" s="1088">
        <v>19305.400000000001</v>
      </c>
      <c r="L53" s="1089">
        <v>30709.5</v>
      </c>
      <c r="M53" s="1090">
        <v>30198.799999999999</v>
      </c>
      <c r="N53" s="145"/>
      <c r="O53" s="1306"/>
      <c r="P53" s="1306"/>
      <c r="Q53" s="146" t="s">
        <v>176</v>
      </c>
      <c r="R53" s="1081">
        <f t="shared" si="26"/>
        <v>559437.30000000005</v>
      </c>
      <c r="S53" s="1081">
        <f t="shared" si="26"/>
        <v>423792.3</v>
      </c>
      <c r="T53" s="1081">
        <f t="shared" si="26"/>
        <v>416351.3</v>
      </c>
      <c r="U53" s="1081">
        <f t="shared" si="26"/>
        <v>368282.9</v>
      </c>
      <c r="V53" s="1081">
        <f t="shared" si="26"/>
        <v>405302.7</v>
      </c>
      <c r="W53" s="1081">
        <f t="shared" si="26"/>
        <v>334429.3</v>
      </c>
      <c r="X53" s="1088">
        <f t="shared" si="26"/>
        <v>350974.7</v>
      </c>
      <c r="Y53" s="1089">
        <f t="shared" si="26"/>
        <v>356802.3</v>
      </c>
      <c r="Z53" s="1090">
        <f>SUM(M26,M53,Z26)</f>
        <v>347311.1</v>
      </c>
    </row>
    <row r="54" spans="1:26" ht="13.5" customHeight="1" x14ac:dyDescent="0.15">
      <c r="B54" s="1306"/>
      <c r="C54" s="1306"/>
      <c r="D54" s="146" t="s">
        <v>177</v>
      </c>
      <c r="E54" s="1081">
        <v>40320471</v>
      </c>
      <c r="F54" s="1081">
        <v>20544661</v>
      </c>
      <c r="G54" s="1081">
        <v>11711792</v>
      </c>
      <c r="H54" s="1081">
        <v>15545008</v>
      </c>
      <c r="I54" s="1081">
        <v>24447719</v>
      </c>
      <c r="J54" s="1081">
        <v>11480659</v>
      </c>
      <c r="K54" s="1088">
        <v>11982985</v>
      </c>
      <c r="L54" s="1089">
        <v>19884621</v>
      </c>
      <c r="M54" s="1090">
        <v>23303441</v>
      </c>
      <c r="N54" s="147"/>
      <c r="O54" s="1306"/>
      <c r="P54" s="1306"/>
      <c r="Q54" s="146" t="s">
        <v>177</v>
      </c>
      <c r="R54" s="1081">
        <f t="shared" si="26"/>
        <v>332505328</v>
      </c>
      <c r="S54" s="1081">
        <f t="shared" si="26"/>
        <v>228103710</v>
      </c>
      <c r="T54" s="1081">
        <f t="shared" si="26"/>
        <v>247930160</v>
      </c>
      <c r="U54" s="1081">
        <f t="shared" si="26"/>
        <v>234141661</v>
      </c>
      <c r="V54" s="1081">
        <f t="shared" si="26"/>
        <v>252371011</v>
      </c>
      <c r="W54" s="1081">
        <f t="shared" si="26"/>
        <v>190046407</v>
      </c>
      <c r="X54" s="1088">
        <f t="shared" si="26"/>
        <v>205127028</v>
      </c>
      <c r="Y54" s="1089">
        <f t="shared" si="26"/>
        <v>221348176</v>
      </c>
      <c r="Z54" s="1090">
        <f>SUM(M27,M54,Z27)</f>
        <v>245931566</v>
      </c>
    </row>
    <row r="55" spans="1:26" ht="15.6" customHeight="1" x14ac:dyDescent="0.15">
      <c r="B55" s="1306"/>
      <c r="C55" s="1307"/>
      <c r="D55" s="149" t="s">
        <v>179</v>
      </c>
      <c r="E55" s="1063">
        <f t="shared" ref="E55:J55" si="27">IF(E53=0,0,E54/E53)</f>
        <v>714.83479389348156</v>
      </c>
      <c r="F55" s="1063">
        <f t="shared" si="27"/>
        <v>678.91546875516337</v>
      </c>
      <c r="G55" s="1063">
        <f t="shared" si="27"/>
        <v>689.02216182189352</v>
      </c>
      <c r="H55" s="1063">
        <f t="shared" si="27"/>
        <v>665.99580137954672</v>
      </c>
      <c r="I55" s="1063">
        <f t="shared" si="27"/>
        <v>656.7642009966554</v>
      </c>
      <c r="J55" s="1063">
        <f t="shared" si="27"/>
        <v>615.1792115655627</v>
      </c>
      <c r="K55" s="1065">
        <f>IF(K53=0,0,K54/K53)</f>
        <v>620.70638267013373</v>
      </c>
      <c r="L55" s="1066">
        <f>IF(L53=0,0,L54/L53)</f>
        <v>647.50715576613095</v>
      </c>
      <c r="M55" s="1067">
        <f>IF(M53=0,0,M54/M53)</f>
        <v>771.66778150125174</v>
      </c>
      <c r="N55" s="151"/>
      <c r="O55" s="1306"/>
      <c r="P55" s="1307"/>
      <c r="Q55" s="149" t="s">
        <v>179</v>
      </c>
      <c r="R55" s="1063">
        <f t="shared" ref="R55:Y55" si="28">IF(R53=0,0,R54/R53)</f>
        <v>594.35673667093693</v>
      </c>
      <c r="S55" s="1063">
        <f t="shared" si="28"/>
        <v>538.24411156125302</v>
      </c>
      <c r="T55" s="1063">
        <f t="shared" si="28"/>
        <v>595.48309324361423</v>
      </c>
      <c r="U55" s="1063">
        <f t="shared" si="28"/>
        <v>635.76576865230504</v>
      </c>
      <c r="V55" s="1063">
        <f t="shared" si="28"/>
        <v>622.67290842128614</v>
      </c>
      <c r="W55" s="1063">
        <f t="shared" si="28"/>
        <v>568.27080342541763</v>
      </c>
      <c r="X55" s="1065">
        <f t="shared" si="28"/>
        <v>584.44961417446893</v>
      </c>
      <c r="Y55" s="1066">
        <f t="shared" si="28"/>
        <v>620.36644943151998</v>
      </c>
      <c r="Z55" s="1067">
        <f>IF(Z53=0,0,Z54/Z53)</f>
        <v>708.1016587146222</v>
      </c>
    </row>
    <row r="56" spans="1:26" ht="13.5" customHeight="1" x14ac:dyDescent="0.15">
      <c r="B56" s="1306"/>
      <c r="C56" s="1305" t="s">
        <v>21</v>
      </c>
      <c r="D56" s="144" t="s">
        <v>178</v>
      </c>
      <c r="E56" s="991">
        <f t="shared" ref="E56:J58" si="29">E36+E40+E44+E48+E52</f>
        <v>498</v>
      </c>
      <c r="F56" s="991">
        <f t="shared" si="29"/>
        <v>640</v>
      </c>
      <c r="G56" s="991">
        <f t="shared" si="29"/>
        <v>467</v>
      </c>
      <c r="H56" s="991">
        <f t="shared" si="29"/>
        <v>403</v>
      </c>
      <c r="I56" s="991">
        <f t="shared" si="29"/>
        <v>369</v>
      </c>
      <c r="J56" s="991">
        <f>J36+J40+J44+J48+J52</f>
        <v>223</v>
      </c>
      <c r="K56" s="998">
        <f t="shared" ref="K56:L58" si="30">K36+K40+K44+K48+K52</f>
        <v>264</v>
      </c>
      <c r="L56" s="999">
        <f t="shared" si="30"/>
        <v>294</v>
      </c>
      <c r="M56" s="1000">
        <f>M36+M40+M44+M48+M52</f>
        <v>274</v>
      </c>
      <c r="N56" s="145"/>
      <c r="O56" s="1306"/>
      <c r="P56" s="1305" t="s">
        <v>232</v>
      </c>
      <c r="Q56" s="144" t="s">
        <v>178</v>
      </c>
      <c r="R56" s="991">
        <f t="shared" ref="R56:Y56" si="31">R36+R40+R44+R48+R52</f>
        <v>2895</v>
      </c>
      <c r="S56" s="991">
        <f t="shared" si="31"/>
        <v>2823</v>
      </c>
      <c r="T56" s="991">
        <f t="shared" si="31"/>
        <v>2559</v>
      </c>
      <c r="U56" s="991">
        <f t="shared" si="31"/>
        <v>2358</v>
      </c>
      <c r="V56" s="1014">
        <f t="shared" si="31"/>
        <v>2177</v>
      </c>
      <c r="W56" s="991">
        <f t="shared" si="31"/>
        <v>1803</v>
      </c>
      <c r="X56" s="998">
        <f t="shared" si="31"/>
        <v>1836</v>
      </c>
      <c r="Y56" s="999">
        <f t="shared" si="31"/>
        <v>1810</v>
      </c>
      <c r="Z56" s="1000">
        <f>Z36+Z40+Z44+Z48+Z52</f>
        <v>1730</v>
      </c>
    </row>
    <row r="57" spans="1:26" ht="13.5" customHeight="1" x14ac:dyDescent="0.15">
      <c r="B57" s="1306"/>
      <c r="C57" s="1306"/>
      <c r="D57" s="146" t="s">
        <v>176</v>
      </c>
      <c r="E57" s="1081">
        <f t="shared" si="29"/>
        <v>206629.7</v>
      </c>
      <c r="F57" s="1081">
        <f t="shared" si="29"/>
        <v>274582.2</v>
      </c>
      <c r="G57" s="1081">
        <f t="shared" si="29"/>
        <v>203480.30000000002</v>
      </c>
      <c r="H57" s="1081">
        <f t="shared" si="29"/>
        <v>173445</v>
      </c>
      <c r="I57" s="1081">
        <f t="shared" si="29"/>
        <v>158875.70000000001</v>
      </c>
      <c r="J57" s="1081">
        <f t="shared" si="29"/>
        <v>92096.6</v>
      </c>
      <c r="K57" s="1088">
        <f t="shared" si="30"/>
        <v>100840.79999999999</v>
      </c>
      <c r="L57" s="1089">
        <f t="shared" si="30"/>
        <v>110307.5</v>
      </c>
      <c r="M57" s="1090">
        <f>M37+M41+M45+M49+M53</f>
        <v>104132.50000000001</v>
      </c>
      <c r="N57" s="145"/>
      <c r="O57" s="1306"/>
      <c r="P57" s="1306"/>
      <c r="Q57" s="146" t="s">
        <v>176</v>
      </c>
      <c r="R57" s="1081">
        <f t="shared" ref="R57:Y57" si="32">R37+R41+R45+R49+R53</f>
        <v>985027.9</v>
      </c>
      <c r="S57" s="1081">
        <f t="shared" si="32"/>
        <v>1013432.6000000001</v>
      </c>
      <c r="T57" s="1081">
        <f t="shared" si="32"/>
        <v>900410.5</v>
      </c>
      <c r="U57" s="1081">
        <f t="shared" si="32"/>
        <v>820526.8</v>
      </c>
      <c r="V57" s="1099">
        <f t="shared" si="32"/>
        <v>754270.2</v>
      </c>
      <c r="W57" s="1081">
        <f t="shared" si="32"/>
        <v>609468.30000000005</v>
      </c>
      <c r="X57" s="1088">
        <f t="shared" si="32"/>
        <v>573803</v>
      </c>
      <c r="Y57" s="1089">
        <f t="shared" si="32"/>
        <v>563792.19999999995</v>
      </c>
      <c r="Z57" s="1090">
        <f>Z37+Z41+Z45+Z49+Z53</f>
        <v>548337</v>
      </c>
    </row>
    <row r="58" spans="1:26" ht="13.5" customHeight="1" x14ac:dyDescent="0.15">
      <c r="B58" s="1306"/>
      <c r="C58" s="1306"/>
      <c r="D58" s="146" t="s">
        <v>177</v>
      </c>
      <c r="E58" s="1081">
        <f>E38+E42+E46+E50+E54</f>
        <v>187776959</v>
      </c>
      <c r="F58" s="1081">
        <f t="shared" si="29"/>
        <v>258080223</v>
      </c>
      <c r="G58" s="1081">
        <f t="shared" si="29"/>
        <v>202620119</v>
      </c>
      <c r="H58" s="1081">
        <f t="shared" si="29"/>
        <v>159979773</v>
      </c>
      <c r="I58" s="1081">
        <f t="shared" si="29"/>
        <v>130688077</v>
      </c>
      <c r="J58" s="1081">
        <f t="shared" si="29"/>
        <v>77994247</v>
      </c>
      <c r="K58" s="1112">
        <f t="shared" si="30"/>
        <v>73599551</v>
      </c>
      <c r="L58" s="1113">
        <f t="shared" si="30"/>
        <v>76435392</v>
      </c>
      <c r="M58" s="1114">
        <f>M38+M42+M46+M50+M54</f>
        <v>85401767</v>
      </c>
      <c r="N58" s="147"/>
      <c r="O58" s="1306"/>
      <c r="P58" s="1306"/>
      <c r="Q58" s="146" t="s">
        <v>177</v>
      </c>
      <c r="R58" s="1081">
        <f t="shared" ref="R58:Y58" si="33">R38+R42+R46+R50+R54</f>
        <v>735241593</v>
      </c>
      <c r="S58" s="1081">
        <f t="shared" si="33"/>
        <v>772582730</v>
      </c>
      <c r="T58" s="1081">
        <f t="shared" si="33"/>
        <v>698431206</v>
      </c>
      <c r="U58" s="1081">
        <f t="shared" si="33"/>
        <v>628953207</v>
      </c>
      <c r="V58" s="1099">
        <f t="shared" si="33"/>
        <v>543219836</v>
      </c>
      <c r="W58" s="1081">
        <f t="shared" si="33"/>
        <v>419007250</v>
      </c>
      <c r="X58" s="1088">
        <f t="shared" si="33"/>
        <v>374815042</v>
      </c>
      <c r="Y58" s="1089">
        <f t="shared" si="33"/>
        <v>369751251</v>
      </c>
      <c r="Z58" s="1090">
        <f>Z38+Z42+Z46+Z50+Z54</f>
        <v>414010713</v>
      </c>
    </row>
    <row r="59" spans="1:26" ht="15.6" customHeight="1" x14ac:dyDescent="0.15">
      <c r="B59" s="1307"/>
      <c r="C59" s="1307"/>
      <c r="D59" s="149" t="s">
        <v>179</v>
      </c>
      <c r="E59" s="1063">
        <f t="shared" ref="E59:J59" si="34">IF(E57=0,0,E58/E57)</f>
        <v>908.76073962261955</v>
      </c>
      <c r="F59" s="1063">
        <f t="shared" si="34"/>
        <v>939.90150490454221</v>
      </c>
      <c r="G59" s="1063">
        <f t="shared" si="34"/>
        <v>995.77265710734639</v>
      </c>
      <c r="H59" s="1063">
        <f t="shared" si="34"/>
        <v>922.36601228055008</v>
      </c>
      <c r="I59" s="1063">
        <f t="shared" si="34"/>
        <v>822.58065267375684</v>
      </c>
      <c r="J59" s="1063">
        <f t="shared" si="34"/>
        <v>846.87433629471661</v>
      </c>
      <c r="K59" s="1065">
        <f>IF(K57=0,0,K58/K57)</f>
        <v>729.85885673259247</v>
      </c>
      <c r="L59" s="1066">
        <f>IF(L57=0,0,L58/L57)</f>
        <v>692.93014527570654</v>
      </c>
      <c r="M59" s="1067">
        <f>IF(M57=0,0,M58/M57)</f>
        <v>820.12596451636125</v>
      </c>
      <c r="N59" s="151"/>
      <c r="O59" s="1307"/>
      <c r="P59" s="1307"/>
      <c r="Q59" s="149" t="s">
        <v>179</v>
      </c>
      <c r="R59" s="1063">
        <f t="shared" ref="R59:Y59" si="35">IF(R57=0,0,R58/R57)</f>
        <v>746.41702331477109</v>
      </c>
      <c r="S59" s="1063">
        <f t="shared" si="35"/>
        <v>762.34248829177193</v>
      </c>
      <c r="T59" s="1063">
        <f t="shared" si="35"/>
        <v>775.68087666680924</v>
      </c>
      <c r="U59" s="1069">
        <f t="shared" si="35"/>
        <v>766.52366138436912</v>
      </c>
      <c r="V59" s="1063">
        <f t="shared" si="35"/>
        <v>720.19262593166218</v>
      </c>
      <c r="W59" s="1063">
        <f t="shared" si="35"/>
        <v>687.49638004142298</v>
      </c>
      <c r="X59" s="1065">
        <f t="shared" si="35"/>
        <v>653.21206407076988</v>
      </c>
      <c r="Y59" s="1066">
        <f t="shared" si="35"/>
        <v>655.82895790328428</v>
      </c>
      <c r="Z59" s="1067">
        <f>IF(Z57=0,0,Z58/Z57)</f>
        <v>755.02968612367943</v>
      </c>
    </row>
    <row r="60" spans="1:26" ht="9" customHeight="1" x14ac:dyDescent="0.1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ht="9" customHeight="1" x14ac:dyDescent="0.1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x14ac:dyDescent="0.15">
      <c r="A62" s="1182" t="s">
        <v>582</v>
      </c>
      <c r="B62" s="1184"/>
      <c r="C62" s="1184"/>
      <c r="D62" s="1184"/>
      <c r="E62" s="1184"/>
      <c r="F62" s="1184"/>
      <c r="G62" s="1184"/>
      <c r="H62" s="1184"/>
      <c r="I62" s="1184"/>
      <c r="J62" s="1184"/>
      <c r="K62" s="1184"/>
      <c r="L62" s="1184"/>
      <c r="M62" s="378"/>
      <c r="N62" s="1182" t="s">
        <v>583</v>
      </c>
      <c r="O62" s="1184"/>
      <c r="P62" s="1184"/>
      <c r="Q62" s="1184"/>
      <c r="R62" s="1184"/>
      <c r="S62" s="1184"/>
      <c r="T62" s="1184"/>
      <c r="U62" s="1184"/>
      <c r="V62" s="1184"/>
      <c r="W62" s="1184"/>
      <c r="X62" s="1184"/>
      <c r="Y62" s="1184"/>
      <c r="Z62" s="378"/>
    </row>
    <row r="74" spans="19:19" x14ac:dyDescent="0.15">
      <c r="S74">
        <v>0</v>
      </c>
    </row>
  </sheetData>
  <mergeCells count="34">
    <mergeCell ref="N62:Y62"/>
    <mergeCell ref="B36:B59"/>
    <mergeCell ref="C36:C39"/>
    <mergeCell ref="C40:C43"/>
    <mergeCell ref="C44:C47"/>
    <mergeCell ref="C48:C51"/>
    <mergeCell ref="C52:C55"/>
    <mergeCell ref="A62:L62"/>
    <mergeCell ref="C56:C59"/>
    <mergeCell ref="O36:O59"/>
    <mergeCell ref="O7:Q8"/>
    <mergeCell ref="O9:O32"/>
    <mergeCell ref="P9:P12"/>
    <mergeCell ref="P13:P16"/>
    <mergeCell ref="P17:P20"/>
    <mergeCell ref="P21:P24"/>
    <mergeCell ref="P25:P28"/>
    <mergeCell ref="P29:P32"/>
    <mergeCell ref="C25:C28"/>
    <mergeCell ref="B7:D8"/>
    <mergeCell ref="C9:C12"/>
    <mergeCell ref="C13:C16"/>
    <mergeCell ref="C17:C20"/>
    <mergeCell ref="B9:B32"/>
    <mergeCell ref="C21:C24"/>
    <mergeCell ref="C29:C32"/>
    <mergeCell ref="B34:D35"/>
    <mergeCell ref="O34:Q35"/>
    <mergeCell ref="P52:P55"/>
    <mergeCell ref="P56:P59"/>
    <mergeCell ref="P36:P39"/>
    <mergeCell ref="P40:P43"/>
    <mergeCell ref="P44:P47"/>
    <mergeCell ref="P48:P51"/>
  </mergeCells>
  <phoneticPr fontId="2"/>
  <conditionalFormatting sqref="G9:M10 G14:M14 G18:M18 G22:M22 G26:M26">
    <cfRule type="expression" dxfId="0" priority="1" stopIfTrue="1">
      <formula>iserror</formula>
    </cfRule>
  </conditionalFormatting>
  <pageMargins left="0.39370078740157483" right="0.19685039370078741" top="0.78740157480314965" bottom="0.11811023622047245" header="0.19685039370078741" footer="0"/>
  <pageSetup paperSize="9" scale="93" orientation="portrait" r:id="rId1"/>
  <headerFooter alignWithMargins="0"/>
  <colBreaks count="1" manualBreakCount="1">
    <brk id="13" max="61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5"/>
  </sheetPr>
  <dimension ref="A1:AJ63"/>
  <sheetViews>
    <sheetView showGridLines="0" view="pageBreakPreview" topLeftCell="F5" zoomScale="70" zoomScaleNormal="100" zoomScaleSheetLayoutView="70" workbookViewId="0">
      <selection activeCell="S4" sqref="S4"/>
    </sheetView>
  </sheetViews>
  <sheetFormatPr defaultRowHeight="13.5" x14ac:dyDescent="0.15"/>
  <cols>
    <col min="1" max="1" width="2.625" customWidth="1"/>
    <col min="2" max="3" width="3.125" customWidth="1"/>
    <col min="4" max="4" width="10.5" customWidth="1"/>
    <col min="5" max="13" width="9.125" customWidth="1"/>
    <col min="14" max="14" width="4.125" customWidth="1"/>
    <col min="15" max="16" width="3.125" customWidth="1"/>
    <col min="17" max="17" width="10.5" customWidth="1"/>
    <col min="18" max="26" width="9.125" customWidth="1"/>
    <col min="27" max="27" width="3.625" customWidth="1"/>
  </cols>
  <sheetData>
    <row r="1" spans="1:33" ht="15.75" customHeight="1" x14ac:dyDescent="0.15"/>
    <row r="2" spans="1:33" ht="18.75" x14ac:dyDescent="0.2">
      <c r="B2" s="5" t="s">
        <v>271</v>
      </c>
      <c r="C2" s="5"/>
      <c r="O2" s="5"/>
      <c r="P2" s="5"/>
    </row>
    <row r="3" spans="1:33" ht="8.1" customHeight="1" x14ac:dyDescent="0.2">
      <c r="B3" s="5"/>
      <c r="C3" s="5"/>
      <c r="O3" s="5"/>
      <c r="P3" s="5"/>
    </row>
    <row r="4" spans="1:33" ht="18" customHeight="1" x14ac:dyDescent="0.2">
      <c r="B4" s="3"/>
      <c r="C4" s="3"/>
      <c r="D4" s="5" t="s">
        <v>305</v>
      </c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33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35"/>
      <c r="P5" s="135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33" ht="6" customHeight="1" x14ac:dyDescent="0.2">
      <c r="A6" s="135"/>
      <c r="B6" s="136"/>
      <c r="C6" s="136"/>
      <c r="D6" s="150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6"/>
      <c r="P6" s="136"/>
      <c r="Q6" s="150"/>
      <c r="R6" s="137"/>
      <c r="S6" s="137"/>
      <c r="T6" s="137"/>
      <c r="U6" s="137"/>
      <c r="V6" s="137"/>
      <c r="W6" s="137"/>
      <c r="X6" s="137"/>
      <c r="Y6" s="137"/>
      <c r="Z6" s="137"/>
      <c r="AA6" s="137"/>
    </row>
    <row r="7" spans="1:33" ht="13.15" customHeight="1" x14ac:dyDescent="0.15">
      <c r="A7" s="135"/>
      <c r="B7" s="1308" t="s">
        <v>247</v>
      </c>
      <c r="C7" s="1309"/>
      <c r="D7" s="1310"/>
      <c r="E7" s="141" t="s">
        <v>252</v>
      </c>
      <c r="F7" s="141" t="s">
        <v>252</v>
      </c>
      <c r="G7" s="141" t="s">
        <v>252</v>
      </c>
      <c r="H7" s="141" t="s">
        <v>246</v>
      </c>
      <c r="I7" s="141" t="s">
        <v>246</v>
      </c>
      <c r="J7" s="140" t="s">
        <v>246</v>
      </c>
      <c r="K7" s="349" t="s">
        <v>246</v>
      </c>
      <c r="L7" s="314" t="s">
        <v>246</v>
      </c>
      <c r="M7" s="163" t="s">
        <v>246</v>
      </c>
      <c r="N7" s="142"/>
      <c r="O7" s="1308" t="s">
        <v>247</v>
      </c>
      <c r="P7" s="1309"/>
      <c r="Q7" s="1310"/>
      <c r="R7" s="141" t="s">
        <v>252</v>
      </c>
      <c r="S7" s="141" t="s">
        <v>252</v>
      </c>
      <c r="T7" s="141" t="s">
        <v>246</v>
      </c>
      <c r="U7" s="141" t="s">
        <v>246</v>
      </c>
      <c r="V7" s="140" t="s">
        <v>246</v>
      </c>
      <c r="W7" s="343" t="s">
        <v>246</v>
      </c>
      <c r="X7" s="349" t="s">
        <v>246</v>
      </c>
      <c r="Y7" s="314" t="s">
        <v>246</v>
      </c>
      <c r="Z7" s="163" t="s">
        <v>246</v>
      </c>
      <c r="AA7" s="142"/>
    </row>
    <row r="8" spans="1:33" ht="13.15" customHeight="1" x14ac:dyDescent="0.15">
      <c r="A8" s="135"/>
      <c r="B8" s="1311"/>
      <c r="C8" s="1312"/>
      <c r="D8" s="1313"/>
      <c r="E8" s="143" t="s">
        <v>497</v>
      </c>
      <c r="F8" s="143" t="s">
        <v>498</v>
      </c>
      <c r="G8" s="143" t="s">
        <v>499</v>
      </c>
      <c r="H8" s="143" t="s">
        <v>500</v>
      </c>
      <c r="I8" s="143" t="s">
        <v>501</v>
      </c>
      <c r="J8" s="143" t="s">
        <v>502</v>
      </c>
      <c r="K8" s="350" t="s">
        <v>503</v>
      </c>
      <c r="L8" s="339" t="s">
        <v>504</v>
      </c>
      <c r="M8" s="339" t="s">
        <v>507</v>
      </c>
      <c r="N8" s="344"/>
      <c r="O8" s="1311"/>
      <c r="P8" s="1312"/>
      <c r="Q8" s="1313"/>
      <c r="R8" s="143" t="s">
        <v>497</v>
      </c>
      <c r="S8" s="143" t="s">
        <v>485</v>
      </c>
      <c r="T8" s="143" t="s">
        <v>486</v>
      </c>
      <c r="U8" s="143" t="s">
        <v>487</v>
      </c>
      <c r="V8" s="143" t="s">
        <v>488</v>
      </c>
      <c r="W8" s="143" t="s">
        <v>489</v>
      </c>
      <c r="X8" s="350" t="s">
        <v>484</v>
      </c>
      <c r="Y8" s="315" t="s">
        <v>496</v>
      </c>
      <c r="Z8" s="164" t="s">
        <v>506</v>
      </c>
      <c r="AA8" s="142"/>
    </row>
    <row r="9" spans="1:33" ht="13.5" customHeight="1" x14ac:dyDescent="0.15">
      <c r="A9" s="135"/>
      <c r="B9" s="1305" t="s">
        <v>222</v>
      </c>
      <c r="C9" s="1305">
        <v>5</v>
      </c>
      <c r="D9" s="144" t="s">
        <v>178</v>
      </c>
      <c r="E9" s="195">
        <v>0</v>
      </c>
      <c r="F9" s="198">
        <v>0</v>
      </c>
      <c r="G9" s="198">
        <v>0</v>
      </c>
      <c r="H9" s="198">
        <v>0</v>
      </c>
      <c r="I9" s="198">
        <v>0</v>
      </c>
      <c r="J9" s="198">
        <v>0</v>
      </c>
      <c r="K9" s="351">
        <v>0</v>
      </c>
      <c r="L9" s="210">
        <v>0</v>
      </c>
      <c r="M9" s="199">
        <v>0</v>
      </c>
      <c r="N9" s="145"/>
      <c r="O9" s="1305" t="s">
        <v>418</v>
      </c>
      <c r="P9" s="1305">
        <v>5</v>
      </c>
      <c r="Q9" s="144" t="s">
        <v>178</v>
      </c>
      <c r="R9" s="196">
        <v>0</v>
      </c>
      <c r="S9" s="196">
        <v>0</v>
      </c>
      <c r="T9" s="196">
        <v>0</v>
      </c>
      <c r="U9" s="196">
        <v>0</v>
      </c>
      <c r="V9" s="196">
        <v>0</v>
      </c>
      <c r="W9" s="196">
        <v>0</v>
      </c>
      <c r="X9" s="353">
        <v>0</v>
      </c>
      <c r="Y9" s="207">
        <v>0</v>
      </c>
      <c r="Z9" s="197">
        <v>0</v>
      </c>
      <c r="AA9" s="145"/>
      <c r="AB9" s="134"/>
      <c r="AC9" s="134"/>
      <c r="AD9" s="134"/>
      <c r="AE9" s="134"/>
      <c r="AF9" s="134"/>
      <c r="AG9" s="134"/>
    </row>
    <row r="10" spans="1:33" ht="13.5" customHeight="1" x14ac:dyDescent="0.15">
      <c r="A10" s="135"/>
      <c r="B10" s="1306"/>
      <c r="C10" s="1306"/>
      <c r="D10" s="146" t="s">
        <v>176</v>
      </c>
      <c r="E10" s="174">
        <v>0</v>
      </c>
      <c r="F10" s="189">
        <v>0</v>
      </c>
      <c r="G10" s="189">
        <v>0</v>
      </c>
      <c r="H10" s="189">
        <v>0</v>
      </c>
      <c r="I10" s="189">
        <v>0</v>
      </c>
      <c r="J10" s="189">
        <v>0</v>
      </c>
      <c r="K10" s="175">
        <v>0</v>
      </c>
      <c r="L10" s="182">
        <v>0</v>
      </c>
      <c r="M10" s="190">
        <v>0</v>
      </c>
      <c r="N10" s="145"/>
      <c r="O10" s="1306"/>
      <c r="P10" s="1306"/>
      <c r="Q10" s="146" t="s">
        <v>176</v>
      </c>
      <c r="R10" s="188">
        <v>0</v>
      </c>
      <c r="S10" s="188">
        <v>0</v>
      </c>
      <c r="T10" s="188">
        <v>0</v>
      </c>
      <c r="U10" s="188">
        <v>0</v>
      </c>
      <c r="V10" s="188">
        <v>0</v>
      </c>
      <c r="W10" s="188">
        <v>0</v>
      </c>
      <c r="X10" s="354">
        <v>0</v>
      </c>
      <c r="Y10" s="208">
        <v>0</v>
      </c>
      <c r="Z10" s="191">
        <v>0</v>
      </c>
      <c r="AA10" s="145"/>
      <c r="AB10" s="134"/>
      <c r="AC10" s="134"/>
      <c r="AD10" s="134"/>
      <c r="AE10" s="134"/>
      <c r="AF10" s="134"/>
      <c r="AG10" s="134"/>
    </row>
    <row r="11" spans="1:33" ht="13.5" customHeight="1" x14ac:dyDescent="0.15">
      <c r="A11" s="135"/>
      <c r="B11" s="1306"/>
      <c r="C11" s="1306"/>
      <c r="D11" s="146" t="s">
        <v>177</v>
      </c>
      <c r="E11" s="174">
        <v>0</v>
      </c>
      <c r="F11" s="189">
        <v>0</v>
      </c>
      <c r="G11" s="189">
        <v>0</v>
      </c>
      <c r="H11" s="189">
        <v>0</v>
      </c>
      <c r="I11" s="189">
        <v>0</v>
      </c>
      <c r="J11" s="189">
        <v>0</v>
      </c>
      <c r="K11" s="175">
        <v>0</v>
      </c>
      <c r="L11" s="182">
        <v>0</v>
      </c>
      <c r="M11" s="190">
        <v>0</v>
      </c>
      <c r="N11" s="147"/>
      <c r="O11" s="1306"/>
      <c r="P11" s="1306"/>
      <c r="Q11" s="146" t="s">
        <v>177</v>
      </c>
      <c r="R11" s="188">
        <v>0</v>
      </c>
      <c r="S11" s="188">
        <v>0</v>
      </c>
      <c r="T11" s="188">
        <v>0</v>
      </c>
      <c r="U11" s="188">
        <v>0</v>
      </c>
      <c r="V11" s="188">
        <v>0</v>
      </c>
      <c r="W11" s="188">
        <v>0</v>
      </c>
      <c r="X11" s="354">
        <v>0</v>
      </c>
      <c r="Y11" s="208">
        <v>0</v>
      </c>
      <c r="Z11" s="191">
        <v>0</v>
      </c>
      <c r="AA11" s="147"/>
      <c r="AB11" s="134"/>
      <c r="AC11" s="134"/>
      <c r="AD11" s="134"/>
      <c r="AE11" s="134"/>
      <c r="AF11" s="134"/>
      <c r="AG11" s="134"/>
    </row>
    <row r="12" spans="1:33" ht="15.6" customHeight="1" x14ac:dyDescent="0.15">
      <c r="A12" s="135"/>
      <c r="B12" s="1306"/>
      <c r="C12" s="1307"/>
      <c r="D12" s="149" t="s">
        <v>179</v>
      </c>
      <c r="E12" s="192">
        <v>0</v>
      </c>
      <c r="F12" s="193">
        <v>0</v>
      </c>
      <c r="G12" s="193">
        <v>0</v>
      </c>
      <c r="H12" s="193">
        <v>0</v>
      </c>
      <c r="I12" s="193">
        <v>0</v>
      </c>
      <c r="J12" s="193">
        <v>0</v>
      </c>
      <c r="K12" s="352">
        <v>0</v>
      </c>
      <c r="L12" s="209">
        <f>IF(L10=0,0,L11/L10)</f>
        <v>0</v>
      </c>
      <c r="M12" s="194">
        <f>IF(M10=0,0,M11/M10)</f>
        <v>0</v>
      </c>
      <c r="N12" s="151"/>
      <c r="O12" s="1306"/>
      <c r="P12" s="1307"/>
      <c r="Q12" s="149" t="s">
        <v>179</v>
      </c>
      <c r="R12" s="193">
        <v>0</v>
      </c>
      <c r="S12" s="193">
        <v>0</v>
      </c>
      <c r="T12" s="193">
        <v>0</v>
      </c>
      <c r="U12" s="193">
        <v>0</v>
      </c>
      <c r="V12" s="193">
        <v>0</v>
      </c>
      <c r="W12" s="193">
        <v>0</v>
      </c>
      <c r="X12" s="352">
        <f>IF(X10=0,0,X11/X10)</f>
        <v>0</v>
      </c>
      <c r="Y12" s="209">
        <f>IF(Y10=0,0,Y11/Y10)</f>
        <v>0</v>
      </c>
      <c r="Z12" s="194">
        <f>IF(Z10=0,0,Z11/Z10)</f>
        <v>0</v>
      </c>
      <c r="AA12" s="151"/>
    </row>
    <row r="13" spans="1:33" ht="13.5" customHeight="1" x14ac:dyDescent="0.15">
      <c r="A13" s="135"/>
      <c r="B13" s="1306"/>
      <c r="C13" s="1305">
        <v>4</v>
      </c>
      <c r="D13" s="144" t="s">
        <v>178</v>
      </c>
      <c r="E13" s="195">
        <v>0</v>
      </c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351">
        <v>0</v>
      </c>
      <c r="L13" s="210">
        <v>0</v>
      </c>
      <c r="M13" s="199">
        <v>0</v>
      </c>
      <c r="N13" s="145"/>
      <c r="O13" s="1306"/>
      <c r="P13" s="1305">
        <v>4</v>
      </c>
      <c r="Q13" s="144" t="s">
        <v>178</v>
      </c>
      <c r="R13" s="198">
        <v>0</v>
      </c>
      <c r="S13" s="198">
        <v>0</v>
      </c>
      <c r="T13" s="196">
        <v>0</v>
      </c>
      <c r="U13" s="196">
        <v>0</v>
      </c>
      <c r="V13" s="196">
        <v>0</v>
      </c>
      <c r="W13" s="198">
        <v>0</v>
      </c>
      <c r="X13" s="351">
        <v>0</v>
      </c>
      <c r="Y13" s="210">
        <v>0</v>
      </c>
      <c r="Z13" s="199">
        <v>0</v>
      </c>
      <c r="AA13" s="145"/>
    </row>
    <row r="14" spans="1:33" ht="13.5" customHeight="1" x14ac:dyDescent="0.15">
      <c r="A14" s="135"/>
      <c r="B14" s="1306"/>
      <c r="C14" s="1306"/>
      <c r="D14" s="146" t="s">
        <v>176</v>
      </c>
      <c r="E14" s="174">
        <v>0</v>
      </c>
      <c r="F14" s="189">
        <v>0</v>
      </c>
      <c r="G14" s="189">
        <v>0</v>
      </c>
      <c r="H14" s="189">
        <v>0</v>
      </c>
      <c r="I14" s="189">
        <v>0</v>
      </c>
      <c r="J14" s="189">
        <v>0</v>
      </c>
      <c r="K14" s="175">
        <v>0</v>
      </c>
      <c r="L14" s="182">
        <v>0</v>
      </c>
      <c r="M14" s="190">
        <v>0</v>
      </c>
      <c r="N14" s="145"/>
      <c r="O14" s="1306"/>
      <c r="P14" s="1306"/>
      <c r="Q14" s="146" t="s">
        <v>176</v>
      </c>
      <c r="R14" s="189">
        <v>0</v>
      </c>
      <c r="S14" s="189">
        <v>0</v>
      </c>
      <c r="T14" s="188">
        <v>0</v>
      </c>
      <c r="U14" s="188">
        <v>0</v>
      </c>
      <c r="V14" s="188">
        <v>0</v>
      </c>
      <c r="W14" s="189">
        <v>0</v>
      </c>
      <c r="X14" s="175">
        <v>0</v>
      </c>
      <c r="Y14" s="182">
        <v>0</v>
      </c>
      <c r="Z14" s="190">
        <v>0</v>
      </c>
      <c r="AA14" s="145"/>
    </row>
    <row r="15" spans="1:33" ht="13.5" customHeight="1" x14ac:dyDescent="0.15">
      <c r="A15" s="135"/>
      <c r="B15" s="1306"/>
      <c r="C15" s="1306"/>
      <c r="D15" s="146" t="s">
        <v>177</v>
      </c>
      <c r="E15" s="174">
        <v>0</v>
      </c>
      <c r="F15" s="189">
        <v>0</v>
      </c>
      <c r="G15" s="189">
        <v>0</v>
      </c>
      <c r="H15" s="189">
        <v>0</v>
      </c>
      <c r="I15" s="189">
        <v>0</v>
      </c>
      <c r="J15" s="189">
        <v>0</v>
      </c>
      <c r="K15" s="175">
        <v>0</v>
      </c>
      <c r="L15" s="182">
        <v>0</v>
      </c>
      <c r="M15" s="190">
        <v>0</v>
      </c>
      <c r="N15" s="147"/>
      <c r="O15" s="1306"/>
      <c r="P15" s="1306"/>
      <c r="Q15" s="146" t="s">
        <v>177</v>
      </c>
      <c r="R15" s="189">
        <v>0</v>
      </c>
      <c r="S15" s="189">
        <v>0</v>
      </c>
      <c r="T15" s="188">
        <v>0</v>
      </c>
      <c r="U15" s="188">
        <v>0</v>
      </c>
      <c r="V15" s="188">
        <v>0</v>
      </c>
      <c r="W15" s="189">
        <v>0</v>
      </c>
      <c r="X15" s="175">
        <v>0</v>
      </c>
      <c r="Y15" s="182">
        <v>0</v>
      </c>
      <c r="Z15" s="190">
        <v>0</v>
      </c>
      <c r="AA15" s="147"/>
    </row>
    <row r="16" spans="1:33" ht="15.6" customHeight="1" x14ac:dyDescent="0.15">
      <c r="A16" s="135"/>
      <c r="B16" s="1306"/>
      <c r="C16" s="1307"/>
      <c r="D16" s="149" t="s">
        <v>179</v>
      </c>
      <c r="E16" s="192">
        <v>0</v>
      </c>
      <c r="F16" s="193">
        <v>0</v>
      </c>
      <c r="G16" s="193">
        <v>0</v>
      </c>
      <c r="H16" s="193">
        <v>0</v>
      </c>
      <c r="I16" s="193">
        <v>0</v>
      </c>
      <c r="J16" s="193">
        <v>0</v>
      </c>
      <c r="K16" s="352">
        <v>0</v>
      </c>
      <c r="L16" s="209">
        <f>IF(L14=0,0,L15/L14)</f>
        <v>0</v>
      </c>
      <c r="M16" s="194">
        <f>IF(M14=0,0,M15/M14)</f>
        <v>0</v>
      </c>
      <c r="N16" s="151"/>
      <c r="O16" s="1306"/>
      <c r="P16" s="1307"/>
      <c r="Q16" s="149" t="s">
        <v>179</v>
      </c>
      <c r="R16" s="193">
        <v>0</v>
      </c>
      <c r="S16" s="193">
        <v>0</v>
      </c>
      <c r="T16" s="193">
        <v>0</v>
      </c>
      <c r="U16" s="193">
        <v>0</v>
      </c>
      <c r="V16" s="193">
        <v>0</v>
      </c>
      <c r="W16" s="193">
        <v>0</v>
      </c>
      <c r="X16" s="352">
        <f>IF(X14=0,0,X15/X14)</f>
        <v>0</v>
      </c>
      <c r="Y16" s="209">
        <f>IF(Y14=0,0,Y15/Y14)</f>
        <v>0</v>
      </c>
      <c r="Z16" s="194">
        <f>IF(Z14=0,0,Z15/Z14)</f>
        <v>0</v>
      </c>
      <c r="AA16" s="151"/>
    </row>
    <row r="17" spans="1:36" ht="13.5" customHeight="1" x14ac:dyDescent="0.15">
      <c r="A17" s="135"/>
      <c r="B17" s="1306"/>
      <c r="C17" s="1305">
        <v>3</v>
      </c>
      <c r="D17" s="144" t="s">
        <v>178</v>
      </c>
      <c r="E17" s="195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351">
        <v>0</v>
      </c>
      <c r="L17" s="210">
        <v>0</v>
      </c>
      <c r="M17" s="199">
        <v>0</v>
      </c>
      <c r="N17" s="145"/>
      <c r="O17" s="1306"/>
      <c r="P17" s="1305">
        <v>3</v>
      </c>
      <c r="Q17" s="201" t="s">
        <v>178</v>
      </c>
      <c r="R17" s="198">
        <v>0</v>
      </c>
      <c r="S17" s="198">
        <v>0</v>
      </c>
      <c r="T17" s="198">
        <v>0</v>
      </c>
      <c r="U17" s="198">
        <v>0</v>
      </c>
      <c r="V17" s="198">
        <v>0</v>
      </c>
      <c r="W17" s="198">
        <v>0</v>
      </c>
      <c r="X17" s="351">
        <v>0</v>
      </c>
      <c r="Y17" s="210">
        <v>0</v>
      </c>
      <c r="Z17" s="199">
        <v>0</v>
      </c>
      <c r="AA17" s="145"/>
    </row>
    <row r="18" spans="1:36" ht="13.5" customHeight="1" x14ac:dyDescent="0.15">
      <c r="A18" s="135"/>
      <c r="B18" s="1306"/>
      <c r="C18" s="1306"/>
      <c r="D18" s="146" t="s">
        <v>176</v>
      </c>
      <c r="E18" s="174">
        <v>0</v>
      </c>
      <c r="F18" s="189">
        <v>0</v>
      </c>
      <c r="G18" s="189">
        <v>0</v>
      </c>
      <c r="H18" s="189">
        <v>0</v>
      </c>
      <c r="I18" s="189">
        <v>0</v>
      </c>
      <c r="J18" s="189">
        <v>0</v>
      </c>
      <c r="K18" s="175">
        <v>0</v>
      </c>
      <c r="L18" s="182">
        <v>0</v>
      </c>
      <c r="M18" s="190">
        <v>0</v>
      </c>
      <c r="N18" s="145"/>
      <c r="O18" s="1306"/>
      <c r="P18" s="1306"/>
      <c r="Q18" s="146" t="s">
        <v>176</v>
      </c>
      <c r="R18" s="189">
        <v>0</v>
      </c>
      <c r="S18" s="189">
        <v>0</v>
      </c>
      <c r="T18" s="189">
        <v>0</v>
      </c>
      <c r="U18" s="189">
        <v>0</v>
      </c>
      <c r="V18" s="189">
        <v>0</v>
      </c>
      <c r="W18" s="189">
        <v>0</v>
      </c>
      <c r="X18" s="175">
        <v>0</v>
      </c>
      <c r="Y18" s="182">
        <v>0</v>
      </c>
      <c r="Z18" s="190">
        <v>0</v>
      </c>
      <c r="AA18" s="145"/>
    </row>
    <row r="19" spans="1:36" ht="13.5" customHeight="1" x14ac:dyDescent="0.15">
      <c r="A19" s="135"/>
      <c r="B19" s="1306"/>
      <c r="C19" s="1306"/>
      <c r="D19" s="146" t="s">
        <v>177</v>
      </c>
      <c r="E19" s="174">
        <v>0</v>
      </c>
      <c r="F19" s="189">
        <v>0</v>
      </c>
      <c r="G19" s="189">
        <v>0</v>
      </c>
      <c r="H19" s="189">
        <v>0</v>
      </c>
      <c r="I19" s="189">
        <v>0</v>
      </c>
      <c r="J19" s="189">
        <v>0</v>
      </c>
      <c r="K19" s="175">
        <v>0</v>
      </c>
      <c r="L19" s="182">
        <v>0</v>
      </c>
      <c r="M19" s="190">
        <v>0</v>
      </c>
      <c r="N19" s="147"/>
      <c r="O19" s="1306"/>
      <c r="P19" s="1306"/>
      <c r="Q19" s="146" t="s">
        <v>177</v>
      </c>
      <c r="R19" s="189">
        <v>0</v>
      </c>
      <c r="S19" s="189">
        <v>0</v>
      </c>
      <c r="T19" s="189">
        <v>0</v>
      </c>
      <c r="U19" s="189">
        <v>0</v>
      </c>
      <c r="V19" s="189">
        <v>0</v>
      </c>
      <c r="W19" s="189">
        <v>0</v>
      </c>
      <c r="X19" s="175">
        <v>0</v>
      </c>
      <c r="Y19" s="182">
        <v>0</v>
      </c>
      <c r="Z19" s="190">
        <v>0</v>
      </c>
      <c r="AA19" s="147"/>
    </row>
    <row r="20" spans="1:36" ht="13.15" customHeight="1" x14ac:dyDescent="0.15">
      <c r="A20" s="135"/>
      <c r="B20" s="1306"/>
      <c r="C20" s="1307"/>
      <c r="D20" s="149" t="s">
        <v>179</v>
      </c>
      <c r="E20" s="192">
        <v>0</v>
      </c>
      <c r="F20" s="193">
        <v>0</v>
      </c>
      <c r="G20" s="193">
        <v>0</v>
      </c>
      <c r="H20" s="193">
        <v>0</v>
      </c>
      <c r="I20" s="193">
        <v>0</v>
      </c>
      <c r="J20" s="193">
        <v>0</v>
      </c>
      <c r="K20" s="352">
        <v>0</v>
      </c>
      <c r="L20" s="209">
        <f>IF(L18=0,0,L19/L18)</f>
        <v>0</v>
      </c>
      <c r="M20" s="194">
        <f>IF(M18=0,0,M19/M18)</f>
        <v>0</v>
      </c>
      <c r="N20" s="151"/>
      <c r="O20" s="1306"/>
      <c r="P20" s="1307"/>
      <c r="Q20" s="149" t="s">
        <v>179</v>
      </c>
      <c r="R20" s="193">
        <v>0</v>
      </c>
      <c r="S20" s="193">
        <v>0</v>
      </c>
      <c r="T20" s="193">
        <v>0</v>
      </c>
      <c r="U20" s="193">
        <v>0</v>
      </c>
      <c r="V20" s="193">
        <v>0</v>
      </c>
      <c r="W20" s="193">
        <v>0</v>
      </c>
      <c r="X20" s="352">
        <f>IF(X18=0,0,X19/X18)</f>
        <v>0</v>
      </c>
      <c r="Y20" s="209">
        <f>IF(Y18=0,0,Y19/Y18)</f>
        <v>0</v>
      </c>
      <c r="Z20" s="194">
        <f>IF(Z18=0,0,Z19/Z18)</f>
        <v>0</v>
      </c>
      <c r="AA20" s="151"/>
    </row>
    <row r="21" spans="1:36" ht="13.5" customHeight="1" x14ac:dyDescent="0.15">
      <c r="A21" s="135"/>
      <c r="B21" s="1306"/>
      <c r="C21" s="1305">
        <v>2</v>
      </c>
      <c r="D21" s="144" t="s">
        <v>178</v>
      </c>
      <c r="E21" s="195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351">
        <v>0</v>
      </c>
      <c r="L21" s="210">
        <v>0</v>
      </c>
      <c r="M21" s="199">
        <v>0</v>
      </c>
      <c r="N21" s="145"/>
      <c r="O21" s="1306"/>
      <c r="P21" s="1305">
        <v>2</v>
      </c>
      <c r="Q21" s="201" t="s">
        <v>178</v>
      </c>
      <c r="R21" s="198">
        <v>0</v>
      </c>
      <c r="S21" s="198">
        <v>0</v>
      </c>
      <c r="T21" s="198">
        <v>0</v>
      </c>
      <c r="U21" s="198">
        <v>0</v>
      </c>
      <c r="V21" s="198">
        <v>0</v>
      </c>
      <c r="W21" s="198">
        <v>0</v>
      </c>
      <c r="X21" s="351">
        <v>0</v>
      </c>
      <c r="Y21" s="210">
        <v>0</v>
      </c>
      <c r="Z21" s="199">
        <v>0</v>
      </c>
      <c r="AA21" s="145"/>
    </row>
    <row r="22" spans="1:36" ht="13.5" customHeight="1" x14ac:dyDescent="0.15">
      <c r="A22" s="135"/>
      <c r="B22" s="1306"/>
      <c r="C22" s="1306"/>
      <c r="D22" s="146" t="s">
        <v>176</v>
      </c>
      <c r="E22" s="174">
        <v>0</v>
      </c>
      <c r="F22" s="189">
        <v>0</v>
      </c>
      <c r="G22" s="189">
        <v>0</v>
      </c>
      <c r="H22" s="189">
        <v>0</v>
      </c>
      <c r="I22" s="189">
        <v>0</v>
      </c>
      <c r="J22" s="189">
        <v>0</v>
      </c>
      <c r="K22" s="175">
        <v>0</v>
      </c>
      <c r="L22" s="182">
        <v>0</v>
      </c>
      <c r="M22" s="190">
        <v>0</v>
      </c>
      <c r="N22" s="145"/>
      <c r="O22" s="1306"/>
      <c r="P22" s="1306"/>
      <c r="Q22" s="146" t="s">
        <v>176</v>
      </c>
      <c r="R22" s="189">
        <v>0</v>
      </c>
      <c r="S22" s="189">
        <v>0</v>
      </c>
      <c r="T22" s="189">
        <v>0</v>
      </c>
      <c r="U22" s="189">
        <v>0</v>
      </c>
      <c r="V22" s="189">
        <v>0</v>
      </c>
      <c r="W22" s="189">
        <v>0</v>
      </c>
      <c r="X22" s="175">
        <v>0</v>
      </c>
      <c r="Y22" s="182">
        <v>0</v>
      </c>
      <c r="Z22" s="190">
        <v>0</v>
      </c>
      <c r="AA22" s="145"/>
    </row>
    <row r="23" spans="1:36" ht="13.5" customHeight="1" x14ac:dyDescent="0.15">
      <c r="A23" s="135"/>
      <c r="B23" s="1306"/>
      <c r="C23" s="1306"/>
      <c r="D23" s="146" t="s">
        <v>177</v>
      </c>
      <c r="E23" s="174">
        <v>0</v>
      </c>
      <c r="F23" s="189">
        <v>0</v>
      </c>
      <c r="G23" s="189">
        <v>0</v>
      </c>
      <c r="H23" s="189">
        <v>0</v>
      </c>
      <c r="I23" s="189">
        <v>0</v>
      </c>
      <c r="J23" s="189">
        <v>0</v>
      </c>
      <c r="K23" s="175">
        <v>0</v>
      </c>
      <c r="L23" s="182">
        <v>0</v>
      </c>
      <c r="M23" s="190">
        <v>0</v>
      </c>
      <c r="N23" s="147"/>
      <c r="O23" s="1306"/>
      <c r="P23" s="1306"/>
      <c r="Q23" s="146" t="s">
        <v>177</v>
      </c>
      <c r="R23" s="189">
        <v>0</v>
      </c>
      <c r="S23" s="189">
        <v>0</v>
      </c>
      <c r="T23" s="189">
        <v>0</v>
      </c>
      <c r="U23" s="189">
        <v>0</v>
      </c>
      <c r="V23" s="189">
        <v>0</v>
      </c>
      <c r="W23" s="189">
        <v>0</v>
      </c>
      <c r="X23" s="175">
        <v>0</v>
      </c>
      <c r="Y23" s="182">
        <v>0</v>
      </c>
      <c r="Z23" s="190">
        <v>0</v>
      </c>
      <c r="AA23" s="147"/>
    </row>
    <row r="24" spans="1:36" ht="15.6" customHeight="1" x14ac:dyDescent="0.15">
      <c r="A24" s="135"/>
      <c r="B24" s="1306"/>
      <c r="C24" s="1307"/>
      <c r="D24" s="149" t="s">
        <v>179</v>
      </c>
      <c r="E24" s="192">
        <v>0</v>
      </c>
      <c r="F24" s="193">
        <v>0</v>
      </c>
      <c r="G24" s="193">
        <v>0</v>
      </c>
      <c r="H24" s="193">
        <v>0</v>
      </c>
      <c r="I24" s="193">
        <v>0</v>
      </c>
      <c r="J24" s="193">
        <v>0</v>
      </c>
      <c r="K24" s="352">
        <v>0</v>
      </c>
      <c r="L24" s="209">
        <f>IF(L22=0,0,L23/L22)</f>
        <v>0</v>
      </c>
      <c r="M24" s="194">
        <f>IF(M22=0,0,M23/M22)</f>
        <v>0</v>
      </c>
      <c r="N24" s="151"/>
      <c r="O24" s="1306"/>
      <c r="P24" s="1307"/>
      <c r="Q24" s="149" t="s">
        <v>179</v>
      </c>
      <c r="R24" s="193">
        <v>0</v>
      </c>
      <c r="S24" s="193">
        <v>0</v>
      </c>
      <c r="T24" s="193">
        <v>0</v>
      </c>
      <c r="U24" s="193">
        <v>0</v>
      </c>
      <c r="V24" s="193">
        <v>0</v>
      </c>
      <c r="W24" s="193">
        <v>0</v>
      </c>
      <c r="X24" s="352">
        <f>IF(X22=0,0,X23/X22)</f>
        <v>0</v>
      </c>
      <c r="Y24" s="209">
        <f>IF(Y22=0,0,Y23/Y22)</f>
        <v>0</v>
      </c>
      <c r="Z24" s="194">
        <f>IF(Z22=0,0,Z23/Z22)</f>
        <v>0</v>
      </c>
      <c r="AA24" s="151"/>
      <c r="AB24" s="139"/>
      <c r="AC24" s="139"/>
      <c r="AD24" s="139"/>
      <c r="AE24" s="139"/>
      <c r="AF24" s="139"/>
      <c r="AG24" s="139"/>
      <c r="AH24" s="139"/>
      <c r="AI24" s="139"/>
    </row>
    <row r="25" spans="1:36" ht="13.5" customHeight="1" x14ac:dyDescent="0.15">
      <c r="A25" s="135"/>
      <c r="B25" s="1306"/>
      <c r="C25" s="1305">
        <v>1</v>
      </c>
      <c r="D25" s="144" t="s">
        <v>178</v>
      </c>
      <c r="E25" s="195">
        <v>0</v>
      </c>
      <c r="F25" s="198">
        <v>0</v>
      </c>
      <c r="G25" s="198">
        <v>0</v>
      </c>
      <c r="H25" s="196">
        <v>0</v>
      </c>
      <c r="I25" s="198">
        <v>0</v>
      </c>
      <c r="J25" s="198">
        <v>0</v>
      </c>
      <c r="K25" s="351">
        <v>0</v>
      </c>
      <c r="L25" s="207">
        <v>0</v>
      </c>
      <c r="M25" s="197">
        <v>0</v>
      </c>
      <c r="N25" s="145"/>
      <c r="O25" s="1306"/>
      <c r="P25" s="1305">
        <v>1</v>
      </c>
      <c r="Q25" s="144" t="s">
        <v>178</v>
      </c>
      <c r="R25" s="198">
        <v>0</v>
      </c>
      <c r="S25" s="198">
        <v>0</v>
      </c>
      <c r="T25" s="198">
        <v>0</v>
      </c>
      <c r="U25" s="198">
        <v>0</v>
      </c>
      <c r="V25" s="198">
        <v>0</v>
      </c>
      <c r="W25" s="198">
        <v>0</v>
      </c>
      <c r="X25" s="351">
        <v>0</v>
      </c>
      <c r="Y25" s="210">
        <v>0</v>
      </c>
      <c r="Z25" s="199">
        <v>0</v>
      </c>
      <c r="AA25" s="145"/>
    </row>
    <row r="26" spans="1:36" ht="13.5" customHeight="1" x14ac:dyDescent="0.15">
      <c r="A26" s="135"/>
      <c r="B26" s="1306"/>
      <c r="C26" s="1306"/>
      <c r="D26" s="146" t="s">
        <v>176</v>
      </c>
      <c r="E26" s="174">
        <v>0</v>
      </c>
      <c r="F26" s="189">
        <v>0</v>
      </c>
      <c r="G26" s="189">
        <v>0</v>
      </c>
      <c r="H26" s="188">
        <v>0</v>
      </c>
      <c r="I26" s="189">
        <v>0</v>
      </c>
      <c r="J26" s="189">
        <v>0</v>
      </c>
      <c r="K26" s="175">
        <v>0</v>
      </c>
      <c r="L26" s="208">
        <v>0</v>
      </c>
      <c r="M26" s="191">
        <v>0</v>
      </c>
      <c r="N26" s="145"/>
      <c r="O26" s="1306"/>
      <c r="P26" s="1306"/>
      <c r="Q26" s="146" t="s">
        <v>176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75">
        <v>0</v>
      </c>
      <c r="Y26" s="182">
        <v>0</v>
      </c>
      <c r="Z26" s="190">
        <v>0</v>
      </c>
      <c r="AA26" s="145"/>
    </row>
    <row r="27" spans="1:36" ht="13.5" customHeight="1" x14ac:dyDescent="0.15">
      <c r="A27" s="135"/>
      <c r="B27" s="1306"/>
      <c r="C27" s="1306"/>
      <c r="D27" s="146" t="s">
        <v>177</v>
      </c>
      <c r="E27" s="174">
        <v>0</v>
      </c>
      <c r="F27" s="189">
        <v>0</v>
      </c>
      <c r="G27" s="189">
        <v>0</v>
      </c>
      <c r="H27" s="188">
        <v>0</v>
      </c>
      <c r="I27" s="189">
        <v>0</v>
      </c>
      <c r="J27" s="189">
        <v>0</v>
      </c>
      <c r="K27" s="175">
        <v>0</v>
      </c>
      <c r="L27" s="208">
        <v>0</v>
      </c>
      <c r="M27" s="191">
        <v>0</v>
      </c>
      <c r="N27" s="147"/>
      <c r="O27" s="1306"/>
      <c r="P27" s="1306"/>
      <c r="Q27" s="146" t="s">
        <v>177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75">
        <v>0</v>
      </c>
      <c r="Y27" s="182">
        <v>0</v>
      </c>
      <c r="Z27" s="190">
        <v>0</v>
      </c>
      <c r="AA27" s="147"/>
    </row>
    <row r="28" spans="1:36" ht="15.6" customHeight="1" x14ac:dyDescent="0.15">
      <c r="A28" s="135"/>
      <c r="B28" s="1306"/>
      <c r="C28" s="1307"/>
      <c r="D28" s="149" t="s">
        <v>179</v>
      </c>
      <c r="E28" s="192">
        <v>0</v>
      </c>
      <c r="F28" s="193">
        <v>0</v>
      </c>
      <c r="G28" s="193">
        <v>0</v>
      </c>
      <c r="H28" s="193">
        <v>0</v>
      </c>
      <c r="I28" s="193">
        <v>0</v>
      </c>
      <c r="J28" s="193">
        <v>0</v>
      </c>
      <c r="K28" s="352">
        <v>0</v>
      </c>
      <c r="L28" s="209">
        <f>IF(L26=0,0,L27/L26)</f>
        <v>0</v>
      </c>
      <c r="M28" s="194">
        <f>IF(M26=0,0,M27/M26)</f>
        <v>0</v>
      </c>
      <c r="N28" s="151"/>
      <c r="O28" s="1306"/>
      <c r="P28" s="1307"/>
      <c r="Q28" s="149" t="s">
        <v>179</v>
      </c>
      <c r="R28" s="193">
        <v>0</v>
      </c>
      <c r="S28" s="193">
        <v>0</v>
      </c>
      <c r="T28" s="193">
        <v>0</v>
      </c>
      <c r="U28" s="193">
        <v>0</v>
      </c>
      <c r="V28" s="193">
        <v>0</v>
      </c>
      <c r="W28" s="193">
        <v>0</v>
      </c>
      <c r="X28" s="352">
        <f>IF(X26=0,0,X27/X26)</f>
        <v>0</v>
      </c>
      <c r="Y28" s="209">
        <f>IF(Y26=0,0,Y27/Y26)</f>
        <v>0</v>
      </c>
      <c r="Z28" s="194">
        <f>IF(Z26=0,0,Z27/Z26)</f>
        <v>0</v>
      </c>
      <c r="AA28" s="151"/>
    </row>
    <row r="29" spans="1:36" ht="13.5" customHeight="1" x14ac:dyDescent="0.15">
      <c r="A29" s="135"/>
      <c r="B29" s="1306"/>
      <c r="C29" s="1305" t="s">
        <v>21</v>
      </c>
      <c r="D29" s="144" t="s">
        <v>178</v>
      </c>
      <c r="E29" s="195">
        <v>0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351">
        <v>0</v>
      </c>
      <c r="L29" s="210">
        <v>0</v>
      </c>
      <c r="M29" s="199">
        <v>0</v>
      </c>
      <c r="N29" s="145"/>
      <c r="O29" s="1306"/>
      <c r="P29" s="1305" t="s">
        <v>21</v>
      </c>
      <c r="Q29" s="144" t="s">
        <v>178</v>
      </c>
      <c r="R29" s="198">
        <v>0</v>
      </c>
      <c r="S29" s="198">
        <v>0</v>
      </c>
      <c r="T29" s="198">
        <v>0</v>
      </c>
      <c r="U29" s="198">
        <v>0</v>
      </c>
      <c r="V29" s="198">
        <v>0</v>
      </c>
      <c r="W29" s="198">
        <v>0</v>
      </c>
      <c r="X29" s="351">
        <v>0</v>
      </c>
      <c r="Y29" s="210">
        <v>0</v>
      </c>
      <c r="Z29" s="199">
        <v>0</v>
      </c>
      <c r="AA29" s="145"/>
    </row>
    <row r="30" spans="1:36" ht="13.5" customHeight="1" x14ac:dyDescent="0.15">
      <c r="A30" s="135"/>
      <c r="B30" s="1306"/>
      <c r="C30" s="1306"/>
      <c r="D30" s="146" t="s">
        <v>176</v>
      </c>
      <c r="E30" s="174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0</v>
      </c>
      <c r="K30" s="175">
        <v>0</v>
      </c>
      <c r="L30" s="182">
        <v>0</v>
      </c>
      <c r="M30" s="190">
        <v>0</v>
      </c>
      <c r="N30" s="145"/>
      <c r="O30" s="1306"/>
      <c r="P30" s="1306"/>
      <c r="Q30" s="146" t="s">
        <v>176</v>
      </c>
      <c r="R30" s="189">
        <v>0</v>
      </c>
      <c r="S30" s="189">
        <v>0</v>
      </c>
      <c r="T30" s="189">
        <v>0</v>
      </c>
      <c r="U30" s="189">
        <v>0</v>
      </c>
      <c r="V30" s="189">
        <v>0</v>
      </c>
      <c r="W30" s="189">
        <v>0</v>
      </c>
      <c r="X30" s="175">
        <v>0</v>
      </c>
      <c r="Y30" s="182">
        <v>0</v>
      </c>
      <c r="Z30" s="190">
        <v>0</v>
      </c>
      <c r="AA30" s="145"/>
    </row>
    <row r="31" spans="1:36" ht="13.5" customHeight="1" x14ac:dyDescent="0.15">
      <c r="A31" s="135"/>
      <c r="B31" s="1306"/>
      <c r="C31" s="1306"/>
      <c r="D31" s="146" t="s">
        <v>177</v>
      </c>
      <c r="E31" s="174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0</v>
      </c>
      <c r="K31" s="175">
        <v>0</v>
      </c>
      <c r="L31" s="182">
        <v>0</v>
      </c>
      <c r="M31" s="190">
        <v>0</v>
      </c>
      <c r="N31" s="147"/>
      <c r="O31" s="1306"/>
      <c r="P31" s="1306"/>
      <c r="Q31" s="146" t="s">
        <v>177</v>
      </c>
      <c r="R31" s="189">
        <v>0</v>
      </c>
      <c r="S31" s="189">
        <v>0</v>
      </c>
      <c r="T31" s="189">
        <v>0</v>
      </c>
      <c r="U31" s="189">
        <v>0</v>
      </c>
      <c r="V31" s="189">
        <v>0</v>
      </c>
      <c r="W31" s="189">
        <v>0</v>
      </c>
      <c r="X31" s="175">
        <v>0</v>
      </c>
      <c r="Y31" s="182">
        <v>0</v>
      </c>
      <c r="Z31" s="190">
        <v>0</v>
      </c>
      <c r="AA31" s="147"/>
    </row>
    <row r="32" spans="1:36" ht="15.6" customHeight="1" x14ac:dyDescent="0.15">
      <c r="A32" s="135"/>
      <c r="B32" s="1307"/>
      <c r="C32" s="1307"/>
      <c r="D32" s="149" t="s">
        <v>179</v>
      </c>
      <c r="E32" s="192">
        <v>0</v>
      </c>
      <c r="F32" s="193">
        <v>0</v>
      </c>
      <c r="G32" s="193">
        <v>0</v>
      </c>
      <c r="H32" s="193">
        <v>0</v>
      </c>
      <c r="I32" s="193">
        <v>0</v>
      </c>
      <c r="J32" s="193">
        <v>0</v>
      </c>
      <c r="K32" s="352">
        <v>0</v>
      </c>
      <c r="L32" s="209">
        <f>IF(L30=0,0,L31/L30)</f>
        <v>0</v>
      </c>
      <c r="M32" s="194">
        <f>IF(M30=0,0,M31/M30)</f>
        <v>0</v>
      </c>
      <c r="N32" s="151"/>
      <c r="O32" s="1307"/>
      <c r="P32" s="1307"/>
      <c r="Q32" s="149" t="s">
        <v>179</v>
      </c>
      <c r="R32" s="193">
        <v>0</v>
      </c>
      <c r="S32" s="193">
        <v>0</v>
      </c>
      <c r="T32" s="193">
        <v>0</v>
      </c>
      <c r="U32" s="193">
        <v>0</v>
      </c>
      <c r="V32" s="193">
        <v>0</v>
      </c>
      <c r="W32" s="193">
        <v>0</v>
      </c>
      <c r="X32" s="352">
        <f>IF(X30=0,0,X31/X30)</f>
        <v>0</v>
      </c>
      <c r="Y32" s="209">
        <f>IF(Y30=0,0,Y31/Y30)</f>
        <v>0</v>
      </c>
      <c r="Z32" s="194">
        <f>IF(Z30=0,0,Z31/Z30)</f>
        <v>0</v>
      </c>
      <c r="AA32" s="151"/>
      <c r="AB32" s="139"/>
      <c r="AC32" s="139"/>
      <c r="AD32" s="139"/>
      <c r="AE32" s="139"/>
      <c r="AF32" s="139"/>
      <c r="AG32" s="139"/>
      <c r="AH32" s="139"/>
      <c r="AI32" s="139"/>
      <c r="AJ32" s="139"/>
    </row>
    <row r="33" spans="1:36" ht="13.35" customHeight="1" x14ac:dyDescent="0.2">
      <c r="A33" s="135"/>
      <c r="B33" s="136"/>
      <c r="C33" s="136"/>
      <c r="D33" s="150"/>
      <c r="E33" s="137"/>
      <c r="F33" s="137"/>
      <c r="G33" s="137"/>
      <c r="H33" s="137"/>
      <c r="I33" s="137"/>
      <c r="J33" s="137"/>
      <c r="K33" s="137"/>
      <c r="L33" s="137"/>
      <c r="M33" s="137"/>
      <c r="N33" s="151"/>
      <c r="O33" s="136"/>
      <c r="P33" s="136"/>
      <c r="Q33" s="150"/>
      <c r="R33" s="137"/>
      <c r="S33" s="137"/>
      <c r="T33" s="137"/>
      <c r="U33" s="137"/>
      <c r="V33" s="137"/>
      <c r="W33" s="137"/>
      <c r="X33" s="137"/>
      <c r="Y33" s="137"/>
      <c r="Z33" s="137"/>
      <c r="AA33" s="151"/>
      <c r="AB33" s="139"/>
      <c r="AC33" s="139"/>
      <c r="AD33" s="139"/>
      <c r="AE33" s="139"/>
      <c r="AF33" s="139"/>
      <c r="AG33" s="139"/>
      <c r="AH33" s="139"/>
      <c r="AI33" s="139"/>
      <c r="AJ33" s="139"/>
    </row>
    <row r="34" spans="1:36" ht="13.15" customHeight="1" x14ac:dyDescent="0.15">
      <c r="A34" s="135"/>
      <c r="B34" s="1308" t="s">
        <v>247</v>
      </c>
      <c r="C34" s="1309"/>
      <c r="D34" s="1310"/>
      <c r="E34" s="141" t="s">
        <v>252</v>
      </c>
      <c r="F34" s="141" t="s">
        <v>252</v>
      </c>
      <c r="G34" s="141" t="s">
        <v>246</v>
      </c>
      <c r="H34" s="141" t="s">
        <v>246</v>
      </c>
      <c r="I34" s="140" t="s">
        <v>246</v>
      </c>
      <c r="J34" s="343" t="s">
        <v>246</v>
      </c>
      <c r="K34" s="349" t="s">
        <v>246</v>
      </c>
      <c r="L34" s="314" t="s">
        <v>246</v>
      </c>
      <c r="M34" s="163" t="s">
        <v>246</v>
      </c>
      <c r="N34" s="151"/>
      <c r="O34" s="1308" t="s">
        <v>247</v>
      </c>
      <c r="P34" s="1309"/>
      <c r="Q34" s="1310"/>
      <c r="R34" s="141" t="s">
        <v>252</v>
      </c>
      <c r="S34" s="141" t="s">
        <v>252</v>
      </c>
      <c r="T34" s="141" t="s">
        <v>246</v>
      </c>
      <c r="U34" s="141" t="s">
        <v>246</v>
      </c>
      <c r="V34" s="140" t="s">
        <v>246</v>
      </c>
      <c r="W34" s="343" t="s">
        <v>246</v>
      </c>
      <c r="X34" s="349" t="s">
        <v>246</v>
      </c>
      <c r="Y34" s="314" t="s">
        <v>246</v>
      </c>
      <c r="Z34" s="163" t="s">
        <v>246</v>
      </c>
      <c r="AA34" s="151"/>
      <c r="AB34" s="139"/>
      <c r="AC34" s="139"/>
      <c r="AD34" s="139"/>
      <c r="AE34" s="139"/>
      <c r="AF34" s="139"/>
      <c r="AG34" s="139"/>
      <c r="AH34" s="139"/>
      <c r="AI34" s="139"/>
      <c r="AJ34" s="139"/>
    </row>
    <row r="35" spans="1:36" ht="13.15" customHeight="1" x14ac:dyDescent="0.15">
      <c r="A35" s="135"/>
      <c r="B35" s="1311"/>
      <c r="C35" s="1312"/>
      <c r="D35" s="1313"/>
      <c r="E35" s="143" t="s">
        <v>505</v>
      </c>
      <c r="F35" s="143" t="s">
        <v>485</v>
      </c>
      <c r="G35" s="143" t="s">
        <v>486</v>
      </c>
      <c r="H35" s="143" t="s">
        <v>487</v>
      </c>
      <c r="I35" s="143" t="s">
        <v>488</v>
      </c>
      <c r="J35" s="143" t="s">
        <v>489</v>
      </c>
      <c r="K35" s="350" t="s">
        <v>484</v>
      </c>
      <c r="L35" s="315" t="s">
        <v>496</v>
      </c>
      <c r="M35" s="164" t="s">
        <v>506</v>
      </c>
      <c r="N35" s="151"/>
      <c r="O35" s="1311"/>
      <c r="P35" s="1312"/>
      <c r="Q35" s="1313"/>
      <c r="R35" s="143" t="s">
        <v>497</v>
      </c>
      <c r="S35" s="143" t="s">
        <v>485</v>
      </c>
      <c r="T35" s="143" t="s">
        <v>486</v>
      </c>
      <c r="U35" s="143" t="s">
        <v>487</v>
      </c>
      <c r="V35" s="143" t="s">
        <v>488</v>
      </c>
      <c r="W35" s="143" t="s">
        <v>489</v>
      </c>
      <c r="X35" s="350" t="s">
        <v>484</v>
      </c>
      <c r="Y35" s="315" t="s">
        <v>496</v>
      </c>
      <c r="Z35" s="164" t="s">
        <v>506</v>
      </c>
      <c r="AA35" s="151"/>
      <c r="AB35" s="139"/>
      <c r="AC35" s="139"/>
      <c r="AD35" s="139"/>
      <c r="AE35" s="139"/>
      <c r="AF35" s="139"/>
      <c r="AG35" s="139"/>
      <c r="AH35" s="139"/>
      <c r="AI35" s="139"/>
      <c r="AJ35" s="139"/>
    </row>
    <row r="36" spans="1:36" ht="13.5" customHeight="1" x14ac:dyDescent="0.15">
      <c r="B36" s="1305" t="s">
        <v>223</v>
      </c>
      <c r="C36" s="1305">
        <v>5</v>
      </c>
      <c r="D36" s="144" t="s">
        <v>178</v>
      </c>
      <c r="E36" s="198">
        <v>0</v>
      </c>
      <c r="F36" s="198">
        <v>0</v>
      </c>
      <c r="G36" s="198">
        <v>0</v>
      </c>
      <c r="H36" s="198">
        <v>0</v>
      </c>
      <c r="I36" s="198">
        <v>0</v>
      </c>
      <c r="J36" s="198">
        <v>0</v>
      </c>
      <c r="K36" s="351">
        <v>0</v>
      </c>
      <c r="L36" s="210">
        <v>0</v>
      </c>
      <c r="M36" s="199">
        <v>0</v>
      </c>
      <c r="N36" s="145"/>
      <c r="O36" s="1305" t="s">
        <v>21</v>
      </c>
      <c r="P36" s="1305">
        <v>5</v>
      </c>
      <c r="Q36" s="144" t="s">
        <v>178</v>
      </c>
      <c r="R36" s="198">
        <v>0</v>
      </c>
      <c r="S36" s="198">
        <v>0</v>
      </c>
      <c r="T36" s="198">
        <v>0</v>
      </c>
      <c r="U36" s="198">
        <v>0</v>
      </c>
      <c r="V36" s="198">
        <v>0</v>
      </c>
      <c r="W36" s="198">
        <v>0</v>
      </c>
      <c r="X36" s="351">
        <f t="shared" ref="X36:Z38" si="0">SUM(K9,K36,X9)</f>
        <v>0</v>
      </c>
      <c r="Y36" s="210">
        <f t="shared" si="0"/>
        <v>0</v>
      </c>
      <c r="Z36" s="199">
        <f t="shared" si="0"/>
        <v>0</v>
      </c>
      <c r="AA36" s="145"/>
    </row>
    <row r="37" spans="1:36" ht="13.5" customHeight="1" x14ac:dyDescent="0.15">
      <c r="B37" s="1306"/>
      <c r="C37" s="1306"/>
      <c r="D37" s="146" t="s">
        <v>176</v>
      </c>
      <c r="E37" s="189">
        <v>0</v>
      </c>
      <c r="F37" s="189">
        <v>0</v>
      </c>
      <c r="G37" s="189">
        <v>0</v>
      </c>
      <c r="H37" s="189">
        <v>0</v>
      </c>
      <c r="I37" s="189">
        <v>0</v>
      </c>
      <c r="J37" s="189">
        <v>0</v>
      </c>
      <c r="K37" s="175">
        <v>0</v>
      </c>
      <c r="L37" s="182">
        <v>0</v>
      </c>
      <c r="M37" s="190">
        <v>0</v>
      </c>
      <c r="N37" s="145"/>
      <c r="O37" s="1306"/>
      <c r="P37" s="1306"/>
      <c r="Q37" s="167" t="s">
        <v>176</v>
      </c>
      <c r="R37" s="189">
        <v>0</v>
      </c>
      <c r="S37" s="189">
        <v>0</v>
      </c>
      <c r="T37" s="189">
        <v>0</v>
      </c>
      <c r="U37" s="189">
        <v>0</v>
      </c>
      <c r="V37" s="189">
        <v>0</v>
      </c>
      <c r="W37" s="189">
        <v>0</v>
      </c>
      <c r="X37" s="175">
        <f t="shared" si="0"/>
        <v>0</v>
      </c>
      <c r="Y37" s="182">
        <f t="shared" si="0"/>
        <v>0</v>
      </c>
      <c r="Z37" s="190">
        <f t="shared" si="0"/>
        <v>0</v>
      </c>
      <c r="AA37" s="145"/>
    </row>
    <row r="38" spans="1:36" ht="13.5" customHeight="1" x14ac:dyDescent="0.15">
      <c r="B38" s="1306"/>
      <c r="C38" s="1306"/>
      <c r="D38" s="146" t="s">
        <v>177</v>
      </c>
      <c r="E38" s="189">
        <v>0</v>
      </c>
      <c r="F38" s="189">
        <v>0</v>
      </c>
      <c r="G38" s="189">
        <v>0</v>
      </c>
      <c r="H38" s="189">
        <v>0</v>
      </c>
      <c r="I38" s="189">
        <v>0</v>
      </c>
      <c r="J38" s="189">
        <v>0</v>
      </c>
      <c r="K38" s="175">
        <v>0</v>
      </c>
      <c r="L38" s="182">
        <v>0</v>
      </c>
      <c r="M38" s="190">
        <v>0</v>
      </c>
      <c r="N38" s="147"/>
      <c r="O38" s="1306"/>
      <c r="P38" s="1306"/>
      <c r="Q38" s="167" t="s">
        <v>177</v>
      </c>
      <c r="R38" s="189">
        <v>0</v>
      </c>
      <c r="S38" s="189">
        <v>0</v>
      </c>
      <c r="T38" s="189">
        <v>0</v>
      </c>
      <c r="U38" s="189">
        <v>0</v>
      </c>
      <c r="V38" s="189">
        <v>0</v>
      </c>
      <c r="W38" s="189">
        <v>0</v>
      </c>
      <c r="X38" s="175">
        <f t="shared" si="0"/>
        <v>0</v>
      </c>
      <c r="Y38" s="182">
        <f t="shared" si="0"/>
        <v>0</v>
      </c>
      <c r="Z38" s="190">
        <f t="shared" si="0"/>
        <v>0</v>
      </c>
      <c r="AA38" s="147"/>
    </row>
    <row r="39" spans="1:36" ht="15.6" customHeight="1" x14ac:dyDescent="0.15">
      <c r="B39" s="1306"/>
      <c r="C39" s="1307"/>
      <c r="D39" s="149" t="s">
        <v>179</v>
      </c>
      <c r="E39" s="193">
        <v>0</v>
      </c>
      <c r="F39" s="193">
        <v>0</v>
      </c>
      <c r="G39" s="193">
        <v>0</v>
      </c>
      <c r="H39" s="193">
        <v>0</v>
      </c>
      <c r="I39" s="193">
        <v>0</v>
      </c>
      <c r="J39" s="193">
        <v>0</v>
      </c>
      <c r="K39" s="352">
        <v>0</v>
      </c>
      <c r="L39" s="209">
        <f>IF(L37=0,0,L38/L37)</f>
        <v>0</v>
      </c>
      <c r="M39" s="194">
        <f>IF(M37=0,0,M38/M37)</f>
        <v>0</v>
      </c>
      <c r="N39" s="151"/>
      <c r="O39" s="1306"/>
      <c r="P39" s="1307"/>
      <c r="Q39" s="149" t="s">
        <v>179</v>
      </c>
      <c r="R39" s="193">
        <v>0</v>
      </c>
      <c r="S39" s="193">
        <v>0</v>
      </c>
      <c r="T39" s="193">
        <v>0</v>
      </c>
      <c r="U39" s="193">
        <v>0</v>
      </c>
      <c r="V39" s="193">
        <v>0</v>
      </c>
      <c r="W39" s="193">
        <v>0</v>
      </c>
      <c r="X39" s="352">
        <f>IF(X37=0,0,X38/X37)</f>
        <v>0</v>
      </c>
      <c r="Y39" s="209">
        <f>IF(Y37=0,0,Y38/Y37)</f>
        <v>0</v>
      </c>
      <c r="Z39" s="194">
        <f>IF(Z37=0,0,Z38/Z37)</f>
        <v>0</v>
      </c>
      <c r="AA39" s="151"/>
    </row>
    <row r="40" spans="1:36" ht="13.5" customHeight="1" x14ac:dyDescent="0.15">
      <c r="B40" s="1306"/>
      <c r="C40" s="1305">
        <v>4</v>
      </c>
      <c r="D40" s="144" t="s">
        <v>178</v>
      </c>
      <c r="E40" s="198">
        <v>0</v>
      </c>
      <c r="F40" s="198">
        <v>0</v>
      </c>
      <c r="G40" s="198">
        <v>0</v>
      </c>
      <c r="H40" s="198">
        <v>0</v>
      </c>
      <c r="I40" s="198">
        <v>0</v>
      </c>
      <c r="J40" s="198">
        <v>0</v>
      </c>
      <c r="K40" s="351">
        <v>0</v>
      </c>
      <c r="L40" s="210">
        <v>0</v>
      </c>
      <c r="M40" s="199">
        <v>0</v>
      </c>
      <c r="N40" s="145"/>
      <c r="O40" s="1306"/>
      <c r="P40" s="1305">
        <v>4</v>
      </c>
      <c r="Q40" s="144" t="s">
        <v>178</v>
      </c>
      <c r="R40" s="198">
        <v>0</v>
      </c>
      <c r="S40" s="198">
        <v>0</v>
      </c>
      <c r="T40" s="198">
        <v>0</v>
      </c>
      <c r="U40" s="198">
        <v>0</v>
      </c>
      <c r="V40" s="198">
        <v>0</v>
      </c>
      <c r="W40" s="198">
        <v>0</v>
      </c>
      <c r="X40" s="351">
        <f t="shared" ref="X40:Z42" si="1">SUM(K13,K40,X13)</f>
        <v>0</v>
      </c>
      <c r="Y40" s="210">
        <f t="shared" si="1"/>
        <v>0</v>
      </c>
      <c r="Z40" s="199">
        <f t="shared" si="1"/>
        <v>0</v>
      </c>
      <c r="AA40" s="145"/>
    </row>
    <row r="41" spans="1:36" ht="13.5" customHeight="1" x14ac:dyDescent="0.15">
      <c r="B41" s="1306"/>
      <c r="C41" s="1306"/>
      <c r="D41" s="146" t="s">
        <v>176</v>
      </c>
      <c r="E41" s="189">
        <v>0</v>
      </c>
      <c r="F41" s="189">
        <v>0</v>
      </c>
      <c r="G41" s="189">
        <v>0</v>
      </c>
      <c r="H41" s="189">
        <v>0</v>
      </c>
      <c r="I41" s="189">
        <v>0</v>
      </c>
      <c r="J41" s="189">
        <v>0</v>
      </c>
      <c r="K41" s="175">
        <v>0</v>
      </c>
      <c r="L41" s="182">
        <v>0</v>
      </c>
      <c r="M41" s="190">
        <v>0</v>
      </c>
      <c r="N41" s="145"/>
      <c r="O41" s="1306"/>
      <c r="P41" s="1306"/>
      <c r="Q41" s="146" t="s">
        <v>176</v>
      </c>
      <c r="R41" s="189">
        <v>0</v>
      </c>
      <c r="S41" s="189">
        <v>0</v>
      </c>
      <c r="T41" s="189">
        <v>0</v>
      </c>
      <c r="U41" s="189">
        <v>0</v>
      </c>
      <c r="V41" s="189">
        <v>0</v>
      </c>
      <c r="W41" s="189">
        <v>0</v>
      </c>
      <c r="X41" s="175">
        <f t="shared" si="1"/>
        <v>0</v>
      </c>
      <c r="Y41" s="182">
        <f t="shared" si="1"/>
        <v>0</v>
      </c>
      <c r="Z41" s="190">
        <f t="shared" si="1"/>
        <v>0</v>
      </c>
      <c r="AA41" s="145"/>
    </row>
    <row r="42" spans="1:36" ht="13.5" customHeight="1" x14ac:dyDescent="0.15">
      <c r="B42" s="1306"/>
      <c r="C42" s="1306"/>
      <c r="D42" s="146" t="s">
        <v>177</v>
      </c>
      <c r="E42" s="189">
        <v>0</v>
      </c>
      <c r="F42" s="189">
        <v>0</v>
      </c>
      <c r="G42" s="189">
        <v>0</v>
      </c>
      <c r="H42" s="189">
        <v>0</v>
      </c>
      <c r="I42" s="189">
        <v>0</v>
      </c>
      <c r="J42" s="189">
        <v>0</v>
      </c>
      <c r="K42" s="175">
        <v>0</v>
      </c>
      <c r="L42" s="182">
        <v>0</v>
      </c>
      <c r="M42" s="190">
        <v>0</v>
      </c>
      <c r="N42" s="147"/>
      <c r="O42" s="1306"/>
      <c r="P42" s="1306"/>
      <c r="Q42" s="146" t="s">
        <v>177</v>
      </c>
      <c r="R42" s="189">
        <v>0</v>
      </c>
      <c r="S42" s="189">
        <v>0</v>
      </c>
      <c r="T42" s="189">
        <v>0</v>
      </c>
      <c r="U42" s="189">
        <v>0</v>
      </c>
      <c r="V42" s="189">
        <v>0</v>
      </c>
      <c r="W42" s="189">
        <v>0</v>
      </c>
      <c r="X42" s="175">
        <f t="shared" si="1"/>
        <v>0</v>
      </c>
      <c r="Y42" s="182">
        <f t="shared" si="1"/>
        <v>0</v>
      </c>
      <c r="Z42" s="190">
        <f t="shared" si="1"/>
        <v>0</v>
      </c>
      <c r="AA42" s="147"/>
    </row>
    <row r="43" spans="1:36" ht="15.6" customHeight="1" x14ac:dyDescent="0.15">
      <c r="B43" s="1306"/>
      <c r="C43" s="1307"/>
      <c r="D43" s="149" t="s">
        <v>179</v>
      </c>
      <c r="E43" s="193">
        <v>0</v>
      </c>
      <c r="F43" s="193">
        <v>0</v>
      </c>
      <c r="G43" s="193">
        <v>0</v>
      </c>
      <c r="H43" s="193">
        <v>0</v>
      </c>
      <c r="I43" s="193">
        <v>0</v>
      </c>
      <c r="J43" s="193">
        <v>0</v>
      </c>
      <c r="K43" s="352">
        <v>0</v>
      </c>
      <c r="L43" s="209">
        <f>IF(L41=0,0,L42/L41)</f>
        <v>0</v>
      </c>
      <c r="M43" s="194">
        <f>IF(M41=0,0,M42/M41)</f>
        <v>0</v>
      </c>
      <c r="N43" s="151"/>
      <c r="O43" s="1306"/>
      <c r="P43" s="1307"/>
      <c r="Q43" s="149" t="s">
        <v>179</v>
      </c>
      <c r="R43" s="193">
        <v>0</v>
      </c>
      <c r="S43" s="193">
        <v>0</v>
      </c>
      <c r="T43" s="193">
        <v>0</v>
      </c>
      <c r="U43" s="193">
        <v>0</v>
      </c>
      <c r="V43" s="193">
        <v>0</v>
      </c>
      <c r="W43" s="193">
        <v>0</v>
      </c>
      <c r="X43" s="352">
        <f>IF(X41=0,0,X42/X41)</f>
        <v>0</v>
      </c>
      <c r="Y43" s="209">
        <f>IF(Y41=0,0,Y42/Y41)</f>
        <v>0</v>
      </c>
      <c r="Z43" s="194">
        <f>IF(Z41=0,0,Z42/Z41)</f>
        <v>0</v>
      </c>
      <c r="AA43" s="151"/>
    </row>
    <row r="44" spans="1:36" ht="13.5" customHeight="1" x14ac:dyDescent="0.15">
      <c r="B44" s="1306"/>
      <c r="C44" s="1305">
        <v>3</v>
      </c>
      <c r="D44" s="144" t="s">
        <v>178</v>
      </c>
      <c r="E44" s="198">
        <v>0</v>
      </c>
      <c r="F44" s="198">
        <v>0</v>
      </c>
      <c r="G44" s="198">
        <v>0</v>
      </c>
      <c r="H44" s="198">
        <v>0</v>
      </c>
      <c r="I44" s="198">
        <v>0</v>
      </c>
      <c r="J44" s="198">
        <v>0</v>
      </c>
      <c r="K44" s="351">
        <v>0</v>
      </c>
      <c r="L44" s="210">
        <v>0</v>
      </c>
      <c r="M44" s="199">
        <v>0</v>
      </c>
      <c r="N44" s="145"/>
      <c r="O44" s="1306"/>
      <c r="P44" s="1305">
        <v>3</v>
      </c>
      <c r="Q44" s="144" t="s">
        <v>178</v>
      </c>
      <c r="R44" s="198">
        <v>0</v>
      </c>
      <c r="S44" s="198">
        <v>0</v>
      </c>
      <c r="T44" s="198">
        <v>0</v>
      </c>
      <c r="U44" s="198">
        <v>0</v>
      </c>
      <c r="V44" s="198">
        <v>0</v>
      </c>
      <c r="W44" s="198">
        <v>0</v>
      </c>
      <c r="X44" s="351">
        <f t="shared" ref="X44:Z46" si="2">SUM(K17,K44,X17)</f>
        <v>0</v>
      </c>
      <c r="Y44" s="210">
        <f t="shared" si="2"/>
        <v>0</v>
      </c>
      <c r="Z44" s="199">
        <f t="shared" si="2"/>
        <v>0</v>
      </c>
      <c r="AA44" s="145"/>
    </row>
    <row r="45" spans="1:36" ht="13.5" customHeight="1" x14ac:dyDescent="0.15">
      <c r="B45" s="1306"/>
      <c r="C45" s="1306"/>
      <c r="D45" s="146" t="s">
        <v>176</v>
      </c>
      <c r="E45" s="189">
        <v>0</v>
      </c>
      <c r="F45" s="189">
        <v>0</v>
      </c>
      <c r="G45" s="189">
        <v>0</v>
      </c>
      <c r="H45" s="189">
        <v>0</v>
      </c>
      <c r="I45" s="189">
        <v>0</v>
      </c>
      <c r="J45" s="189">
        <v>0</v>
      </c>
      <c r="K45" s="175">
        <v>0</v>
      </c>
      <c r="L45" s="182">
        <v>0</v>
      </c>
      <c r="M45" s="190">
        <v>0</v>
      </c>
      <c r="N45" s="145"/>
      <c r="O45" s="1306"/>
      <c r="P45" s="1306"/>
      <c r="Q45" s="146" t="s">
        <v>176</v>
      </c>
      <c r="R45" s="189">
        <v>0</v>
      </c>
      <c r="S45" s="189">
        <v>0</v>
      </c>
      <c r="T45" s="189">
        <v>0</v>
      </c>
      <c r="U45" s="189">
        <v>0</v>
      </c>
      <c r="V45" s="189">
        <v>0</v>
      </c>
      <c r="W45" s="189">
        <v>0</v>
      </c>
      <c r="X45" s="175">
        <f t="shared" si="2"/>
        <v>0</v>
      </c>
      <c r="Y45" s="182">
        <f t="shared" si="2"/>
        <v>0</v>
      </c>
      <c r="Z45" s="190">
        <f t="shared" si="2"/>
        <v>0</v>
      </c>
      <c r="AA45" s="145"/>
    </row>
    <row r="46" spans="1:36" ht="13.5" customHeight="1" x14ac:dyDescent="0.15">
      <c r="B46" s="1306"/>
      <c r="C46" s="1306"/>
      <c r="D46" s="146" t="s">
        <v>177</v>
      </c>
      <c r="E46" s="189">
        <v>0</v>
      </c>
      <c r="F46" s="189">
        <v>0</v>
      </c>
      <c r="G46" s="189">
        <v>0</v>
      </c>
      <c r="H46" s="189">
        <v>0</v>
      </c>
      <c r="I46" s="189">
        <v>0</v>
      </c>
      <c r="J46" s="189">
        <v>0</v>
      </c>
      <c r="K46" s="175">
        <v>0</v>
      </c>
      <c r="L46" s="182">
        <v>0</v>
      </c>
      <c r="M46" s="190">
        <v>0</v>
      </c>
      <c r="N46" s="147"/>
      <c r="O46" s="1306"/>
      <c r="P46" s="1306"/>
      <c r="Q46" s="146" t="s">
        <v>177</v>
      </c>
      <c r="R46" s="189">
        <v>0</v>
      </c>
      <c r="S46" s="189">
        <v>0</v>
      </c>
      <c r="T46" s="189">
        <v>0</v>
      </c>
      <c r="U46" s="189">
        <v>0</v>
      </c>
      <c r="V46" s="189">
        <v>0</v>
      </c>
      <c r="W46" s="189">
        <v>0</v>
      </c>
      <c r="X46" s="175">
        <f t="shared" si="2"/>
        <v>0</v>
      </c>
      <c r="Y46" s="182">
        <f t="shared" si="2"/>
        <v>0</v>
      </c>
      <c r="Z46" s="190">
        <f t="shared" si="2"/>
        <v>0</v>
      </c>
      <c r="AA46" s="147"/>
    </row>
    <row r="47" spans="1:36" ht="15.6" customHeight="1" x14ac:dyDescent="0.15">
      <c r="B47" s="1306"/>
      <c r="C47" s="1307"/>
      <c r="D47" s="149" t="s">
        <v>179</v>
      </c>
      <c r="E47" s="193">
        <v>0</v>
      </c>
      <c r="F47" s="193">
        <v>0</v>
      </c>
      <c r="G47" s="193">
        <v>0</v>
      </c>
      <c r="H47" s="193">
        <v>0</v>
      </c>
      <c r="I47" s="193">
        <v>0</v>
      </c>
      <c r="J47" s="193">
        <v>0</v>
      </c>
      <c r="K47" s="352">
        <v>0</v>
      </c>
      <c r="L47" s="209">
        <f>IF(L45=0,0,L46/L45)</f>
        <v>0</v>
      </c>
      <c r="M47" s="194">
        <f>IF(M45=0,0,M46/M45)</f>
        <v>0</v>
      </c>
      <c r="N47" s="151"/>
      <c r="O47" s="1306"/>
      <c r="P47" s="1307"/>
      <c r="Q47" s="149" t="s">
        <v>179</v>
      </c>
      <c r="R47" s="193">
        <v>0</v>
      </c>
      <c r="S47" s="193">
        <v>0</v>
      </c>
      <c r="T47" s="193">
        <v>0</v>
      </c>
      <c r="U47" s="193">
        <v>0</v>
      </c>
      <c r="V47" s="193">
        <v>0</v>
      </c>
      <c r="W47" s="193">
        <v>0</v>
      </c>
      <c r="X47" s="352">
        <f>IF(X45=0,0,X46/X45)</f>
        <v>0</v>
      </c>
      <c r="Y47" s="209">
        <f>IF(Y45=0,0,Y46/Y45)</f>
        <v>0</v>
      </c>
      <c r="Z47" s="194">
        <f>IF(Z45=0,0,Z46/Z45)</f>
        <v>0</v>
      </c>
      <c r="AA47" s="151"/>
    </row>
    <row r="48" spans="1:36" ht="13.5" customHeight="1" x14ac:dyDescent="0.15">
      <c r="B48" s="1306"/>
      <c r="C48" s="1305">
        <v>2</v>
      </c>
      <c r="D48" s="144" t="s">
        <v>178</v>
      </c>
      <c r="E48" s="198">
        <v>0</v>
      </c>
      <c r="F48" s="198">
        <v>0</v>
      </c>
      <c r="G48" s="198">
        <v>0</v>
      </c>
      <c r="H48" s="198">
        <v>0</v>
      </c>
      <c r="I48" s="198">
        <v>0</v>
      </c>
      <c r="J48" s="198">
        <v>0</v>
      </c>
      <c r="K48" s="351">
        <v>0</v>
      </c>
      <c r="L48" s="210">
        <v>0</v>
      </c>
      <c r="M48" s="199">
        <v>0</v>
      </c>
      <c r="N48" s="145"/>
      <c r="O48" s="1306"/>
      <c r="P48" s="1305">
        <v>2</v>
      </c>
      <c r="Q48" s="144" t="s">
        <v>178</v>
      </c>
      <c r="R48" s="198">
        <v>0</v>
      </c>
      <c r="S48" s="198">
        <v>0</v>
      </c>
      <c r="T48" s="198">
        <v>0</v>
      </c>
      <c r="U48" s="198">
        <v>0</v>
      </c>
      <c r="V48" s="198">
        <v>0</v>
      </c>
      <c r="W48" s="198">
        <v>0</v>
      </c>
      <c r="X48" s="351">
        <f t="shared" ref="X48:Z50" si="3">SUM(K21,K48,X21)</f>
        <v>0</v>
      </c>
      <c r="Y48" s="210">
        <f t="shared" si="3"/>
        <v>0</v>
      </c>
      <c r="Z48" s="199">
        <f t="shared" si="3"/>
        <v>0</v>
      </c>
      <c r="AA48" s="145"/>
    </row>
    <row r="49" spans="1:27" ht="13.5" customHeight="1" x14ac:dyDescent="0.15">
      <c r="B49" s="1306"/>
      <c r="C49" s="1306"/>
      <c r="D49" s="146" t="s">
        <v>176</v>
      </c>
      <c r="E49" s="189">
        <v>0</v>
      </c>
      <c r="F49" s="189">
        <v>0</v>
      </c>
      <c r="G49" s="189">
        <v>0</v>
      </c>
      <c r="H49" s="189">
        <v>0</v>
      </c>
      <c r="I49" s="189">
        <v>0</v>
      </c>
      <c r="J49" s="189">
        <v>0</v>
      </c>
      <c r="K49" s="175">
        <v>0</v>
      </c>
      <c r="L49" s="182">
        <v>0</v>
      </c>
      <c r="M49" s="190">
        <v>0</v>
      </c>
      <c r="N49" s="145"/>
      <c r="O49" s="1306"/>
      <c r="P49" s="1306"/>
      <c r="Q49" s="146" t="s">
        <v>176</v>
      </c>
      <c r="R49" s="189">
        <v>0</v>
      </c>
      <c r="S49" s="189">
        <v>0</v>
      </c>
      <c r="T49" s="189">
        <v>0</v>
      </c>
      <c r="U49" s="189">
        <v>0</v>
      </c>
      <c r="V49" s="189">
        <v>0</v>
      </c>
      <c r="W49" s="189">
        <v>0</v>
      </c>
      <c r="X49" s="175">
        <f t="shared" si="3"/>
        <v>0</v>
      </c>
      <c r="Y49" s="182">
        <f t="shared" si="3"/>
        <v>0</v>
      </c>
      <c r="Z49" s="190">
        <f t="shared" si="3"/>
        <v>0</v>
      </c>
      <c r="AA49" s="145"/>
    </row>
    <row r="50" spans="1:27" ht="13.5" customHeight="1" x14ac:dyDescent="0.15">
      <c r="B50" s="1306"/>
      <c r="C50" s="1306"/>
      <c r="D50" s="146" t="s">
        <v>177</v>
      </c>
      <c r="E50" s="189">
        <v>0</v>
      </c>
      <c r="F50" s="189">
        <v>0</v>
      </c>
      <c r="G50" s="189">
        <v>0</v>
      </c>
      <c r="H50" s="189">
        <v>0</v>
      </c>
      <c r="I50" s="189">
        <v>0</v>
      </c>
      <c r="J50" s="189">
        <v>0</v>
      </c>
      <c r="K50" s="175">
        <v>0</v>
      </c>
      <c r="L50" s="182">
        <v>0</v>
      </c>
      <c r="M50" s="190">
        <v>0</v>
      </c>
      <c r="N50" s="147"/>
      <c r="O50" s="1306"/>
      <c r="P50" s="1306"/>
      <c r="Q50" s="146" t="s">
        <v>177</v>
      </c>
      <c r="R50" s="189">
        <v>0</v>
      </c>
      <c r="S50" s="189">
        <v>0</v>
      </c>
      <c r="T50" s="189">
        <v>0</v>
      </c>
      <c r="U50" s="189">
        <v>0</v>
      </c>
      <c r="V50" s="189">
        <v>0</v>
      </c>
      <c r="W50" s="189">
        <v>0</v>
      </c>
      <c r="X50" s="175">
        <f t="shared" si="3"/>
        <v>0</v>
      </c>
      <c r="Y50" s="182">
        <f t="shared" si="3"/>
        <v>0</v>
      </c>
      <c r="Z50" s="190">
        <f t="shared" si="3"/>
        <v>0</v>
      </c>
      <c r="AA50" s="147"/>
    </row>
    <row r="51" spans="1:27" ht="15.6" customHeight="1" x14ac:dyDescent="0.15">
      <c r="B51" s="1306"/>
      <c r="C51" s="1307"/>
      <c r="D51" s="149" t="s">
        <v>179</v>
      </c>
      <c r="E51" s="193">
        <v>0</v>
      </c>
      <c r="F51" s="193">
        <v>0</v>
      </c>
      <c r="G51" s="193">
        <v>0</v>
      </c>
      <c r="H51" s="193">
        <v>0</v>
      </c>
      <c r="I51" s="193">
        <v>0</v>
      </c>
      <c r="J51" s="193">
        <v>0</v>
      </c>
      <c r="K51" s="352">
        <v>0</v>
      </c>
      <c r="L51" s="209">
        <f>IF(L49=0,0,L50/L49)</f>
        <v>0</v>
      </c>
      <c r="M51" s="194">
        <f>IF(M49=0,0,M50/M49)</f>
        <v>0</v>
      </c>
      <c r="N51" s="151"/>
      <c r="O51" s="1306"/>
      <c r="P51" s="1307"/>
      <c r="Q51" s="149" t="s">
        <v>179</v>
      </c>
      <c r="R51" s="193">
        <v>0</v>
      </c>
      <c r="S51" s="193">
        <v>0</v>
      </c>
      <c r="T51" s="193">
        <v>0</v>
      </c>
      <c r="U51" s="193">
        <v>0</v>
      </c>
      <c r="V51" s="193">
        <v>0</v>
      </c>
      <c r="W51" s="193">
        <v>0</v>
      </c>
      <c r="X51" s="352">
        <f>IF(X49=0,0,X50/X49)</f>
        <v>0</v>
      </c>
      <c r="Y51" s="209">
        <f>IF(Y49=0,0,Y50/Y49)</f>
        <v>0</v>
      </c>
      <c r="Z51" s="194">
        <f>IF(Z49=0,0,Z50/Z49)</f>
        <v>0</v>
      </c>
      <c r="AA51" s="151"/>
    </row>
    <row r="52" spans="1:27" ht="13.5" customHeight="1" x14ac:dyDescent="0.15">
      <c r="B52" s="1306"/>
      <c r="C52" s="1305">
        <v>1</v>
      </c>
      <c r="D52" s="144" t="s">
        <v>178</v>
      </c>
      <c r="E52" s="198">
        <v>0</v>
      </c>
      <c r="F52" s="198">
        <v>0</v>
      </c>
      <c r="G52" s="198">
        <v>0</v>
      </c>
      <c r="H52" s="198">
        <v>0</v>
      </c>
      <c r="I52" s="198">
        <v>0</v>
      </c>
      <c r="J52" s="198">
        <v>0</v>
      </c>
      <c r="K52" s="351">
        <v>0</v>
      </c>
      <c r="L52" s="210">
        <v>0</v>
      </c>
      <c r="M52" s="199">
        <v>0</v>
      </c>
      <c r="N52" s="145"/>
      <c r="O52" s="1306"/>
      <c r="P52" s="1305">
        <v>1</v>
      </c>
      <c r="Q52" s="144" t="s">
        <v>178</v>
      </c>
      <c r="R52" s="198">
        <v>0</v>
      </c>
      <c r="S52" s="198">
        <v>0</v>
      </c>
      <c r="T52" s="198">
        <v>0</v>
      </c>
      <c r="U52" s="198">
        <v>0</v>
      </c>
      <c r="V52" s="198">
        <v>0</v>
      </c>
      <c r="W52" s="198">
        <v>0</v>
      </c>
      <c r="X52" s="351">
        <f t="shared" ref="X52:Z54" si="4">SUM(K25,K52,X25)</f>
        <v>0</v>
      </c>
      <c r="Y52" s="210">
        <f t="shared" si="4"/>
        <v>0</v>
      </c>
      <c r="Z52" s="199">
        <f t="shared" si="4"/>
        <v>0</v>
      </c>
      <c r="AA52" s="145"/>
    </row>
    <row r="53" spans="1:27" ht="13.5" customHeight="1" x14ac:dyDescent="0.15">
      <c r="B53" s="1306"/>
      <c r="C53" s="1306"/>
      <c r="D53" s="146" t="s">
        <v>176</v>
      </c>
      <c r="E53" s="189">
        <v>0</v>
      </c>
      <c r="F53" s="189">
        <v>0</v>
      </c>
      <c r="G53" s="189">
        <v>0</v>
      </c>
      <c r="H53" s="189">
        <v>0</v>
      </c>
      <c r="I53" s="189">
        <v>0</v>
      </c>
      <c r="J53" s="189">
        <v>0</v>
      </c>
      <c r="K53" s="175">
        <v>0</v>
      </c>
      <c r="L53" s="182">
        <v>0</v>
      </c>
      <c r="M53" s="190">
        <v>0</v>
      </c>
      <c r="N53" s="145"/>
      <c r="O53" s="1306"/>
      <c r="P53" s="1306"/>
      <c r="Q53" s="146" t="s">
        <v>176</v>
      </c>
      <c r="R53" s="189">
        <v>0</v>
      </c>
      <c r="S53" s="189">
        <v>0</v>
      </c>
      <c r="T53" s="189">
        <v>0</v>
      </c>
      <c r="U53" s="189">
        <v>0</v>
      </c>
      <c r="V53" s="189">
        <v>0</v>
      </c>
      <c r="W53" s="189">
        <v>0</v>
      </c>
      <c r="X53" s="175">
        <f t="shared" si="4"/>
        <v>0</v>
      </c>
      <c r="Y53" s="182">
        <f t="shared" si="4"/>
        <v>0</v>
      </c>
      <c r="Z53" s="190">
        <f t="shared" si="4"/>
        <v>0</v>
      </c>
      <c r="AA53" s="145"/>
    </row>
    <row r="54" spans="1:27" ht="13.5" customHeight="1" x14ac:dyDescent="0.15">
      <c r="B54" s="1306"/>
      <c r="C54" s="1306"/>
      <c r="D54" s="146" t="s">
        <v>177</v>
      </c>
      <c r="E54" s="189">
        <v>0</v>
      </c>
      <c r="F54" s="189">
        <v>0</v>
      </c>
      <c r="G54" s="189">
        <v>0</v>
      </c>
      <c r="H54" s="189">
        <v>0</v>
      </c>
      <c r="I54" s="189">
        <v>0</v>
      </c>
      <c r="J54" s="189">
        <v>0</v>
      </c>
      <c r="K54" s="175">
        <v>0</v>
      </c>
      <c r="L54" s="182">
        <v>0</v>
      </c>
      <c r="M54" s="190">
        <v>0</v>
      </c>
      <c r="N54" s="147"/>
      <c r="O54" s="1306"/>
      <c r="P54" s="1306"/>
      <c r="Q54" s="146" t="s">
        <v>177</v>
      </c>
      <c r="R54" s="189">
        <v>0</v>
      </c>
      <c r="S54" s="189">
        <v>0</v>
      </c>
      <c r="T54" s="189">
        <v>0</v>
      </c>
      <c r="U54" s="189">
        <v>0</v>
      </c>
      <c r="V54" s="189">
        <v>0</v>
      </c>
      <c r="W54" s="189">
        <v>0</v>
      </c>
      <c r="X54" s="175">
        <f t="shared" si="4"/>
        <v>0</v>
      </c>
      <c r="Y54" s="182">
        <f t="shared" si="4"/>
        <v>0</v>
      </c>
      <c r="Z54" s="190">
        <f t="shared" si="4"/>
        <v>0</v>
      </c>
      <c r="AA54" s="147"/>
    </row>
    <row r="55" spans="1:27" ht="15.6" customHeight="1" x14ac:dyDescent="0.15">
      <c r="B55" s="1306"/>
      <c r="C55" s="1307"/>
      <c r="D55" s="149" t="s">
        <v>179</v>
      </c>
      <c r="E55" s="193">
        <v>0</v>
      </c>
      <c r="F55" s="193">
        <v>0</v>
      </c>
      <c r="G55" s="193">
        <v>0</v>
      </c>
      <c r="H55" s="193">
        <v>0</v>
      </c>
      <c r="I55" s="193">
        <v>0</v>
      </c>
      <c r="J55" s="193">
        <v>0</v>
      </c>
      <c r="K55" s="352">
        <v>0</v>
      </c>
      <c r="L55" s="209">
        <f>IF(L53=0,0,L54/L53)</f>
        <v>0</v>
      </c>
      <c r="M55" s="194">
        <f>IF(M53=0,0,M54/M53)</f>
        <v>0</v>
      </c>
      <c r="N55" s="151"/>
      <c r="O55" s="1306"/>
      <c r="P55" s="1307"/>
      <c r="Q55" s="149" t="s">
        <v>179</v>
      </c>
      <c r="R55" s="193">
        <v>0</v>
      </c>
      <c r="S55" s="193">
        <v>0</v>
      </c>
      <c r="T55" s="193">
        <v>0</v>
      </c>
      <c r="U55" s="193">
        <v>0</v>
      </c>
      <c r="V55" s="193">
        <v>0</v>
      </c>
      <c r="W55" s="193">
        <v>0</v>
      </c>
      <c r="X55" s="352">
        <f>IF(X53=0,0,X54/X53)</f>
        <v>0</v>
      </c>
      <c r="Y55" s="209">
        <f>IF(Y53=0,0,Y54/Y53)</f>
        <v>0</v>
      </c>
      <c r="Z55" s="194">
        <f>IF(Z53=0,0,Z54/Z53)</f>
        <v>0</v>
      </c>
      <c r="AA55" s="151"/>
    </row>
    <row r="56" spans="1:27" ht="13.5" customHeight="1" x14ac:dyDescent="0.15">
      <c r="B56" s="1306"/>
      <c r="C56" s="1305" t="s">
        <v>21</v>
      </c>
      <c r="D56" s="144" t="s">
        <v>178</v>
      </c>
      <c r="E56" s="198">
        <v>0</v>
      </c>
      <c r="F56" s="198">
        <v>0</v>
      </c>
      <c r="G56" s="198">
        <v>0</v>
      </c>
      <c r="H56" s="198">
        <v>0</v>
      </c>
      <c r="I56" s="198">
        <v>0</v>
      </c>
      <c r="J56" s="198">
        <v>0</v>
      </c>
      <c r="K56" s="351">
        <v>0</v>
      </c>
      <c r="L56" s="210">
        <v>0</v>
      </c>
      <c r="M56" s="199">
        <v>0</v>
      </c>
      <c r="N56" s="200"/>
      <c r="O56" s="1306"/>
      <c r="P56" s="1305" t="s">
        <v>232</v>
      </c>
      <c r="Q56" s="144" t="s">
        <v>178</v>
      </c>
      <c r="R56" s="198">
        <v>0</v>
      </c>
      <c r="S56" s="198">
        <v>0</v>
      </c>
      <c r="T56" s="198">
        <v>0</v>
      </c>
      <c r="U56" s="198">
        <v>0</v>
      </c>
      <c r="V56" s="198">
        <v>0</v>
      </c>
      <c r="W56" s="198">
        <v>0</v>
      </c>
      <c r="X56" s="351">
        <f>X36+X40+X44+X48+X52</f>
        <v>0</v>
      </c>
      <c r="Y56" s="210">
        <f t="shared" ref="Y56:Z58" si="5">Y36+Y40+Y44+Y48+Y52</f>
        <v>0</v>
      </c>
      <c r="Z56" s="199">
        <f t="shared" si="5"/>
        <v>0</v>
      </c>
      <c r="AA56" s="145"/>
    </row>
    <row r="57" spans="1:27" ht="13.5" customHeight="1" x14ac:dyDescent="0.15">
      <c r="B57" s="1306"/>
      <c r="C57" s="1306"/>
      <c r="D57" s="146" t="s">
        <v>176</v>
      </c>
      <c r="E57" s="189">
        <v>0</v>
      </c>
      <c r="F57" s="189">
        <v>0</v>
      </c>
      <c r="G57" s="189">
        <v>0</v>
      </c>
      <c r="H57" s="189">
        <v>0</v>
      </c>
      <c r="I57" s="189">
        <v>0</v>
      </c>
      <c r="J57" s="189">
        <v>0</v>
      </c>
      <c r="K57" s="175">
        <v>0</v>
      </c>
      <c r="L57" s="182">
        <v>0</v>
      </c>
      <c r="M57" s="190">
        <v>0</v>
      </c>
      <c r="N57" s="145"/>
      <c r="O57" s="1306"/>
      <c r="P57" s="1306"/>
      <c r="Q57" s="146" t="s">
        <v>176</v>
      </c>
      <c r="R57" s="189">
        <v>0</v>
      </c>
      <c r="S57" s="189">
        <v>0</v>
      </c>
      <c r="T57" s="189">
        <v>0</v>
      </c>
      <c r="U57" s="189">
        <v>0</v>
      </c>
      <c r="V57" s="189">
        <v>0</v>
      </c>
      <c r="W57" s="189">
        <v>0</v>
      </c>
      <c r="X57" s="175">
        <f>X37+X41+X45+X49+X53</f>
        <v>0</v>
      </c>
      <c r="Y57" s="182">
        <f t="shared" si="5"/>
        <v>0</v>
      </c>
      <c r="Z57" s="190">
        <f t="shared" si="5"/>
        <v>0</v>
      </c>
      <c r="AA57" s="145"/>
    </row>
    <row r="58" spans="1:27" ht="13.5" customHeight="1" x14ac:dyDescent="0.15">
      <c r="B58" s="1306"/>
      <c r="C58" s="1306"/>
      <c r="D58" s="146" t="s">
        <v>177</v>
      </c>
      <c r="E58" s="189">
        <v>0</v>
      </c>
      <c r="F58" s="189">
        <v>0</v>
      </c>
      <c r="G58" s="189">
        <v>0</v>
      </c>
      <c r="H58" s="189">
        <v>0</v>
      </c>
      <c r="I58" s="189">
        <v>0</v>
      </c>
      <c r="J58" s="189">
        <v>0</v>
      </c>
      <c r="K58" s="175">
        <v>0</v>
      </c>
      <c r="L58" s="182">
        <v>0</v>
      </c>
      <c r="M58" s="190">
        <v>0</v>
      </c>
      <c r="N58" s="147"/>
      <c r="O58" s="1306"/>
      <c r="P58" s="1306"/>
      <c r="Q58" s="146" t="s">
        <v>177</v>
      </c>
      <c r="R58" s="189">
        <v>0</v>
      </c>
      <c r="S58" s="189">
        <v>0</v>
      </c>
      <c r="T58" s="189">
        <v>0</v>
      </c>
      <c r="U58" s="189">
        <v>0</v>
      </c>
      <c r="V58" s="189">
        <v>0</v>
      </c>
      <c r="W58" s="189">
        <v>0</v>
      </c>
      <c r="X58" s="175">
        <f>X38+X42+X46+X50+X54</f>
        <v>0</v>
      </c>
      <c r="Y58" s="182">
        <f t="shared" si="5"/>
        <v>0</v>
      </c>
      <c r="Z58" s="190">
        <f t="shared" si="5"/>
        <v>0</v>
      </c>
      <c r="AA58" s="147"/>
    </row>
    <row r="59" spans="1:27" ht="15.6" customHeight="1" x14ac:dyDescent="0.15">
      <c r="B59" s="1307"/>
      <c r="C59" s="1307"/>
      <c r="D59" s="149" t="s">
        <v>179</v>
      </c>
      <c r="E59" s="193">
        <v>0</v>
      </c>
      <c r="F59" s="193">
        <v>0</v>
      </c>
      <c r="G59" s="193">
        <v>0</v>
      </c>
      <c r="H59" s="193">
        <v>0</v>
      </c>
      <c r="I59" s="193">
        <v>0</v>
      </c>
      <c r="J59" s="193">
        <v>0</v>
      </c>
      <c r="K59" s="352">
        <v>0</v>
      </c>
      <c r="L59" s="209">
        <f>IF(L57=0,0,L58/L57)</f>
        <v>0</v>
      </c>
      <c r="M59" s="194">
        <f>IF(M57=0,0,M58/M57)</f>
        <v>0</v>
      </c>
      <c r="N59" s="151"/>
      <c r="O59" s="1307"/>
      <c r="P59" s="1307"/>
      <c r="Q59" s="149" t="s">
        <v>179</v>
      </c>
      <c r="R59" s="193">
        <v>0</v>
      </c>
      <c r="S59" s="193">
        <v>0</v>
      </c>
      <c r="T59" s="193">
        <v>0</v>
      </c>
      <c r="U59" s="193">
        <v>0</v>
      </c>
      <c r="V59" s="193">
        <v>0</v>
      </c>
      <c r="W59" s="193">
        <v>0</v>
      </c>
      <c r="X59" s="352">
        <f>IF(X57=0,0,X58/X57)</f>
        <v>0</v>
      </c>
      <c r="Y59" s="209">
        <f>IF(Y57=0,0,Y58/Y57)</f>
        <v>0</v>
      </c>
      <c r="Z59" s="194">
        <f>IF(Z57=0,0,Z58/Z57)</f>
        <v>0</v>
      </c>
      <c r="AA59" s="151"/>
    </row>
    <row r="60" spans="1:27" ht="8.1" customHeight="1" x14ac:dyDescent="0.1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</row>
    <row r="61" spans="1:27" ht="9.9499999999999993" customHeight="1" x14ac:dyDescent="0.1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</row>
    <row r="62" spans="1:27" x14ac:dyDescent="0.15">
      <c r="A62" s="1182" t="s">
        <v>317</v>
      </c>
      <c r="B62" s="1184"/>
      <c r="C62" s="1184"/>
      <c r="D62" s="1184"/>
      <c r="E62" s="1184"/>
      <c r="F62" s="1184"/>
      <c r="G62" s="1184"/>
      <c r="H62" s="1184"/>
      <c r="I62" s="1184"/>
      <c r="J62" s="1184"/>
      <c r="K62" s="1184"/>
      <c r="L62" s="1184"/>
      <c r="M62" s="1184"/>
      <c r="N62" s="1184"/>
      <c r="O62" s="1315"/>
      <c r="P62" s="1315"/>
      <c r="Q62" s="1182"/>
      <c r="R62" s="1182"/>
      <c r="S62" s="1182"/>
      <c r="T62" s="1182"/>
      <c r="U62" s="1182"/>
      <c r="V62" s="1182"/>
      <c r="W62" s="1182"/>
      <c r="X62" s="1182"/>
      <c r="Y62" s="1182"/>
      <c r="Z62" s="1182"/>
      <c r="AA62" s="1182"/>
    </row>
    <row r="63" spans="1:27" x14ac:dyDescent="0.15">
      <c r="H63" s="168"/>
      <c r="Y63" s="168"/>
      <c r="Z63" s="168"/>
    </row>
  </sheetData>
  <mergeCells count="34">
    <mergeCell ref="O62:AA62"/>
    <mergeCell ref="B36:B59"/>
    <mergeCell ref="C36:C39"/>
    <mergeCell ref="C40:C43"/>
    <mergeCell ref="C44:C47"/>
    <mergeCell ref="C48:C51"/>
    <mergeCell ref="C52:C55"/>
    <mergeCell ref="A62:N62"/>
    <mergeCell ref="C56:C59"/>
    <mergeCell ref="O36:O59"/>
    <mergeCell ref="P56:P59"/>
    <mergeCell ref="P36:P39"/>
    <mergeCell ref="P40:P43"/>
    <mergeCell ref="C25:C28"/>
    <mergeCell ref="B7:D8"/>
    <mergeCell ref="C9:C12"/>
    <mergeCell ref="C13:C16"/>
    <mergeCell ref="C17:C20"/>
    <mergeCell ref="B9:B32"/>
    <mergeCell ref="C21:C24"/>
    <mergeCell ref="C29:C32"/>
    <mergeCell ref="O7:Q8"/>
    <mergeCell ref="O9:O32"/>
    <mergeCell ref="P9:P12"/>
    <mergeCell ref="P13:P16"/>
    <mergeCell ref="P17:P20"/>
    <mergeCell ref="P21:P24"/>
    <mergeCell ref="P25:P28"/>
    <mergeCell ref="P29:P32"/>
    <mergeCell ref="B34:D35"/>
    <mergeCell ref="O34:Q35"/>
    <mergeCell ref="P44:P47"/>
    <mergeCell ref="P48:P51"/>
    <mergeCell ref="P52:P55"/>
  </mergeCells>
  <phoneticPr fontId="2"/>
  <pageMargins left="0.38" right="0.21" top="0.38" bottom="0.28000000000000003" header="0.27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</sheetPr>
  <dimension ref="A1:AE47"/>
  <sheetViews>
    <sheetView showGridLines="0" view="pageBreakPreview" zoomScaleNormal="100" zoomScaleSheetLayoutView="100" workbookViewId="0">
      <pane xSplit="3" ySplit="10" topLeftCell="D32" activePane="bottomRight" state="frozen"/>
      <selection activeCell="B7" sqref="B7"/>
      <selection pane="topRight" activeCell="B7" sqref="B7"/>
      <selection pane="bottomLeft" activeCell="B7" sqref="B7"/>
      <selection pane="bottomRight" activeCell="B7" sqref="B7:B10"/>
    </sheetView>
  </sheetViews>
  <sheetFormatPr defaultRowHeight="13.5" x14ac:dyDescent="0.15"/>
  <cols>
    <col min="1" max="1" width="1.875" customWidth="1"/>
    <col min="2" max="2" width="9.125" customWidth="1"/>
    <col min="3" max="3" width="5" customWidth="1"/>
    <col min="4" max="4" width="8.5" customWidth="1"/>
    <col min="5" max="5" width="6.875" customWidth="1"/>
    <col min="6" max="6" width="9.375" customWidth="1"/>
    <col min="7" max="7" width="6.75" customWidth="1"/>
    <col min="8" max="8" width="7.375" bestFit="1" customWidth="1"/>
    <col min="9" max="9" width="8.25" customWidth="1"/>
    <col min="10" max="10" width="7.625" bestFit="1" customWidth="1"/>
    <col min="11" max="11" width="7.375" customWidth="1"/>
    <col min="12" max="12" width="8.25" customWidth="1"/>
    <col min="13" max="13" width="4.75" customWidth="1"/>
    <col min="14" max="14" width="7" customWidth="1"/>
    <col min="15" max="15" width="4.875" customWidth="1"/>
    <col min="16" max="16" width="5.5" hidden="1" customWidth="1"/>
    <col min="17" max="17" width="8.25" customWidth="1"/>
    <col min="18" max="18" width="6.625" customWidth="1"/>
    <col min="19" max="19" width="9.375" customWidth="1"/>
    <col min="20" max="20" width="6.75" customWidth="1"/>
    <col min="21" max="21" width="6.5" customWidth="1"/>
    <col min="22" max="22" width="6.75" customWidth="1"/>
    <col min="23" max="23" width="4.875" bestFit="1" customWidth="1"/>
    <col min="24" max="24" width="6.25" customWidth="1"/>
    <col min="25" max="25" width="4.875" bestFit="1" customWidth="1"/>
    <col min="26" max="26" width="9.375" customWidth="1"/>
    <col min="27" max="27" width="6" bestFit="1" customWidth="1"/>
    <col min="28" max="28" width="10.375" customWidth="1"/>
    <col min="29" max="29" width="5.875" customWidth="1"/>
    <col min="30" max="30" width="5.625" customWidth="1"/>
    <col min="31" max="31" width="4.75" customWidth="1"/>
  </cols>
  <sheetData>
    <row r="1" spans="1:31" x14ac:dyDescent="0.15">
      <c r="A1" s="3"/>
    </row>
    <row r="2" spans="1:31" ht="20.25" customHeight="1" x14ac:dyDescent="0.2">
      <c r="A2" s="3"/>
      <c r="B2" s="5"/>
      <c r="C2" s="5"/>
      <c r="D2" s="5"/>
      <c r="E2" s="5"/>
      <c r="F2" s="5"/>
      <c r="J2" s="3"/>
      <c r="K2" s="3"/>
      <c r="L2" s="3"/>
    </row>
    <row r="3" spans="1:31" ht="12" customHeight="1" x14ac:dyDescent="0.2">
      <c r="A3" s="3"/>
      <c r="B3" s="5"/>
      <c r="C3" s="5"/>
      <c r="D3" s="5"/>
      <c r="E3" s="5"/>
      <c r="F3" s="5"/>
      <c r="J3" s="3"/>
      <c r="K3" s="3"/>
      <c r="L3" s="3"/>
    </row>
    <row r="4" spans="1:31" ht="18" customHeight="1" x14ac:dyDescent="0.2">
      <c r="A4" s="3"/>
      <c r="B4" s="5" t="s">
        <v>12</v>
      </c>
      <c r="C4" s="3"/>
      <c r="E4" s="5"/>
      <c r="F4" s="5"/>
      <c r="G4" s="5"/>
      <c r="H4" s="5"/>
      <c r="I4" s="5"/>
      <c r="J4" s="4"/>
      <c r="K4" s="4"/>
      <c r="L4" s="4"/>
      <c r="W4" s="4"/>
      <c r="X4" s="4"/>
      <c r="Y4" s="4"/>
      <c r="Z4" s="4"/>
      <c r="AA4" s="4"/>
      <c r="AB4" s="6"/>
    </row>
    <row r="5" spans="1:31" ht="18" customHeight="1" x14ac:dyDescent="0.2">
      <c r="A5" s="3"/>
      <c r="B5" s="3"/>
      <c r="C5" s="3"/>
      <c r="D5" s="5" t="s">
        <v>273</v>
      </c>
      <c r="E5" s="5"/>
      <c r="F5" s="5"/>
      <c r="G5" s="5"/>
      <c r="H5" s="5"/>
      <c r="I5" s="5"/>
      <c r="J5" s="4"/>
      <c r="K5" s="4"/>
      <c r="L5" s="4"/>
      <c r="W5" s="4"/>
      <c r="X5" s="4"/>
      <c r="Y5" s="4"/>
      <c r="Z5" s="4"/>
      <c r="AA5" s="4"/>
      <c r="AB5" s="6"/>
      <c r="AC5" s="1185" t="s">
        <v>42</v>
      </c>
      <c r="AD5" s="1185"/>
    </row>
    <row r="6" spans="1:31" ht="12" customHeight="1" x14ac:dyDescent="0.15">
      <c r="A6" s="3"/>
      <c r="B6" s="3"/>
      <c r="C6" s="3"/>
      <c r="D6" s="3"/>
      <c r="E6" s="3"/>
      <c r="F6" s="3"/>
      <c r="G6" s="3"/>
      <c r="H6" s="3"/>
      <c r="I6" s="3"/>
    </row>
    <row r="7" spans="1:31" ht="29.1" customHeight="1" x14ac:dyDescent="0.15">
      <c r="A7" s="3"/>
      <c r="B7" s="1195" t="s">
        <v>45</v>
      </c>
      <c r="C7" s="1198" t="s">
        <v>512</v>
      </c>
      <c r="D7" s="379"/>
      <c r="E7" s="380"/>
      <c r="F7" s="380"/>
      <c r="G7" s="380"/>
      <c r="H7" s="380"/>
      <c r="I7" s="380"/>
      <c r="J7" s="380"/>
      <c r="K7" s="380"/>
      <c r="L7" s="380"/>
      <c r="M7" s="380"/>
      <c r="N7" s="1207" t="s">
        <v>276</v>
      </c>
      <c r="O7" s="1207"/>
      <c r="P7" s="380"/>
      <c r="Q7" s="381"/>
      <c r="R7" s="380"/>
      <c r="S7" s="1207" t="s">
        <v>277</v>
      </c>
      <c r="T7" s="1207"/>
      <c r="U7" s="382"/>
      <c r="V7" s="382"/>
      <c r="W7" s="382"/>
      <c r="X7" s="382"/>
      <c r="Y7" s="382"/>
      <c r="Z7" s="38"/>
      <c r="AA7" s="38"/>
      <c r="AB7" s="38"/>
      <c r="AC7" s="38"/>
      <c r="AD7" s="38"/>
      <c r="AE7" s="39"/>
    </row>
    <row r="8" spans="1:31" ht="29.1" customHeight="1" x14ac:dyDescent="0.15">
      <c r="A8" s="9"/>
      <c r="B8" s="1196"/>
      <c r="C8" s="1199"/>
      <c r="D8" s="383"/>
      <c r="E8" s="384"/>
      <c r="F8" s="384"/>
      <c r="G8" s="384"/>
      <c r="H8" s="384"/>
      <c r="I8" s="384" t="s">
        <v>278</v>
      </c>
      <c r="J8" s="384"/>
      <c r="K8" s="384"/>
      <c r="L8" s="384"/>
      <c r="M8" s="384"/>
      <c r="N8" s="384" t="s">
        <v>49</v>
      </c>
      <c r="O8" s="384"/>
      <c r="P8" s="116"/>
      <c r="Q8" s="385"/>
      <c r="R8" s="385"/>
      <c r="S8" s="386"/>
      <c r="T8" s="1188" t="s">
        <v>260</v>
      </c>
      <c r="U8" s="1190"/>
      <c r="V8" s="1191"/>
      <c r="W8" s="1188" t="s">
        <v>43</v>
      </c>
      <c r="X8" s="1190"/>
      <c r="Y8" s="1191"/>
      <c r="Z8" s="1193" t="s">
        <v>18</v>
      </c>
      <c r="AA8" s="1190"/>
      <c r="AB8" s="1191"/>
      <c r="AC8" s="1193" t="s">
        <v>20</v>
      </c>
      <c r="AD8" s="1190"/>
      <c r="AE8" s="1201"/>
    </row>
    <row r="9" spans="1:31" ht="29.1" customHeight="1" x14ac:dyDescent="0.15">
      <c r="A9" s="9"/>
      <c r="B9" s="1196"/>
      <c r="C9" s="1199"/>
      <c r="D9" s="1194" t="s">
        <v>256</v>
      </c>
      <c r="E9" s="1190"/>
      <c r="F9" s="1189"/>
      <c r="G9" s="1188" t="s">
        <v>255</v>
      </c>
      <c r="H9" s="1188"/>
      <c r="I9" s="1189"/>
      <c r="J9" s="1188" t="s">
        <v>257</v>
      </c>
      <c r="K9" s="1188"/>
      <c r="L9" s="1189"/>
      <c r="M9" s="1193" t="s">
        <v>47</v>
      </c>
      <c r="N9" s="1188"/>
      <c r="O9" s="1189"/>
      <c r="P9" s="116"/>
      <c r="Q9" s="1193" t="s">
        <v>21</v>
      </c>
      <c r="R9" s="1188"/>
      <c r="S9" s="1189"/>
      <c r="T9" s="1186"/>
      <c r="U9" s="1187"/>
      <c r="V9" s="1192"/>
      <c r="W9" s="1187"/>
      <c r="X9" s="1187"/>
      <c r="Y9" s="1192"/>
      <c r="Z9" s="1200"/>
      <c r="AA9" s="1187"/>
      <c r="AB9" s="1192"/>
      <c r="AC9" s="1202"/>
      <c r="AD9" s="1203"/>
      <c r="AE9" s="1204"/>
    </row>
    <row r="10" spans="1:31" ht="29.1" customHeight="1" x14ac:dyDescent="0.15">
      <c r="A10" s="9"/>
      <c r="B10" s="1197"/>
      <c r="C10" s="1197"/>
      <c r="D10" s="388" t="s">
        <v>272</v>
      </c>
      <c r="E10" s="389" t="s">
        <v>274</v>
      </c>
      <c r="F10" s="390" t="s">
        <v>21</v>
      </c>
      <c r="G10" s="391" t="s">
        <v>272</v>
      </c>
      <c r="H10" s="389" t="s">
        <v>274</v>
      </c>
      <c r="I10" s="390" t="s">
        <v>21</v>
      </c>
      <c r="J10" s="391" t="s">
        <v>272</v>
      </c>
      <c r="K10" s="389" t="s">
        <v>274</v>
      </c>
      <c r="L10" s="390" t="s">
        <v>21</v>
      </c>
      <c r="M10" s="390" t="s">
        <v>272</v>
      </c>
      <c r="N10" s="389" t="s">
        <v>274</v>
      </c>
      <c r="O10" s="390" t="s">
        <v>21</v>
      </c>
      <c r="P10" s="377"/>
      <c r="Q10" s="390" t="s">
        <v>272</v>
      </c>
      <c r="R10" s="389" t="s">
        <v>274</v>
      </c>
      <c r="S10" s="390" t="s">
        <v>21</v>
      </c>
      <c r="T10" s="391" t="s">
        <v>272</v>
      </c>
      <c r="U10" s="392" t="s">
        <v>274</v>
      </c>
      <c r="V10" s="390" t="s">
        <v>21</v>
      </c>
      <c r="W10" s="391" t="s">
        <v>272</v>
      </c>
      <c r="X10" s="392" t="s">
        <v>274</v>
      </c>
      <c r="Y10" s="390" t="s">
        <v>21</v>
      </c>
      <c r="Z10" s="390" t="s">
        <v>272</v>
      </c>
      <c r="AA10" s="392" t="s">
        <v>274</v>
      </c>
      <c r="AB10" s="390" t="s">
        <v>21</v>
      </c>
      <c r="AC10" s="391" t="s">
        <v>272</v>
      </c>
      <c r="AD10" s="392" t="s">
        <v>274</v>
      </c>
      <c r="AE10" s="393" t="s">
        <v>21</v>
      </c>
    </row>
    <row r="11" spans="1:31" ht="29.1" customHeight="1" x14ac:dyDescent="0.15">
      <c r="A11" s="9"/>
      <c r="B11" s="332">
        <v>6.1</v>
      </c>
      <c r="C11" s="356">
        <v>18</v>
      </c>
      <c r="D11" s="394">
        <v>1659</v>
      </c>
      <c r="E11" s="317">
        <v>0</v>
      </c>
      <c r="F11" s="607">
        <f t="shared" ref="F11:F22" si="0">D11+E11</f>
        <v>1659</v>
      </c>
      <c r="G11" s="395">
        <v>413</v>
      </c>
      <c r="H11" s="317">
        <v>0</v>
      </c>
      <c r="I11" s="607">
        <f t="shared" ref="I11:I22" si="1">G11+H11</f>
        <v>413</v>
      </c>
      <c r="J11" s="395">
        <v>135</v>
      </c>
      <c r="K11" s="317">
        <v>0</v>
      </c>
      <c r="L11" s="607">
        <f t="shared" ref="L11:L22" si="2">J11+K11</f>
        <v>135</v>
      </c>
      <c r="M11" s="323">
        <v>0</v>
      </c>
      <c r="N11" s="317">
        <v>0</v>
      </c>
      <c r="O11" s="601">
        <f t="shared" ref="O11:O22" si="3">M11+N11</f>
        <v>0</v>
      </c>
      <c r="P11" s="359"/>
      <c r="Q11" s="319">
        <f t="shared" ref="Q11:Q22" si="4">D11+G11+J11+M11</f>
        <v>2207</v>
      </c>
      <c r="R11" s="787">
        <f t="shared" ref="R11:R22" si="5">E11+H11+K11+N11</f>
        <v>0</v>
      </c>
      <c r="S11" s="608">
        <f t="shared" ref="S11:S22" si="6">Q11+R11</f>
        <v>2207</v>
      </c>
      <c r="T11" s="395">
        <v>0</v>
      </c>
      <c r="U11" s="317">
        <v>0</v>
      </c>
      <c r="V11" s="607">
        <f t="shared" ref="V11:V22" si="7">T11+U11</f>
        <v>0</v>
      </c>
      <c r="W11" s="317">
        <v>0</v>
      </c>
      <c r="X11" s="317">
        <v>0</v>
      </c>
      <c r="Y11" s="601">
        <f t="shared" ref="Y11:Y22" si="8">W11+X11</f>
        <v>0</v>
      </c>
      <c r="Z11" s="396">
        <v>9546</v>
      </c>
      <c r="AA11" s="317">
        <v>0</v>
      </c>
      <c r="AB11" s="607">
        <f t="shared" ref="AB11:AB22" si="9">Z11+AA11</f>
        <v>9546</v>
      </c>
      <c r="AC11" s="317">
        <v>0</v>
      </c>
      <c r="AD11" s="317">
        <v>0</v>
      </c>
      <c r="AE11" s="793">
        <f t="shared" ref="AE11:AE22" si="10">AC11+AD11</f>
        <v>0</v>
      </c>
    </row>
    <row r="12" spans="1:31" ht="29.1" customHeight="1" x14ac:dyDescent="0.15">
      <c r="A12" s="9"/>
      <c r="B12" s="330">
        <v>2</v>
      </c>
      <c r="C12" s="356">
        <v>19</v>
      </c>
      <c r="D12" s="294">
        <v>1635</v>
      </c>
      <c r="E12" s="297">
        <v>0</v>
      </c>
      <c r="F12" s="405">
        <f t="shared" si="0"/>
        <v>1635</v>
      </c>
      <c r="G12" s="295">
        <v>398</v>
      </c>
      <c r="H12" s="327">
        <v>0</v>
      </c>
      <c r="I12" s="402">
        <f t="shared" si="1"/>
        <v>398</v>
      </c>
      <c r="J12" s="397">
        <v>144</v>
      </c>
      <c r="K12" s="327">
        <v>0</v>
      </c>
      <c r="L12" s="402">
        <f t="shared" si="2"/>
        <v>144</v>
      </c>
      <c r="M12" s="324">
        <v>0</v>
      </c>
      <c r="N12" s="327">
        <v>0</v>
      </c>
      <c r="O12" s="316">
        <f t="shared" si="3"/>
        <v>0</v>
      </c>
      <c r="P12" s="359"/>
      <c r="Q12" s="325">
        <f t="shared" si="4"/>
        <v>2177</v>
      </c>
      <c r="R12" s="788">
        <f t="shared" si="5"/>
        <v>0</v>
      </c>
      <c r="S12" s="326">
        <f t="shared" si="6"/>
        <v>2177</v>
      </c>
      <c r="T12" s="397">
        <v>0</v>
      </c>
      <c r="U12" s="327">
        <v>0</v>
      </c>
      <c r="V12" s="402">
        <f t="shared" si="7"/>
        <v>0</v>
      </c>
      <c r="W12" s="327">
        <v>0</v>
      </c>
      <c r="X12" s="327">
        <v>0</v>
      </c>
      <c r="Y12" s="316">
        <f t="shared" si="8"/>
        <v>0</v>
      </c>
      <c r="Z12" s="398">
        <v>9304</v>
      </c>
      <c r="AA12" s="327">
        <v>0</v>
      </c>
      <c r="AB12" s="402">
        <f t="shared" si="9"/>
        <v>9304</v>
      </c>
      <c r="AC12" s="327">
        <v>0</v>
      </c>
      <c r="AD12" s="327">
        <v>0</v>
      </c>
      <c r="AE12" s="794">
        <f t="shared" si="10"/>
        <v>0</v>
      </c>
    </row>
    <row r="13" spans="1:31" ht="28.5" customHeight="1" x14ac:dyDescent="0.15">
      <c r="A13" s="9"/>
      <c r="B13" s="331">
        <v>3</v>
      </c>
      <c r="C13" s="356">
        <v>20</v>
      </c>
      <c r="D13" s="399">
        <v>1773</v>
      </c>
      <c r="E13" s="322">
        <v>0</v>
      </c>
      <c r="F13" s="785">
        <f t="shared" si="0"/>
        <v>1773</v>
      </c>
      <c r="G13" s="400">
        <v>379</v>
      </c>
      <c r="H13" s="316">
        <v>0</v>
      </c>
      <c r="I13" s="785">
        <f t="shared" si="1"/>
        <v>379</v>
      </c>
      <c r="J13" s="400">
        <v>193</v>
      </c>
      <c r="K13" s="322">
        <v>0</v>
      </c>
      <c r="L13" s="785">
        <f t="shared" si="2"/>
        <v>193</v>
      </c>
      <c r="M13" s="316">
        <v>0</v>
      </c>
      <c r="N13" s="322">
        <v>0</v>
      </c>
      <c r="O13" s="786">
        <f t="shared" si="3"/>
        <v>0</v>
      </c>
      <c r="P13" s="401"/>
      <c r="Q13" s="326">
        <f t="shared" si="4"/>
        <v>2345</v>
      </c>
      <c r="R13" s="789">
        <f t="shared" si="5"/>
        <v>0</v>
      </c>
      <c r="S13" s="785">
        <f t="shared" si="6"/>
        <v>2345</v>
      </c>
      <c r="T13" s="400">
        <v>3</v>
      </c>
      <c r="U13" s="322">
        <v>0</v>
      </c>
      <c r="V13" s="785">
        <f t="shared" si="7"/>
        <v>3</v>
      </c>
      <c r="W13" s="322">
        <v>0</v>
      </c>
      <c r="X13" s="322">
        <v>0</v>
      </c>
      <c r="Y13" s="786">
        <f t="shared" si="8"/>
        <v>0</v>
      </c>
      <c r="Z13" s="402">
        <v>9460</v>
      </c>
      <c r="AA13" s="322">
        <v>0</v>
      </c>
      <c r="AB13" s="785">
        <f t="shared" si="9"/>
        <v>9460</v>
      </c>
      <c r="AC13" s="322">
        <v>0</v>
      </c>
      <c r="AD13" s="322">
        <v>0</v>
      </c>
      <c r="AE13" s="795">
        <f t="shared" si="10"/>
        <v>0</v>
      </c>
    </row>
    <row r="14" spans="1:31" ht="29.1" customHeight="1" x14ac:dyDescent="0.15">
      <c r="A14" s="9"/>
      <c r="B14" s="611">
        <v>6.4</v>
      </c>
      <c r="C14" s="641">
        <v>21</v>
      </c>
      <c r="D14" s="595">
        <v>2089</v>
      </c>
      <c r="E14" s="609">
        <v>0</v>
      </c>
      <c r="F14" s="607">
        <f t="shared" si="0"/>
        <v>2089</v>
      </c>
      <c r="G14" s="599">
        <v>410</v>
      </c>
      <c r="H14" s="609">
        <v>0</v>
      </c>
      <c r="I14" s="607">
        <f t="shared" si="1"/>
        <v>410</v>
      </c>
      <c r="J14" s="599">
        <v>159</v>
      </c>
      <c r="K14" s="609">
        <v>0</v>
      </c>
      <c r="L14" s="607">
        <f t="shared" si="2"/>
        <v>159</v>
      </c>
      <c r="M14" s="601">
        <v>0</v>
      </c>
      <c r="N14" s="609">
        <v>0</v>
      </c>
      <c r="O14" s="601">
        <f t="shared" si="3"/>
        <v>0</v>
      </c>
      <c r="P14" s="582"/>
      <c r="Q14" s="604">
        <f t="shared" si="4"/>
        <v>2658</v>
      </c>
      <c r="R14" s="787">
        <f t="shared" si="5"/>
        <v>0</v>
      </c>
      <c r="S14" s="604">
        <f t="shared" si="6"/>
        <v>2658</v>
      </c>
      <c r="T14" s="599">
        <v>0</v>
      </c>
      <c r="U14" s="609">
        <v>0</v>
      </c>
      <c r="V14" s="607">
        <f t="shared" si="7"/>
        <v>0</v>
      </c>
      <c r="W14" s="601">
        <v>0</v>
      </c>
      <c r="X14" s="609">
        <v>0</v>
      </c>
      <c r="Y14" s="601">
        <f t="shared" si="8"/>
        <v>0</v>
      </c>
      <c r="Z14" s="607">
        <v>9463</v>
      </c>
      <c r="AA14" s="609">
        <v>0</v>
      </c>
      <c r="AB14" s="607">
        <f t="shared" si="9"/>
        <v>9463</v>
      </c>
      <c r="AC14" s="609">
        <v>0</v>
      </c>
      <c r="AD14" s="609">
        <v>0</v>
      </c>
      <c r="AE14" s="793">
        <f t="shared" si="10"/>
        <v>0</v>
      </c>
    </row>
    <row r="15" spans="1:31" ht="29.1" customHeight="1" x14ac:dyDescent="0.15">
      <c r="A15" s="9"/>
      <c r="B15" s="330">
        <v>5</v>
      </c>
      <c r="C15" s="642">
        <v>21</v>
      </c>
      <c r="D15" s="294">
        <v>1952</v>
      </c>
      <c r="E15" s="297">
        <v>0</v>
      </c>
      <c r="F15" s="405">
        <f t="shared" si="0"/>
        <v>1952</v>
      </c>
      <c r="G15" s="295">
        <v>351</v>
      </c>
      <c r="H15" s="297">
        <v>0</v>
      </c>
      <c r="I15" s="405">
        <f t="shared" si="1"/>
        <v>351</v>
      </c>
      <c r="J15" s="295">
        <v>141</v>
      </c>
      <c r="K15" s="297">
        <v>0</v>
      </c>
      <c r="L15" s="396">
        <f t="shared" si="2"/>
        <v>141</v>
      </c>
      <c r="M15" s="298">
        <v>0</v>
      </c>
      <c r="N15" s="297">
        <v>0</v>
      </c>
      <c r="O15" s="602">
        <f t="shared" si="3"/>
        <v>0</v>
      </c>
      <c r="P15" s="583"/>
      <c r="Q15" s="319">
        <f t="shared" si="4"/>
        <v>2444</v>
      </c>
      <c r="R15" s="790">
        <f t="shared" si="5"/>
        <v>0</v>
      </c>
      <c r="S15" s="326">
        <f t="shared" si="6"/>
        <v>2444</v>
      </c>
      <c r="T15" s="295">
        <v>0</v>
      </c>
      <c r="U15" s="297">
        <v>0</v>
      </c>
      <c r="V15" s="405">
        <f t="shared" si="7"/>
        <v>0</v>
      </c>
      <c r="W15" s="316">
        <v>0</v>
      </c>
      <c r="X15" s="297">
        <v>0</v>
      </c>
      <c r="Y15" s="602">
        <f t="shared" si="8"/>
        <v>0</v>
      </c>
      <c r="Z15" s="296">
        <v>8989</v>
      </c>
      <c r="AA15" s="297">
        <v>0</v>
      </c>
      <c r="AB15" s="405">
        <f t="shared" si="9"/>
        <v>8989</v>
      </c>
      <c r="AC15" s="297">
        <v>0</v>
      </c>
      <c r="AD15" s="297">
        <v>0</v>
      </c>
      <c r="AE15" s="796">
        <f t="shared" si="10"/>
        <v>0</v>
      </c>
    </row>
    <row r="16" spans="1:31" ht="29.1" customHeight="1" x14ac:dyDescent="0.15">
      <c r="A16" s="9"/>
      <c r="B16" s="330">
        <v>6</v>
      </c>
      <c r="C16" s="642">
        <v>20</v>
      </c>
      <c r="D16" s="403">
        <v>1708</v>
      </c>
      <c r="E16" s="321">
        <v>0</v>
      </c>
      <c r="F16" s="405">
        <f t="shared" si="0"/>
        <v>1708</v>
      </c>
      <c r="G16" s="404">
        <v>391</v>
      </c>
      <c r="H16" s="321">
        <v>0</v>
      </c>
      <c r="I16" s="405">
        <f t="shared" si="1"/>
        <v>391</v>
      </c>
      <c r="J16" s="404">
        <v>128</v>
      </c>
      <c r="K16" s="321">
        <v>0</v>
      </c>
      <c r="L16" s="405">
        <f t="shared" si="2"/>
        <v>128</v>
      </c>
      <c r="M16" s="602">
        <v>0</v>
      </c>
      <c r="N16" s="321">
        <v>0</v>
      </c>
      <c r="O16" s="602">
        <f t="shared" si="3"/>
        <v>0</v>
      </c>
      <c r="P16" s="583"/>
      <c r="Q16" s="319">
        <f t="shared" si="4"/>
        <v>2227</v>
      </c>
      <c r="R16" s="790">
        <f t="shared" si="5"/>
        <v>0</v>
      </c>
      <c r="S16" s="326">
        <f t="shared" si="6"/>
        <v>2227</v>
      </c>
      <c r="T16" s="404">
        <v>2</v>
      </c>
      <c r="U16" s="321">
        <v>0</v>
      </c>
      <c r="V16" s="405">
        <f t="shared" si="7"/>
        <v>2</v>
      </c>
      <c r="W16" s="316">
        <v>0</v>
      </c>
      <c r="X16" s="321">
        <v>0</v>
      </c>
      <c r="Y16" s="602">
        <f t="shared" si="8"/>
        <v>0</v>
      </c>
      <c r="Z16" s="405">
        <v>7329</v>
      </c>
      <c r="AA16" s="321">
        <v>0</v>
      </c>
      <c r="AB16" s="405">
        <f t="shared" si="9"/>
        <v>7329</v>
      </c>
      <c r="AC16" s="321">
        <v>0</v>
      </c>
      <c r="AD16" s="321">
        <v>0</v>
      </c>
      <c r="AE16" s="796">
        <f t="shared" si="10"/>
        <v>0</v>
      </c>
    </row>
    <row r="17" spans="1:31" ht="29.1" customHeight="1" x14ac:dyDescent="0.15">
      <c r="A17" s="9"/>
      <c r="B17" s="330">
        <v>7</v>
      </c>
      <c r="C17" s="642">
        <v>22</v>
      </c>
      <c r="D17" s="294">
        <v>2224</v>
      </c>
      <c r="E17" s="297">
        <v>0</v>
      </c>
      <c r="F17" s="405">
        <f t="shared" si="0"/>
        <v>2224</v>
      </c>
      <c r="G17" s="295">
        <v>414</v>
      </c>
      <c r="H17" s="297">
        <v>0</v>
      </c>
      <c r="I17" s="405">
        <f t="shared" si="1"/>
        <v>414</v>
      </c>
      <c r="J17" s="295">
        <v>121</v>
      </c>
      <c r="K17" s="297">
        <v>0</v>
      </c>
      <c r="L17" s="405">
        <f t="shared" si="2"/>
        <v>121</v>
      </c>
      <c r="M17" s="298">
        <v>0</v>
      </c>
      <c r="N17" s="297">
        <v>0</v>
      </c>
      <c r="O17" s="602">
        <f t="shared" si="3"/>
        <v>0</v>
      </c>
      <c r="P17" s="583"/>
      <c r="Q17" s="319">
        <f t="shared" si="4"/>
        <v>2759</v>
      </c>
      <c r="R17" s="790">
        <f t="shared" si="5"/>
        <v>0</v>
      </c>
      <c r="S17" s="326">
        <f t="shared" si="6"/>
        <v>2759</v>
      </c>
      <c r="T17" s="295">
        <v>1</v>
      </c>
      <c r="U17" s="297">
        <v>0</v>
      </c>
      <c r="V17" s="405">
        <f t="shared" si="7"/>
        <v>1</v>
      </c>
      <c r="W17" s="602">
        <v>0</v>
      </c>
      <c r="X17" s="297">
        <v>0</v>
      </c>
      <c r="Y17" s="602">
        <f t="shared" si="8"/>
        <v>0</v>
      </c>
      <c r="Z17" s="296">
        <v>9127</v>
      </c>
      <c r="AA17" s="297">
        <v>0</v>
      </c>
      <c r="AB17" s="405">
        <f t="shared" si="9"/>
        <v>9127</v>
      </c>
      <c r="AC17" s="297">
        <v>0</v>
      </c>
      <c r="AD17" s="297">
        <v>0</v>
      </c>
      <c r="AE17" s="796">
        <f t="shared" si="10"/>
        <v>0</v>
      </c>
    </row>
    <row r="18" spans="1:31" ht="29.1" customHeight="1" x14ac:dyDescent="0.15">
      <c r="A18" s="9"/>
      <c r="B18" s="330">
        <v>8</v>
      </c>
      <c r="C18" s="642">
        <v>17</v>
      </c>
      <c r="D18" s="403">
        <v>1545</v>
      </c>
      <c r="E18" s="321">
        <v>0</v>
      </c>
      <c r="F18" s="405">
        <f t="shared" si="0"/>
        <v>1545</v>
      </c>
      <c r="G18" s="404">
        <v>445</v>
      </c>
      <c r="H18" s="321">
        <v>0</v>
      </c>
      <c r="I18" s="405">
        <f t="shared" si="1"/>
        <v>445</v>
      </c>
      <c r="J18" s="404">
        <v>99</v>
      </c>
      <c r="K18" s="321">
        <v>0</v>
      </c>
      <c r="L18" s="405">
        <f t="shared" si="2"/>
        <v>99</v>
      </c>
      <c r="M18" s="602">
        <v>0</v>
      </c>
      <c r="N18" s="321">
        <v>0</v>
      </c>
      <c r="O18" s="602">
        <f t="shared" si="3"/>
        <v>0</v>
      </c>
      <c r="P18" s="583"/>
      <c r="Q18" s="319">
        <f t="shared" si="4"/>
        <v>2089</v>
      </c>
      <c r="R18" s="790">
        <f t="shared" si="5"/>
        <v>0</v>
      </c>
      <c r="S18" s="326">
        <f t="shared" si="6"/>
        <v>2089</v>
      </c>
      <c r="T18" s="404">
        <v>2</v>
      </c>
      <c r="U18" s="321">
        <v>0</v>
      </c>
      <c r="V18" s="405">
        <f t="shared" si="7"/>
        <v>2</v>
      </c>
      <c r="W18" s="605">
        <v>0</v>
      </c>
      <c r="X18" s="321">
        <v>0</v>
      </c>
      <c r="Y18" s="602">
        <f t="shared" si="8"/>
        <v>0</v>
      </c>
      <c r="Z18" s="405">
        <v>8140</v>
      </c>
      <c r="AA18" s="321">
        <v>0</v>
      </c>
      <c r="AB18" s="405">
        <f t="shared" si="9"/>
        <v>8140</v>
      </c>
      <c r="AC18" s="321">
        <v>0</v>
      </c>
      <c r="AD18" s="321">
        <v>0</v>
      </c>
      <c r="AE18" s="796">
        <f t="shared" si="10"/>
        <v>0</v>
      </c>
    </row>
    <row r="19" spans="1:31" ht="29.1" customHeight="1" x14ac:dyDescent="0.15">
      <c r="A19" s="9"/>
      <c r="B19" s="330">
        <v>9</v>
      </c>
      <c r="C19" s="642">
        <v>19</v>
      </c>
      <c r="D19" s="294">
        <v>1861</v>
      </c>
      <c r="E19" s="297">
        <v>0</v>
      </c>
      <c r="F19" s="405">
        <f t="shared" si="0"/>
        <v>1861</v>
      </c>
      <c r="G19" s="295">
        <v>360</v>
      </c>
      <c r="H19" s="297">
        <v>0</v>
      </c>
      <c r="I19" s="405">
        <f t="shared" si="1"/>
        <v>360</v>
      </c>
      <c r="J19" s="295">
        <v>189</v>
      </c>
      <c r="K19" s="297">
        <v>0</v>
      </c>
      <c r="L19" s="405">
        <f t="shared" si="2"/>
        <v>189</v>
      </c>
      <c r="M19" s="298">
        <v>0</v>
      </c>
      <c r="N19" s="297">
        <v>0</v>
      </c>
      <c r="O19" s="602">
        <f t="shared" si="3"/>
        <v>0</v>
      </c>
      <c r="P19" s="583"/>
      <c r="Q19" s="319">
        <f t="shared" si="4"/>
        <v>2410</v>
      </c>
      <c r="R19" s="790">
        <f t="shared" si="5"/>
        <v>0</v>
      </c>
      <c r="S19" s="326">
        <f t="shared" si="6"/>
        <v>2410</v>
      </c>
      <c r="T19" s="295">
        <v>0</v>
      </c>
      <c r="U19" s="297">
        <v>0</v>
      </c>
      <c r="V19" s="405">
        <f t="shared" si="7"/>
        <v>0</v>
      </c>
      <c r="W19" s="316">
        <v>0</v>
      </c>
      <c r="X19" s="297">
        <v>0</v>
      </c>
      <c r="Y19" s="602">
        <f t="shared" si="8"/>
        <v>0</v>
      </c>
      <c r="Z19" s="296">
        <v>8804</v>
      </c>
      <c r="AA19" s="297">
        <v>0</v>
      </c>
      <c r="AB19" s="405">
        <f t="shared" si="9"/>
        <v>8804</v>
      </c>
      <c r="AC19" s="297">
        <v>0</v>
      </c>
      <c r="AD19" s="297">
        <v>0</v>
      </c>
      <c r="AE19" s="796">
        <f t="shared" si="10"/>
        <v>0</v>
      </c>
    </row>
    <row r="20" spans="1:31" ht="29.1" customHeight="1" x14ac:dyDescent="0.15">
      <c r="A20" s="9"/>
      <c r="B20" s="330">
        <v>10</v>
      </c>
      <c r="C20" s="642">
        <v>22</v>
      </c>
      <c r="D20" s="403">
        <v>2094</v>
      </c>
      <c r="E20" s="321">
        <v>0</v>
      </c>
      <c r="F20" s="405">
        <f t="shared" si="0"/>
        <v>2094</v>
      </c>
      <c r="G20" s="404">
        <v>497</v>
      </c>
      <c r="H20" s="321">
        <v>0</v>
      </c>
      <c r="I20" s="405">
        <f t="shared" si="1"/>
        <v>497</v>
      </c>
      <c r="J20" s="404">
        <v>185</v>
      </c>
      <c r="K20" s="321">
        <v>0</v>
      </c>
      <c r="L20" s="405">
        <f t="shared" si="2"/>
        <v>185</v>
      </c>
      <c r="M20" s="602">
        <v>0</v>
      </c>
      <c r="N20" s="321">
        <v>0</v>
      </c>
      <c r="O20" s="602">
        <f t="shared" si="3"/>
        <v>0</v>
      </c>
      <c r="P20" s="583"/>
      <c r="Q20" s="319">
        <f t="shared" si="4"/>
        <v>2776</v>
      </c>
      <c r="R20" s="790">
        <f t="shared" si="5"/>
        <v>0</v>
      </c>
      <c r="S20" s="326">
        <f t="shared" si="6"/>
        <v>2776</v>
      </c>
      <c r="T20" s="404">
        <v>1</v>
      </c>
      <c r="U20" s="321">
        <v>0</v>
      </c>
      <c r="V20" s="405">
        <f t="shared" si="7"/>
        <v>1</v>
      </c>
      <c r="W20" s="602">
        <v>0</v>
      </c>
      <c r="X20" s="321">
        <v>0</v>
      </c>
      <c r="Y20" s="602">
        <f t="shared" si="8"/>
        <v>0</v>
      </c>
      <c r="Z20" s="405">
        <v>10990</v>
      </c>
      <c r="AA20" s="321">
        <v>0</v>
      </c>
      <c r="AB20" s="405">
        <f t="shared" si="9"/>
        <v>10990</v>
      </c>
      <c r="AC20" s="321">
        <v>0</v>
      </c>
      <c r="AD20" s="321">
        <v>0</v>
      </c>
      <c r="AE20" s="796">
        <f t="shared" si="10"/>
        <v>0</v>
      </c>
    </row>
    <row r="21" spans="1:31" ht="29.1" customHeight="1" x14ac:dyDescent="0.15">
      <c r="A21" s="9"/>
      <c r="B21" s="330">
        <v>11</v>
      </c>
      <c r="C21" s="642">
        <v>21</v>
      </c>
      <c r="D21" s="596">
        <v>2134</v>
      </c>
      <c r="E21" s="298">
        <v>0</v>
      </c>
      <c r="F21" s="405">
        <f t="shared" si="0"/>
        <v>2134</v>
      </c>
      <c r="G21" s="295">
        <v>459</v>
      </c>
      <c r="H21" s="297">
        <v>0</v>
      </c>
      <c r="I21" s="405">
        <f t="shared" si="1"/>
        <v>459</v>
      </c>
      <c r="J21" s="295">
        <v>168</v>
      </c>
      <c r="K21" s="297">
        <v>0</v>
      </c>
      <c r="L21" s="405">
        <f t="shared" si="2"/>
        <v>168</v>
      </c>
      <c r="M21" s="298">
        <v>0</v>
      </c>
      <c r="N21" s="297">
        <v>0</v>
      </c>
      <c r="O21" s="602">
        <f t="shared" si="3"/>
        <v>0</v>
      </c>
      <c r="P21" s="583"/>
      <c r="Q21" s="319">
        <f t="shared" si="4"/>
        <v>2761</v>
      </c>
      <c r="R21" s="790">
        <f t="shared" si="5"/>
        <v>0</v>
      </c>
      <c r="S21" s="326">
        <f t="shared" si="6"/>
        <v>2761</v>
      </c>
      <c r="T21" s="295">
        <v>0</v>
      </c>
      <c r="U21" s="297">
        <v>0</v>
      </c>
      <c r="V21" s="405">
        <f t="shared" si="7"/>
        <v>0</v>
      </c>
      <c r="W21" s="602">
        <v>0</v>
      </c>
      <c r="X21" s="297">
        <v>0</v>
      </c>
      <c r="Y21" s="602">
        <f t="shared" si="8"/>
        <v>0</v>
      </c>
      <c r="Z21" s="296">
        <v>10039</v>
      </c>
      <c r="AA21" s="297">
        <v>0</v>
      </c>
      <c r="AB21" s="405">
        <f t="shared" si="9"/>
        <v>10039</v>
      </c>
      <c r="AC21" s="297">
        <v>0</v>
      </c>
      <c r="AD21" s="297">
        <v>0</v>
      </c>
      <c r="AE21" s="796">
        <f t="shared" si="10"/>
        <v>0</v>
      </c>
    </row>
    <row r="22" spans="1:31" ht="29.1" customHeight="1" x14ac:dyDescent="0.15">
      <c r="A22" s="9"/>
      <c r="B22" s="331">
        <v>12</v>
      </c>
      <c r="C22" s="643">
        <v>21</v>
      </c>
      <c r="D22" s="597">
        <v>1836</v>
      </c>
      <c r="E22" s="298">
        <v>0</v>
      </c>
      <c r="F22" s="785">
        <f t="shared" si="0"/>
        <v>1836</v>
      </c>
      <c r="G22" s="400">
        <v>388</v>
      </c>
      <c r="H22" s="322">
        <v>0</v>
      </c>
      <c r="I22" s="785">
        <f t="shared" si="1"/>
        <v>388</v>
      </c>
      <c r="J22" s="400">
        <v>118</v>
      </c>
      <c r="K22" s="322">
        <v>0</v>
      </c>
      <c r="L22" s="785">
        <f t="shared" si="2"/>
        <v>118</v>
      </c>
      <c r="M22" s="316">
        <v>0</v>
      </c>
      <c r="N22" s="322">
        <v>0</v>
      </c>
      <c r="O22" s="786">
        <f t="shared" si="3"/>
        <v>0</v>
      </c>
      <c r="P22" s="583"/>
      <c r="Q22" s="319">
        <f t="shared" si="4"/>
        <v>2342</v>
      </c>
      <c r="R22" s="789">
        <f t="shared" si="5"/>
        <v>0</v>
      </c>
      <c r="S22" s="791">
        <f t="shared" si="6"/>
        <v>2342</v>
      </c>
      <c r="T22" s="400">
        <v>0</v>
      </c>
      <c r="U22" s="322">
        <v>0</v>
      </c>
      <c r="V22" s="785">
        <f t="shared" si="7"/>
        <v>0</v>
      </c>
      <c r="W22" s="317">
        <v>0</v>
      </c>
      <c r="X22" s="322">
        <v>0</v>
      </c>
      <c r="Y22" s="786">
        <f t="shared" si="8"/>
        <v>0</v>
      </c>
      <c r="Z22" s="402">
        <v>10396</v>
      </c>
      <c r="AA22" s="322">
        <v>0</v>
      </c>
      <c r="AB22" s="785">
        <f t="shared" si="9"/>
        <v>10396</v>
      </c>
      <c r="AC22" s="322">
        <v>0</v>
      </c>
      <c r="AD22" s="322">
        <v>0</v>
      </c>
      <c r="AE22" s="795">
        <f t="shared" si="10"/>
        <v>0</v>
      </c>
    </row>
    <row r="23" spans="1:31" ht="29.1" customHeight="1" x14ac:dyDescent="0.15">
      <c r="A23" s="9"/>
      <c r="B23" s="507" t="s">
        <v>254</v>
      </c>
      <c r="C23" s="644">
        <f>SUM(C11:C22)</f>
        <v>241</v>
      </c>
      <c r="D23" s="598">
        <f>SUM(D11:D22)</f>
        <v>22510</v>
      </c>
      <c r="E23" s="606">
        <f>SUM(E11:E22)</f>
        <v>0</v>
      </c>
      <c r="F23" s="785">
        <f t="shared" ref="F23:F27" si="11">D23+E23</f>
        <v>22510</v>
      </c>
      <c r="G23" s="600">
        <f t="shared" ref="G23:AE23" si="12">SUM(G11:G22)</f>
        <v>4905</v>
      </c>
      <c r="H23" s="606">
        <f>SUM(H11:H22)</f>
        <v>0</v>
      </c>
      <c r="I23" s="785">
        <f t="shared" ref="I23" si="13">G23+H23</f>
        <v>4905</v>
      </c>
      <c r="J23" s="600">
        <f t="shared" si="12"/>
        <v>1780</v>
      </c>
      <c r="K23" s="606">
        <f t="shared" si="12"/>
        <v>0</v>
      </c>
      <c r="L23" s="785">
        <f t="shared" ref="L23:L27" si="14">J23+K23</f>
        <v>1780</v>
      </c>
      <c r="M23" s="603">
        <f t="shared" si="12"/>
        <v>0</v>
      </c>
      <c r="N23" s="606">
        <f t="shared" si="12"/>
        <v>0</v>
      </c>
      <c r="O23" s="603">
        <f t="shared" si="12"/>
        <v>0</v>
      </c>
      <c r="P23" s="584"/>
      <c r="Q23" s="360">
        <f>SUM(Q11:Q22)</f>
        <v>29195</v>
      </c>
      <c r="R23" s="603">
        <f t="shared" si="12"/>
        <v>0</v>
      </c>
      <c r="S23" s="785">
        <f t="shared" ref="S23:S27" si="15">Q23+R23</f>
        <v>29195</v>
      </c>
      <c r="T23" s="600">
        <f t="shared" si="12"/>
        <v>9</v>
      </c>
      <c r="U23" s="606">
        <f t="shared" si="12"/>
        <v>0</v>
      </c>
      <c r="V23" s="785">
        <f t="shared" ref="V23:V27" si="16">T23+U23</f>
        <v>9</v>
      </c>
      <c r="W23" s="606">
        <f>SUM(W11:W22)</f>
        <v>0</v>
      </c>
      <c r="X23" s="606">
        <f t="shared" si="12"/>
        <v>0</v>
      </c>
      <c r="Y23" s="606">
        <f t="shared" si="12"/>
        <v>0</v>
      </c>
      <c r="Z23" s="360">
        <f>SUM(Z11:Z22)</f>
        <v>111587</v>
      </c>
      <c r="AA23" s="606">
        <f t="shared" si="12"/>
        <v>0</v>
      </c>
      <c r="AB23" s="785">
        <f t="shared" ref="AB23:AB27" si="17">Z23+AA23</f>
        <v>111587</v>
      </c>
      <c r="AC23" s="606">
        <f t="shared" si="12"/>
        <v>0</v>
      </c>
      <c r="AD23" s="606">
        <f t="shared" si="12"/>
        <v>0</v>
      </c>
      <c r="AE23" s="797">
        <f t="shared" si="12"/>
        <v>0</v>
      </c>
    </row>
    <row r="24" spans="1:31" ht="29.1" customHeight="1" x14ac:dyDescent="0.15">
      <c r="A24" s="9"/>
      <c r="B24" s="332">
        <v>7.1</v>
      </c>
      <c r="C24" s="356">
        <v>19</v>
      </c>
      <c r="D24" s="394">
        <v>1951</v>
      </c>
      <c r="E24" s="317">
        <v>0</v>
      </c>
      <c r="F24" s="607">
        <f>D24+E24</f>
        <v>1951</v>
      </c>
      <c r="G24" s="395">
        <v>418</v>
      </c>
      <c r="H24" s="317">
        <v>0</v>
      </c>
      <c r="I24" s="607">
        <f>G24+H24</f>
        <v>418</v>
      </c>
      <c r="J24" s="395">
        <v>153</v>
      </c>
      <c r="K24" s="317">
        <v>0</v>
      </c>
      <c r="L24" s="607">
        <f>J24+K24</f>
        <v>153</v>
      </c>
      <c r="M24" s="323">
        <v>0</v>
      </c>
      <c r="N24" s="317">
        <v>0</v>
      </c>
      <c r="O24" s="601">
        <f>M24+N24</f>
        <v>0</v>
      </c>
      <c r="P24" s="583"/>
      <c r="Q24" s="319">
        <f t="shared" ref="Q24:R26" si="18">D24+G24+J24+M24</f>
        <v>2522</v>
      </c>
      <c r="R24" s="787">
        <f t="shared" si="18"/>
        <v>0</v>
      </c>
      <c r="S24" s="608">
        <f>Q24+R24</f>
        <v>2522</v>
      </c>
      <c r="T24" s="395">
        <v>3</v>
      </c>
      <c r="U24" s="317">
        <v>0</v>
      </c>
      <c r="V24" s="607">
        <f>T24+U24</f>
        <v>3</v>
      </c>
      <c r="W24" s="317">
        <v>0</v>
      </c>
      <c r="X24" s="317">
        <v>0</v>
      </c>
      <c r="Y24" s="601">
        <f>W24+X24</f>
        <v>0</v>
      </c>
      <c r="Z24" s="396">
        <v>10257</v>
      </c>
      <c r="AA24" s="317">
        <v>0</v>
      </c>
      <c r="AB24" s="607">
        <f>Z24+AA24</f>
        <v>10257</v>
      </c>
      <c r="AC24" s="317">
        <v>0</v>
      </c>
      <c r="AD24" s="317">
        <v>0</v>
      </c>
      <c r="AE24" s="793">
        <f>AC24+AD24</f>
        <v>0</v>
      </c>
    </row>
    <row r="25" spans="1:31" ht="29.1" customHeight="1" x14ac:dyDescent="0.15">
      <c r="A25" s="9"/>
      <c r="B25" s="330">
        <v>2</v>
      </c>
      <c r="C25" s="356">
        <v>18</v>
      </c>
      <c r="D25" s="294">
        <v>1718</v>
      </c>
      <c r="E25" s="297">
        <v>0</v>
      </c>
      <c r="F25" s="405">
        <f>D25+E25</f>
        <v>1718</v>
      </c>
      <c r="G25" s="295">
        <v>413</v>
      </c>
      <c r="H25" s="327">
        <v>0</v>
      </c>
      <c r="I25" s="402">
        <f>G25+H25</f>
        <v>413</v>
      </c>
      <c r="J25" s="397">
        <v>146</v>
      </c>
      <c r="K25" s="327">
        <v>0</v>
      </c>
      <c r="L25" s="402">
        <f>J25+K25</f>
        <v>146</v>
      </c>
      <c r="M25" s="324">
        <v>0</v>
      </c>
      <c r="N25" s="327">
        <v>0</v>
      </c>
      <c r="O25" s="316">
        <f>M25+N25</f>
        <v>0</v>
      </c>
      <c r="P25" s="583"/>
      <c r="Q25" s="325">
        <f t="shared" si="18"/>
        <v>2277</v>
      </c>
      <c r="R25" s="788">
        <f t="shared" si="18"/>
        <v>0</v>
      </c>
      <c r="S25" s="326">
        <f>Q25+R25</f>
        <v>2277</v>
      </c>
      <c r="T25" s="397">
        <v>1</v>
      </c>
      <c r="U25" s="327">
        <v>0</v>
      </c>
      <c r="V25" s="402">
        <f>T25+U25</f>
        <v>1</v>
      </c>
      <c r="W25" s="327">
        <v>0</v>
      </c>
      <c r="X25" s="327">
        <v>0</v>
      </c>
      <c r="Y25" s="316">
        <f>W25+X25</f>
        <v>0</v>
      </c>
      <c r="Z25" s="398">
        <v>9827</v>
      </c>
      <c r="AA25" s="327">
        <v>0</v>
      </c>
      <c r="AB25" s="402">
        <f>Z25+AA25</f>
        <v>9827</v>
      </c>
      <c r="AC25" s="327">
        <v>0</v>
      </c>
      <c r="AD25" s="327">
        <v>0</v>
      </c>
      <c r="AE25" s="794">
        <f>AC25+AD25</f>
        <v>0</v>
      </c>
    </row>
    <row r="26" spans="1:31" ht="28.5" customHeight="1" x14ac:dyDescent="0.15">
      <c r="A26" s="9"/>
      <c r="B26" s="331">
        <v>3</v>
      </c>
      <c r="C26" s="356">
        <v>20</v>
      </c>
      <c r="D26" s="399">
        <v>1995</v>
      </c>
      <c r="E26" s="322">
        <v>0</v>
      </c>
      <c r="F26" s="785">
        <f>D26+E26</f>
        <v>1995</v>
      </c>
      <c r="G26" s="400">
        <v>414</v>
      </c>
      <c r="H26" s="316">
        <v>0</v>
      </c>
      <c r="I26" s="785">
        <f>G26+H26</f>
        <v>414</v>
      </c>
      <c r="J26" s="400">
        <v>149</v>
      </c>
      <c r="K26" s="322">
        <v>0</v>
      </c>
      <c r="L26" s="785">
        <f>J26+K26</f>
        <v>149</v>
      </c>
      <c r="M26" s="316">
        <v>0</v>
      </c>
      <c r="N26" s="322">
        <v>0</v>
      </c>
      <c r="O26" s="786">
        <f>M26+N26</f>
        <v>0</v>
      </c>
      <c r="P26" s="585"/>
      <c r="Q26" s="326">
        <f t="shared" si="18"/>
        <v>2558</v>
      </c>
      <c r="R26" s="789">
        <f t="shared" si="18"/>
        <v>0</v>
      </c>
      <c r="S26" s="785">
        <f>Q26+R26</f>
        <v>2558</v>
      </c>
      <c r="T26" s="400">
        <v>0</v>
      </c>
      <c r="U26" s="322">
        <v>0</v>
      </c>
      <c r="V26" s="785">
        <f>T26+U26</f>
        <v>0</v>
      </c>
      <c r="W26" s="322">
        <v>0</v>
      </c>
      <c r="X26" s="322">
        <v>0</v>
      </c>
      <c r="Y26" s="786">
        <f>W26+X26</f>
        <v>0</v>
      </c>
      <c r="Z26" s="402">
        <v>10480</v>
      </c>
      <c r="AA26" s="322">
        <v>0</v>
      </c>
      <c r="AB26" s="785">
        <f>Z26+AA26</f>
        <v>10480</v>
      </c>
      <c r="AC26" s="322">
        <v>0</v>
      </c>
      <c r="AD26" s="322">
        <v>0</v>
      </c>
      <c r="AE26" s="795">
        <f>AC26+AD26</f>
        <v>0</v>
      </c>
    </row>
    <row r="27" spans="1:31" ht="28.5" customHeight="1" x14ac:dyDescent="0.15">
      <c r="A27" s="9"/>
      <c r="B27" s="379" t="s">
        <v>395</v>
      </c>
      <c r="C27" s="645">
        <f>SUM(C14:C26)-C23</f>
        <v>241</v>
      </c>
      <c r="D27" s="291">
        <f>IF(SUM(D14:D26)=0,,SUM(D14:D26)-D23)</f>
        <v>23107</v>
      </c>
      <c r="E27" s="293">
        <f>IF(SUM(E14:E26)=0,,SUM(E14:E26)-E23)</f>
        <v>0</v>
      </c>
      <c r="F27" s="785">
        <f t="shared" si="11"/>
        <v>23107</v>
      </c>
      <c r="G27" s="292">
        <f>IF(SUM(G14:G26)=0,,SUM(G14:G26)-G23)</f>
        <v>4960</v>
      </c>
      <c r="H27" s="293">
        <f>IF(SUM(H14:H26)=0,,SUM(H14:H26)-H23)</f>
        <v>0</v>
      </c>
      <c r="I27" s="363">
        <f>G27+H27</f>
        <v>4960</v>
      </c>
      <c r="J27" s="292">
        <f>IF(SUM(J14:J26)=0,,SUM(J14:J26)-J23)</f>
        <v>1756</v>
      </c>
      <c r="K27" s="293">
        <f>IF(SUM(K14:K26)=0,,SUM(K14:K26)-K23)</f>
        <v>0</v>
      </c>
      <c r="L27" s="363">
        <f t="shared" si="14"/>
        <v>1756</v>
      </c>
      <c r="M27" s="293">
        <f>IF(SUM(M14:M26)=0,,SUM(M14:M26)-M23)</f>
        <v>0</v>
      </c>
      <c r="N27" s="293">
        <f>IF(SUM(N14:N26)=0,,SUM(N14:N26)-N23)</f>
        <v>0</v>
      </c>
      <c r="O27" s="363">
        <f>M27+N27</f>
        <v>0</v>
      </c>
      <c r="P27" s="584"/>
      <c r="Q27" s="608">
        <f>IF(SUM(Q14:Q26)=0,,SUM(Q14:Q26)-Q23)</f>
        <v>29823</v>
      </c>
      <c r="R27" s="293">
        <f>IF(SUM(R14:R26)=0,,SUM(R14:R26)-R23)</f>
        <v>0</v>
      </c>
      <c r="S27" s="363">
        <f t="shared" si="15"/>
        <v>29823</v>
      </c>
      <c r="T27" s="292">
        <f>IF(SUM(T14:T26)=0,,SUM(T14:T26)-T23)</f>
        <v>10</v>
      </c>
      <c r="U27" s="293">
        <f>IF(SUM(U14:U26)=0,,SUM(U14:U26)-U23)</f>
        <v>0</v>
      </c>
      <c r="V27" s="785">
        <f t="shared" si="16"/>
        <v>10</v>
      </c>
      <c r="W27" s="292">
        <f>IF(SUM(W14:W26)=0,,SUM(W14:W26)-W23)</f>
        <v>0</v>
      </c>
      <c r="X27" s="293">
        <f>IF(SUM(X14:X26)=0,,SUM(X14:X26)-X23)</f>
        <v>0</v>
      </c>
      <c r="Y27" s="792">
        <f>W27+X27</f>
        <v>0</v>
      </c>
      <c r="Z27" s="608">
        <f>IF(SUM(Z14:Z26)=0,,SUM(Z14:Z26)-Z23)</f>
        <v>113841</v>
      </c>
      <c r="AA27" s="293">
        <f>IF(SUM(AA14:AA26)=0,,SUM(AA14:AA26)-AA23)</f>
        <v>0</v>
      </c>
      <c r="AB27" s="785">
        <f t="shared" si="17"/>
        <v>113841</v>
      </c>
      <c r="AC27" s="610">
        <f>SUM(AC14:AC26)-AC23</f>
        <v>0</v>
      </c>
      <c r="AD27" s="293">
        <f>IF(SUM(AD14:AD26)=0,,SUM(AD14:AD26)-AD23)</f>
        <v>0</v>
      </c>
      <c r="AE27" s="798">
        <f>AC27+AD27</f>
        <v>0</v>
      </c>
    </row>
    <row r="28" spans="1:31" ht="28.5" customHeight="1" x14ac:dyDescent="0.15">
      <c r="A28" s="9"/>
      <c r="B28" s="357" t="s">
        <v>513</v>
      </c>
      <c r="C28" s="358">
        <v>243</v>
      </c>
      <c r="D28" s="291">
        <v>20403</v>
      </c>
      <c r="E28" s="293">
        <v>0</v>
      </c>
      <c r="F28" s="785">
        <f>D28+E28</f>
        <v>20403</v>
      </c>
      <c r="G28" s="292">
        <v>5288</v>
      </c>
      <c r="H28" s="293">
        <v>0</v>
      </c>
      <c r="I28" s="396">
        <f>G28+H28</f>
        <v>5288</v>
      </c>
      <c r="J28" s="292">
        <v>1862</v>
      </c>
      <c r="K28" s="293">
        <v>0</v>
      </c>
      <c r="L28" s="396">
        <f>J28+K28</f>
        <v>1862</v>
      </c>
      <c r="M28" s="293">
        <v>0</v>
      </c>
      <c r="N28" s="293">
        <v>0</v>
      </c>
      <c r="O28" s="396">
        <f>M28+N28</f>
        <v>0</v>
      </c>
      <c r="P28" s="359"/>
      <c r="Q28" s="360">
        <f>D28+G28+J28+M28</f>
        <v>27553</v>
      </c>
      <c r="R28" s="603">
        <f>E28+H28+K28+N28</f>
        <v>0</v>
      </c>
      <c r="S28" s="363">
        <f>Q28+R28</f>
        <v>27553</v>
      </c>
      <c r="T28" s="361">
        <v>12</v>
      </c>
      <c r="U28" s="362">
        <v>0</v>
      </c>
      <c r="V28" s="363">
        <f>T28+U28</f>
        <v>12</v>
      </c>
      <c r="W28" s="362">
        <v>0</v>
      </c>
      <c r="X28" s="362">
        <v>0</v>
      </c>
      <c r="Y28" s="792">
        <f>W28+X28</f>
        <v>0</v>
      </c>
      <c r="Z28" s="363">
        <v>109956</v>
      </c>
      <c r="AA28" s="362">
        <v>0</v>
      </c>
      <c r="AB28" s="363">
        <f>Z28+AA28</f>
        <v>109956</v>
      </c>
      <c r="AC28" s="362">
        <v>0</v>
      </c>
      <c r="AD28" s="362">
        <v>0</v>
      </c>
      <c r="AE28" s="798">
        <f>AC28+AD28</f>
        <v>0</v>
      </c>
    </row>
    <row r="29" spans="1:31" ht="30.75" customHeight="1" x14ac:dyDescent="0.15">
      <c r="A29" s="9"/>
      <c r="B29" s="612" t="s">
        <v>275</v>
      </c>
      <c r="C29" s="613">
        <f>IF(OR(C27=0,C28=0),"－",ROUND(-C27/C28*100,1))</f>
        <v>-99.2</v>
      </c>
      <c r="D29" s="614">
        <f>IF(OR(D27=0,D28=0),"－",ROUND(-D27/D28*100,1))</f>
        <v>-113.3</v>
      </c>
      <c r="E29" s="407" t="str">
        <f>IF(OR(E27=0,E28=0),"－",ROUND(-E27/E28*100,1))</f>
        <v>－</v>
      </c>
      <c r="F29" s="407">
        <f>IF(OR(F27=0,F28=0),"－",ROUND(-F27/F28*100,1))</f>
        <v>-113.3</v>
      </c>
      <c r="G29" s="407">
        <f>IF(OR(G27=0,G28=0),"－",ROUND(-G27/G28*100,1))</f>
        <v>-93.8</v>
      </c>
      <c r="H29" s="407" t="str">
        <f t="shared" ref="H29:O29" si="19">IF(OR(H27=0,H28=0),"－",ROUND(-H27/H28*100,1))</f>
        <v>－</v>
      </c>
      <c r="I29" s="407">
        <f t="shared" si="19"/>
        <v>-93.8</v>
      </c>
      <c r="J29" s="407">
        <f t="shared" si="19"/>
        <v>-94.3</v>
      </c>
      <c r="K29" s="407" t="str">
        <f>IF(OR(K27=0,K28=0),"－",ROUND(-K27/K28*100,1))</f>
        <v>－</v>
      </c>
      <c r="L29" s="407">
        <f>IF(OR(L27=0,L28=0),"－",ROUND(-L27/L28*100,1))</f>
        <v>-94.3</v>
      </c>
      <c r="M29" s="407" t="str">
        <f t="shared" si="19"/>
        <v>－</v>
      </c>
      <c r="N29" s="407" t="str">
        <f t="shared" si="19"/>
        <v>－</v>
      </c>
      <c r="O29" s="407" t="str">
        <f t="shared" si="19"/>
        <v>－</v>
      </c>
      <c r="P29" s="408"/>
      <c r="Q29" s="615">
        <f t="shared" ref="Q29:AE29" si="20">IF(OR(Q27=0,Q28=0),"－",ROUND(-Q27/Q28*100,1))</f>
        <v>-108.2</v>
      </c>
      <c r="R29" s="615" t="str">
        <f t="shared" si="20"/>
        <v>－</v>
      </c>
      <c r="S29" s="615">
        <f>IF(OR(S27=0,S28=0),"－",ROUND(-S27/S28*100,1))</f>
        <v>-108.2</v>
      </c>
      <c r="T29" s="615">
        <f t="shared" si="20"/>
        <v>-83.3</v>
      </c>
      <c r="U29" s="615" t="str">
        <f t="shared" si="20"/>
        <v>－</v>
      </c>
      <c r="V29" s="615">
        <f t="shared" si="20"/>
        <v>-83.3</v>
      </c>
      <c r="W29" s="615" t="str">
        <f>IF(OR(W27=0,W28=0),"－",ROUND(-W27/W28*100,1))</f>
        <v>－</v>
      </c>
      <c r="X29" s="615" t="str">
        <f t="shared" si="20"/>
        <v>－</v>
      </c>
      <c r="Y29" s="616" t="str">
        <f t="shared" si="20"/>
        <v>－</v>
      </c>
      <c r="Z29" s="615">
        <f t="shared" si="20"/>
        <v>-103.5</v>
      </c>
      <c r="AA29" s="615" t="str">
        <f t="shared" si="20"/>
        <v>－</v>
      </c>
      <c r="AB29" s="615">
        <f t="shared" si="20"/>
        <v>-103.5</v>
      </c>
      <c r="AC29" s="615" t="str">
        <f t="shared" si="20"/>
        <v>－</v>
      </c>
      <c r="AD29" s="615" t="str">
        <f t="shared" si="20"/>
        <v>－</v>
      </c>
      <c r="AE29" s="617" t="str">
        <f t="shared" si="20"/>
        <v>－</v>
      </c>
    </row>
    <row r="30" spans="1:31" ht="26.25" customHeight="1" x14ac:dyDescent="0.15">
      <c r="A30" s="9"/>
      <c r="B30" s="1208" t="s">
        <v>281</v>
      </c>
      <c r="C30" s="1209"/>
      <c r="D30" s="618">
        <f>IF(D27=0,"－",D27/$C$27)</f>
        <v>95.879668049792528</v>
      </c>
      <c r="E30" s="318" t="str">
        <f t="shared" ref="E30:AE30" si="21">IF(E27=0,"－",E27/$C$27)</f>
        <v>－</v>
      </c>
      <c r="F30" s="318">
        <f t="shared" si="21"/>
        <v>95.879668049792528</v>
      </c>
      <c r="G30" s="318">
        <f>IF(G27=0,"－",G27/$C$27)</f>
        <v>20.580912863070541</v>
      </c>
      <c r="H30" s="318" t="str">
        <f t="shared" si="21"/>
        <v>－</v>
      </c>
      <c r="I30" s="318">
        <f t="shared" si="21"/>
        <v>20.580912863070541</v>
      </c>
      <c r="J30" s="318">
        <f t="shared" si="21"/>
        <v>7.2863070539419086</v>
      </c>
      <c r="K30" s="318" t="str">
        <f t="shared" si="21"/>
        <v>－</v>
      </c>
      <c r="L30" s="318">
        <f t="shared" si="21"/>
        <v>7.2863070539419086</v>
      </c>
      <c r="M30" s="619" t="str">
        <f t="shared" si="21"/>
        <v>－</v>
      </c>
      <c r="N30" s="318" t="str">
        <f t="shared" si="21"/>
        <v>－</v>
      </c>
      <c r="O30" s="318" t="str">
        <f t="shared" si="21"/>
        <v>－</v>
      </c>
      <c r="P30" s="408"/>
      <c r="Q30" s="318">
        <f>IF(Q27=0,"－",Q27/$C$27)</f>
        <v>123.74688796680498</v>
      </c>
      <c r="R30" s="318" t="str">
        <f t="shared" si="21"/>
        <v>－</v>
      </c>
      <c r="S30" s="318">
        <f>IF(S27=0,"－",S27/$C$27)</f>
        <v>123.74688796680498</v>
      </c>
      <c r="T30" s="318">
        <f>IF(T27=0,"－",T27/$C$27)</f>
        <v>4.1493775933609957E-2</v>
      </c>
      <c r="U30" s="318" t="str">
        <f t="shared" si="21"/>
        <v>－</v>
      </c>
      <c r="V30" s="318">
        <f t="shared" si="21"/>
        <v>4.1493775933609957E-2</v>
      </c>
      <c r="W30" s="619" t="str">
        <f>IF(W27=0,"－",W27/$C$27)</f>
        <v>－</v>
      </c>
      <c r="X30" s="318" t="str">
        <f t="shared" si="21"/>
        <v>－</v>
      </c>
      <c r="Y30" s="318" t="str">
        <f t="shared" si="21"/>
        <v>－</v>
      </c>
      <c r="Z30" s="318">
        <f>IF(Z27=0,"－",Z27/$C$27)</f>
        <v>472.3692946058091</v>
      </c>
      <c r="AA30" s="318" t="str">
        <f t="shared" si="21"/>
        <v>－</v>
      </c>
      <c r="AB30" s="318">
        <f t="shared" si="21"/>
        <v>472.3692946058091</v>
      </c>
      <c r="AC30" s="619" t="str">
        <f t="shared" si="21"/>
        <v>－</v>
      </c>
      <c r="AD30" s="318" t="str">
        <f t="shared" si="21"/>
        <v>－</v>
      </c>
      <c r="AE30" s="620" t="str">
        <f t="shared" si="21"/>
        <v>－</v>
      </c>
    </row>
    <row r="31" spans="1:31" ht="26.25" customHeight="1" x14ac:dyDescent="0.15">
      <c r="A31" s="9"/>
      <c r="B31" s="1205" t="s">
        <v>282</v>
      </c>
      <c r="C31" s="1206"/>
      <c r="D31" s="621">
        <f>IF(D27=0,"－",D27/12)</f>
        <v>1925.5833333333333</v>
      </c>
      <c r="E31" s="320" t="str">
        <f t="shared" ref="E31:AE31" si="22">IF(E27=0,"－",E27/12)</f>
        <v>－</v>
      </c>
      <c r="F31" s="622">
        <f t="shared" si="22"/>
        <v>1925.5833333333333</v>
      </c>
      <c r="G31" s="320">
        <f>IF(G27=0,"－",G27/12)</f>
        <v>413.33333333333331</v>
      </c>
      <c r="H31" s="622" t="str">
        <f t="shared" si="22"/>
        <v>－</v>
      </c>
      <c r="I31" s="320">
        <f t="shared" si="22"/>
        <v>413.33333333333331</v>
      </c>
      <c r="J31" s="320">
        <f t="shared" si="22"/>
        <v>146.33333333333334</v>
      </c>
      <c r="K31" s="320" t="str">
        <f t="shared" si="22"/>
        <v>－</v>
      </c>
      <c r="L31" s="320">
        <f t="shared" si="22"/>
        <v>146.33333333333334</v>
      </c>
      <c r="M31" s="623" t="str">
        <f t="shared" si="22"/>
        <v>－</v>
      </c>
      <c r="N31" s="320" t="str">
        <f t="shared" si="22"/>
        <v>－</v>
      </c>
      <c r="O31" s="320" t="str">
        <f t="shared" si="22"/>
        <v>－</v>
      </c>
      <c r="P31" s="624" t="str">
        <f t="shared" si="22"/>
        <v>－</v>
      </c>
      <c r="Q31" s="320">
        <f t="shared" si="22"/>
        <v>2485.25</v>
      </c>
      <c r="R31" s="320" t="str">
        <f t="shared" si="22"/>
        <v>－</v>
      </c>
      <c r="S31" s="320">
        <f t="shared" si="22"/>
        <v>2485.25</v>
      </c>
      <c r="T31" s="320">
        <f>IF(T27=0,"－",T27/12)</f>
        <v>0.83333333333333337</v>
      </c>
      <c r="U31" s="320" t="str">
        <f t="shared" si="22"/>
        <v>－</v>
      </c>
      <c r="V31" s="320">
        <f t="shared" si="22"/>
        <v>0.83333333333333337</v>
      </c>
      <c r="W31" s="623" t="str">
        <f t="shared" si="22"/>
        <v>－</v>
      </c>
      <c r="X31" s="320" t="str">
        <f t="shared" si="22"/>
        <v>－</v>
      </c>
      <c r="Y31" s="320" t="str">
        <f t="shared" si="22"/>
        <v>－</v>
      </c>
      <c r="Z31" s="320">
        <f>IF(Z27=0,"－",Z27/12)</f>
        <v>9486.75</v>
      </c>
      <c r="AA31" s="320" t="str">
        <f t="shared" si="22"/>
        <v>－</v>
      </c>
      <c r="AB31" s="320">
        <f t="shared" si="22"/>
        <v>9486.75</v>
      </c>
      <c r="AC31" s="623" t="str">
        <f t="shared" si="22"/>
        <v>－</v>
      </c>
      <c r="AD31" s="320" t="str">
        <f t="shared" si="22"/>
        <v>－</v>
      </c>
      <c r="AE31" s="625" t="str">
        <f t="shared" si="22"/>
        <v>－</v>
      </c>
    </row>
    <row r="32" spans="1:31" ht="23.25" customHeight="1" x14ac:dyDescent="0.15">
      <c r="A32" s="9"/>
      <c r="B32" s="387"/>
      <c r="C32" s="116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408"/>
      <c r="W32" s="408"/>
      <c r="X32" s="408"/>
      <c r="Y32" s="408"/>
      <c r="Z32" s="408"/>
      <c r="AA32" s="408"/>
      <c r="AB32" s="408"/>
      <c r="AC32" s="408"/>
      <c r="AD32" s="408"/>
      <c r="AE32" s="408"/>
    </row>
    <row r="33" spans="1:31" ht="18" customHeight="1" x14ac:dyDescent="0.15">
      <c r="A33" s="9"/>
      <c r="B33" s="1182" t="s">
        <v>555</v>
      </c>
      <c r="C33" s="1184"/>
      <c r="D33" s="1184"/>
      <c r="E33" s="1184"/>
      <c r="F33" s="1184"/>
      <c r="G33" s="1184"/>
      <c r="H33" s="1184"/>
      <c r="I33" s="1184"/>
      <c r="J33" s="1184"/>
      <c r="K33" s="1184"/>
      <c r="L33" s="1184"/>
      <c r="M33" s="1184"/>
      <c r="N33" s="1184"/>
      <c r="O33" s="1184"/>
      <c r="P33" s="408"/>
      <c r="Q33" s="1182" t="s">
        <v>556</v>
      </c>
      <c r="R33" s="1184"/>
      <c r="S33" s="1184"/>
      <c r="T33" s="1184"/>
      <c r="U33" s="1184"/>
      <c r="V33" s="1184"/>
      <c r="W33" s="1184"/>
      <c r="X33" s="1184"/>
      <c r="Y33" s="1184"/>
      <c r="Z33" s="1184"/>
      <c r="AA33" s="1184"/>
      <c r="AB33" s="1184"/>
      <c r="AC33" s="1184"/>
      <c r="AD33" s="1184"/>
      <c r="AE33" s="1184"/>
    </row>
    <row r="34" spans="1:31" ht="9.75" customHeight="1" x14ac:dyDescent="0.15">
      <c r="A34" s="9"/>
      <c r="B34" s="1186"/>
      <c r="C34" s="1187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8"/>
      <c r="W34" s="408"/>
      <c r="X34" s="408"/>
      <c r="Y34" s="408"/>
      <c r="Z34" s="408"/>
      <c r="AA34" s="408"/>
      <c r="AB34" s="408"/>
      <c r="AC34" s="408"/>
      <c r="AD34" s="408"/>
      <c r="AE34" s="408"/>
    </row>
    <row r="35" spans="1:31" ht="11.25" customHeight="1" x14ac:dyDescent="0.15">
      <c r="A35" s="9"/>
    </row>
    <row r="36" spans="1:31" ht="18" customHeight="1" x14ac:dyDescent="0.15">
      <c r="A36" s="21"/>
      <c r="P36" s="378"/>
    </row>
    <row r="47" spans="1:31" x14ac:dyDescent="0.15">
      <c r="W47" s="409"/>
    </row>
  </sheetData>
  <mergeCells count="19">
    <mergeCell ref="N7:O7"/>
    <mergeCell ref="M9:O9"/>
    <mergeCell ref="T8:V9"/>
    <mergeCell ref="AC5:AD5"/>
    <mergeCell ref="B34:C34"/>
    <mergeCell ref="B33:O33"/>
    <mergeCell ref="J9:L9"/>
    <mergeCell ref="W8:Y9"/>
    <mergeCell ref="Q9:S9"/>
    <mergeCell ref="D9:F9"/>
    <mergeCell ref="G9:I9"/>
    <mergeCell ref="B7:B10"/>
    <mergeCell ref="C7:C10"/>
    <mergeCell ref="Q33:AE33"/>
    <mergeCell ref="Z8:AB9"/>
    <mergeCell ref="AC8:AE9"/>
    <mergeCell ref="B31:C31"/>
    <mergeCell ref="S7:T7"/>
    <mergeCell ref="B30:C30"/>
  </mergeCells>
  <phoneticPr fontId="2"/>
  <pageMargins left="0.52" right="0.19" top="0.54" bottom="0.27" header="0.2" footer="0"/>
  <pageSetup paperSize="9" scale="94" orientation="portrait" r:id="rId1"/>
  <headerFooter alignWithMargins="0"/>
  <colBreaks count="1" manualBreakCount="1">
    <brk id="1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44"/>
  </sheetPr>
  <dimension ref="A1:AE62"/>
  <sheetViews>
    <sheetView showGridLines="0" view="pageBreakPreview" zoomScaleNormal="100" zoomScaleSheetLayoutView="100" workbookViewId="0">
      <selection activeCell="B7" sqref="B7"/>
    </sheetView>
  </sheetViews>
  <sheetFormatPr defaultRowHeight="13.5" x14ac:dyDescent="0.15"/>
  <cols>
    <col min="1" max="1" width="2.625" customWidth="1"/>
    <col min="2" max="3" width="3.125" customWidth="1"/>
    <col min="4" max="4" width="10.5" customWidth="1"/>
    <col min="5" max="13" width="9.125" customWidth="1"/>
    <col min="14" max="14" width="1.5" customWidth="1"/>
    <col min="15" max="16" width="3.125" customWidth="1"/>
    <col min="17" max="17" width="10.5" customWidth="1"/>
    <col min="18" max="26" width="9.125" customWidth="1"/>
    <col min="27" max="27" width="3.625" customWidth="1"/>
  </cols>
  <sheetData>
    <row r="1" spans="1:28" ht="15.75" customHeight="1" x14ac:dyDescent="0.15"/>
    <row r="2" spans="1:28" ht="18.75" x14ac:dyDescent="0.2">
      <c r="B2" s="5" t="s">
        <v>271</v>
      </c>
      <c r="C2" s="5"/>
      <c r="O2" s="5"/>
      <c r="P2" s="5"/>
    </row>
    <row r="3" spans="1:28" ht="8.1" customHeight="1" x14ac:dyDescent="0.2">
      <c r="B3" s="5"/>
      <c r="C3" s="5"/>
      <c r="O3" s="5"/>
      <c r="P3" s="5"/>
    </row>
    <row r="4" spans="1:28" ht="18" customHeight="1" x14ac:dyDescent="0.2">
      <c r="B4" s="3"/>
      <c r="C4" s="3"/>
      <c r="D4" s="5" t="s">
        <v>306</v>
      </c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8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35"/>
      <c r="P5" s="135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8" ht="6" customHeight="1" x14ac:dyDescent="0.2">
      <c r="A6" s="135"/>
      <c r="B6" s="136"/>
      <c r="C6" s="136"/>
      <c r="D6" s="150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6"/>
      <c r="P6" s="136"/>
      <c r="Q6" s="150"/>
      <c r="R6" s="137"/>
      <c r="S6" s="137"/>
      <c r="T6" s="137"/>
      <c r="U6" s="137"/>
      <c r="V6" s="137"/>
      <c r="W6" s="137"/>
      <c r="X6" s="137"/>
      <c r="Y6" s="137"/>
      <c r="Z6" s="137"/>
      <c r="AA6" s="137"/>
    </row>
    <row r="7" spans="1:28" ht="13.15" customHeight="1" x14ac:dyDescent="0.15">
      <c r="A7" s="135"/>
      <c r="B7" s="1308" t="s">
        <v>247</v>
      </c>
      <c r="C7" s="1309"/>
      <c r="D7" s="1310"/>
      <c r="E7" s="141" t="str">
        <f>'第8表_年度別 卸売価格(成牛・規格別)_1和種'!E7 &amp; ""</f>
        <v>平成</v>
      </c>
      <c r="F7" s="141" t="str">
        <f>'第8表_年度別 卸売価格(成牛・規格別)_1和種'!F7 &amp; ""</f>
        <v>平成</v>
      </c>
      <c r="G7" s="141" t="str">
        <f>'第8表_年度別 卸売価格(成牛・規格別)_1和種'!G7 &amp; ""</f>
        <v>平成</v>
      </c>
      <c r="H7" s="140" t="str">
        <f>'第8表_年度別 卸売価格(成牛・規格別)_1和種'!H7 &amp; ""</f>
        <v>平成</v>
      </c>
      <c r="I7" s="140" t="str">
        <f>'第8表_年度別 卸売価格(成牛・規格別)_1和種'!I7 &amp; ""</f>
        <v>令和</v>
      </c>
      <c r="J7" s="140" t="str">
        <f>'第8表_年度別 卸売価格(成牛・規格別)_1和種'!J7 &amp; ""</f>
        <v>令和</v>
      </c>
      <c r="K7" s="140" t="str">
        <f>'第8表_年度別 卸売価格(成牛・規格別)_1和種'!K7 &amp; ""</f>
        <v>令和</v>
      </c>
      <c r="L7" s="591" t="str">
        <f>'第8表_年度別 卸売価格(成牛・規格別)_1和種'!L7 &amp; ""</f>
        <v>令和</v>
      </c>
      <c r="M7" s="163" t="str">
        <f>'第8表_年度別 卸売価格(成牛・規格別)_1和種'!M7 &amp; ""</f>
        <v>令和</v>
      </c>
      <c r="N7" s="142"/>
      <c r="O7" s="1308" t="s">
        <v>247</v>
      </c>
      <c r="P7" s="1309"/>
      <c r="Q7" s="1310"/>
      <c r="R7" s="141" t="str">
        <f>'第8表_年度別 卸売価格(成牛・規格別)_1和種'!R7 &amp; ""</f>
        <v>平成</v>
      </c>
      <c r="S7" s="141" t="str">
        <f>'第8表_年度別 卸売価格(成牛・規格別)_1和種'!S7 &amp; ""</f>
        <v>平成</v>
      </c>
      <c r="T7" s="141" t="str">
        <f>'第8表_年度別 卸売価格(成牛・規格別)_1和種'!T7 &amp; ""</f>
        <v>平成</v>
      </c>
      <c r="U7" s="140" t="str">
        <f>'第8表_年度別 卸売価格(成牛・規格別)_1和種'!U7 &amp; ""</f>
        <v>平成</v>
      </c>
      <c r="V7" s="140" t="str">
        <f>'第8表_年度別 卸売価格(成牛・規格別)_1和種'!V7 &amp; ""</f>
        <v>令和</v>
      </c>
      <c r="W7" s="140" t="str">
        <f>'第8表_年度別 卸売価格(成牛・規格別)_1和種'!W7 &amp; ""</f>
        <v>令和</v>
      </c>
      <c r="X7" s="140" t="str">
        <f>'第8表_年度別 卸売価格(成牛・規格別)_1和種'!X7 &amp; ""</f>
        <v>令和</v>
      </c>
      <c r="Y7" s="591" t="str">
        <f>'第8表_年度別 卸売価格(成牛・規格別)_1和種'!Y7 &amp; ""</f>
        <v>令和</v>
      </c>
      <c r="Z7" s="163" t="str">
        <f>'第8表_年度別 卸売価格(成牛・規格別)_1和種'!Z7 &amp; ""</f>
        <v>令和</v>
      </c>
      <c r="AA7" s="142"/>
    </row>
    <row r="8" spans="1:28" ht="13.15" customHeight="1" x14ac:dyDescent="0.15">
      <c r="A8" s="135"/>
      <c r="B8" s="1311"/>
      <c r="C8" s="1312"/>
      <c r="D8" s="1313"/>
      <c r="E8" s="143" t="str">
        <f>'第8表_年度別 卸売価格(成牛・規格別)_1和種'!E8 &amp; ""</f>
        <v>28年度</v>
      </c>
      <c r="F8" s="143" t="str">
        <f>'第8表_年度別 卸売価格(成牛・規格別)_1和種'!F8 &amp; ""</f>
        <v>29年度</v>
      </c>
      <c r="G8" s="143" t="str">
        <f>'第8表_年度別 卸売価格(成牛・規格別)_1和種'!G8 &amp; ""</f>
        <v>30年度</v>
      </c>
      <c r="H8" s="143" t="str">
        <f>'第8表_年度別 卸売価格(成牛・規格別)_1和種'!H8 &amp; ""</f>
        <v>31年度</v>
      </c>
      <c r="I8" s="143" t="str">
        <f>'第8表_年度別 卸売価格(成牛・規格別)_1和種'!I8 &amp; ""</f>
        <v>02年度</v>
      </c>
      <c r="J8" s="341" t="str">
        <f>'第8表_年度別 卸売価格(成牛・規格別)_1和種'!J8 &amp; ""</f>
        <v>03年度</v>
      </c>
      <c r="K8" s="341" t="str">
        <f>'第8表_年度別 卸売価格(成牛・規格別)_1和種'!K8 &amp; ""</f>
        <v>04年度</v>
      </c>
      <c r="L8" s="592" t="str">
        <f>'第8表_年度別 卸売価格(成牛・規格別)_1和種'!L8 &amp; ""</f>
        <v>05年度</v>
      </c>
      <c r="M8" s="164" t="str">
        <f>'第8表_年度別 卸売価格(成牛・規格別)_1和種'!M8 &amp; ""</f>
        <v>06年度</v>
      </c>
      <c r="N8" s="142"/>
      <c r="O8" s="1311"/>
      <c r="P8" s="1312"/>
      <c r="Q8" s="1313"/>
      <c r="R8" s="143" t="str">
        <f>'第8表_年度別 卸売価格(成牛・規格別)_1和種'!R8 &amp; ""</f>
        <v>28年度</v>
      </c>
      <c r="S8" s="143" t="str">
        <f>'第8表_年度別 卸売価格(成牛・規格別)_1和種'!S8 &amp; ""</f>
        <v>29年度</v>
      </c>
      <c r="T8" s="143" t="str">
        <f>'第8表_年度別 卸売価格(成牛・規格別)_1和種'!T8 &amp; ""</f>
        <v>30年度</v>
      </c>
      <c r="U8" s="143" t="str">
        <f>'第8表_年度別 卸売価格(成牛・規格別)_1和種'!U8 &amp; ""</f>
        <v>31年度</v>
      </c>
      <c r="V8" s="143" t="str">
        <f>'第8表_年度別 卸売価格(成牛・規格別)_1和種'!V8 &amp; ""</f>
        <v>02年度</v>
      </c>
      <c r="W8" s="341" t="str">
        <f>'第8表_年度別 卸売価格(成牛・規格別)_1和種'!W8 &amp; ""</f>
        <v>03年度</v>
      </c>
      <c r="X8" s="341" t="str">
        <f>'第8表_年度別 卸売価格(成牛・規格別)_1和種'!X8 &amp; ""</f>
        <v>04年度</v>
      </c>
      <c r="Y8" s="592" t="str">
        <f>'第8表_年度別 卸売価格(成牛・規格別)_1和種'!Y8 &amp; ""</f>
        <v>05年度</v>
      </c>
      <c r="Z8" s="164" t="str">
        <f>'第8表_年度別 卸売価格(成牛・規格別)_1和種'!Z8 &amp; ""</f>
        <v>06年度</v>
      </c>
      <c r="AA8" s="142"/>
    </row>
    <row r="9" spans="1:28" ht="13.5" customHeight="1" x14ac:dyDescent="0.15">
      <c r="A9" s="135"/>
      <c r="B9" s="1305" t="s">
        <v>184</v>
      </c>
      <c r="C9" s="1305">
        <v>5</v>
      </c>
      <c r="D9" s="144" t="s">
        <v>178</v>
      </c>
      <c r="E9" s="991">
        <f>SUM('第8表_年度別 卸売価格(成牛・規格別)_1和種:年度 価格（外国 2）'!E9)</f>
        <v>2522</v>
      </c>
      <c r="F9" s="991">
        <f>SUM('第8表_年度別 卸売価格(成牛・規格別)_1和種:年度 価格（外国 2）'!F9)</f>
        <v>2707</v>
      </c>
      <c r="G9" s="991">
        <f>SUM('第8表_年度別 卸売価格(成牛・規格別)_1和種:年度 価格（外国 2）'!G9)</f>
        <v>2857</v>
      </c>
      <c r="H9" s="991">
        <f>SUM('第8表_年度別 卸売価格(成牛・規格別)_1和種:年度 価格（外国 2）'!H9)</f>
        <v>3410</v>
      </c>
      <c r="I9" s="991">
        <f>SUM('第8表_年度別 卸売価格(成牛・規格別)_1和種:年度 価格（外国 2）'!I9)</f>
        <v>4972</v>
      </c>
      <c r="J9" s="991">
        <f>SUM('第8表_年度別 卸売価格(成牛・規格別)_1和種:年度 価格（外国 2）'!J9)</f>
        <v>5933</v>
      </c>
      <c r="K9" s="991">
        <f>SUM('第8表_年度別 卸売価格(成牛・規格別)_1和種:年度 価格（外国 2）'!K9)</f>
        <v>6233</v>
      </c>
      <c r="L9" s="999">
        <f>SUM('第8表_年度別 卸売価格(成牛・規格別)_1和種:年度 価格（外国 2）'!L9)</f>
        <v>6963</v>
      </c>
      <c r="M9" s="1000">
        <f>SUM('第8表_年度別 卸売価格(成牛・規格別)_1和種:年度 価格（外国 2）'!M9)</f>
        <v>7634</v>
      </c>
      <c r="N9" s="145"/>
      <c r="O9" s="1305" t="s">
        <v>419</v>
      </c>
      <c r="P9" s="1305">
        <v>5</v>
      </c>
      <c r="Q9" s="144" t="s">
        <v>420</v>
      </c>
      <c r="R9" s="1005">
        <f>SUM('第8表_年度別 卸売価格(成牛・規格別)_1和種:年度 価格（外国 2）'!R9)</f>
        <v>0</v>
      </c>
      <c r="S9" s="1005">
        <f>SUM('第8表_年度別 卸売価格(成牛・規格別)_1和種:年度 価格（外国 2）'!S9)</f>
        <v>1</v>
      </c>
      <c r="T9" s="1005">
        <f>SUM('第8表_年度別 卸売価格(成牛・規格別)_1和種:年度 価格（外国 2）'!T9)</f>
        <v>1</v>
      </c>
      <c r="U9" s="1005">
        <f>SUM('第8表_年度別 卸売価格(成牛・規格別)_1和種:年度 価格（外国 2）'!U9)</f>
        <v>2</v>
      </c>
      <c r="V9" s="1005">
        <f>SUM('第8表_年度別 卸売価格(成牛・規格別)_1和種:年度 価格（外国 2）'!V9)</f>
        <v>1</v>
      </c>
      <c r="W9" s="1005">
        <f>SUM('第8表_年度別 卸売価格(成牛・規格別)_1和種:年度 価格（外国 2）'!W9)</f>
        <v>1</v>
      </c>
      <c r="X9" s="1005">
        <f>SUM('第8表_年度別 卸売価格(成牛・規格別)_1和種:年度 価格（外国 2）'!X9)</f>
        <v>2</v>
      </c>
      <c r="Y9" s="1012">
        <f>SUM('第8表_年度別 卸売価格(成牛・規格別)_1和種:年度 価格（外国 2）'!Y9)</f>
        <v>1</v>
      </c>
      <c r="Z9" s="1010">
        <f>SUM('第8表_年度別 卸売価格(成牛・規格別)_1和種:年度 価格（外国 2）'!Z9)</f>
        <v>2</v>
      </c>
      <c r="AA9" s="145"/>
      <c r="AB9" s="134"/>
    </row>
    <row r="10" spans="1:28" ht="13.5" customHeight="1" x14ac:dyDescent="0.15">
      <c r="A10" s="135"/>
      <c r="B10" s="1306"/>
      <c r="C10" s="1306"/>
      <c r="D10" s="146" t="s">
        <v>176</v>
      </c>
      <c r="E10" s="1081">
        <f>SUM('第8表_年度別 卸売価格(成牛・規格別)_1和種:年度 価格（外国 2）'!E10)</f>
        <v>1209647</v>
      </c>
      <c r="F10" s="1081">
        <f>SUM('第8表_年度別 卸売価格(成牛・規格別)_1和種:年度 価格（外国 2）'!F10)</f>
        <v>1325939</v>
      </c>
      <c r="G10" s="1081">
        <f>SUM('第8表_年度別 卸売価格(成牛・規格別)_1和種:年度 価格（外国 2）'!G10)</f>
        <v>1419690.7</v>
      </c>
      <c r="H10" s="1081">
        <f>SUM('第8表_年度別 卸売価格(成牛・規格別)_1和種:年度 価格（外国 2）'!H10)</f>
        <v>1704345.4</v>
      </c>
      <c r="I10" s="1081">
        <f>SUM('第8表_年度別 卸売価格(成牛・規格別)_1和種:年度 価格（外国 2）'!I10)</f>
        <v>2488411.4</v>
      </c>
      <c r="J10" s="1081">
        <f>SUM('第8表_年度別 卸売価格(成牛・規格別)_1和種:年度 価格（外国 2）'!J10)</f>
        <v>2990970.8</v>
      </c>
      <c r="K10" s="1081">
        <f>SUM('第8表_年度別 卸売価格(成牛・規格別)_1和種:年度 価格（外国 2）'!K10)</f>
        <v>3166288.0999999996</v>
      </c>
      <c r="L10" s="1089">
        <f>SUM('第8表_年度別 卸売価格(成牛・規格別)_1和種:年度 価格（外国 2）'!L10)</f>
        <v>3519811.1999999997</v>
      </c>
      <c r="M10" s="1090">
        <f>SUM('第8表_年度別 卸売価格(成牛・規格別)_1和種:年度 価格（外国 2）'!M10)</f>
        <v>3797968.1</v>
      </c>
      <c r="N10" s="145"/>
      <c r="O10" s="1306"/>
      <c r="P10" s="1306"/>
      <c r="Q10" s="146" t="s">
        <v>421</v>
      </c>
      <c r="R10" s="1106">
        <f>SUM('第8表_年度別 卸売価格(成牛・規格別)_1和種:年度 価格（外国 2）'!R10)</f>
        <v>0</v>
      </c>
      <c r="S10" s="1106">
        <f>SUM('第8表_年度別 卸売価格(成牛・規格別)_1和種:年度 価格（外国 2）'!S10)</f>
        <v>603</v>
      </c>
      <c r="T10" s="1106">
        <f>SUM('第8表_年度別 卸売価格(成牛・規格別)_1和種:年度 価格（外国 2）'!T10)</f>
        <v>481.2</v>
      </c>
      <c r="U10" s="1106">
        <f>SUM('第8表_年度別 卸売価格(成牛・規格別)_1和種:年度 価格（外国 2）'!U10)</f>
        <v>1057.4000000000001</v>
      </c>
      <c r="V10" s="1106">
        <f>SUM('第8表_年度別 卸売価格(成牛・規格別)_1和種:年度 価格（外国 2）'!V10)</f>
        <v>564.4</v>
      </c>
      <c r="W10" s="1106">
        <f>SUM('第8表_年度別 卸売価格(成牛・規格別)_1和種:年度 価格（外国 2）'!W10)</f>
        <v>570.20000000000005</v>
      </c>
      <c r="X10" s="1106">
        <f>SUM('第8表_年度別 卸売価格(成牛・規格別)_1和種:年度 価格（外国 2）'!X10)</f>
        <v>989.4</v>
      </c>
      <c r="Y10" s="1107">
        <f>SUM('第8表_年度別 卸売価格(成牛・規格別)_1和種:年度 価格（外国 2）'!Y10)</f>
        <v>601</v>
      </c>
      <c r="Z10" s="1108">
        <f>SUM('第8表_年度別 卸売価格(成牛・規格別)_1和種:年度 価格（外国 2）'!Z10)</f>
        <v>1236</v>
      </c>
      <c r="AA10" s="145"/>
      <c r="AB10" s="134"/>
    </row>
    <row r="11" spans="1:28" ht="13.5" customHeight="1" x14ac:dyDescent="0.15">
      <c r="A11" s="135"/>
      <c r="B11" s="1306"/>
      <c r="C11" s="1306"/>
      <c r="D11" s="146" t="s">
        <v>177</v>
      </c>
      <c r="E11" s="1019">
        <f>SUM('第8表_年度別 卸売価格(成牛・規格別)_1和種:年度 価格（外国 2）'!E11)</f>
        <v>3586161754</v>
      </c>
      <c r="F11" s="1019">
        <f>SUM('第8表_年度別 卸売価格(成牛・規格別)_1和種:年度 価格（外国 2）'!F11)</f>
        <v>3821633686</v>
      </c>
      <c r="G11" s="1019">
        <f>SUM('第8表_年度別 卸売価格(成牛・規格別)_1和種:年度 価格（外国 2）'!G11)</f>
        <v>4083358752</v>
      </c>
      <c r="H11" s="1019">
        <f>SUM('第8表_年度別 卸売価格(成牛・規格別)_1和種:年度 価格（外国 2）'!H11)</f>
        <v>4611984748</v>
      </c>
      <c r="I11" s="1019">
        <f>SUM('第8表_年度別 卸売価格(成牛・規格別)_1和種:年度 価格（外国 2）'!I11)</f>
        <v>6351272909</v>
      </c>
      <c r="J11" s="1019">
        <f>SUM('第8表_年度別 卸売価格(成牛・規格別)_1和種:年度 価格（外国 2）'!J11)</f>
        <v>8368885004</v>
      </c>
      <c r="K11" s="1019">
        <f>SUM('第8表_年度別 卸売価格(成牛・規格別)_1和種:年度 価格（外国 2）'!K11)</f>
        <v>8524291204</v>
      </c>
      <c r="L11" s="1020">
        <f>SUM('第8表_年度別 卸売価格(成牛・規格別)_1和種:年度 価格（外国 2）'!L11)</f>
        <v>9013774750</v>
      </c>
      <c r="M11" s="1021">
        <f>SUM('第8表_年度別 卸売価格(成牛・規格別)_1和種:年度 価格（外国 2）'!M11)</f>
        <v>9567569022</v>
      </c>
      <c r="N11" s="147"/>
      <c r="O11" s="1306"/>
      <c r="P11" s="1306"/>
      <c r="Q11" s="146" t="s">
        <v>422</v>
      </c>
      <c r="R11" s="1022">
        <f>SUM('第8表_年度別 卸売価格(成牛・規格別)_1和種:年度 価格（外国 2）'!R11)</f>
        <v>0</v>
      </c>
      <c r="S11" s="1022">
        <f>SUM('第8表_年度別 卸売価格(成牛・規格別)_1和種:年度 価格（外国 2）'!S11)</f>
        <v>1054358</v>
      </c>
      <c r="T11" s="1022">
        <f>SUM('第8表_年度別 卸売価格(成牛・規格別)_1和種:年度 価格（外国 2）'!T11)</f>
        <v>1040431</v>
      </c>
      <c r="U11" s="1022">
        <f>SUM('第8表_年度別 卸売価格(成牛・規格別)_1和種:年度 価格（外国 2）'!U11)</f>
        <v>2275862</v>
      </c>
      <c r="V11" s="1022">
        <f>SUM('第8表_年度別 卸売価格(成牛・規格別)_1和種:年度 価格（外国 2）'!V11)</f>
        <v>902746</v>
      </c>
      <c r="W11" s="1022">
        <f>SUM('第8表_年度別 卸売価格(成牛・規格別)_1和種:年度 価格（外国 2）'!W11)</f>
        <v>1170666</v>
      </c>
      <c r="X11" s="1022">
        <f>SUM('第8表_年度別 卸売価格(成牛・規格別)_1和種:年度 価格（外国 2）'!X11)</f>
        <v>1874998</v>
      </c>
      <c r="Y11" s="1023">
        <f>SUM('第8表_年度別 卸売価格(成牛・規格別)_1和種:年度 価格（外国 2）'!Y11)</f>
        <v>1224165</v>
      </c>
      <c r="Z11" s="1028">
        <f>SUM('第8表_年度別 卸売価格(成牛・規格別)_1和種:年度 価格（外国 2）'!Z11)</f>
        <v>2098236</v>
      </c>
      <c r="AA11" s="147"/>
      <c r="AB11" s="134"/>
    </row>
    <row r="12" spans="1:28" ht="15.6" customHeight="1" x14ac:dyDescent="0.15">
      <c r="A12" s="135"/>
      <c r="B12" s="1306"/>
      <c r="C12" s="1307"/>
      <c r="D12" s="149" t="s">
        <v>179</v>
      </c>
      <c r="E12" s="1063">
        <f t="shared" ref="E12:J12" si="0">IF(E10=0,"－　　　",E11/E10)</f>
        <v>2964.6349339931403</v>
      </c>
      <c r="F12" s="1063">
        <f t="shared" si="0"/>
        <v>2882.2092765956804</v>
      </c>
      <c r="G12" s="1063">
        <f t="shared" si="0"/>
        <v>2876.2312467074694</v>
      </c>
      <c r="H12" s="1063">
        <f t="shared" si="0"/>
        <v>2706.0153112156727</v>
      </c>
      <c r="I12" s="1063">
        <f t="shared" si="0"/>
        <v>2552.3403843110509</v>
      </c>
      <c r="J12" s="1063">
        <f t="shared" si="0"/>
        <v>2798.0497181717724</v>
      </c>
      <c r="K12" s="1063">
        <f>IF(K10=0,"－　　　",K11/K10)</f>
        <v>2692.203278659324</v>
      </c>
      <c r="L12" s="1066">
        <f>IF(L10=0,"－　　　",L11/L10)</f>
        <v>2560.8688187593702</v>
      </c>
      <c r="M12" s="1067">
        <f>IF(M10=0,"－　　　",M11/M10)</f>
        <v>2519.1283260120063</v>
      </c>
      <c r="N12" s="151"/>
      <c r="O12" s="1306"/>
      <c r="P12" s="1307"/>
      <c r="Q12" s="149" t="s">
        <v>423</v>
      </c>
      <c r="R12" s="1063" t="str">
        <f t="shared" ref="R12:W12" si="1">IF(R10=0,"－　　　",R11/R10)</f>
        <v>－　　　</v>
      </c>
      <c r="S12" s="1063">
        <f t="shared" si="1"/>
        <v>1748.5207296849087</v>
      </c>
      <c r="T12" s="1063">
        <f t="shared" si="1"/>
        <v>2162.1591853699088</v>
      </c>
      <c r="U12" s="1063">
        <f t="shared" si="1"/>
        <v>2152.3188954038205</v>
      </c>
      <c r="V12" s="1063">
        <f t="shared" si="1"/>
        <v>1599.4790928419561</v>
      </c>
      <c r="W12" s="1063">
        <f t="shared" si="1"/>
        <v>2053.0796211855486</v>
      </c>
      <c r="X12" s="1063">
        <f>IF(X10=0,"－　　　",X11/X10)</f>
        <v>1895.085910652921</v>
      </c>
      <c r="Y12" s="1068">
        <f>IF(Y10=0,"－　　　",Y11/Y10)</f>
        <v>2036.8801996672214</v>
      </c>
      <c r="Z12" s="1067">
        <f>IF(Z10=0,"－　　　",Z11/Z10)</f>
        <v>1697.6019417475727</v>
      </c>
      <c r="AA12" s="151"/>
    </row>
    <row r="13" spans="1:28" ht="13.5" customHeight="1" x14ac:dyDescent="0.15">
      <c r="A13" s="135"/>
      <c r="B13" s="1306"/>
      <c r="C13" s="1305">
        <v>4</v>
      </c>
      <c r="D13" s="144" t="s">
        <v>178</v>
      </c>
      <c r="E13" s="991">
        <f>SUM('第8表_年度別 卸売価格(成牛・規格別)_1和種:年度 価格（外国 2）'!E13)</f>
        <v>4025</v>
      </c>
      <c r="F13" s="991">
        <f>SUM('第8表_年度別 卸売価格(成牛・規格別)_1和種:年度 価格（外国 2）'!F13)</f>
        <v>4000</v>
      </c>
      <c r="G13" s="991">
        <f>SUM('第8表_年度別 卸売価格(成牛・規格別)_1和種:年度 価格（外国 2）'!G13)</f>
        <v>3901</v>
      </c>
      <c r="H13" s="991">
        <f>SUM('第8表_年度別 卸売価格(成牛・規格別)_1和種:年度 価格（外国 2）'!H13)</f>
        <v>3395</v>
      </c>
      <c r="I13" s="991">
        <f>SUM('第8表_年度別 卸売価格(成牛・規格別)_1和種:年度 価格（外国 2）'!I13)</f>
        <v>4610</v>
      </c>
      <c r="J13" s="991">
        <f>SUM('第8表_年度別 卸売価格(成牛・規格別)_1和種:年度 価格（外国 2）'!J13)</f>
        <v>4940</v>
      </c>
      <c r="K13" s="991">
        <f>SUM('第8表_年度別 卸売価格(成牛・規格別)_1和種:年度 価格（外国 2）'!K13)</f>
        <v>4891</v>
      </c>
      <c r="L13" s="999">
        <f>SUM('第8表_年度別 卸売価格(成牛・規格別)_1和種:年度 価格（外国 2）'!L13)</f>
        <v>5256</v>
      </c>
      <c r="M13" s="1000">
        <f>SUM('第8表_年度別 卸売価格(成牛・規格別)_1和種:年度 価格（外国 2）'!M13)</f>
        <v>6187</v>
      </c>
      <c r="N13" s="145"/>
      <c r="O13" s="1306"/>
      <c r="P13" s="1305">
        <v>4</v>
      </c>
      <c r="Q13" s="144" t="s">
        <v>420</v>
      </c>
      <c r="R13" s="991">
        <f>SUM('第8表_年度別 卸売価格(成牛・規格別)_1和種:年度 価格（外国 2）'!R13)</f>
        <v>22</v>
      </c>
      <c r="S13" s="991">
        <f>SUM('第8表_年度別 卸売価格(成牛・規格別)_1和種:年度 価格（外国 2）'!S13)</f>
        <v>31</v>
      </c>
      <c r="T13" s="991">
        <f>SUM('第8表_年度別 卸売価格(成牛・規格別)_1和種:年度 価格（外国 2）'!T13)</f>
        <v>43</v>
      </c>
      <c r="U13" s="991">
        <f>SUM('第8表_年度別 卸売価格(成牛・規格別)_1和種:年度 価格（外国 2）'!U13)</f>
        <v>28</v>
      </c>
      <c r="V13" s="991">
        <f>SUM('第8表_年度別 卸売価格(成牛・規格別)_1和種:年度 価格（外国 2）'!V13)</f>
        <v>45</v>
      </c>
      <c r="W13" s="991">
        <f>SUM('第8表_年度別 卸売価格(成牛・規格別)_1和種:年度 価格（外国 2）'!W13)</f>
        <v>48</v>
      </c>
      <c r="X13" s="991">
        <f>SUM('第8表_年度別 卸売価格(成牛・規格別)_1和種:年度 価格（外国 2）'!X13)</f>
        <v>64</v>
      </c>
      <c r="Y13" s="1013">
        <f>SUM('第8表_年度別 卸売価格(成牛・規格別)_1和種:年度 価格（外国 2）'!Y13)</f>
        <v>58</v>
      </c>
      <c r="Z13" s="1000">
        <f>SUM('第8表_年度別 卸売価格(成牛・規格別)_1和種:年度 価格（外国 2）'!Z13)</f>
        <v>65</v>
      </c>
      <c r="AA13" s="145"/>
    </row>
    <row r="14" spans="1:28" ht="13.5" customHeight="1" x14ac:dyDescent="0.15">
      <c r="A14" s="135"/>
      <c r="B14" s="1306"/>
      <c r="C14" s="1306"/>
      <c r="D14" s="146" t="s">
        <v>176</v>
      </c>
      <c r="E14" s="1081">
        <f>SUM('第8表_年度別 卸売価格(成牛・規格別)_1和種:年度 価格（外国 2）'!E14)</f>
        <v>1874189.0999999999</v>
      </c>
      <c r="F14" s="1081">
        <f>SUM('第8表_年度別 卸売価格(成牛・規格別)_1和種:年度 価格（外国 2）'!F14)</f>
        <v>1903415.2</v>
      </c>
      <c r="G14" s="1081">
        <f>SUM('第8表_年度別 卸売価格(成牛・規格別)_1和種:年度 価格（外国 2）'!G14)</f>
        <v>1866704.7</v>
      </c>
      <c r="H14" s="1081">
        <f>SUM('第8表_年度別 卸売価格(成牛・規格別)_1和種:年度 価格（外国 2）'!H14)</f>
        <v>1622302.9000000001</v>
      </c>
      <c r="I14" s="1081">
        <f>SUM('第8表_年度別 卸売価格(成牛・規格別)_1和種:年度 価格（外国 2）'!I14)</f>
        <v>2191511.2999999998</v>
      </c>
      <c r="J14" s="1081">
        <f>SUM('第8表_年度別 卸売価格(成牛・規格別)_1和種:年度 価格（外国 2）'!J14)</f>
        <v>2327361</v>
      </c>
      <c r="K14" s="1081">
        <f>SUM('第8表_年度別 卸売価格(成牛・規格別)_1和種:年度 価格（外国 2）'!K14)</f>
        <v>2325251.1</v>
      </c>
      <c r="L14" s="1089">
        <f>SUM('第8表_年度別 卸売価格(成牛・規格別)_1和種:年度 価格（外国 2）'!L14)</f>
        <v>2471502.5</v>
      </c>
      <c r="M14" s="1090">
        <f>SUM('第8表_年度別 卸売価格(成牛・規格別)_1和種:年度 価格（外国 2）'!M14)</f>
        <v>2834501.9</v>
      </c>
      <c r="N14" s="145"/>
      <c r="O14" s="1306"/>
      <c r="P14" s="1306"/>
      <c r="Q14" s="146" t="s">
        <v>424</v>
      </c>
      <c r="R14" s="1081">
        <f>SUM('第8表_年度別 卸売価格(成牛・規格別)_1和種:年度 価格（外国 2）'!R14)</f>
        <v>11642.900000000001</v>
      </c>
      <c r="S14" s="1081">
        <f>SUM('第8表_年度別 卸売価格(成牛・規格別)_1和種:年度 価格（外国 2）'!S14)</f>
        <v>16668.400000000001</v>
      </c>
      <c r="T14" s="1081">
        <f>SUM('第8表_年度別 卸売価格(成牛・規格別)_1和種:年度 価格（外国 2）'!T14)</f>
        <v>23405.199999999997</v>
      </c>
      <c r="U14" s="1081">
        <f>SUM('第8表_年度別 卸売価格(成牛・規格別)_1和種:年度 価格（外国 2）'!U14)</f>
        <v>15105.9</v>
      </c>
      <c r="V14" s="1081">
        <f>SUM('第8表_年度別 卸売価格(成牛・規格別)_1和種:年度 価格（外国 2）'!V14)</f>
        <v>23687.8</v>
      </c>
      <c r="W14" s="1081">
        <f>SUM('第8表_年度別 卸売価格(成牛・規格別)_1和種:年度 価格（外国 2）'!W14)</f>
        <v>26290.799999999999</v>
      </c>
      <c r="X14" s="1081">
        <f>SUM('第8表_年度別 卸売価格(成牛・規格別)_1和種:年度 価格（外国 2）'!X14)</f>
        <v>37108.199999999997</v>
      </c>
      <c r="Y14" s="1100">
        <f>SUM('第8表_年度別 卸売価格(成牛・規格別)_1和種:年度 価格（外国 2）'!Y14)</f>
        <v>33012.199999999997</v>
      </c>
      <c r="Z14" s="1090">
        <f>SUM('第8表_年度別 卸売価格(成牛・規格別)_1和種:年度 価格（外国 2）'!Z14)</f>
        <v>37205.4</v>
      </c>
      <c r="AA14" s="145"/>
    </row>
    <row r="15" spans="1:28" ht="13.5" customHeight="1" x14ac:dyDescent="0.15">
      <c r="A15" s="135"/>
      <c r="B15" s="1306"/>
      <c r="C15" s="1306"/>
      <c r="D15" s="146" t="s">
        <v>177</v>
      </c>
      <c r="E15" s="1019">
        <f>SUM('第8表_年度別 卸売価格(成牛・規格別)_1和種:年度 価格（外国 2）'!E15)</f>
        <v>4951036709</v>
      </c>
      <c r="F15" s="1019">
        <f>SUM('第8表_年度別 卸売価格(成牛・規格別)_1和種:年度 価格（外国 2）'!F15)</f>
        <v>4667739204</v>
      </c>
      <c r="G15" s="1019">
        <f>SUM('第8表_年度別 卸売価格(成牛・規格別)_1和種:年度 価格（外国 2）'!G15)</f>
        <v>4623952713</v>
      </c>
      <c r="H15" s="1019">
        <f>SUM('第8表_年度別 卸売価格(成牛・規格別)_1和種:年度 価格（外国 2）'!H15)</f>
        <v>3727535492</v>
      </c>
      <c r="I15" s="1019">
        <f>SUM('第8表_年度別 卸売価格(成牛・規格別)_1和種:年度 価格（外国 2）'!I15)</f>
        <v>4732148872</v>
      </c>
      <c r="J15" s="1019">
        <f>SUM('第8表_年度別 卸売価格(成牛・規格別)_1和種:年度 価格（外国 2）'!J15)</f>
        <v>5484768212</v>
      </c>
      <c r="K15" s="1019">
        <f>SUM('第8表_年度別 卸売価格(成牛・規格別)_1和種:年度 価格（外国 2）'!K15)</f>
        <v>5185810949</v>
      </c>
      <c r="L15" s="1020">
        <f>SUM('第8表_年度別 卸売価格(成牛・規格別)_1和種:年度 価格（外国 2）'!L15)</f>
        <v>5133933857</v>
      </c>
      <c r="M15" s="1021">
        <f>SUM('第8表_年度別 卸売価格(成牛・規格別)_1和種:年度 価格（外国 2）'!M15)</f>
        <v>5823488458</v>
      </c>
      <c r="N15" s="147"/>
      <c r="O15" s="1306"/>
      <c r="P15" s="1306"/>
      <c r="Q15" s="146" t="s">
        <v>425</v>
      </c>
      <c r="R15" s="1019">
        <f>SUM('第8表_年度別 卸売価格(成牛・規格別)_1和種:年度 価格（外国 2）'!R15)</f>
        <v>20750915</v>
      </c>
      <c r="S15" s="1019">
        <f>SUM('第8表_年度別 卸売価格(成牛・規格別)_1和種:年度 価格（外国 2）'!S15)</f>
        <v>26633376</v>
      </c>
      <c r="T15" s="1019">
        <f>SUM('第8表_年度別 卸売価格(成牛・規格別)_1和種:年度 価格（外国 2）'!T15)</f>
        <v>37350799</v>
      </c>
      <c r="U15" s="1019">
        <f>SUM('第8表_年度別 卸売価格(成牛・規格別)_1和種:年度 価格（外国 2）'!U15)</f>
        <v>25337468</v>
      </c>
      <c r="V15" s="1019">
        <f>SUM('第8表_年度別 卸売価格(成牛・規格別)_1和種:年度 価格（外国 2）'!V15)</f>
        <v>36775061</v>
      </c>
      <c r="W15" s="1019">
        <f>SUM('第8表_年度別 卸売価格(成牛・規格別)_1和種:年度 価格（外国 2）'!W15)</f>
        <v>42876608</v>
      </c>
      <c r="X15" s="1019">
        <f>SUM('第8表_年度別 卸売価格(成牛・規格別)_1和種:年度 価格（外国 2）'!X15)</f>
        <v>57496004</v>
      </c>
      <c r="Y15" s="1025">
        <f>SUM('第8表_年度別 卸売価格(成牛・規格別)_1和種:年度 価格（外国 2）'!Y15)</f>
        <v>53872624</v>
      </c>
      <c r="Z15" s="1021">
        <f>SUM('第8表_年度別 卸売価格(成牛・規格別)_1和種:年度 価格（外国 2）'!Z15)</f>
        <v>60515224</v>
      </c>
      <c r="AA15" s="147"/>
    </row>
    <row r="16" spans="1:28" ht="15.6" customHeight="1" x14ac:dyDescent="0.15">
      <c r="A16" s="135"/>
      <c r="B16" s="1306"/>
      <c r="C16" s="1307"/>
      <c r="D16" s="149" t="s">
        <v>179</v>
      </c>
      <c r="E16" s="1063">
        <f t="shared" ref="E16:J16" si="2">IF(E14=0,"－　　　",E15/E14)</f>
        <v>2641.6953918897511</v>
      </c>
      <c r="F16" s="1063">
        <f t="shared" si="2"/>
        <v>2452.296905057814</v>
      </c>
      <c r="G16" s="1063">
        <f t="shared" si="2"/>
        <v>2477.0670545801918</v>
      </c>
      <c r="H16" s="1063">
        <f t="shared" si="2"/>
        <v>2297.6815809180885</v>
      </c>
      <c r="I16" s="1063">
        <f t="shared" si="2"/>
        <v>2159.3084516607332</v>
      </c>
      <c r="J16" s="1063">
        <f t="shared" si="2"/>
        <v>2356.6469542112291</v>
      </c>
      <c r="K16" s="1063">
        <f>IF(K14=0,"－　　　",K15/K14)</f>
        <v>2230.2154588809785</v>
      </c>
      <c r="L16" s="1066">
        <f>IF(L14=0,"－　　　",L15/L14)</f>
        <v>2077.2521399432126</v>
      </c>
      <c r="M16" s="1067">
        <f>IF(M14=0,"－　　　",M15/M14)</f>
        <v>2054.5015185913267</v>
      </c>
      <c r="N16" s="151"/>
      <c r="O16" s="1306"/>
      <c r="P16" s="1307"/>
      <c r="Q16" s="149" t="s">
        <v>426</v>
      </c>
      <c r="R16" s="1063">
        <f t="shared" ref="R16:W16" si="3">IF(R14=0,"－　　　",R15/R14)</f>
        <v>1782.2806173719603</v>
      </c>
      <c r="S16" s="1063">
        <f t="shared" si="3"/>
        <v>1597.8363850159583</v>
      </c>
      <c r="T16" s="1063">
        <f t="shared" si="3"/>
        <v>1595.8333618170323</v>
      </c>
      <c r="U16" s="1063">
        <f t="shared" si="3"/>
        <v>1677.3226355265163</v>
      </c>
      <c r="V16" s="1063">
        <f t="shared" si="3"/>
        <v>1552.4895093676914</v>
      </c>
      <c r="W16" s="1063">
        <f t="shared" si="3"/>
        <v>1630.8597684361071</v>
      </c>
      <c r="X16" s="1063">
        <f>IF(X14=0,"－　　　",X15/X14)</f>
        <v>1549.4150619000654</v>
      </c>
      <c r="Y16" s="1068">
        <f>IF(Y14=0,"－　　　",Y15/Y14)</f>
        <v>1631.900448924943</v>
      </c>
      <c r="Z16" s="1067">
        <f>IF(Z14=0,"－　　　",Z15/Z14)</f>
        <v>1626.5172259940762</v>
      </c>
      <c r="AA16" s="151"/>
    </row>
    <row r="17" spans="1:31" ht="13.5" customHeight="1" x14ac:dyDescent="0.15">
      <c r="A17" s="135"/>
      <c r="B17" s="1306"/>
      <c r="C17" s="1305">
        <v>3</v>
      </c>
      <c r="D17" s="144" t="s">
        <v>178</v>
      </c>
      <c r="E17" s="991">
        <f>SUM('第8表_年度別 卸売価格(成牛・規格別)_1和種:年度 価格（外国 2）'!E17)</f>
        <v>2273</v>
      </c>
      <c r="F17" s="991">
        <f>SUM('第8表_年度別 卸売価格(成牛・規格別)_1和種:年度 価格（外国 2）'!F17)</f>
        <v>2224</v>
      </c>
      <c r="G17" s="991">
        <f>SUM('第8表_年度別 卸売価格(成牛・規格別)_1和種:年度 価格（外国 2）'!G17)</f>
        <v>2207</v>
      </c>
      <c r="H17" s="991">
        <f>SUM('第8表_年度別 卸売価格(成牛・規格別)_1和種:年度 価格（外国 2）'!H17)</f>
        <v>2300</v>
      </c>
      <c r="I17" s="991">
        <f>SUM('第8表_年度別 卸売価格(成牛・規格別)_1和種:年度 価格（外国 2）'!I17)</f>
        <v>2879</v>
      </c>
      <c r="J17" s="991">
        <f>SUM('第8表_年度別 卸売価格(成牛・規格別)_1和種:年度 価格（外国 2）'!J17)</f>
        <v>2845</v>
      </c>
      <c r="K17" s="991">
        <f>SUM('第8表_年度別 卸売価格(成牛・規格別)_1和種:年度 価格（外国 2）'!K17)</f>
        <v>2900</v>
      </c>
      <c r="L17" s="1029">
        <f>SUM('第8表_年度別 卸売価格(成牛・規格別)_1和種:年度 価格（外国 2）'!L17)</f>
        <v>2621</v>
      </c>
      <c r="M17" s="1030">
        <f>SUM('第8表_年度別 卸売価格(成牛・規格別)_1和種:年度 価格（外国 2）'!M17)</f>
        <v>3041</v>
      </c>
      <c r="N17" s="145"/>
      <c r="O17" s="1306"/>
      <c r="P17" s="1305">
        <v>3</v>
      </c>
      <c r="Q17" s="201" t="s">
        <v>427</v>
      </c>
      <c r="R17" s="991">
        <f>SUM('第8表_年度別 卸売価格(成牛・規格別)_1和種:年度 価格（外国 2）'!R17)</f>
        <v>174</v>
      </c>
      <c r="S17" s="991">
        <f>SUM('第8表_年度別 卸売価格(成牛・規格別)_1和種:年度 価格（外国 2）'!S17)</f>
        <v>290</v>
      </c>
      <c r="T17" s="991">
        <f>SUM('第8表_年度別 卸売価格(成牛・規格別)_1和種:年度 価格（外国 2）'!T17)</f>
        <v>321</v>
      </c>
      <c r="U17" s="991">
        <f>SUM('第8表_年度別 卸売価格(成牛・規格別)_1和種:年度 価格（外国 2）'!U17)</f>
        <v>272</v>
      </c>
      <c r="V17" s="991">
        <f>SUM('第8表_年度別 卸売価格(成牛・規格別)_1和種:年度 価格（外国 2）'!V17)</f>
        <v>247</v>
      </c>
      <c r="W17" s="991">
        <f>SUM('第8表_年度別 卸売価格(成牛・規格別)_1和種:年度 価格（外国 2）'!W17)</f>
        <v>322</v>
      </c>
      <c r="X17" s="991">
        <f>SUM('第8表_年度別 卸売価格(成牛・規格別)_1和種:年度 価格（外国 2）'!X17)</f>
        <v>363</v>
      </c>
      <c r="Y17" s="1013">
        <f>SUM('第8表_年度別 卸売価格(成牛・規格別)_1和種:年度 価格（外国 2）'!Y17)</f>
        <v>315</v>
      </c>
      <c r="Z17" s="1000">
        <f>SUM('第8表_年度別 卸売価格(成牛・規格別)_1和種:年度 価格（外国 2）'!Z17)</f>
        <v>316</v>
      </c>
      <c r="AA17" s="145"/>
    </row>
    <row r="18" spans="1:31" ht="13.5" customHeight="1" x14ac:dyDescent="0.15">
      <c r="A18" s="135"/>
      <c r="B18" s="1306"/>
      <c r="C18" s="1306"/>
      <c r="D18" s="146" t="s">
        <v>176</v>
      </c>
      <c r="E18" s="1081">
        <f>SUM('第8表_年度別 卸売価格(成牛・規格別)_1和種:年度 価格（外国 2）'!E18)</f>
        <v>1025616.7000000001</v>
      </c>
      <c r="F18" s="1081">
        <f>SUM('第8表_年度別 卸売価格(成牛・規格別)_1和種:年度 価格（外国 2）'!F18)</f>
        <v>1034112.3</v>
      </c>
      <c r="G18" s="1081">
        <f>SUM('第8表_年度別 卸売価格(成牛・規格別)_1和種:年度 価格（外国 2）'!G18)</f>
        <v>1016568.8</v>
      </c>
      <c r="H18" s="1081">
        <f>SUM('第8表_年度別 卸売価格(成牛・規格別)_1和種:年度 価格（外国 2）'!H18)</f>
        <v>1048125.1</v>
      </c>
      <c r="I18" s="1081">
        <f>SUM('第8表_年度別 卸売価格(成牛・規格別)_1和種:年度 価格（外国 2）'!I18)</f>
        <v>1299059.8999999999</v>
      </c>
      <c r="J18" s="1081">
        <f>SUM('第8表_年度別 卸売価格(成牛・規格別)_1和種:年度 価格（外国 2）'!J18)</f>
        <v>1264979.8</v>
      </c>
      <c r="K18" s="1081">
        <f>SUM('第8表_年度別 卸売価格(成牛・規格別)_1和種:年度 価格（外国 2）'!K18)</f>
        <v>1287343.7999999998</v>
      </c>
      <c r="L18" s="1089">
        <f>SUM('第8表_年度別 卸売価格(成牛・規格別)_1和種:年度 価格（外国 2）'!L18)</f>
        <v>1155819.2</v>
      </c>
      <c r="M18" s="1090">
        <f>SUM('第8表_年度別 卸売価格(成牛・規格別)_1和種:年度 価格（外国 2）'!M18)</f>
        <v>1289357.5</v>
      </c>
      <c r="N18" s="145"/>
      <c r="O18" s="1306"/>
      <c r="P18" s="1306"/>
      <c r="Q18" s="146" t="s">
        <v>424</v>
      </c>
      <c r="R18" s="1081">
        <f>SUM('第8表_年度別 卸売価格(成牛・規格別)_1和種:年度 価格（外国 2）'!R18)</f>
        <v>88932.2</v>
      </c>
      <c r="S18" s="1081">
        <f>SUM('第8表_年度別 卸売価格(成牛・規格別)_1和種:年度 価格（外国 2）'!S18)</f>
        <v>149823.29999999999</v>
      </c>
      <c r="T18" s="1081">
        <f>SUM('第8表_年度別 卸売価格(成牛・規格別)_1和種:年度 価格（外国 2）'!T18)</f>
        <v>164161.30000000002</v>
      </c>
      <c r="U18" s="1081">
        <f>SUM('第8表_年度別 卸売価格(成牛・規格別)_1和種:年度 価格（外国 2）'!U18)</f>
        <v>141628.1</v>
      </c>
      <c r="V18" s="1081">
        <f>SUM('第8表_年度別 卸売価格(成牛・規格別)_1和種:年度 価格（外国 2）'!V18)</f>
        <v>130101.7</v>
      </c>
      <c r="W18" s="1081">
        <f>SUM('第8表_年度別 卸売価格(成牛・規格別)_1和種:年度 価格（外国 2）'!W18)</f>
        <v>169660</v>
      </c>
      <c r="X18" s="1081">
        <f>SUM('第8表_年度別 卸売価格(成牛・規格別)_1和種:年度 価格（外国 2）'!X18)</f>
        <v>194787.1</v>
      </c>
      <c r="Y18" s="1100">
        <f>SUM('第8表_年度別 卸売価格(成牛・規格別)_1和種:年度 価格（外国 2）'!Y18)</f>
        <v>169108.4</v>
      </c>
      <c r="Z18" s="1090">
        <f>SUM('第8表_年度別 卸売価格(成牛・規格別)_1和種:年度 価格（外国 2）'!Z18)</f>
        <v>168098.4</v>
      </c>
      <c r="AA18" s="145"/>
    </row>
    <row r="19" spans="1:31" ht="13.5" customHeight="1" x14ac:dyDescent="0.15">
      <c r="A19" s="135"/>
      <c r="B19" s="1306"/>
      <c r="C19" s="1306"/>
      <c r="D19" s="146" t="s">
        <v>177</v>
      </c>
      <c r="E19" s="1019">
        <f>SUM('第8表_年度別 卸売価格(成牛・規格別)_1和種:年度 価格（外国 2）'!E19)</f>
        <v>2401879244</v>
      </c>
      <c r="F19" s="1019">
        <f>SUM('第8表_年度別 卸売価格(成牛・規格別)_1和種:年度 価格（外国 2）'!F19)</f>
        <v>2146835189</v>
      </c>
      <c r="G19" s="1019">
        <f>SUM('第8表_年度別 卸売価格(成牛・規格別)_1和種:年度 価格（外国 2）'!G19)</f>
        <v>2179369708</v>
      </c>
      <c r="H19" s="1019">
        <f>SUM('第8表_年度別 卸売価格(成牛・規格別)_1和種:年度 価格（外国 2）'!H19)</f>
        <v>2024045743</v>
      </c>
      <c r="I19" s="1019">
        <f>SUM('第8表_年度別 卸売価格(成牛・規格別)_1和種:年度 価格（外国 2）'!I19)</f>
        <v>2340057557</v>
      </c>
      <c r="J19" s="1019">
        <f>SUM('第8表_年度別 卸売価格(成牛・規格別)_1和種:年度 価格（外国 2）'!J19)</f>
        <v>2425138579</v>
      </c>
      <c r="K19" s="1019">
        <f>SUM('第8表_年度別 卸売価格(成牛・規格別)_1和種:年度 価格（外国 2）'!K19)</f>
        <v>2303358415</v>
      </c>
      <c r="L19" s="1020">
        <f>SUM('第8表_年度別 卸売価格(成牛・規格別)_1和種:年度 価格（外国 2）'!L19)</f>
        <v>1940781269</v>
      </c>
      <c r="M19" s="1021">
        <f>SUM('第8表_年度別 卸売価格(成牛・規格別)_1和種:年度 価格（外国 2）'!M19)</f>
        <v>2192286717</v>
      </c>
      <c r="N19" s="147"/>
      <c r="O19" s="1306"/>
      <c r="P19" s="1306"/>
      <c r="Q19" s="146" t="s">
        <v>425</v>
      </c>
      <c r="R19" s="1019">
        <f>SUM('第8表_年度別 卸売価格(成牛・規格別)_1和種:年度 価格（外国 2）'!R19)</f>
        <v>143782431</v>
      </c>
      <c r="S19" s="1019">
        <f>SUM('第8表_年度別 卸売価格(成牛・規格別)_1和種:年度 価格（外国 2）'!S19)</f>
        <v>208556699</v>
      </c>
      <c r="T19" s="1019">
        <f>SUM('第8表_年度別 卸売価格(成牛・規格別)_1和種:年度 価格（外国 2）'!T19)</f>
        <v>249307456</v>
      </c>
      <c r="U19" s="1019">
        <f>SUM('第8表_年度別 卸売価格(成牛・規格別)_1和種:年度 価格（外国 2）'!U19)</f>
        <v>218790302</v>
      </c>
      <c r="V19" s="1019">
        <f>SUM('第8表_年度別 卸売価格(成牛・規格別)_1和種:年度 価格（外国 2）'!V19)</f>
        <v>186351826</v>
      </c>
      <c r="W19" s="1019">
        <f>SUM('第8表_年度別 卸売価格(成牛・規格別)_1和種:年度 価格（外国 2）'!W19)</f>
        <v>251220877</v>
      </c>
      <c r="X19" s="1019">
        <f>SUM('第8表_年度別 卸売価格(成牛・規格別)_1和種:年度 価格（外国 2）'!X19)</f>
        <v>273958248</v>
      </c>
      <c r="Y19" s="1025">
        <f>SUM('第8表_年度別 卸売価格(成牛・規格別)_1和種:年度 価格（外国 2）'!Y19)</f>
        <v>240485478</v>
      </c>
      <c r="Z19" s="1021">
        <f>SUM('第8表_年度別 卸売価格(成牛・規格別)_1和種:年度 価格（外国 2）'!Z19)</f>
        <v>258666633</v>
      </c>
      <c r="AA19" s="147"/>
    </row>
    <row r="20" spans="1:31" ht="13.15" customHeight="1" x14ac:dyDescent="0.15">
      <c r="A20" s="135"/>
      <c r="B20" s="1306"/>
      <c r="C20" s="1307"/>
      <c r="D20" s="149" t="s">
        <v>179</v>
      </c>
      <c r="E20" s="1063">
        <f t="shared" ref="E20:J20" si="4">IF(E18=0,"－　　　",E19/E18)</f>
        <v>2341.8878066240536</v>
      </c>
      <c r="F20" s="1063">
        <f t="shared" si="4"/>
        <v>2076.0174586454486</v>
      </c>
      <c r="G20" s="1063">
        <f t="shared" si="4"/>
        <v>2143.8487075346006</v>
      </c>
      <c r="H20" s="1063">
        <f t="shared" si="4"/>
        <v>1931.1108406811363</v>
      </c>
      <c r="I20" s="1063">
        <f t="shared" si="4"/>
        <v>1801.3469255728701</v>
      </c>
      <c r="J20" s="1063">
        <f t="shared" si="4"/>
        <v>1917.1362096058767</v>
      </c>
      <c r="K20" s="1063">
        <f>IF(K18=0,"－　　　",K19/K18)</f>
        <v>1789.2333151408352</v>
      </c>
      <c r="L20" s="1066">
        <f>IF(L18=0,"－　　　",L19/L18)</f>
        <v>1679.139149963939</v>
      </c>
      <c r="M20" s="1067">
        <f>IF(M18=0,"－　　　",M19/M18)</f>
        <v>1700.2939192582353</v>
      </c>
      <c r="N20" s="151"/>
      <c r="O20" s="1306"/>
      <c r="P20" s="1307"/>
      <c r="Q20" s="149" t="s">
        <v>426</v>
      </c>
      <c r="R20" s="1063">
        <f t="shared" ref="R20:W20" si="5">IF(R18=0,"－　　　",R19/R18)</f>
        <v>1616.7645802082936</v>
      </c>
      <c r="S20" s="1063">
        <f t="shared" si="5"/>
        <v>1392.0177902902954</v>
      </c>
      <c r="T20" s="1063">
        <f t="shared" si="5"/>
        <v>1518.6737434462323</v>
      </c>
      <c r="U20" s="1063">
        <f t="shared" si="5"/>
        <v>1544.8226870232672</v>
      </c>
      <c r="V20" s="1063">
        <f t="shared" si="5"/>
        <v>1432.3550422477185</v>
      </c>
      <c r="W20" s="1063">
        <f t="shared" si="5"/>
        <v>1480.7313273606035</v>
      </c>
      <c r="X20" s="1063">
        <f>IF(X18=0,"－　　　",X19/X18)</f>
        <v>1406.4496468195275</v>
      </c>
      <c r="Y20" s="1068">
        <f>IF(Y18=0,"－　　　",Y19/Y18)</f>
        <v>1422.0788441023628</v>
      </c>
      <c r="Z20" s="1067">
        <f>IF(Z18=0,"－　　　",Z19/Z18)</f>
        <v>1538.781053240245</v>
      </c>
      <c r="AA20" s="151"/>
    </row>
    <row r="21" spans="1:31" ht="13.5" customHeight="1" x14ac:dyDescent="0.15">
      <c r="A21" s="135"/>
      <c r="B21" s="1306"/>
      <c r="C21" s="1305">
        <v>2</v>
      </c>
      <c r="D21" s="144" t="s">
        <v>178</v>
      </c>
      <c r="E21" s="991">
        <f>SUM('第8表_年度別 卸売価格(成牛・規格別)_1和種:年度 価格（外国 2）'!E21)</f>
        <v>1296</v>
      </c>
      <c r="F21" s="991">
        <f>SUM('第8表_年度別 卸売価格(成牛・規格別)_1和種:年度 価格（外国 2）'!F21)</f>
        <v>1427</v>
      </c>
      <c r="G21" s="991">
        <f>SUM('第8表_年度別 卸売価格(成牛・規格別)_1和種:年度 価格（外国 2）'!G21)</f>
        <v>2112</v>
      </c>
      <c r="H21" s="991">
        <f>SUM('第8表_年度別 卸売価格(成牛・規格別)_1和種:年度 価格（外国 2）'!H21)</f>
        <v>3127</v>
      </c>
      <c r="I21" s="991">
        <f>SUM('第8表_年度別 卸売価格(成牛・規格別)_1和種:年度 価格（外国 2）'!I21)</f>
        <v>2932</v>
      </c>
      <c r="J21" s="991">
        <f>SUM('第8表_年度別 卸売価格(成牛・規格別)_1和種:年度 価格（外国 2）'!J21)</f>
        <v>2845</v>
      </c>
      <c r="K21" s="991">
        <f>SUM('第8表_年度別 卸売価格(成牛・規格別)_1和種:年度 価格（外国 2）'!K21)</f>
        <v>2573</v>
      </c>
      <c r="L21" s="999">
        <f>SUM('第8表_年度別 卸売価格(成牛・規格別)_1和種:年度 価格（外国 2）'!L21)</f>
        <v>2197</v>
      </c>
      <c r="M21" s="1000">
        <f>SUM('第8表_年度別 卸売価格(成牛・規格別)_1和種:年度 価格（外国 2）'!M21)</f>
        <v>1953</v>
      </c>
      <c r="N21" s="145"/>
      <c r="O21" s="1306"/>
      <c r="P21" s="1305">
        <v>2</v>
      </c>
      <c r="Q21" s="201" t="s">
        <v>427</v>
      </c>
      <c r="R21" s="991">
        <f>SUM('第8表_年度別 卸売価格(成牛・規格別)_1和種:年度 価格（外国 2）'!R21)</f>
        <v>1305</v>
      </c>
      <c r="S21" s="991">
        <f>SUM('第8表_年度別 卸売価格(成牛・規格別)_1和種:年度 価格（外国 2）'!S21)</f>
        <v>1551</v>
      </c>
      <c r="T21" s="991">
        <f>SUM('第8表_年度別 卸売価格(成牛・規格別)_1和種:年度 価格（外国 2）'!T21)</f>
        <v>1455</v>
      </c>
      <c r="U21" s="991">
        <f>SUM('第8表_年度別 卸売価格(成牛・規格別)_1和種:年度 価格（外国 2）'!U21)</f>
        <v>1379</v>
      </c>
      <c r="V21" s="991">
        <f>SUM('第8表_年度別 卸売価格(成牛・規格別)_1和種:年度 価格（外国 2）'!V21)</f>
        <v>889</v>
      </c>
      <c r="W21" s="991">
        <f>SUM('第8表_年度別 卸売価格(成牛・規格別)_1和種:年度 価格（外国 2）'!W21)</f>
        <v>1057</v>
      </c>
      <c r="X21" s="991">
        <f>SUM('第8表_年度別 卸売価格(成牛・規格別)_1和種:年度 価格（外国 2）'!X21)</f>
        <v>935</v>
      </c>
      <c r="Y21" s="1013">
        <f>SUM('第8表_年度別 卸売価格(成牛・規格別)_1和種:年度 価格（外国 2）'!Y21)</f>
        <v>810</v>
      </c>
      <c r="Z21" s="1000">
        <f>SUM('第8表_年度別 卸売価格(成牛・規格別)_1和種:年度 価格（外国 2）'!Z21)</f>
        <v>644</v>
      </c>
      <c r="AA21" s="145"/>
    </row>
    <row r="22" spans="1:31" ht="13.5" customHeight="1" x14ac:dyDescent="0.15">
      <c r="A22" s="135"/>
      <c r="B22" s="1306"/>
      <c r="C22" s="1306"/>
      <c r="D22" s="146" t="s">
        <v>176</v>
      </c>
      <c r="E22" s="1081">
        <f>SUM('第8表_年度別 卸売価格(成牛・規格別)_1和種:年度 価格（外国 2）'!E22)</f>
        <v>548118.69999999995</v>
      </c>
      <c r="F22" s="1081">
        <f>SUM('第8表_年度別 卸売価格(成牛・規格別)_1和種:年度 価格（外国 2）'!F22)</f>
        <v>614488</v>
      </c>
      <c r="G22" s="1081">
        <f>SUM('第8表_年度別 卸売価格(成牛・規格別)_1和種:年度 価格（外国 2）'!G22)</f>
        <v>884570.8</v>
      </c>
      <c r="H22" s="1081">
        <f>SUM('第8表_年度別 卸売価格(成牛・規格別)_1和種:年度 価格（外国 2）'!H22)</f>
        <v>1273881.3999999999</v>
      </c>
      <c r="I22" s="1081">
        <f>SUM('第8表_年度別 卸売価格(成牛・規格別)_1和種:年度 価格（外国 2）'!I22)</f>
        <v>1185379.7999999998</v>
      </c>
      <c r="J22" s="1081">
        <f>SUM('第8表_年度別 卸売価格(成牛・規格別)_1和種:年度 価格（外国 2）'!J22)</f>
        <v>1145045.3</v>
      </c>
      <c r="K22" s="1081">
        <f>SUM('第8表_年度別 卸売価格(成牛・規格別)_1和種:年度 価格（外国 2）'!K22)</f>
        <v>1025451.9</v>
      </c>
      <c r="L22" s="1089">
        <f>SUM('第8表_年度別 卸売価格(成牛・規格別)_1和種:年度 価格（外国 2）'!L22)</f>
        <v>866642.9</v>
      </c>
      <c r="M22" s="1090">
        <f>SUM('第8表_年度別 卸売価格(成牛・規格別)_1和種:年度 価格（外国 2）'!M22)</f>
        <v>730232.70000000007</v>
      </c>
      <c r="N22" s="145"/>
      <c r="O22" s="1306"/>
      <c r="P22" s="1306"/>
      <c r="Q22" s="146" t="s">
        <v>424</v>
      </c>
      <c r="R22" s="1081">
        <f>SUM('第8表_年度別 卸売価格(成牛・規格別)_1和種:年度 価格（外国 2）'!R22)</f>
        <v>590736.4</v>
      </c>
      <c r="S22" s="1081">
        <f>SUM('第8表_年度別 卸売価格(成牛・規格別)_1和種:年度 価格（外国 2）'!S22)</f>
        <v>703253.7</v>
      </c>
      <c r="T22" s="1081">
        <f>SUM('第8表_年度別 卸売価格(成牛・規格別)_1和種:年度 価格（外国 2）'!T22)</f>
        <v>635795.4</v>
      </c>
      <c r="U22" s="1081">
        <f>SUM('第8表_年度別 卸売価格(成牛・規格別)_1和種:年度 価格（外国 2）'!U22)</f>
        <v>614850.19999999995</v>
      </c>
      <c r="V22" s="1081">
        <f>SUM('第8表_年度別 卸売価格(成牛・規格別)_1和種:年度 価格（外国 2）'!V22)</f>
        <v>386901.8</v>
      </c>
      <c r="W22" s="1081">
        <f>SUM('第8表_年度別 卸売価格(成牛・規格別)_1和種:年度 価格（外国 2）'!W22)</f>
        <v>458432.69999999995</v>
      </c>
      <c r="X22" s="1081">
        <f>SUM('第8表_年度別 卸売価格(成牛・規格別)_1和種:年度 価格（外国 2）'!X22)</f>
        <v>416111.6</v>
      </c>
      <c r="Y22" s="1100">
        <f>SUM('第8表_年度別 卸売価格(成牛・規格別)_1和種:年度 価格（外国 2）'!Y22)</f>
        <v>355880.3</v>
      </c>
      <c r="Z22" s="1090">
        <f>SUM('第8表_年度別 卸売価格(成牛・規格別)_1和種:年度 価格（外国 2）'!Z22)</f>
        <v>279551.5</v>
      </c>
      <c r="AA22" s="145"/>
    </row>
    <row r="23" spans="1:31" ht="13.5" customHeight="1" x14ac:dyDescent="0.15">
      <c r="A23" s="135"/>
      <c r="B23" s="1306"/>
      <c r="C23" s="1306"/>
      <c r="D23" s="146" t="s">
        <v>177</v>
      </c>
      <c r="E23" s="1019">
        <f>SUM('第8表_年度別 卸売価格(成牛・規格別)_1和種:年度 価格（外国 2）'!E23)</f>
        <v>1006349481</v>
      </c>
      <c r="F23" s="1019">
        <f>SUM('第8表_年度別 卸売価格(成牛・規格別)_1和種:年度 価格（外国 2）'!F23)</f>
        <v>978732654</v>
      </c>
      <c r="G23" s="1019">
        <f>SUM('第8表_年度別 卸売価格(成牛・規格別)_1和種:年度 価格（外国 2）'!G23)</f>
        <v>1357613762</v>
      </c>
      <c r="H23" s="1019">
        <f>SUM('第8表_年度別 卸売価格(成牛・規格別)_1和種:年度 価格（外国 2）'!H23)</f>
        <v>1752852945</v>
      </c>
      <c r="I23" s="1019">
        <f>SUM('第8表_年度別 卸売価格(成牛・規格別)_1和種:年度 価格（外国 2）'!I23)</f>
        <v>1647137542</v>
      </c>
      <c r="J23" s="1019">
        <f>SUM('第8表_年度別 卸売価格(成牛・規格別)_1和種:年度 価格（外国 2）'!J23)</f>
        <v>1725261431</v>
      </c>
      <c r="K23" s="1019">
        <f>SUM('第8表_年度別 卸売価格(成牛・規格別)_1和種:年度 価格（外国 2）'!K23)</f>
        <v>1381404136</v>
      </c>
      <c r="L23" s="1020">
        <f>SUM('第8表_年度別 卸売価格(成牛・規格別)_1和種:年度 価格（外国 2）'!L23)</f>
        <v>1101657887</v>
      </c>
      <c r="M23" s="1021">
        <f>SUM('第8表_年度別 卸売価格(成牛・規格別)_1和種:年度 価格（外国 2）'!M23)</f>
        <v>992776095</v>
      </c>
      <c r="N23" s="147"/>
      <c r="O23" s="1306"/>
      <c r="P23" s="1306"/>
      <c r="Q23" s="146" t="s">
        <v>425</v>
      </c>
      <c r="R23" s="1019">
        <f>SUM('第8表_年度別 卸売価格(成牛・規格別)_1和種:年度 価格（外国 2）'!R23)</f>
        <v>713575476</v>
      </c>
      <c r="S23" s="1019">
        <f>SUM('第8表_年度別 卸売価格(成牛・規格別)_1和種:年度 価格（外国 2）'!S23)</f>
        <v>740475903</v>
      </c>
      <c r="T23" s="1019">
        <f>SUM('第8表_年度別 卸売価格(成牛・規格別)_1和種:年度 価格（外国 2）'!T23)</f>
        <v>717162375</v>
      </c>
      <c r="U23" s="1019">
        <f>SUM('第8表_年度別 卸売価格(成牛・規格別)_1和種:年度 価格（外国 2）'!U23)</f>
        <v>695831753</v>
      </c>
      <c r="V23" s="1019">
        <f>SUM('第8表_年度別 卸売価格(成牛・規格別)_1和種:年度 価格（外国 2）'!V23)</f>
        <v>389368428</v>
      </c>
      <c r="W23" s="1019">
        <f>SUM('第8表_年度別 卸売価格(成牛・規格別)_1和種:年度 価格（外国 2）'!W23)</f>
        <v>492198425</v>
      </c>
      <c r="X23" s="1019">
        <f>SUM('第8表_年度別 卸売価格(成牛・規格別)_1和種:年度 価格（外国 2）'!X23)</f>
        <v>450314664</v>
      </c>
      <c r="Y23" s="1025">
        <f>SUM('第8表_年度別 卸売価格(成牛・規格別)_1和種:年度 価格（外国 2）'!Y23)</f>
        <v>372872486</v>
      </c>
      <c r="Z23" s="1021">
        <f>SUM('第8表_年度別 卸売価格(成牛・規格別)_1和種:年度 価格（外国 2）'!Z23)</f>
        <v>315419719</v>
      </c>
      <c r="AA23" s="147"/>
    </row>
    <row r="24" spans="1:31" ht="15.6" customHeight="1" x14ac:dyDescent="0.15">
      <c r="A24" s="135"/>
      <c r="B24" s="1306"/>
      <c r="C24" s="1307"/>
      <c r="D24" s="149" t="s">
        <v>179</v>
      </c>
      <c r="E24" s="1063">
        <f t="shared" ref="E24:J24" si="6">IF(E22=0,"－　　　",E23/E22)</f>
        <v>1836.0064726855699</v>
      </c>
      <c r="F24" s="1063">
        <f t="shared" si="6"/>
        <v>1592.7612158414811</v>
      </c>
      <c r="G24" s="1063">
        <f t="shared" si="6"/>
        <v>1534.7711703800305</v>
      </c>
      <c r="H24" s="1063">
        <f t="shared" si="6"/>
        <v>1375.9938287818632</v>
      </c>
      <c r="I24" s="1063">
        <f t="shared" si="6"/>
        <v>1389.5441292318296</v>
      </c>
      <c r="J24" s="1063">
        <f t="shared" si="6"/>
        <v>1506.7189315566816</v>
      </c>
      <c r="K24" s="1063">
        <f>IF(K22=0,"－　　　",K23/K22)</f>
        <v>1347.1174376877159</v>
      </c>
      <c r="L24" s="1066">
        <f>IF(L22=0,"－　　　",L23/L22)</f>
        <v>1271.1785753970869</v>
      </c>
      <c r="M24" s="1067">
        <f>IF(M22=0,"－　　　",M23/M22)</f>
        <v>1359.5338787211253</v>
      </c>
      <c r="N24" s="151"/>
      <c r="O24" s="1306"/>
      <c r="P24" s="1307"/>
      <c r="Q24" s="149" t="s">
        <v>426</v>
      </c>
      <c r="R24" s="1063">
        <f t="shared" ref="R24:W24" si="7">IF(R22=0,"－　　　",R23/R22)</f>
        <v>1207.9422835633625</v>
      </c>
      <c r="S24" s="1063">
        <f t="shared" si="7"/>
        <v>1052.9285562237355</v>
      </c>
      <c r="T24" s="1063">
        <f t="shared" si="7"/>
        <v>1127.9766651347272</v>
      </c>
      <c r="U24" s="1063">
        <f t="shared" si="7"/>
        <v>1131.709403363616</v>
      </c>
      <c r="V24" s="1063">
        <f t="shared" si="7"/>
        <v>1006.3753334825529</v>
      </c>
      <c r="W24" s="1063">
        <f t="shared" si="7"/>
        <v>1073.6547043873616</v>
      </c>
      <c r="X24" s="1063">
        <f>IF(X22=0,"－　　　",X23/X22)</f>
        <v>1082.1968529596388</v>
      </c>
      <c r="Y24" s="1068">
        <f>IF(Y22=0,"－　　　",Y23/Y22)</f>
        <v>1047.7469137797175</v>
      </c>
      <c r="Z24" s="1067">
        <f>IF(Z22=0,"－　　　",Z23/Z22)</f>
        <v>1128.3063013434019</v>
      </c>
      <c r="AA24" s="151"/>
      <c r="AB24" s="139"/>
      <c r="AC24" s="139"/>
      <c r="AD24" s="139"/>
    </row>
    <row r="25" spans="1:31" ht="13.5" customHeight="1" x14ac:dyDescent="0.15">
      <c r="A25" s="135"/>
      <c r="B25" s="1306"/>
      <c r="C25" s="1305">
        <v>1</v>
      </c>
      <c r="D25" s="144" t="s">
        <v>178</v>
      </c>
      <c r="E25" s="1005">
        <f>SUM('第8表_年度別 卸売価格(成牛・規格別)_1和種:年度 価格（外国 2）'!E25)</f>
        <v>2</v>
      </c>
      <c r="F25" s="1005">
        <f>SUM('第8表_年度別 卸売価格(成牛・規格別)_1和種:年度 価格（外国 2）'!F25)</f>
        <v>3</v>
      </c>
      <c r="G25" s="1005">
        <f>SUM('第8表_年度別 卸売価格(成牛・規格別)_1和種:年度 価格（外国 2）'!G25)</f>
        <v>3</v>
      </c>
      <c r="H25" s="1005">
        <f>SUM('第8表_年度別 卸売価格(成牛・規格別)_1和種:年度 価格（外国 2）'!H25)</f>
        <v>0</v>
      </c>
      <c r="I25" s="1005">
        <f>SUM('第8表_年度別 卸売価格(成牛・規格別)_1和種:年度 価格（外国 2）'!I25)</f>
        <v>5</v>
      </c>
      <c r="J25" s="1005">
        <f>SUM('第8表_年度別 卸売価格(成牛・規格別)_1和種:年度 価格（外国 2）'!J25)</f>
        <v>1</v>
      </c>
      <c r="K25" s="1005">
        <f>SUM('第8表_年度別 卸売価格(成牛・規格別)_1和種:年度 価格（外国 2）'!K25)</f>
        <v>0</v>
      </c>
      <c r="L25" s="1009">
        <f>SUM('第8表_年度別 卸売価格(成牛・規格別)_1和種:年度 価格（外国 2）'!L25)</f>
        <v>2</v>
      </c>
      <c r="M25" s="1010">
        <f>SUM('第8表_年度別 卸売価格(成牛・規格別)_1和種:年度 価格（外国 2）'!M25)</f>
        <v>6</v>
      </c>
      <c r="N25" s="145"/>
      <c r="O25" s="1306"/>
      <c r="P25" s="1305">
        <v>1</v>
      </c>
      <c r="Q25" s="144" t="s">
        <v>427</v>
      </c>
      <c r="R25" s="991">
        <f>SUM('第8表_年度別 卸売価格(成牛・規格別)_1和種:年度 価格（外国 2）'!R25)</f>
        <v>1900</v>
      </c>
      <c r="S25" s="991">
        <f>SUM('第8表_年度別 卸売価格(成牛・規格別)_1和種:年度 価格（外国 2）'!S25)</f>
        <v>1505</v>
      </c>
      <c r="T25" s="991">
        <f>SUM('第8表_年度別 卸売価格(成牛・規格別)_1和種:年度 価格（外国 2）'!T25)</f>
        <v>1587</v>
      </c>
      <c r="U25" s="991">
        <f>SUM('第8表_年度別 卸売価格(成牛・規格別)_1和種:年度 価格（外国 2）'!U25)</f>
        <v>1385</v>
      </c>
      <c r="V25" s="991">
        <f>SUM('第8表_年度別 卸売価格(成牛・規格別)_1和種:年度 価格（外国 2）'!V25)</f>
        <v>1488</v>
      </c>
      <c r="W25" s="991">
        <f>SUM('第8表_年度別 卸売価格(成牛・規格別)_1和種:年度 価格（外国 2）'!W25)</f>
        <v>1226</v>
      </c>
      <c r="X25" s="991">
        <f>SUM('第8表_年度別 卸売価格(成牛・規格別)_1和種:年度 価格（外国 2）'!X25)</f>
        <v>1366</v>
      </c>
      <c r="Y25" s="1013">
        <f>SUM('第8表_年度別 卸売価格(成牛・規格別)_1和種:年度 価格（外国 2）'!Y25)</f>
        <v>1426</v>
      </c>
      <c r="Z25" s="1000">
        <f>SUM('第8表_年度別 卸売価格(成牛・規格別)_1和種:年度 価格（外国 2）'!Z25)</f>
        <v>1605</v>
      </c>
      <c r="AA25" s="145"/>
    </row>
    <row r="26" spans="1:31" ht="13.5" customHeight="1" x14ac:dyDescent="0.15">
      <c r="A26" s="135"/>
      <c r="B26" s="1306"/>
      <c r="C26" s="1306"/>
      <c r="D26" s="146" t="s">
        <v>176</v>
      </c>
      <c r="E26" s="1087">
        <f>SUM('第8表_年度別 卸売価格(成牛・規格別)_1和種:年度 価格（外国 2）'!E26)</f>
        <v>749.9</v>
      </c>
      <c r="F26" s="1087">
        <f>SUM('第8表_年度別 卸売価格(成牛・規格別)_1和種:年度 価格（外国 2）'!F26)</f>
        <v>1188</v>
      </c>
      <c r="G26" s="1087">
        <f>SUM('第8表_年度別 卸売価格(成牛・規格別)_1和種:年度 価格（外国 2）'!G26)</f>
        <v>1106.8</v>
      </c>
      <c r="H26" s="1087">
        <f>SUM('第8表_年度別 卸売価格(成牛・規格別)_1和種:年度 価格（外国 2）'!H26)</f>
        <v>0</v>
      </c>
      <c r="I26" s="1087">
        <f>SUM('第8表_年度別 卸売価格(成牛・規格別)_1和種:年度 価格（外国 2）'!I26)</f>
        <v>1707.9</v>
      </c>
      <c r="J26" s="1087">
        <f>SUM('第8表_年度別 卸売価格(成牛・規格別)_1和種:年度 価格（外国 2）'!J26)</f>
        <v>308.8</v>
      </c>
      <c r="K26" s="1087">
        <f>SUM('第8表_年度別 卸売価格(成牛・規格別)_1和種:年度 価格（外国 2）'!K26)</f>
        <v>0</v>
      </c>
      <c r="L26" s="1103">
        <f>SUM('第8表_年度別 卸売価格(成牛・規格別)_1和種:年度 価格（外国 2）'!L26)</f>
        <v>581.6</v>
      </c>
      <c r="M26" s="1095">
        <f>SUM('第8表_年度別 卸売価格(成牛・規格別)_1和種:年度 価格（外国 2）'!M26)</f>
        <v>1873.6</v>
      </c>
      <c r="N26" s="145"/>
      <c r="O26" s="1306"/>
      <c r="P26" s="1306"/>
      <c r="Q26" s="146" t="s">
        <v>424</v>
      </c>
      <c r="R26" s="1081">
        <f>SUM('第8表_年度別 卸売価格(成牛・規格別)_1和種:年度 価格（外国 2）'!R26)</f>
        <v>532734.6</v>
      </c>
      <c r="S26" s="1081">
        <f>SUM('第8表_年度別 卸売価格(成牛・規格別)_1和種:年度 価格（外国 2）'!S26)</f>
        <v>421700.1</v>
      </c>
      <c r="T26" s="1081">
        <f>SUM('第8表_年度別 卸売価格(成牛・規格別)_1和種:年度 価格（外国 2）'!T26)</f>
        <v>444463.39999999997</v>
      </c>
      <c r="U26" s="1081">
        <f>SUM('第8表_年度別 卸売価格(成牛・規格別)_1和種:年度 価格（外国 2）'!U26)</f>
        <v>379025.4</v>
      </c>
      <c r="V26" s="1081">
        <f>SUM('第8表_年度別 卸売価格(成牛・規格別)_1和種:年度 価格（外国 2）'!V26)</f>
        <v>414540.2</v>
      </c>
      <c r="W26" s="1081">
        <f>SUM('第8表_年度別 卸売価格(成牛・規格別)_1和種:年度 価格（外国 2）'!W26)</f>
        <v>347159.6</v>
      </c>
      <c r="X26" s="1081">
        <f>SUM('第8表_年度別 卸売価格(成牛・規格別)_1和種:年度 価格（外国 2）'!X26)</f>
        <v>363639.2</v>
      </c>
      <c r="Y26" s="1100">
        <f>SUM('第8表_年度別 卸売価格(成牛・規格別)_1和種:年度 価格（外国 2）'!Y26)</f>
        <v>376755.1</v>
      </c>
      <c r="Z26" s="1090">
        <f>SUM('第8表_年度別 卸売価格(成牛・規格別)_1和種:年度 価格（外国 2）'!Z26)</f>
        <v>411918.19999999995</v>
      </c>
      <c r="AA26" s="145"/>
    </row>
    <row r="27" spans="1:31" ht="13.5" customHeight="1" x14ac:dyDescent="0.15">
      <c r="A27" s="135"/>
      <c r="B27" s="1306"/>
      <c r="C27" s="1306"/>
      <c r="D27" s="146" t="s">
        <v>177</v>
      </c>
      <c r="E27" s="1022">
        <f>SUM('第8表_年度別 卸売価格(成牛・規格別)_1和種:年度 価格（外国 2）'!E27)</f>
        <v>1165717</v>
      </c>
      <c r="F27" s="1022">
        <f>SUM('第8表_年度別 卸売価格(成牛・規格別)_1和種:年度 価格（外国 2）'!F27)</f>
        <v>840861</v>
      </c>
      <c r="G27" s="1022">
        <f>SUM('第8表_年度別 卸売価格(成牛・規格別)_1和種:年度 価格（外国 2）'!G27)</f>
        <v>1056430</v>
      </c>
      <c r="H27" s="1022">
        <f>SUM('第8表_年度別 卸売価格(成牛・規格別)_1和種:年度 価格（外国 2）'!H27)</f>
        <v>0</v>
      </c>
      <c r="I27" s="1022">
        <f>SUM('第8表_年度別 卸売価格(成牛・規格別)_1和種:年度 価格（外国 2）'!I27)</f>
        <v>1595930</v>
      </c>
      <c r="J27" s="1022">
        <f>SUM('第8表_年度別 卸売価格(成牛・規格別)_1和種:年度 価格（外国 2）'!J27)</f>
        <v>304155</v>
      </c>
      <c r="K27" s="1022">
        <f>SUM('第8表_年度別 卸売価格(成牛・規格別)_1和種:年度 価格（外国 2）'!K27)</f>
        <v>0</v>
      </c>
      <c r="L27" s="1024">
        <f>SUM('第8表_年度別 卸売価格(成牛・規格別)_1和種:年度 価格（外国 2）'!L27)</f>
        <v>408290</v>
      </c>
      <c r="M27" s="1028">
        <f>SUM('第8表_年度別 卸売価格(成牛・規格別)_1和種:年度 価格（外国 2）'!M27)</f>
        <v>2138961</v>
      </c>
      <c r="N27" s="147"/>
      <c r="O27" s="1306"/>
      <c r="P27" s="1306"/>
      <c r="Q27" s="146" t="s">
        <v>425</v>
      </c>
      <c r="R27" s="1019">
        <f>SUM('第8表_年度別 卸売価格(成牛・規格別)_1和種:年度 価格（外国 2）'!R27)</f>
        <v>319863757</v>
      </c>
      <c r="S27" s="1019">
        <f>SUM('第8表_年度別 卸売価格(成牛・規格別)_1和種:年度 価格（外国 2）'!S27)</f>
        <v>226138014</v>
      </c>
      <c r="T27" s="1019">
        <f>SUM('第8表_年度別 卸売価格(成牛・規格別)_1和種:年度 価格（外国 2）'!T27)</f>
        <v>267473728</v>
      </c>
      <c r="U27" s="1019">
        <f>SUM('第8表_年度別 卸売価格(成牛・規格別)_1和種:年度 価格（外国 2）'!U27)</f>
        <v>243732715</v>
      </c>
      <c r="V27" s="1019">
        <f>SUM('第8表_年度別 卸売価格(成牛・規格別)_1和種:年度 価格（外国 2）'!V27)</f>
        <v>268287208</v>
      </c>
      <c r="W27" s="1019">
        <f>SUM('第8表_年度別 卸売価格(成牛・規格別)_1和種:年度 価格（外国 2）'!W27)</f>
        <v>204408355</v>
      </c>
      <c r="X27" s="1019">
        <f>SUM('第8表_年度別 卸売価格(成牛・規格別)_1和種:年度 価格（外国 2）'!X27)</f>
        <v>214987543</v>
      </c>
      <c r="Y27" s="1025">
        <f>SUM('第8表_年度別 卸売価格(成牛・規格別)_1和種:年度 価格（外国 2）'!Y27)</f>
        <v>235395764</v>
      </c>
      <c r="Z27" s="1021">
        <f>SUM('第8表_年度別 卸売価格(成牛・規格別)_1和種:年度 価格（外国 2）'!Z27)</f>
        <v>299526398</v>
      </c>
      <c r="AA27" s="147"/>
    </row>
    <row r="28" spans="1:31" ht="15.6" customHeight="1" x14ac:dyDescent="0.15">
      <c r="A28" s="135"/>
      <c r="B28" s="1306"/>
      <c r="C28" s="1307"/>
      <c r="D28" s="149" t="s">
        <v>179</v>
      </c>
      <c r="E28" s="1063">
        <f t="shared" ref="E28:J28" si="8">IF(E26=0,"－　　　",E27/E26)</f>
        <v>1554.4965995466061</v>
      </c>
      <c r="F28" s="1063">
        <f t="shared" si="8"/>
        <v>707.7954545454545</v>
      </c>
      <c r="G28" s="1063">
        <f t="shared" si="8"/>
        <v>954.4904228406217</v>
      </c>
      <c r="H28" s="1063" t="str">
        <f t="shared" si="8"/>
        <v>－　　　</v>
      </c>
      <c r="I28" s="1063">
        <f t="shared" si="8"/>
        <v>934.43995550090744</v>
      </c>
      <c r="J28" s="1063">
        <f t="shared" si="8"/>
        <v>984.95790155440409</v>
      </c>
      <c r="K28" s="1063" t="str">
        <f>IF(K26=0,"－　　　",K27/K26)</f>
        <v>－　　　</v>
      </c>
      <c r="L28" s="1066">
        <f>IF(L26=0,"－　　　",L27/L26)</f>
        <v>702.0116918844567</v>
      </c>
      <c r="M28" s="1067">
        <f>IF(M26=0,"－　　　",M27/M26)</f>
        <v>1141.6316182749788</v>
      </c>
      <c r="N28" s="151"/>
      <c r="O28" s="1306"/>
      <c r="P28" s="1307"/>
      <c r="Q28" s="149" t="s">
        <v>426</v>
      </c>
      <c r="R28" s="1063">
        <f t="shared" ref="R28:W28" si="9">IF(R26=0,"－　　　",R27/R26)</f>
        <v>600.41858929380601</v>
      </c>
      <c r="S28" s="1063">
        <f t="shared" si="9"/>
        <v>536.25316664615445</v>
      </c>
      <c r="T28" s="1063">
        <f t="shared" si="9"/>
        <v>601.79022164704679</v>
      </c>
      <c r="U28" s="1063">
        <f t="shared" si="9"/>
        <v>643.05113852528086</v>
      </c>
      <c r="V28" s="1063">
        <f t="shared" si="9"/>
        <v>647.19225783168918</v>
      </c>
      <c r="W28" s="1063">
        <f t="shared" si="9"/>
        <v>588.80225406412501</v>
      </c>
      <c r="X28" s="1063">
        <f>IF(X26=0,"－　　　",X27/X26)</f>
        <v>591.21113180317195</v>
      </c>
      <c r="Y28" s="1068">
        <f>IF(Y26=0,"－　　　",Y27/Y26)</f>
        <v>624.79781693731559</v>
      </c>
      <c r="Z28" s="1067">
        <f>IF(Z26=0,"－　　　",Z27/Z26)</f>
        <v>727.1501914700541</v>
      </c>
      <c r="AA28" s="151"/>
    </row>
    <row r="29" spans="1:31" ht="13.5" customHeight="1" x14ac:dyDescent="0.15">
      <c r="A29" s="135"/>
      <c r="B29" s="1306"/>
      <c r="C29" s="1305" t="s">
        <v>21</v>
      </c>
      <c r="D29" s="144" t="s">
        <v>178</v>
      </c>
      <c r="E29" s="991">
        <f>SUM('第8表_年度別 卸売価格(成牛・規格別)_1和種:年度 価格（外国 2）'!E29)</f>
        <v>10118</v>
      </c>
      <c r="F29" s="991">
        <f>SUM('第8表_年度別 卸売価格(成牛・規格別)_1和種:年度 価格（外国 2）'!F29)</f>
        <v>10361</v>
      </c>
      <c r="G29" s="991">
        <f>SUM('第8表_年度別 卸売価格(成牛・規格別)_1和種:年度 価格（外国 2）'!G29)</f>
        <v>11080</v>
      </c>
      <c r="H29" s="991">
        <f>SUM('第8表_年度別 卸売価格(成牛・規格別)_1和種:年度 価格（外国 2）'!H29)</f>
        <v>12232</v>
      </c>
      <c r="I29" s="991">
        <f>SUM('第8表_年度別 卸売価格(成牛・規格別)_1和種:年度 価格（外国 2）'!I29)</f>
        <v>15398</v>
      </c>
      <c r="J29" s="991">
        <f>SUM('第8表_年度別 卸売価格(成牛・規格別)_1和種:年度 価格（外国 2）'!J29)</f>
        <v>16564</v>
      </c>
      <c r="K29" s="991">
        <f>SUM('第8表_年度別 卸売価格(成牛・規格別)_1和種:年度 価格（外国 2）'!K29)</f>
        <v>16597</v>
      </c>
      <c r="L29" s="999">
        <f>SUM('第8表_年度別 卸売価格(成牛・規格別)_1和種:年度 価格（外国 2）'!L29)</f>
        <v>17039</v>
      </c>
      <c r="M29" s="1000">
        <f>SUM('第8表_年度別 卸売価格(成牛・規格別)_1和種:年度 価格（外国 2）'!M29)</f>
        <v>18821</v>
      </c>
      <c r="N29" s="145"/>
      <c r="O29" s="1306"/>
      <c r="P29" s="1305" t="s">
        <v>428</v>
      </c>
      <c r="Q29" s="144" t="s">
        <v>427</v>
      </c>
      <c r="R29" s="991">
        <f>SUM('第8表_年度別 卸売価格(成牛・規格別)_1和種:年度 価格（外国 2）'!R29)</f>
        <v>3401</v>
      </c>
      <c r="S29" s="991">
        <f>SUM('第8表_年度別 卸売価格(成牛・規格別)_1和種:年度 価格（外国 2）'!S29)</f>
        <v>3378</v>
      </c>
      <c r="T29" s="991">
        <f>SUM('第8表_年度別 卸売価格(成牛・規格別)_1和種:年度 価格（外国 2）'!T29)</f>
        <v>3407</v>
      </c>
      <c r="U29" s="991">
        <f>SUM('第8表_年度別 卸売価格(成牛・規格別)_1和種:年度 価格（外国 2）'!U29)</f>
        <v>3066</v>
      </c>
      <c r="V29" s="991">
        <f>SUM('第8表_年度別 卸売価格(成牛・規格別)_1和種:年度 価格（外国 2）'!V29)</f>
        <v>2670</v>
      </c>
      <c r="W29" s="991">
        <f>SUM('第8表_年度別 卸売価格(成牛・規格別)_1和種:年度 価格（外国 2）'!W29)</f>
        <v>2654</v>
      </c>
      <c r="X29" s="991">
        <f>SUM('第8表_年度別 卸売価格(成牛・規格別)_1和種:年度 価格（外国 2）'!X29)</f>
        <v>2730</v>
      </c>
      <c r="Y29" s="1013">
        <f>SUM('第8表_年度別 卸売価格(成牛・規格別)_1和種:年度 価格（外国 2）'!Y29)</f>
        <v>2610</v>
      </c>
      <c r="Z29" s="1000">
        <f>SUM('第8表_年度別 卸売価格(成牛・規格別)_1和種:年度 価格（外国 2）'!Z29)</f>
        <v>2632</v>
      </c>
      <c r="AA29" s="145"/>
    </row>
    <row r="30" spans="1:31" ht="13.5" customHeight="1" x14ac:dyDescent="0.15">
      <c r="A30" s="135"/>
      <c r="B30" s="1306"/>
      <c r="C30" s="1306"/>
      <c r="D30" s="146" t="s">
        <v>176</v>
      </c>
      <c r="E30" s="1081">
        <f>SUM('第8表_年度別 卸売価格(成牛・規格別)_1和種:年度 価格（外国 2）'!E30)</f>
        <v>4658321.4000000004</v>
      </c>
      <c r="F30" s="1081">
        <f>SUM('第8表_年度別 卸売価格(成牛・規格別)_1和種:年度 価格（外国 2）'!F30)</f>
        <v>4879142.4999999991</v>
      </c>
      <c r="G30" s="1081">
        <f>SUM('第8表_年度別 卸売価格(成牛・規格別)_1和種:年度 価格（外国 2）'!G30)</f>
        <v>5188641.8</v>
      </c>
      <c r="H30" s="1081">
        <f>SUM('第8表_年度別 卸売価格(成牛・規格別)_1和種:年度 価格（外国 2）'!H30)</f>
        <v>5648654.8000000007</v>
      </c>
      <c r="I30" s="1081">
        <f>SUM('第8表_年度別 卸売価格(成牛・規格別)_1和種:年度 価格（外国 2）'!I30)</f>
        <v>7166070.3000000017</v>
      </c>
      <c r="J30" s="1081">
        <f>SUM('第8表_年度別 卸売価格(成牛・規格別)_1和種:年度 価格（外国 2）'!J30)</f>
        <v>7728665.7000000002</v>
      </c>
      <c r="K30" s="1081">
        <f>SUM('第8表_年度別 卸売価格(成牛・規格別)_1和種:年度 価格（外国 2）'!K30)</f>
        <v>7804334.8999999994</v>
      </c>
      <c r="L30" s="1089">
        <f>SUM('第8表_年度別 卸売価格(成牛・規格別)_1和種:年度 価格（外国 2）'!L30)</f>
        <v>8014357.4000000004</v>
      </c>
      <c r="M30" s="1090">
        <f>SUM('第8表_年度別 卸売価格(成牛・規格別)_1和種:年度 価格（外国 2）'!M30)</f>
        <v>8653933.7999999989</v>
      </c>
      <c r="N30" s="145"/>
      <c r="O30" s="1306"/>
      <c r="P30" s="1306"/>
      <c r="Q30" s="146" t="s">
        <v>424</v>
      </c>
      <c r="R30" s="1081">
        <f>SUM('第8表_年度別 卸売価格(成牛・規格別)_1和種:年度 価格（外国 2）'!R30)</f>
        <v>1224046.0999999999</v>
      </c>
      <c r="S30" s="1081">
        <f>SUM('第8表_年度別 卸売価格(成牛・規格別)_1和種:年度 価格（外国 2）'!S30)</f>
        <v>1292048.5</v>
      </c>
      <c r="T30" s="1081">
        <f>SUM('第8表_年度別 卸売価格(成牛・規格別)_1和種:年度 価格（外国 2）'!T30)</f>
        <v>1268306.5</v>
      </c>
      <c r="U30" s="1081">
        <f>SUM('第8表_年度別 卸売価格(成牛・規格別)_1和種:年度 価格（外国 2）'!U30)</f>
        <v>1151667</v>
      </c>
      <c r="V30" s="1081">
        <f>SUM('第8表_年度別 卸売価格(成牛・規格別)_1和種:年度 価格（外国 2）'!V30)</f>
        <v>955795.9</v>
      </c>
      <c r="W30" s="1081">
        <f>SUM('第8表_年度別 卸売価格(成牛・規格別)_1和種:年度 価格（外国 2）'!W30)</f>
        <v>1002113.3</v>
      </c>
      <c r="X30" s="1081">
        <f>SUM('第8表_年度別 卸売価格(成牛・規格別)_1和種:年度 価格（外国 2）'!X30)</f>
        <v>1012635.5</v>
      </c>
      <c r="Y30" s="1100">
        <f>SUM('第8表_年度別 卸売価格(成牛・規格別)_1和種:年度 価格（外国 2）'!Y30)</f>
        <v>935357</v>
      </c>
      <c r="Z30" s="1090">
        <f>SUM('第8表_年度別 卸売価格(成牛・規格別)_1和種:年度 価格（外国 2）'!Z30)</f>
        <v>898009.5</v>
      </c>
      <c r="AA30" s="145"/>
    </row>
    <row r="31" spans="1:31" ht="13.5" customHeight="1" x14ac:dyDescent="0.15">
      <c r="A31" s="135"/>
      <c r="B31" s="1306"/>
      <c r="C31" s="1306"/>
      <c r="D31" s="146" t="s">
        <v>177</v>
      </c>
      <c r="E31" s="1019">
        <f>SUM('第8表_年度別 卸売価格(成牛・規格別)_1和種:年度 価格（外国 2）'!E31)</f>
        <v>11946592905</v>
      </c>
      <c r="F31" s="1019">
        <f>SUM('第8表_年度別 卸売価格(成牛・規格別)_1和種:年度 価格（外国 2）'!F31)</f>
        <v>11615781594</v>
      </c>
      <c r="G31" s="1019">
        <f>SUM('第8表_年度別 卸売価格(成牛・規格別)_1和種:年度 価格（外国 2）'!G31)</f>
        <v>12245351365</v>
      </c>
      <c r="H31" s="1019">
        <f>SUM('第8表_年度別 卸売価格(成牛・規格別)_1和種:年度 価格（外国 2）'!H31)</f>
        <v>12116418928</v>
      </c>
      <c r="I31" s="1019">
        <f>SUM('第8表_年度別 卸売価格(成牛・規格別)_1和種:年度 価格（外国 2）'!I31)</f>
        <v>15072212810</v>
      </c>
      <c r="J31" s="1019">
        <f>SUM('第8表_年度別 卸売価格(成牛・規格別)_1和種:年度 価格（外国 2）'!J31)</f>
        <v>18004357381</v>
      </c>
      <c r="K31" s="1019">
        <f>SUM('第8表_年度別 卸売価格(成牛・規格別)_1和種:年度 価格（外国 2）'!K31)</f>
        <v>17394864704</v>
      </c>
      <c r="L31" s="1020">
        <f>SUM('第8表_年度別 卸売価格(成牛・規格別)_1和種:年度 価格（外国 2）'!L31)</f>
        <v>17190556053</v>
      </c>
      <c r="M31" s="1021">
        <f>SUM('第8表_年度別 卸売価格(成牛・規格別)_1和種:年度 価格（外国 2）'!M31)</f>
        <v>18578259253</v>
      </c>
      <c r="N31" s="147"/>
      <c r="O31" s="1306"/>
      <c r="P31" s="1306"/>
      <c r="Q31" s="146" t="s">
        <v>425</v>
      </c>
      <c r="R31" s="1019">
        <f>SUM('第8表_年度別 卸売価格(成牛・規格別)_1和種:年度 価格（外国 2）'!R31)</f>
        <v>1197972579</v>
      </c>
      <c r="S31" s="1019">
        <f>SUM('第8表_年度別 卸売価格(成牛・規格別)_1和種:年度 価格（外国 2）'!S31)</f>
        <v>1202858350</v>
      </c>
      <c r="T31" s="1019">
        <f>SUM('第8表_年度別 卸売価格(成牛・規格別)_1和種:年度 価格（外国 2）'!T31)</f>
        <v>1272334789</v>
      </c>
      <c r="U31" s="1019">
        <f>SUM('第8表_年度別 卸売価格(成牛・規格別)_1和種:年度 価格（外国 2）'!U31)</f>
        <v>1185968100</v>
      </c>
      <c r="V31" s="1019">
        <f>SUM('第8表_年度別 卸売価格(成牛・規格別)_1和種:年度 価格（外国 2）'!V31)</f>
        <v>881685269</v>
      </c>
      <c r="W31" s="1019">
        <f>SUM('第8表_年度別 卸売価格(成牛・規格別)_1和種:年度 価格（外国 2）'!W31)</f>
        <v>991874931</v>
      </c>
      <c r="X31" s="1019">
        <f>SUM('第8表_年度別 卸売価格(成牛・規格別)_1和種:年度 価格（外国 2）'!X31)</f>
        <v>998631457</v>
      </c>
      <c r="Y31" s="1025">
        <f>SUM('第8表_年度別 卸売価格(成牛・規格別)_1和種:年度 価格（外国 2）'!Y31)</f>
        <v>903850517</v>
      </c>
      <c r="Z31" s="1021">
        <f>SUM('第8表_年度別 卸売価格(成牛・規格別)_1和種:年度 価格（外国 2）'!Z31)</f>
        <v>936226210</v>
      </c>
      <c r="AA31" s="147"/>
    </row>
    <row r="32" spans="1:31" ht="15.6" customHeight="1" x14ac:dyDescent="0.15">
      <c r="A32" s="135"/>
      <c r="B32" s="1307"/>
      <c r="C32" s="1307"/>
      <c r="D32" s="149" t="s">
        <v>179</v>
      </c>
      <c r="E32" s="1063">
        <f t="shared" ref="E32:J32" si="10">IF(E30=0,"－　　　",E31/E30)</f>
        <v>2564.5703417973691</v>
      </c>
      <c r="F32" s="1063">
        <f t="shared" si="10"/>
        <v>2380.7014437475441</v>
      </c>
      <c r="G32" s="1063">
        <f t="shared" si="10"/>
        <v>2360.030203857973</v>
      </c>
      <c r="H32" s="1063">
        <f t="shared" si="10"/>
        <v>2145.0096274249222</v>
      </c>
      <c r="I32" s="1063">
        <f t="shared" si="10"/>
        <v>2103.2744836455199</v>
      </c>
      <c r="J32" s="1063">
        <f t="shared" si="10"/>
        <v>2329.5557189127744</v>
      </c>
      <c r="K32" s="1063">
        <f>IF(K30=0,"－　　　",K31/K30)</f>
        <v>2228.8721495024515</v>
      </c>
      <c r="L32" s="1066">
        <f>IF(L30=0,"－　　　",L31/L30)</f>
        <v>2144.9699826214387</v>
      </c>
      <c r="M32" s="1067">
        <f>IF(M30=0,"－　　　",M31/M30)</f>
        <v>2146.7993264519773</v>
      </c>
      <c r="N32" s="151"/>
      <c r="O32" s="1307"/>
      <c r="P32" s="1307"/>
      <c r="Q32" s="149" t="s">
        <v>426</v>
      </c>
      <c r="R32" s="1063">
        <f t="shared" ref="R32:W32" si="11">IF(R30=0,"－　　　",R31/R30)</f>
        <v>978.69890602976488</v>
      </c>
      <c r="S32" s="1063">
        <f t="shared" si="11"/>
        <v>930.96996745865192</v>
      </c>
      <c r="T32" s="1063">
        <f t="shared" si="11"/>
        <v>1003.1761163409633</v>
      </c>
      <c r="U32" s="1063">
        <f t="shared" si="11"/>
        <v>1029.7838698165356</v>
      </c>
      <c r="V32" s="1063">
        <f t="shared" si="11"/>
        <v>922.46186555100303</v>
      </c>
      <c r="W32" s="1063">
        <f t="shared" si="11"/>
        <v>989.7832221167007</v>
      </c>
      <c r="X32" s="1063">
        <f>IF(X30=0,"－　　　",X31/X30)</f>
        <v>986.17069715608432</v>
      </c>
      <c r="Y32" s="1068">
        <f>IF(Y30=0,"－　　　",Y31/Y30)</f>
        <v>966.31608786805464</v>
      </c>
      <c r="Z32" s="1067">
        <f>IF(Z30=0,"－　　　",Z31/Z30)</f>
        <v>1042.557133304269</v>
      </c>
      <c r="AA32" s="151"/>
      <c r="AB32" s="139"/>
      <c r="AC32" s="139"/>
      <c r="AD32" s="139"/>
      <c r="AE32" s="139"/>
    </row>
    <row r="33" spans="1:31" ht="13.35" customHeight="1" x14ac:dyDescent="0.2">
      <c r="A33" s="135"/>
      <c r="B33" s="136"/>
      <c r="C33" s="136"/>
      <c r="D33" s="150"/>
      <c r="E33" s="137"/>
      <c r="F33" s="137"/>
      <c r="G33" s="137"/>
      <c r="H33" s="137"/>
      <c r="I33" s="137"/>
      <c r="J33" s="137"/>
      <c r="K33" s="137"/>
      <c r="L33" s="137"/>
      <c r="M33" s="137"/>
      <c r="N33" s="151"/>
      <c r="O33" s="136"/>
      <c r="P33" s="136"/>
      <c r="Q33" s="150"/>
      <c r="R33" s="137"/>
      <c r="S33" s="137"/>
      <c r="T33" s="137"/>
      <c r="U33" s="137"/>
      <c r="V33" s="137"/>
      <c r="W33" s="137"/>
      <c r="X33" s="137"/>
      <c r="Y33" s="137"/>
      <c r="Z33" s="137"/>
      <c r="AA33" s="151"/>
      <c r="AB33" s="139"/>
      <c r="AC33" s="139"/>
      <c r="AD33" s="139"/>
      <c r="AE33" s="139"/>
    </row>
    <row r="34" spans="1:31" ht="13.35" customHeight="1" x14ac:dyDescent="0.15">
      <c r="A34" s="135"/>
      <c r="B34" s="1308" t="s">
        <v>247</v>
      </c>
      <c r="C34" s="1309"/>
      <c r="D34" s="1310"/>
      <c r="E34" s="141" t="str">
        <f>'第8表_年度別 卸売価格(成牛・規格別)_1和種'!E34 &amp; ""</f>
        <v>平成</v>
      </c>
      <c r="F34" s="141" t="str">
        <f>'第8表_年度別 卸売価格(成牛・規格別)_1和種'!F34 &amp; ""</f>
        <v>平成</v>
      </c>
      <c r="G34" s="141" t="str">
        <f>'第8表_年度別 卸売価格(成牛・規格別)_1和種'!G34 &amp; ""</f>
        <v>平成</v>
      </c>
      <c r="H34" s="140" t="str">
        <f>'第8表_年度別 卸売価格(成牛・規格別)_1和種'!H34 &amp; ""</f>
        <v>平成</v>
      </c>
      <c r="I34" s="140" t="str">
        <f>'第8表_年度別 卸売価格(成牛・規格別)_1和種'!I34 &amp; ""</f>
        <v>令和</v>
      </c>
      <c r="J34" s="140" t="str">
        <f>'第8表_年度別 卸売価格(成牛・規格別)_1和種'!J34 &amp; ""</f>
        <v>令和</v>
      </c>
      <c r="K34" s="140" t="str">
        <f>'第8表_年度別 卸売価格(成牛・規格別)_1和種'!K34 &amp; ""</f>
        <v>令和</v>
      </c>
      <c r="L34" s="591" t="str">
        <f>'第8表_年度別 卸売価格(成牛・規格別)_1和種'!L34 &amp; ""</f>
        <v>令和</v>
      </c>
      <c r="M34" s="163" t="str">
        <f>'第8表_年度別 卸売価格(成牛・規格別)_1和種'!M34 &amp; ""</f>
        <v>令和</v>
      </c>
      <c r="N34" s="151"/>
      <c r="O34" s="1308" t="s">
        <v>429</v>
      </c>
      <c r="P34" s="1309"/>
      <c r="Q34" s="1310"/>
      <c r="R34" s="141" t="str">
        <f>'第8表_年度別 卸売価格(成牛・規格別)_1和種'!R34 &amp; ""</f>
        <v>平成</v>
      </c>
      <c r="S34" s="141" t="str">
        <f>'第8表_年度別 卸売価格(成牛・規格別)_1和種'!S34 &amp; ""</f>
        <v>平成</v>
      </c>
      <c r="T34" s="141" t="str">
        <f>'第8表_年度別 卸売価格(成牛・規格別)_1和種'!T34 &amp; ""</f>
        <v>平成</v>
      </c>
      <c r="U34" s="140" t="str">
        <f>'第8表_年度別 卸売価格(成牛・規格別)_1和種'!U34 &amp; ""</f>
        <v>平成</v>
      </c>
      <c r="V34" s="140" t="str">
        <f>'第8表_年度別 卸売価格(成牛・規格別)_1和種'!V34 &amp; ""</f>
        <v>令和</v>
      </c>
      <c r="W34" s="140" t="str">
        <f>'第8表_年度別 卸売価格(成牛・規格別)_1和種'!W34 &amp; ""</f>
        <v>令和</v>
      </c>
      <c r="X34" s="140" t="str">
        <f>'第8表_年度別 卸売価格(成牛・規格別)_1和種'!X34 &amp; ""</f>
        <v>令和</v>
      </c>
      <c r="Y34" s="591" t="str">
        <f>'第8表_年度別 卸売価格(成牛・規格別)_1和種'!Y34 &amp; ""</f>
        <v>令和</v>
      </c>
      <c r="Z34" s="163" t="str">
        <f>'第8表_年度別 卸売価格(成牛・規格別)_1和種'!Z34 &amp; ""</f>
        <v>令和</v>
      </c>
      <c r="AA34" s="151"/>
      <c r="AB34" s="139"/>
      <c r="AC34" s="139"/>
      <c r="AD34" s="139"/>
      <c r="AE34" s="139"/>
    </row>
    <row r="35" spans="1:31" ht="13.35" customHeight="1" x14ac:dyDescent="0.15">
      <c r="A35" s="135"/>
      <c r="B35" s="1311"/>
      <c r="C35" s="1312"/>
      <c r="D35" s="1313"/>
      <c r="E35" s="143" t="str">
        <f>'第8表_年度別 卸売価格(成牛・規格別)_1和種'!E35 &amp; ""</f>
        <v>28年度</v>
      </c>
      <c r="F35" s="143" t="str">
        <f>'第8表_年度別 卸売価格(成牛・規格別)_1和種'!F35 &amp; ""</f>
        <v>29年度</v>
      </c>
      <c r="G35" s="143" t="str">
        <f>'第8表_年度別 卸売価格(成牛・規格別)_1和種'!G35 &amp; ""</f>
        <v>30年度</v>
      </c>
      <c r="H35" s="143" t="str">
        <f>'第8表_年度別 卸売価格(成牛・規格別)_1和種'!H35 &amp; ""</f>
        <v>31年度</v>
      </c>
      <c r="I35" s="143" t="str">
        <f>'第8表_年度別 卸売価格(成牛・規格別)_1和種'!I35 &amp; ""</f>
        <v>02年度</v>
      </c>
      <c r="J35" s="341" t="str">
        <f>'第8表_年度別 卸売価格(成牛・規格別)_1和種'!J35 &amp; ""</f>
        <v>03年度</v>
      </c>
      <c r="K35" s="341" t="str">
        <f>'第8表_年度別 卸売価格(成牛・規格別)_1和種'!K35 &amp; ""</f>
        <v>04年度</v>
      </c>
      <c r="L35" s="592" t="str">
        <f>'第8表_年度別 卸売価格(成牛・規格別)_1和種'!L35 &amp; ""</f>
        <v>05年度</v>
      </c>
      <c r="M35" s="164" t="str">
        <f>'第8表_年度別 卸売価格(成牛・規格別)_1和種'!M35 &amp; ""</f>
        <v>06年度</v>
      </c>
      <c r="N35" s="151"/>
      <c r="O35" s="1311"/>
      <c r="P35" s="1312"/>
      <c r="Q35" s="1313"/>
      <c r="R35" s="143" t="str">
        <f>'第8表_年度別 卸売価格(成牛・規格別)_1和種'!R35 &amp; ""</f>
        <v>28年度</v>
      </c>
      <c r="S35" s="143" t="str">
        <f>'第8表_年度別 卸売価格(成牛・規格別)_1和種'!S35 &amp; ""</f>
        <v>29年度</v>
      </c>
      <c r="T35" s="143" t="str">
        <f>'第8表_年度別 卸売価格(成牛・規格別)_1和種'!T35 &amp; ""</f>
        <v>30年度</v>
      </c>
      <c r="U35" s="143" t="str">
        <f>'第8表_年度別 卸売価格(成牛・規格別)_1和種'!U35 &amp; ""</f>
        <v>31年度</v>
      </c>
      <c r="V35" s="143" t="str">
        <f>'第8表_年度別 卸売価格(成牛・規格別)_1和種'!V35 &amp; ""</f>
        <v>02年度</v>
      </c>
      <c r="W35" s="341" t="str">
        <f>'第8表_年度別 卸売価格(成牛・規格別)_1和種'!W35 &amp; ""</f>
        <v>03年度</v>
      </c>
      <c r="X35" s="341" t="str">
        <f>'第8表_年度別 卸売価格(成牛・規格別)_1和種'!X35 &amp; ""</f>
        <v>04年度</v>
      </c>
      <c r="Y35" s="592" t="str">
        <f>'第8表_年度別 卸売価格(成牛・規格別)_1和種'!Y35 &amp; ""</f>
        <v>05年度</v>
      </c>
      <c r="Z35" s="164" t="str">
        <f>'第8表_年度別 卸売価格(成牛・規格別)_1和種'!Z35 &amp; ""</f>
        <v>06年度</v>
      </c>
      <c r="AA35" s="151"/>
      <c r="AB35" s="139"/>
      <c r="AC35" s="139"/>
      <c r="AD35" s="139"/>
      <c r="AE35" s="139"/>
    </row>
    <row r="36" spans="1:31" ht="13.5" customHeight="1" x14ac:dyDescent="0.15">
      <c r="B36" s="1305" t="s">
        <v>185</v>
      </c>
      <c r="C36" s="1305">
        <v>5</v>
      </c>
      <c r="D36" s="144" t="s">
        <v>178</v>
      </c>
      <c r="E36" s="991">
        <f>SUM('第8表_年度別 卸売価格(成牛・規格別)_1和種:年度 価格（外国 2）'!E36)</f>
        <v>41</v>
      </c>
      <c r="F36" s="991">
        <f>SUM('第8表_年度別 卸売価格(成牛・規格別)_1和種:年度 価格（外国 2）'!F36)</f>
        <v>67</v>
      </c>
      <c r="G36" s="991">
        <f>SUM('第8表_年度別 卸売価格(成牛・規格別)_1和種:年度 価格（外国 2）'!G36)</f>
        <v>101</v>
      </c>
      <c r="H36" s="991">
        <f>SUM('第8表_年度別 卸売価格(成牛・規格別)_1和種:年度 価格（外国 2）'!H36)</f>
        <v>59</v>
      </c>
      <c r="I36" s="991">
        <f>SUM('第8表_年度別 卸売価格(成牛・規格別)_1和種:年度 価格（外国 2）'!I36)</f>
        <v>113</v>
      </c>
      <c r="J36" s="991">
        <f>SUM('第8表_年度別 卸売価格(成牛・規格別)_1和種:年度 価格（外国 2）'!J36)</f>
        <v>122</v>
      </c>
      <c r="K36" s="991">
        <f>SUM('第8表_年度別 卸売価格(成牛・規格別)_1和種:年度 価格（外国 2）'!K36)</f>
        <v>69</v>
      </c>
      <c r="L36" s="999">
        <f>SUM('第8表_年度別 卸売価格(成牛・規格別)_1和種:年度 価格（外国 2）'!L36)</f>
        <v>75</v>
      </c>
      <c r="M36" s="1000">
        <f>SUM('第8表_年度別 卸売価格(成牛・規格別)_1和種:年度 価格（外国 2）'!M36)</f>
        <v>64</v>
      </c>
      <c r="N36" s="145"/>
      <c r="O36" s="1305" t="s">
        <v>428</v>
      </c>
      <c r="P36" s="1305">
        <v>5</v>
      </c>
      <c r="Q36" s="144" t="s">
        <v>427</v>
      </c>
      <c r="R36" s="991">
        <f t="shared" ref="R36:Y38" si="12">SUM(E9,E36,R9)</f>
        <v>2563</v>
      </c>
      <c r="S36" s="991">
        <f t="shared" si="12"/>
        <v>2775</v>
      </c>
      <c r="T36" s="991">
        <f t="shared" si="12"/>
        <v>2959</v>
      </c>
      <c r="U36" s="991">
        <f t="shared" si="12"/>
        <v>3471</v>
      </c>
      <c r="V36" s="991">
        <f t="shared" si="12"/>
        <v>5086</v>
      </c>
      <c r="W36" s="991">
        <f t="shared" si="12"/>
        <v>6056</v>
      </c>
      <c r="X36" s="991">
        <f t="shared" si="12"/>
        <v>6304</v>
      </c>
      <c r="Y36" s="999">
        <f t="shared" si="12"/>
        <v>7039</v>
      </c>
      <c r="Z36" s="1000">
        <f>SUM(M9,M36,Z9)</f>
        <v>7700</v>
      </c>
      <c r="AA36" s="145"/>
    </row>
    <row r="37" spans="1:31" ht="13.5" customHeight="1" x14ac:dyDescent="0.15">
      <c r="B37" s="1306"/>
      <c r="C37" s="1306"/>
      <c r="D37" s="146" t="s">
        <v>176</v>
      </c>
      <c r="E37" s="1081">
        <f>SUM('第8表_年度別 卸売価格(成牛・規格別)_1和種:年度 価格（外国 2）'!E37)</f>
        <v>19883.8</v>
      </c>
      <c r="F37" s="1081">
        <f>SUM('第8表_年度別 卸売価格(成牛・規格別)_1和種:年度 価格（外国 2）'!F37)</f>
        <v>33144.5</v>
      </c>
      <c r="G37" s="1081">
        <f>SUM('第8表_年度別 卸売価格(成牛・規格別)_1和種:年度 価格（外国 2）'!G37)</f>
        <v>48410.6</v>
      </c>
      <c r="H37" s="1081">
        <f>SUM('第8表_年度別 卸売価格(成牛・規格別)_1和種:年度 価格（外国 2）'!H37)</f>
        <v>28989.8</v>
      </c>
      <c r="I37" s="1081">
        <f>SUM('第8表_年度別 卸売価格(成牛・規格別)_1和種:年度 価格（外国 2）'!I37)</f>
        <v>52921.599999999999</v>
      </c>
      <c r="J37" s="1081">
        <f>SUM('第8表_年度別 卸売価格(成牛・規格別)_1和種:年度 価格（外国 2）'!J37)</f>
        <v>59713.9</v>
      </c>
      <c r="K37" s="1081">
        <f>SUM('第8表_年度別 卸売価格(成牛・規格別)_1和種:年度 価格（外国 2）'!K37)</f>
        <v>35664.600000000006</v>
      </c>
      <c r="L37" s="1089">
        <f>SUM('第8表_年度別 卸売価格(成牛・規格別)_1和種:年度 価格（外国 2）'!L37)</f>
        <v>40059.199999999997</v>
      </c>
      <c r="M37" s="1090">
        <f>SUM('第8表_年度別 卸売価格(成牛・規格別)_1和種:年度 価格（外国 2）'!M37)</f>
        <v>32426.300000000003</v>
      </c>
      <c r="N37" s="145"/>
      <c r="O37" s="1306"/>
      <c r="P37" s="1306"/>
      <c r="Q37" s="167" t="s">
        <v>424</v>
      </c>
      <c r="R37" s="1081">
        <f t="shared" si="12"/>
        <v>1229530.8</v>
      </c>
      <c r="S37" s="1081">
        <f t="shared" si="12"/>
        <v>1359686.5</v>
      </c>
      <c r="T37" s="1081">
        <f t="shared" si="12"/>
        <v>1468582.5</v>
      </c>
      <c r="U37" s="1081">
        <f t="shared" si="12"/>
        <v>1734392.5999999999</v>
      </c>
      <c r="V37" s="1081">
        <f t="shared" si="12"/>
        <v>2541897.4</v>
      </c>
      <c r="W37" s="1081">
        <f t="shared" si="12"/>
        <v>3051254.9</v>
      </c>
      <c r="X37" s="1081">
        <f t="shared" si="12"/>
        <v>3202942.0999999996</v>
      </c>
      <c r="Y37" s="1089">
        <f t="shared" si="12"/>
        <v>3560471.4</v>
      </c>
      <c r="Z37" s="1090">
        <f>SUM(M10,M37,Z10)</f>
        <v>3831630.4</v>
      </c>
      <c r="AA37" s="145"/>
    </row>
    <row r="38" spans="1:31" ht="13.5" customHeight="1" x14ac:dyDescent="0.15">
      <c r="B38" s="1306"/>
      <c r="C38" s="1306"/>
      <c r="D38" s="146" t="s">
        <v>177</v>
      </c>
      <c r="E38" s="1019">
        <f>SUM('第8表_年度別 卸売価格(成牛・規格別)_1和種:年度 価格（外国 2）'!E38)</f>
        <v>54188708</v>
      </c>
      <c r="F38" s="1019">
        <f>SUM('第8表_年度別 卸売価格(成牛・規格別)_1和種:年度 価格（外国 2）'!F38)</f>
        <v>81841346</v>
      </c>
      <c r="G38" s="1019">
        <f>SUM('第8表_年度別 卸売価格(成牛・規格別)_1和種:年度 価格（外国 2）'!G38)</f>
        <v>117740527</v>
      </c>
      <c r="H38" s="1019">
        <f>SUM('第8表_年度別 卸売価格(成牛・規格別)_1和種:年度 価格（外国 2）'!H38)</f>
        <v>64497206</v>
      </c>
      <c r="I38" s="1019">
        <f>SUM('第8表_年度別 卸売価格(成牛・規格別)_1和種:年度 価格（外国 2）'!I38)</f>
        <v>113172959</v>
      </c>
      <c r="J38" s="1019">
        <f>SUM('第8表_年度別 卸売価格(成牛・規格別)_1和種:年度 価格（外国 2）'!J38)</f>
        <v>136599230</v>
      </c>
      <c r="K38" s="1019">
        <f>SUM('第8表_年度別 卸売価格(成牛・規格別)_1和種:年度 価格（外国 2）'!K38)</f>
        <v>74160551</v>
      </c>
      <c r="L38" s="1020">
        <f>SUM('第8表_年度別 卸売価格(成牛・規格別)_1和種:年度 価格（外国 2）'!L38)</f>
        <v>79918225</v>
      </c>
      <c r="M38" s="1021">
        <f>SUM('第8表_年度別 卸売価格(成牛・規格別)_1和種:年度 価格（外国 2）'!M38)</f>
        <v>64506057</v>
      </c>
      <c r="N38" s="147"/>
      <c r="O38" s="1306"/>
      <c r="P38" s="1306"/>
      <c r="Q38" s="167" t="s">
        <v>425</v>
      </c>
      <c r="R38" s="1019">
        <f t="shared" si="12"/>
        <v>3640350462</v>
      </c>
      <c r="S38" s="1019">
        <f t="shared" si="12"/>
        <v>3904529390</v>
      </c>
      <c r="T38" s="1019">
        <f t="shared" si="12"/>
        <v>4202139710</v>
      </c>
      <c r="U38" s="1019">
        <f t="shared" si="12"/>
        <v>4678757816</v>
      </c>
      <c r="V38" s="1019">
        <f t="shared" si="12"/>
        <v>6465348614</v>
      </c>
      <c r="W38" s="1019">
        <f t="shared" si="12"/>
        <v>8506654900</v>
      </c>
      <c r="X38" s="1019">
        <f t="shared" si="12"/>
        <v>8600326753</v>
      </c>
      <c r="Y38" s="1020">
        <f t="shared" si="12"/>
        <v>9094917140</v>
      </c>
      <c r="Z38" s="1021">
        <f>SUM(M11,M38,Z11)</f>
        <v>9634173315</v>
      </c>
      <c r="AA38" s="147"/>
    </row>
    <row r="39" spans="1:31" ht="15.6" customHeight="1" x14ac:dyDescent="0.15">
      <c r="B39" s="1306"/>
      <c r="C39" s="1307"/>
      <c r="D39" s="149" t="s">
        <v>179</v>
      </c>
      <c r="E39" s="1063">
        <f t="shared" ref="E39:J39" si="13">IF(E37=0,"－　　　",E38/E37)</f>
        <v>2725.2692141341195</v>
      </c>
      <c r="F39" s="1063">
        <f t="shared" si="13"/>
        <v>2469.2285597912173</v>
      </c>
      <c r="G39" s="1063">
        <f t="shared" si="13"/>
        <v>2432.1228615220634</v>
      </c>
      <c r="H39" s="1063">
        <f t="shared" si="13"/>
        <v>2224.8241105492275</v>
      </c>
      <c r="I39" s="1063">
        <f t="shared" si="13"/>
        <v>2138.5022183758615</v>
      </c>
      <c r="J39" s="1063">
        <f t="shared" si="13"/>
        <v>2287.5616899917773</v>
      </c>
      <c r="K39" s="1063">
        <f>IF(K37=0,"－　　　",K38/K37)</f>
        <v>2079.3882729653492</v>
      </c>
      <c r="L39" s="1066">
        <f>IF(L37=0,"－　　　",L38/L37)</f>
        <v>1995.0030205296164</v>
      </c>
      <c r="M39" s="1067">
        <f>IF(M37=0,"－　　　",M38/M37)</f>
        <v>1989.3129034148205</v>
      </c>
      <c r="N39" s="151"/>
      <c r="O39" s="1306"/>
      <c r="P39" s="1307"/>
      <c r="Q39" s="149" t="s">
        <v>426</v>
      </c>
      <c r="R39" s="1063">
        <f t="shared" ref="R39:W39" si="14">IF(R37=0,"－　　　",R38/R37)</f>
        <v>2960.7639450756337</v>
      </c>
      <c r="S39" s="1063">
        <f t="shared" si="14"/>
        <v>2871.6394477697618</v>
      </c>
      <c r="T39" s="1063">
        <f t="shared" si="14"/>
        <v>2861.3576084421543</v>
      </c>
      <c r="U39" s="1063">
        <f t="shared" si="14"/>
        <v>2697.6347892628232</v>
      </c>
      <c r="V39" s="1063">
        <f t="shared" si="14"/>
        <v>2543.5128160562263</v>
      </c>
      <c r="W39" s="1063">
        <f t="shared" si="14"/>
        <v>2787.920111164754</v>
      </c>
      <c r="X39" s="1063">
        <f>IF(X37=0,"－　　　",X38/X37)</f>
        <v>2685.1333818990988</v>
      </c>
      <c r="Y39" s="1066">
        <f>IF(Y37=0,"－　　　",Y38/Y37)</f>
        <v>2554.4137610542243</v>
      </c>
      <c r="Z39" s="1067">
        <f>IF(Z37=0,"－　　　",Z38/Z37)</f>
        <v>2514.3796006525054</v>
      </c>
      <c r="AA39" s="151"/>
    </row>
    <row r="40" spans="1:31" ht="13.5" customHeight="1" x14ac:dyDescent="0.15">
      <c r="B40" s="1306"/>
      <c r="C40" s="1305">
        <v>4</v>
      </c>
      <c r="D40" s="144" t="s">
        <v>178</v>
      </c>
      <c r="E40" s="991">
        <f>SUM('第8表_年度別 卸売価格(成牛・規格別)_1和種:年度 価格（外国 2）'!E40)</f>
        <v>580</v>
      </c>
      <c r="F40" s="991">
        <f>SUM('第8表_年度別 卸売価格(成牛・規格別)_1和種:年度 価格（外国 2）'!F40)</f>
        <v>737</v>
      </c>
      <c r="G40" s="991">
        <f>SUM('第8表_年度別 卸売価格(成牛・規格別)_1和種:年度 価格（外国 2）'!G40)</f>
        <v>944</v>
      </c>
      <c r="H40" s="991">
        <f>SUM('第8表_年度別 卸売価格(成牛・規格別)_1和種:年度 価格（外国 2）'!H40)</f>
        <v>641</v>
      </c>
      <c r="I40" s="991">
        <f>SUM('第8表_年度別 卸売価格(成牛・規格別)_1和種:年度 価格（外国 2）'!I40)</f>
        <v>865</v>
      </c>
      <c r="J40" s="991">
        <f>SUM('第8表_年度別 卸売価格(成牛・規格別)_1和種:年度 価格（外国 2）'!J40)</f>
        <v>927</v>
      </c>
      <c r="K40" s="991">
        <f>SUM('第8表_年度別 卸売価格(成牛・規格別)_1和種:年度 価格（外国 2）'!K40)</f>
        <v>837</v>
      </c>
      <c r="L40" s="999">
        <f>SUM('第8表_年度別 卸売価格(成牛・規格別)_1和種:年度 価格（外国 2）'!L40)</f>
        <v>879</v>
      </c>
      <c r="M40" s="1000">
        <f>SUM('第8表_年度別 卸売価格(成牛・規格別)_1和種:年度 価格（外国 2）'!M40)</f>
        <v>1199</v>
      </c>
      <c r="N40" s="145"/>
      <c r="O40" s="1306"/>
      <c r="P40" s="1305">
        <v>4</v>
      </c>
      <c r="Q40" s="144" t="s">
        <v>427</v>
      </c>
      <c r="R40" s="991">
        <f t="shared" ref="R40:Y42" si="15">SUM(E13,E40,R13)</f>
        <v>4627</v>
      </c>
      <c r="S40" s="991">
        <f t="shared" si="15"/>
        <v>4768</v>
      </c>
      <c r="T40" s="991">
        <f t="shared" si="15"/>
        <v>4888</v>
      </c>
      <c r="U40" s="991">
        <f t="shared" si="15"/>
        <v>4064</v>
      </c>
      <c r="V40" s="991">
        <f t="shared" si="15"/>
        <v>5520</v>
      </c>
      <c r="W40" s="991">
        <f t="shared" si="15"/>
        <v>5915</v>
      </c>
      <c r="X40" s="991">
        <f t="shared" si="15"/>
        <v>5792</v>
      </c>
      <c r="Y40" s="999">
        <f t="shared" si="15"/>
        <v>6193</v>
      </c>
      <c r="Z40" s="1000">
        <f>SUM(M13,M40,Z13)</f>
        <v>7451</v>
      </c>
      <c r="AA40" s="145"/>
    </row>
    <row r="41" spans="1:31" ht="13.5" customHeight="1" x14ac:dyDescent="0.15">
      <c r="B41" s="1306"/>
      <c r="C41" s="1306"/>
      <c r="D41" s="146" t="s">
        <v>176</v>
      </c>
      <c r="E41" s="1081">
        <f>SUM('第8表_年度別 卸売価格(成牛・規格別)_1和種:年度 価格（外国 2）'!E41)</f>
        <v>283927.09999999998</v>
      </c>
      <c r="F41" s="1081">
        <f>SUM('第8表_年度別 卸売価格(成牛・規格別)_1和種:年度 価格（外国 2）'!F41)</f>
        <v>365513.30000000005</v>
      </c>
      <c r="G41" s="1081">
        <f>SUM('第8表_年度別 卸売価格(成牛・規格別)_1和種:年度 価格（外国 2）'!G41)</f>
        <v>461827.00000000006</v>
      </c>
      <c r="H41" s="1081">
        <f>SUM('第8表_年度別 卸売価格(成牛・規格別)_1和種:年度 価格（外国 2）'!H41)</f>
        <v>322775.3</v>
      </c>
      <c r="I41" s="1081">
        <f>SUM('第8表_年度別 卸売価格(成牛・規格別)_1和種:年度 価格（外国 2）'!I41)</f>
        <v>430283.7</v>
      </c>
      <c r="J41" s="1081">
        <f>SUM('第8表_年度別 卸売価格(成牛・規格別)_1和種:年度 価格（外国 2）'!J41)</f>
        <v>462794.8</v>
      </c>
      <c r="K41" s="1081">
        <f>SUM('第8表_年度別 卸売価格(成牛・規格別)_1和種:年度 価格（外国 2）'!K41)</f>
        <v>428247.9</v>
      </c>
      <c r="L41" s="1089">
        <f>SUM('第8表_年度別 卸売価格(成牛・規格別)_1和種:年度 価格（外国 2）'!L41)</f>
        <v>454546.9</v>
      </c>
      <c r="M41" s="1090">
        <f>SUM('第8表_年度別 卸売価格(成牛・規格別)_1和種:年度 価格（外国 2）'!M41)</f>
        <v>605468.5</v>
      </c>
      <c r="N41" s="145"/>
      <c r="O41" s="1306"/>
      <c r="P41" s="1306"/>
      <c r="Q41" s="146" t="s">
        <v>424</v>
      </c>
      <c r="R41" s="1081">
        <f t="shared" si="15"/>
        <v>2169759.0999999996</v>
      </c>
      <c r="S41" s="1081">
        <f t="shared" si="15"/>
        <v>2285596.9</v>
      </c>
      <c r="T41" s="1081">
        <f t="shared" si="15"/>
        <v>2351936.9000000004</v>
      </c>
      <c r="U41" s="1081">
        <f t="shared" si="15"/>
        <v>1960184.1</v>
      </c>
      <c r="V41" s="1081">
        <f t="shared" si="15"/>
        <v>2645482.7999999998</v>
      </c>
      <c r="W41" s="1081">
        <f t="shared" si="15"/>
        <v>2816446.5999999996</v>
      </c>
      <c r="X41" s="1081">
        <f t="shared" si="15"/>
        <v>2790607.2</v>
      </c>
      <c r="Y41" s="1089">
        <f t="shared" si="15"/>
        <v>2959061.6</v>
      </c>
      <c r="Z41" s="1090">
        <f>SUM(M14,M41,Z14)</f>
        <v>3477175.8</v>
      </c>
      <c r="AA41" s="145"/>
    </row>
    <row r="42" spans="1:31" ht="13.5" customHeight="1" x14ac:dyDescent="0.15">
      <c r="B42" s="1306"/>
      <c r="C42" s="1306"/>
      <c r="D42" s="146" t="s">
        <v>177</v>
      </c>
      <c r="E42" s="1019">
        <f>SUM('第8表_年度別 卸売価格(成牛・規格別)_1和種:年度 価格（外国 2）'!E42)</f>
        <v>604730089</v>
      </c>
      <c r="F42" s="1019">
        <f>SUM('第8表_年度別 卸売価格(成牛・規格別)_1和種:年度 価格（外国 2）'!F42)</f>
        <v>705693267</v>
      </c>
      <c r="G42" s="1019">
        <f>SUM('第8表_年度別 卸売価格(成牛・規格別)_1和種:年度 価格（外国 2）'!G42)</f>
        <v>909705650</v>
      </c>
      <c r="H42" s="1019">
        <f>SUM('第8表_年度別 卸売価格(成牛・規格別)_1和種:年度 価格（外国 2）'!H42)</f>
        <v>600743147</v>
      </c>
      <c r="I42" s="1019">
        <f>SUM('第8表_年度別 卸売価格(成牛・規格別)_1和種:年度 価格（外国 2）'!I42)</f>
        <v>759681566</v>
      </c>
      <c r="J42" s="1019">
        <f>SUM('第8表_年度別 卸売価格(成牛・規格別)_1和種:年度 価格（外国 2）'!J42)</f>
        <v>861856431</v>
      </c>
      <c r="K42" s="1019">
        <f>SUM('第8表_年度別 卸売価格(成牛・規格別)_1和種:年度 価格（外国 2）'!K42)</f>
        <v>761993395</v>
      </c>
      <c r="L42" s="1020">
        <f>SUM('第8表_年度別 卸売価格(成牛・規格別)_1和種:年度 価格（外国 2）'!L42)</f>
        <v>789660085</v>
      </c>
      <c r="M42" s="1021">
        <f>SUM('第8表_年度別 卸売価格(成牛・規格別)_1和種:年度 価格（外国 2）'!M42)</f>
        <v>1049822563</v>
      </c>
      <c r="N42" s="147"/>
      <c r="O42" s="1306"/>
      <c r="P42" s="1306"/>
      <c r="Q42" s="146" t="s">
        <v>425</v>
      </c>
      <c r="R42" s="1019">
        <f t="shared" si="15"/>
        <v>5576517713</v>
      </c>
      <c r="S42" s="1019">
        <f t="shared" si="15"/>
        <v>5400065847</v>
      </c>
      <c r="T42" s="1019">
        <f t="shared" si="15"/>
        <v>5571009162</v>
      </c>
      <c r="U42" s="1019">
        <f t="shared" si="15"/>
        <v>4353616107</v>
      </c>
      <c r="V42" s="1019">
        <f t="shared" si="15"/>
        <v>5528605499</v>
      </c>
      <c r="W42" s="1019">
        <f t="shared" si="15"/>
        <v>6389501251</v>
      </c>
      <c r="X42" s="1019">
        <f t="shared" si="15"/>
        <v>6005300348</v>
      </c>
      <c r="Y42" s="1020">
        <f t="shared" si="15"/>
        <v>5977466566</v>
      </c>
      <c r="Z42" s="1021">
        <f>SUM(M15,M42,Z15)</f>
        <v>6933826245</v>
      </c>
      <c r="AA42" s="147"/>
    </row>
    <row r="43" spans="1:31" ht="15.6" customHeight="1" x14ac:dyDescent="0.15">
      <c r="B43" s="1306"/>
      <c r="C43" s="1307"/>
      <c r="D43" s="149" t="s">
        <v>179</v>
      </c>
      <c r="E43" s="1063">
        <f t="shared" ref="E43:J43" si="16">IF(E41=0,"－　　　",E42/E41)</f>
        <v>2129.8780179841942</v>
      </c>
      <c r="F43" s="1063">
        <f t="shared" si="16"/>
        <v>1930.691077451901</v>
      </c>
      <c r="G43" s="1063">
        <f t="shared" si="16"/>
        <v>1969.7974566233675</v>
      </c>
      <c r="H43" s="1063">
        <f t="shared" si="16"/>
        <v>1861.1806634522532</v>
      </c>
      <c r="I43" s="1063">
        <f t="shared" si="16"/>
        <v>1765.5364727969011</v>
      </c>
      <c r="J43" s="1063">
        <f t="shared" si="16"/>
        <v>1862.2863329492898</v>
      </c>
      <c r="K43" s="1063">
        <f>IF(K41=0,"－　　　",K42/K41)</f>
        <v>1779.3278028917362</v>
      </c>
      <c r="L43" s="1066">
        <f>IF(L41=0,"－　　　",L42/L41)</f>
        <v>1737.2466625556131</v>
      </c>
      <c r="M43" s="1067">
        <f>IF(M41=0,"－　　　",M42/M41)</f>
        <v>1733.9012070817887</v>
      </c>
      <c r="N43" s="151"/>
      <c r="O43" s="1306"/>
      <c r="P43" s="1307"/>
      <c r="Q43" s="149" t="s">
        <v>426</v>
      </c>
      <c r="R43" s="1063">
        <f t="shared" ref="R43:W43" si="17">IF(R41=0,"－　　　",R42/R41)</f>
        <v>2570.1091485225252</v>
      </c>
      <c r="S43" s="1063">
        <f t="shared" si="17"/>
        <v>2362.6501449140046</v>
      </c>
      <c r="T43" s="1063">
        <f t="shared" si="17"/>
        <v>2368.6898921480415</v>
      </c>
      <c r="U43" s="1063">
        <f t="shared" si="17"/>
        <v>2221.024090033176</v>
      </c>
      <c r="V43" s="1063">
        <f t="shared" si="17"/>
        <v>2089.8285556798933</v>
      </c>
      <c r="W43" s="1063">
        <f t="shared" si="17"/>
        <v>2268.6392317894474</v>
      </c>
      <c r="X43" s="1063">
        <f>IF(X41=0,"－　　　",X42/X41)</f>
        <v>2151.9690582035337</v>
      </c>
      <c r="Y43" s="1066">
        <f>IF(Y41=0,"－　　　",Y42/Y41)</f>
        <v>2020.0547923706622</v>
      </c>
      <c r="Z43" s="1067">
        <f>IF(Z41=0,"－　　　",Z42/Z41)</f>
        <v>1994.0971189894972</v>
      </c>
      <c r="AA43" s="151"/>
    </row>
    <row r="44" spans="1:31" ht="13.5" customHeight="1" x14ac:dyDescent="0.15">
      <c r="B44" s="1306"/>
      <c r="C44" s="1305">
        <v>3</v>
      </c>
      <c r="D44" s="144" t="s">
        <v>178</v>
      </c>
      <c r="E44" s="991">
        <f>SUM('第8表_年度別 卸売価格(成牛・規格別)_1和種:年度 価格（外国 2）'!E44)</f>
        <v>2128</v>
      </c>
      <c r="F44" s="991">
        <f>SUM('第8表_年度別 卸売価格(成牛・規格別)_1和種:年度 価格（外国 2）'!F44)</f>
        <v>2326</v>
      </c>
      <c r="G44" s="991">
        <f>SUM('第8表_年度別 卸売価格(成牛・規格別)_1和種:年度 価格（外国 2）'!G44)</f>
        <v>2312</v>
      </c>
      <c r="H44" s="991">
        <f>SUM('第8表_年度別 卸売価格(成牛・規格別)_1和種:年度 価格（外国 2）'!H44)</f>
        <v>2144</v>
      </c>
      <c r="I44" s="991">
        <f>SUM('第8表_年度別 卸売価格(成牛・規格別)_1和種:年度 価格（外国 2）'!I44)</f>
        <v>2103</v>
      </c>
      <c r="J44" s="991">
        <f>SUM('第8表_年度別 卸売価格(成牛・規格別)_1和種:年度 価格（外国 2）'!J44)</f>
        <v>2588</v>
      </c>
      <c r="K44" s="991">
        <f>SUM('第8表_年度別 卸売価格(成牛・規格別)_1和種:年度 価格（外国 2）'!K44)</f>
        <v>2523</v>
      </c>
      <c r="L44" s="999">
        <f>SUM('第8表_年度別 卸売価格(成牛・規格別)_1和種:年度 価格（外国 2）'!L44)</f>
        <v>2198</v>
      </c>
      <c r="M44" s="1000">
        <f>SUM('第8表_年度別 卸売価格(成牛・規格別)_1和種:年度 価格（外国 2）'!M44)</f>
        <v>2439</v>
      </c>
      <c r="N44" s="145"/>
      <c r="O44" s="1306"/>
      <c r="P44" s="1305">
        <v>3</v>
      </c>
      <c r="Q44" s="144" t="s">
        <v>427</v>
      </c>
      <c r="R44" s="991">
        <f t="shared" ref="R44:Y46" si="18">SUM(E17,E44,R17)</f>
        <v>4575</v>
      </c>
      <c r="S44" s="991">
        <f t="shared" si="18"/>
        <v>4840</v>
      </c>
      <c r="T44" s="991">
        <f t="shared" si="18"/>
        <v>4840</v>
      </c>
      <c r="U44" s="991">
        <f t="shared" si="18"/>
        <v>4716</v>
      </c>
      <c r="V44" s="991">
        <f t="shared" si="18"/>
        <v>5229</v>
      </c>
      <c r="W44" s="991">
        <f t="shared" si="18"/>
        <v>5755</v>
      </c>
      <c r="X44" s="991">
        <f t="shared" si="18"/>
        <v>5786</v>
      </c>
      <c r="Y44" s="999">
        <f t="shared" si="18"/>
        <v>5134</v>
      </c>
      <c r="Z44" s="1000">
        <f>SUM(M17,M44,Z17)</f>
        <v>5796</v>
      </c>
      <c r="AA44" s="145"/>
    </row>
    <row r="45" spans="1:31" ht="13.5" customHeight="1" x14ac:dyDescent="0.15">
      <c r="B45" s="1306"/>
      <c r="C45" s="1306"/>
      <c r="D45" s="146" t="s">
        <v>176</v>
      </c>
      <c r="E45" s="1081">
        <f>SUM('第8表_年度別 卸売価格(成牛・規格別)_1和種:年度 価格（外国 2）'!E45)</f>
        <v>1016508.6</v>
      </c>
      <c r="F45" s="1081">
        <f>SUM('第8表_年度別 卸売価格(成牛・規格別)_1和種:年度 価格（外国 2）'!F45)</f>
        <v>1136658.3999999999</v>
      </c>
      <c r="G45" s="1081">
        <f>SUM('第8表_年度別 卸売価格(成牛・規格別)_1和種:年度 価格（外国 2）'!G45)</f>
        <v>1121197.3</v>
      </c>
      <c r="H45" s="1081">
        <f>SUM('第8表_年度別 卸売価格(成牛・規格別)_1和種:年度 価格（外国 2）'!H45)</f>
        <v>1041569.4</v>
      </c>
      <c r="I45" s="1081">
        <f>SUM('第8表_年度別 卸売価格(成牛・規格別)_1和種:年度 価格（外国 2）'!I45)</f>
        <v>1014319.9</v>
      </c>
      <c r="J45" s="1081">
        <f>SUM('第8表_年度別 卸売価格(成牛・規格別)_1和種:年度 価格（外国 2）'!J45)</f>
        <v>1231129.3999999999</v>
      </c>
      <c r="K45" s="1081">
        <f>SUM('第8表_年度別 卸売価格(成牛・規格別)_1和種:年度 価格（外国 2）'!K45)</f>
        <v>1214502.8999999999</v>
      </c>
      <c r="L45" s="1089">
        <f>SUM('第8表_年度別 卸売価格(成牛・規格別)_1和種:年度 価格（外国 2）'!L45)</f>
        <v>1062257.5</v>
      </c>
      <c r="M45" s="1090">
        <f>SUM('第8表_年度別 卸売価格(成牛・規格別)_1和種:年度 価格（外国 2）'!M45)</f>
        <v>1126838.5</v>
      </c>
      <c r="N45" s="145"/>
      <c r="O45" s="1306"/>
      <c r="P45" s="1306"/>
      <c r="Q45" s="146" t="s">
        <v>424</v>
      </c>
      <c r="R45" s="1081">
        <f t="shared" si="18"/>
        <v>2131057.5</v>
      </c>
      <c r="S45" s="1081">
        <f t="shared" si="18"/>
        <v>2320594</v>
      </c>
      <c r="T45" s="1081">
        <f t="shared" si="18"/>
        <v>2301927.4</v>
      </c>
      <c r="U45" s="1081">
        <f t="shared" si="18"/>
        <v>2231322.6</v>
      </c>
      <c r="V45" s="1081">
        <f t="shared" si="18"/>
        <v>2443481.5</v>
      </c>
      <c r="W45" s="1081">
        <f t="shared" si="18"/>
        <v>2665769.2000000002</v>
      </c>
      <c r="X45" s="1081">
        <f t="shared" si="18"/>
        <v>2696633.8</v>
      </c>
      <c r="Y45" s="1089">
        <f t="shared" si="18"/>
        <v>2387185.1</v>
      </c>
      <c r="Z45" s="1090">
        <f>SUM(M18,M45,Z18)</f>
        <v>2584294.3999999999</v>
      </c>
      <c r="AA45" s="145"/>
    </row>
    <row r="46" spans="1:31" ht="13.5" customHeight="1" x14ac:dyDescent="0.15">
      <c r="B46" s="1306"/>
      <c r="C46" s="1306"/>
      <c r="D46" s="146" t="s">
        <v>177</v>
      </c>
      <c r="E46" s="1019">
        <f>SUM('第8表_年度別 卸売価格(成牛・規格別)_1和種:年度 価格（外国 2）'!E46)</f>
        <v>1825776821</v>
      </c>
      <c r="F46" s="1019">
        <f>SUM('第8表_年度別 卸売価格(成牛・規格別)_1和種:年度 価格（外国 2）'!F46)</f>
        <v>1818518987</v>
      </c>
      <c r="G46" s="1019">
        <f>SUM('第8表_年度別 卸売価格(成牛・規格別)_1和種:年度 価格（外国 2）'!G46)</f>
        <v>1876062238</v>
      </c>
      <c r="H46" s="1019">
        <f>SUM('第8表_年度別 卸売価格(成牛・規格別)_1和種:年度 価格（外国 2）'!H46)</f>
        <v>1718484230</v>
      </c>
      <c r="I46" s="1019">
        <f>SUM('第8表_年度別 卸売価格(成牛・規格別)_1和種:年度 価格（外国 2）'!I46)</f>
        <v>1594500324</v>
      </c>
      <c r="J46" s="1019">
        <f>SUM('第8表_年度別 卸売価格(成牛・規格別)_1和種:年度 価格（外国 2）'!J46)</f>
        <v>1987744217</v>
      </c>
      <c r="K46" s="1019">
        <f>SUM('第8表_年度別 卸売価格(成牛・規格別)_1和種:年度 価格（外国 2）'!K46)</f>
        <v>1833644984</v>
      </c>
      <c r="L46" s="1020">
        <f>SUM('第8表_年度別 卸売価格(成牛・規格別)_1和種:年度 価格（外国 2）'!L46)</f>
        <v>1600313971</v>
      </c>
      <c r="M46" s="1021">
        <f>SUM('第8表_年度別 卸売価格(成牛・規格別)_1和種:年度 価格（外国 2）'!M46)</f>
        <v>1753820725</v>
      </c>
      <c r="N46" s="147"/>
      <c r="O46" s="1306"/>
      <c r="P46" s="1306"/>
      <c r="Q46" s="146" t="s">
        <v>425</v>
      </c>
      <c r="R46" s="1019">
        <f t="shared" si="18"/>
        <v>4371438496</v>
      </c>
      <c r="S46" s="1019">
        <f t="shared" si="18"/>
        <v>4173910875</v>
      </c>
      <c r="T46" s="1019">
        <f t="shared" si="18"/>
        <v>4304739402</v>
      </c>
      <c r="U46" s="1019">
        <f t="shared" si="18"/>
        <v>3961320275</v>
      </c>
      <c r="V46" s="1019">
        <f t="shared" si="18"/>
        <v>4120909707</v>
      </c>
      <c r="W46" s="1019">
        <f t="shared" si="18"/>
        <v>4664103673</v>
      </c>
      <c r="X46" s="1019">
        <f t="shared" si="18"/>
        <v>4410961647</v>
      </c>
      <c r="Y46" s="1020">
        <f t="shared" si="18"/>
        <v>3781580718</v>
      </c>
      <c r="Z46" s="1021">
        <f>SUM(M19,M46,Z19)</f>
        <v>4204774075</v>
      </c>
      <c r="AA46" s="147"/>
    </row>
    <row r="47" spans="1:31" ht="15.6" customHeight="1" x14ac:dyDescent="0.15">
      <c r="B47" s="1306"/>
      <c r="C47" s="1307"/>
      <c r="D47" s="149" t="s">
        <v>179</v>
      </c>
      <c r="E47" s="1063">
        <f t="shared" ref="E47:J47" si="19">IF(E45=0,"－　　　",E46/E45)</f>
        <v>1796.1253067608086</v>
      </c>
      <c r="F47" s="1063">
        <f t="shared" si="19"/>
        <v>1599.8817120429499</v>
      </c>
      <c r="G47" s="1063">
        <f t="shared" si="19"/>
        <v>1673.2668175351473</v>
      </c>
      <c r="H47" s="1063">
        <f t="shared" si="19"/>
        <v>1649.8989217617184</v>
      </c>
      <c r="I47" s="1063">
        <f t="shared" si="19"/>
        <v>1571.989590266345</v>
      </c>
      <c r="J47" s="1063">
        <f t="shared" si="19"/>
        <v>1614.5696926740602</v>
      </c>
      <c r="K47" s="1063">
        <f>IF(K45=0,"－　　　",K46/K45)</f>
        <v>1509.7905356998326</v>
      </c>
      <c r="L47" s="1066">
        <f>IF(L45=0,"－　　　",L46/L45)</f>
        <v>1506.5216964813146</v>
      </c>
      <c r="M47" s="1067">
        <f>IF(M45=0,"－　　　",M46/M45)</f>
        <v>1556.4082386251446</v>
      </c>
      <c r="N47" s="151"/>
      <c r="O47" s="1306"/>
      <c r="P47" s="1307"/>
      <c r="Q47" s="149" t="s">
        <v>426</v>
      </c>
      <c r="R47" s="1063">
        <f t="shared" ref="R47:W47" si="20">IF(R45=0,"－　　　",R46/R45)</f>
        <v>2051.3001155529591</v>
      </c>
      <c r="S47" s="1063">
        <f t="shared" si="20"/>
        <v>1798.6390014797935</v>
      </c>
      <c r="T47" s="1063">
        <f t="shared" si="20"/>
        <v>1870.0587177510465</v>
      </c>
      <c r="U47" s="1063">
        <f t="shared" si="20"/>
        <v>1775.323870694448</v>
      </c>
      <c r="V47" s="1063">
        <f t="shared" si="20"/>
        <v>1686.4910608081134</v>
      </c>
      <c r="W47" s="1063">
        <f t="shared" si="20"/>
        <v>1749.6277145823426</v>
      </c>
      <c r="X47" s="1063">
        <f>IF(X45=0,"－　　　",X46/X45)</f>
        <v>1635.7288286603841</v>
      </c>
      <c r="Y47" s="1066">
        <f>IF(Y45=0,"－　　　",Y46/Y45)</f>
        <v>1584.1170917160969</v>
      </c>
      <c r="Z47" s="1067">
        <f>IF(Z45=0,"－　　　",Z46/Z45)</f>
        <v>1627.0491763631885</v>
      </c>
      <c r="AA47" s="151"/>
    </row>
    <row r="48" spans="1:31" ht="13.5" customHeight="1" x14ac:dyDescent="0.15">
      <c r="B48" s="1306"/>
      <c r="C48" s="1305">
        <v>2</v>
      </c>
      <c r="D48" s="144" t="s">
        <v>178</v>
      </c>
      <c r="E48" s="991">
        <f>SUM('第8表_年度別 卸売価格(成牛・規格別)_1和種:年度 価格（外国 2）'!E48)</f>
        <v>4478</v>
      </c>
      <c r="F48" s="991">
        <f>SUM('第8表_年度別 卸売価格(成牛・規格別)_1和種:年度 価格（外国 2）'!F48)</f>
        <v>4627</v>
      </c>
      <c r="G48" s="991">
        <f>SUM('第8表_年度別 卸売価格(成牛・規格別)_1和種:年度 価格（外国 2）'!G48)</f>
        <v>5232</v>
      </c>
      <c r="H48" s="991">
        <f>SUM('第8表_年度別 卸売価格(成牛・規格別)_1和種:年度 価格（外国 2）'!H48)</f>
        <v>4973</v>
      </c>
      <c r="I48" s="991">
        <f>SUM('第8表_年度別 卸売価格(成牛・規格別)_1和種:年度 価格（外国 2）'!I48)</f>
        <v>4392</v>
      </c>
      <c r="J48" s="991">
        <f>SUM('第8表_年度別 卸売価格(成牛・規格別)_1和種:年度 価格（外国 2）'!J48)</f>
        <v>4795</v>
      </c>
      <c r="K48" s="991">
        <f>SUM('第8表_年度別 卸売価格(成牛・規格別)_1和種:年度 価格（外国 2）'!K48)</f>
        <v>4962</v>
      </c>
      <c r="L48" s="999">
        <f>SUM('第8表_年度別 卸売価格(成牛・規格別)_1和種:年度 価格（外国 2）'!L48)</f>
        <v>4487</v>
      </c>
      <c r="M48" s="1000">
        <f>SUM('第8表_年度別 卸売価格(成牛・規格別)_1和種:年度 価格（外国 2）'!M48)</f>
        <v>4373</v>
      </c>
      <c r="N48" s="145"/>
      <c r="O48" s="1306"/>
      <c r="P48" s="1305">
        <v>2</v>
      </c>
      <c r="Q48" s="144" t="s">
        <v>427</v>
      </c>
      <c r="R48" s="991">
        <f t="shared" ref="R48:Y50" si="21">SUM(E21,E48,R21)</f>
        <v>7079</v>
      </c>
      <c r="S48" s="991">
        <f t="shared" si="21"/>
        <v>7605</v>
      </c>
      <c r="T48" s="991">
        <f t="shared" si="21"/>
        <v>8799</v>
      </c>
      <c r="U48" s="991">
        <f t="shared" si="21"/>
        <v>9479</v>
      </c>
      <c r="V48" s="991">
        <f t="shared" si="21"/>
        <v>8213</v>
      </c>
      <c r="W48" s="991">
        <f t="shared" si="21"/>
        <v>8697</v>
      </c>
      <c r="X48" s="991">
        <f t="shared" si="21"/>
        <v>8470</v>
      </c>
      <c r="Y48" s="999">
        <f t="shared" si="21"/>
        <v>7494</v>
      </c>
      <c r="Z48" s="1000">
        <f>SUM(M21,M48,Z21)</f>
        <v>6970</v>
      </c>
      <c r="AA48" s="145"/>
    </row>
    <row r="49" spans="1:27" ht="13.5" customHeight="1" x14ac:dyDescent="0.15">
      <c r="B49" s="1306"/>
      <c r="C49" s="1306"/>
      <c r="D49" s="146" t="s">
        <v>176</v>
      </c>
      <c r="E49" s="1081">
        <f>SUM('第8表_年度別 卸売価格(成牛・規格別)_1和種:年度 価格（外国 2）'!E49)</f>
        <v>1915337.8</v>
      </c>
      <c r="F49" s="1081">
        <f>SUM('第8表_年度別 卸売価格(成牛・規格別)_1和種:年度 価格（外国 2）'!F49)</f>
        <v>1998068.2</v>
      </c>
      <c r="G49" s="1081">
        <f>SUM('第8表_年度別 卸売価格(成牛・規格別)_1和種:年度 価格（外国 2）'!G49)</f>
        <v>2202312.7000000002</v>
      </c>
      <c r="H49" s="1081">
        <f>SUM('第8表_年度別 卸売価格(成牛・規格別)_1和種:年度 価格（外国 2）'!H49)</f>
        <v>2108254.4</v>
      </c>
      <c r="I49" s="1081">
        <f>SUM('第8表_年度別 卸売価格(成牛・規格別)_1和種:年度 価格（外国 2）'!I49)</f>
        <v>1794345.7999999998</v>
      </c>
      <c r="J49" s="1081">
        <f>SUM('第8表_年度別 卸売価格(成牛・規格別)_1和種:年度 価格（外国 2）'!J49)</f>
        <v>1942431.8</v>
      </c>
      <c r="K49" s="1081">
        <f>SUM('第8表_年度別 卸売価格(成牛・規格別)_1和種:年度 価格（外国 2）'!K49)</f>
        <v>1973835.6</v>
      </c>
      <c r="L49" s="1089">
        <f>SUM('第8表_年度別 卸売価格(成牛・規格別)_1和種:年度 価格（外国 2）'!L49)</f>
        <v>1754649.9</v>
      </c>
      <c r="M49" s="1090">
        <f>SUM('第8表_年度別 卸売価格(成牛・規格別)_1和種:年度 価格（外国 2）'!M49)</f>
        <v>1604308.2000000002</v>
      </c>
      <c r="N49" s="145"/>
      <c r="O49" s="1306"/>
      <c r="P49" s="1306"/>
      <c r="Q49" s="146" t="s">
        <v>424</v>
      </c>
      <c r="R49" s="1081">
        <f t="shared" si="21"/>
        <v>3054192.9</v>
      </c>
      <c r="S49" s="1081">
        <f t="shared" si="21"/>
        <v>3315809.9000000004</v>
      </c>
      <c r="T49" s="1081">
        <f t="shared" si="21"/>
        <v>3722678.9</v>
      </c>
      <c r="U49" s="1081">
        <f t="shared" si="21"/>
        <v>3996986</v>
      </c>
      <c r="V49" s="1081">
        <f t="shared" si="21"/>
        <v>3366627.3999999994</v>
      </c>
      <c r="W49" s="1081">
        <f t="shared" si="21"/>
        <v>3545909.8</v>
      </c>
      <c r="X49" s="1081">
        <f t="shared" si="21"/>
        <v>3415399.1</v>
      </c>
      <c r="Y49" s="1089">
        <f t="shared" si="21"/>
        <v>2977173.0999999996</v>
      </c>
      <c r="Z49" s="1090">
        <f>SUM(M22,M49,Z22)</f>
        <v>2614092.4000000004</v>
      </c>
      <c r="AA49" s="145"/>
    </row>
    <row r="50" spans="1:27" ht="13.5" customHeight="1" x14ac:dyDescent="0.15">
      <c r="B50" s="1306"/>
      <c r="C50" s="1306"/>
      <c r="D50" s="146" t="s">
        <v>177</v>
      </c>
      <c r="E50" s="1019">
        <f>SUM('第8表_年度別 卸売価格(成牛・規格別)_1和種:年度 価格（外国 2）'!E50)</f>
        <v>2836869388</v>
      </c>
      <c r="F50" s="1019">
        <f>SUM('第8表_年度別 卸売価格(成牛・規格別)_1和種:年度 価格（外国 2）'!F50)</f>
        <v>2485067134</v>
      </c>
      <c r="G50" s="1019">
        <f>SUM('第8表_年度別 卸売価格(成牛・規格別)_1和種:年度 価格（外国 2）'!G50)</f>
        <v>2951288989</v>
      </c>
      <c r="H50" s="1019">
        <f>SUM('第8表_年度別 卸売価格(成牛・規格別)_1和種:年度 価格（外国 2）'!H50)</f>
        <v>2846011651</v>
      </c>
      <c r="I50" s="1019">
        <f>SUM('第8表_年度別 卸売価格(成牛・規格別)_1和種:年度 価格（外国 2）'!I50)</f>
        <v>2283756892</v>
      </c>
      <c r="J50" s="1019">
        <f>SUM('第8表_年度別 卸売価格(成牛・規格別)_1和種:年度 価格（外国 2）'!J50)</f>
        <v>2654298966</v>
      </c>
      <c r="K50" s="1019">
        <f>SUM('第8表_年度別 卸売価格(成牛・規格別)_1和種:年度 価格（外国 2）'!K50)</f>
        <v>2453177304</v>
      </c>
      <c r="L50" s="1020">
        <f>SUM('第8表_年度別 卸売価格(成牛・規格別)_1和種:年度 価格（外国 2）'!L50)</f>
        <v>2065710678</v>
      </c>
      <c r="M50" s="1021">
        <f>SUM('第8表_年度別 卸売価格(成牛・規格別)_1和種:年度 価格（外国 2）'!M50)</f>
        <v>2057558183</v>
      </c>
      <c r="N50" s="147"/>
      <c r="O50" s="1306"/>
      <c r="P50" s="1306"/>
      <c r="Q50" s="146" t="s">
        <v>425</v>
      </c>
      <c r="R50" s="1019">
        <f t="shared" si="21"/>
        <v>4556794345</v>
      </c>
      <c r="S50" s="1019">
        <f t="shared" si="21"/>
        <v>4204275691</v>
      </c>
      <c r="T50" s="1019">
        <f t="shared" si="21"/>
        <v>5026065126</v>
      </c>
      <c r="U50" s="1019">
        <f t="shared" si="21"/>
        <v>5294696349</v>
      </c>
      <c r="V50" s="1019">
        <f t="shared" si="21"/>
        <v>4320262862</v>
      </c>
      <c r="W50" s="1019">
        <f t="shared" si="21"/>
        <v>4871758822</v>
      </c>
      <c r="X50" s="1019">
        <f t="shared" si="21"/>
        <v>4284896104</v>
      </c>
      <c r="Y50" s="1020">
        <f t="shared" si="21"/>
        <v>3540241051</v>
      </c>
      <c r="Z50" s="1021">
        <f>SUM(M23,M50,Z23)</f>
        <v>3365753997</v>
      </c>
      <c r="AA50" s="147"/>
    </row>
    <row r="51" spans="1:27" ht="15.6" customHeight="1" x14ac:dyDescent="0.15">
      <c r="B51" s="1306"/>
      <c r="C51" s="1307"/>
      <c r="D51" s="149" t="s">
        <v>179</v>
      </c>
      <c r="E51" s="1063">
        <f t="shared" ref="E51:J51" si="22">IF(E49=0,"－　　　",E50/E49)</f>
        <v>1481.1326691302181</v>
      </c>
      <c r="F51" s="1063">
        <f t="shared" si="22"/>
        <v>1243.7348905307638</v>
      </c>
      <c r="G51" s="1063">
        <f t="shared" si="22"/>
        <v>1340.0862597759165</v>
      </c>
      <c r="H51" s="1063">
        <f t="shared" si="22"/>
        <v>1349.9374890430681</v>
      </c>
      <c r="I51" s="1063">
        <f t="shared" si="22"/>
        <v>1272.7518252055988</v>
      </c>
      <c r="J51" s="1063">
        <f t="shared" si="22"/>
        <v>1366.482450503539</v>
      </c>
      <c r="K51" s="1063">
        <f>IF(K49=0,"－　　　",K50/K49)</f>
        <v>1242.8478359595904</v>
      </c>
      <c r="L51" s="1066">
        <f>IF(L49=0,"－　　　",L50/L49)</f>
        <v>1177.2779732298734</v>
      </c>
      <c r="M51" s="1067">
        <f>IF(M49=0,"－　　　",M50/M49)</f>
        <v>1282.5205175663878</v>
      </c>
      <c r="N51" s="151"/>
      <c r="O51" s="1306"/>
      <c r="P51" s="1307"/>
      <c r="Q51" s="149" t="s">
        <v>426</v>
      </c>
      <c r="R51" s="1063">
        <f t="shared" ref="R51:W51" si="23">IF(R49=0,"－　　　",R50/R49)</f>
        <v>1491.9798762547055</v>
      </c>
      <c r="S51" s="1063">
        <f t="shared" si="23"/>
        <v>1267.9483498134196</v>
      </c>
      <c r="T51" s="1063">
        <f t="shared" si="23"/>
        <v>1350.1205075731889</v>
      </c>
      <c r="U51" s="1063">
        <f t="shared" si="23"/>
        <v>1324.6722277736274</v>
      </c>
      <c r="V51" s="1063">
        <f t="shared" si="23"/>
        <v>1283.2613618008338</v>
      </c>
      <c r="W51" s="1063">
        <f t="shared" si="23"/>
        <v>1373.9094045765069</v>
      </c>
      <c r="X51" s="1063">
        <f>IF(X49=0,"－　　　",X50/X49)</f>
        <v>1254.5813764488021</v>
      </c>
      <c r="Y51" s="1066">
        <f>IF(Y49=0,"－　　　",Y50/Y49)</f>
        <v>1189.1283886046131</v>
      </c>
      <c r="Z51" s="1067">
        <f>IF(Z49=0,"－　　　",Z50/Z49)</f>
        <v>1287.5420918556665</v>
      </c>
      <c r="AA51" s="151"/>
    </row>
    <row r="52" spans="1:27" ht="13.5" customHeight="1" x14ac:dyDescent="0.15">
      <c r="B52" s="1306"/>
      <c r="C52" s="1305">
        <v>1</v>
      </c>
      <c r="D52" s="144" t="s">
        <v>178</v>
      </c>
      <c r="E52" s="991">
        <f>SUM('第8表_年度別 卸売価格(成牛・規格別)_1和種:年度 価格（外国 2）'!E52)</f>
        <v>312</v>
      </c>
      <c r="F52" s="991">
        <f>SUM('第8表_年度別 卸売価格(成牛・規格別)_1和種:年度 価格（外国 2）'!F52)</f>
        <v>159</v>
      </c>
      <c r="G52" s="991">
        <f>SUM('第8表_年度別 卸売価格(成牛・規格別)_1和種:年度 価格（外国 2）'!G52)</f>
        <v>170</v>
      </c>
      <c r="H52" s="991">
        <f>SUM('第8表_年度別 卸売価格(成牛・規格別)_1和種:年度 価格（外国 2）'!H52)</f>
        <v>120</v>
      </c>
      <c r="I52" s="991">
        <f>SUM('第8表_年度別 卸売価格(成牛・規格別)_1和種:年度 価格（外国 2）'!I52)</f>
        <v>152</v>
      </c>
      <c r="J52" s="991">
        <f>SUM('第8表_年度別 卸売価格(成牛・規格別)_1和種:年度 価格（外国 2）'!J52)</f>
        <v>71</v>
      </c>
      <c r="K52" s="991">
        <f>SUM('第8表_年度別 卸売価格(成牛・規格別)_1和種:年度 価格（外国 2）'!K52)</f>
        <v>105</v>
      </c>
      <c r="L52" s="999">
        <f>SUM('第8表_年度別 卸売価格(成牛・規格別)_1和種:年度 価格（外国 2）'!L52)</f>
        <v>162</v>
      </c>
      <c r="M52" s="1000">
        <f>SUM('第8表_年度別 卸売価格(成牛・規格別)_1和種:年度 価格（外国 2）'!M52)</f>
        <v>204</v>
      </c>
      <c r="N52" s="145"/>
      <c r="O52" s="1306"/>
      <c r="P52" s="1305">
        <v>1</v>
      </c>
      <c r="Q52" s="144" t="s">
        <v>427</v>
      </c>
      <c r="R52" s="991">
        <f t="shared" ref="R52:Y54" si="24">SUM(E25,E52,R25)</f>
        <v>2214</v>
      </c>
      <c r="S52" s="991">
        <f t="shared" si="24"/>
        <v>1667</v>
      </c>
      <c r="T52" s="991">
        <f t="shared" si="24"/>
        <v>1760</v>
      </c>
      <c r="U52" s="991">
        <f t="shared" si="24"/>
        <v>1505</v>
      </c>
      <c r="V52" s="991">
        <f t="shared" si="24"/>
        <v>1645</v>
      </c>
      <c r="W52" s="991">
        <f t="shared" si="24"/>
        <v>1298</v>
      </c>
      <c r="X52" s="991">
        <f t="shared" si="24"/>
        <v>1471</v>
      </c>
      <c r="Y52" s="999">
        <f t="shared" si="24"/>
        <v>1590</v>
      </c>
      <c r="Z52" s="1000">
        <f>SUM(M25,M52,Z25)</f>
        <v>1815</v>
      </c>
      <c r="AA52" s="145"/>
    </row>
    <row r="53" spans="1:27" ht="13.5" customHeight="1" x14ac:dyDescent="0.15">
      <c r="B53" s="1306"/>
      <c r="C53" s="1306"/>
      <c r="D53" s="146" t="s">
        <v>176</v>
      </c>
      <c r="E53" s="1081">
        <f>SUM('第8表_年度別 卸売価格(成牛・規格別)_1和種:年度 価格（外国 2）'!E53)</f>
        <v>101178</v>
      </c>
      <c r="F53" s="1081">
        <f>SUM('第8表_年度別 卸売価格(成牛・規格別)_1和種:年度 価格（外国 2）'!F53)</f>
        <v>52210.8</v>
      </c>
      <c r="G53" s="1081">
        <f>SUM('第8表_年度別 卸売価格(成牛・規格別)_1和種:年度 価格（外国 2）'!G53)</f>
        <v>53236.7</v>
      </c>
      <c r="H53" s="1081">
        <f>SUM('第8表_年度別 卸売価格(成牛・規格別)_1和種:年度 価格（外国 2）'!H53)</f>
        <v>40123.199999999997</v>
      </c>
      <c r="I53" s="1081">
        <f>SUM('第8表_年度別 卸売価格(成牛・規格別)_1和種:年度 価格（外国 2）'!I53)</f>
        <v>52825.8</v>
      </c>
      <c r="J53" s="1081">
        <f>SUM('第8表_年度別 卸売価格(成牛・規格別)_1和種:年度 価格（外国 2）'!J53)</f>
        <v>24737</v>
      </c>
      <c r="K53" s="1081">
        <f>SUM('第8表_年度別 卸売価格(成牛・規格別)_1和種:年度 価格（外国 2）'!K53)</f>
        <v>32213.200000000004</v>
      </c>
      <c r="L53" s="1089">
        <f>SUM('第8表_年度別 卸売価格(成牛・規格別)_1和種:年度 価格（外国 2）'!L53)</f>
        <v>49483.8</v>
      </c>
      <c r="M53" s="1090">
        <f>SUM('第8表_年度別 卸売価格(成牛・規格別)_1和種:年度 価格（外国 2）'!M53)</f>
        <v>61345.2</v>
      </c>
      <c r="N53" s="145"/>
      <c r="O53" s="1306"/>
      <c r="P53" s="1306"/>
      <c r="Q53" s="146" t="s">
        <v>424</v>
      </c>
      <c r="R53" s="1081">
        <f t="shared" si="24"/>
        <v>634662.5</v>
      </c>
      <c r="S53" s="1081">
        <f t="shared" si="24"/>
        <v>475098.89999999997</v>
      </c>
      <c r="T53" s="1081">
        <f t="shared" si="24"/>
        <v>498806.89999999997</v>
      </c>
      <c r="U53" s="1081">
        <f t="shared" si="24"/>
        <v>419148.60000000003</v>
      </c>
      <c r="V53" s="1081">
        <f t="shared" si="24"/>
        <v>469073.9</v>
      </c>
      <c r="W53" s="1081">
        <f t="shared" si="24"/>
        <v>372205.39999999997</v>
      </c>
      <c r="X53" s="1081">
        <f t="shared" si="24"/>
        <v>395852.4</v>
      </c>
      <c r="Y53" s="1089">
        <f t="shared" si="24"/>
        <v>426820.5</v>
      </c>
      <c r="Z53" s="1090">
        <f>SUM(M26,M53,Z26)</f>
        <v>475136.99999999994</v>
      </c>
      <c r="AA53" s="145"/>
    </row>
    <row r="54" spans="1:27" ht="13.5" customHeight="1" x14ac:dyDescent="0.15">
      <c r="B54" s="1306"/>
      <c r="C54" s="1306"/>
      <c r="D54" s="146" t="s">
        <v>177</v>
      </c>
      <c r="E54" s="1019">
        <f>SUM('第8表_年度別 卸売価格(成牛・規格別)_1和種:年度 価格（外国 2）'!E54)</f>
        <v>90648256</v>
      </c>
      <c r="F54" s="1019">
        <f>SUM('第8表_年度別 卸売価格(成牛・規格別)_1和種:年度 価格（外国 2）'!F54)</f>
        <v>38121311</v>
      </c>
      <c r="G54" s="1019">
        <f>SUM('第8表_年度別 卸売価格(成牛・規格別)_1和種:年度 価格（外国 2）'!G54)</f>
        <v>42503812</v>
      </c>
      <c r="H54" s="1019">
        <f>SUM('第8表_年度別 卸売価格(成牛・規格別)_1和種:年度 価格（外国 2）'!H54)</f>
        <v>29139312</v>
      </c>
      <c r="I54" s="1019">
        <f>SUM('第8表_年度別 卸売価格(成牛・規格別)_1和種:年度 価格（外国 2）'!I54)</f>
        <v>38134653</v>
      </c>
      <c r="J54" s="1019">
        <f>SUM('第8表_年度別 卸売価格(成牛・規格別)_1和種:年度 価格（外国 2）'!J54)</f>
        <v>17626513</v>
      </c>
      <c r="K54" s="1019">
        <f>SUM('第8表_年度別 卸売価格(成牛・規格別)_1和種:年度 価格（外国 2）'!K54)</f>
        <v>22950444</v>
      </c>
      <c r="L54" s="1020">
        <f>SUM('第8表_年度別 卸売価格(成牛・規格別)_1和種:年度 価格（外国 2）'!L54)</f>
        <v>34668264</v>
      </c>
      <c r="M54" s="1021">
        <f>SUM('第8表_年度別 卸売価格(成牛・規格別)_1和種:年度 価格（外国 2）'!M54)</f>
        <v>55322287</v>
      </c>
      <c r="N54" s="147"/>
      <c r="O54" s="1306"/>
      <c r="P54" s="1306"/>
      <c r="Q54" s="146" t="s">
        <v>425</v>
      </c>
      <c r="R54" s="1019">
        <f t="shared" si="24"/>
        <v>411677730</v>
      </c>
      <c r="S54" s="1019">
        <f t="shared" si="24"/>
        <v>265100186</v>
      </c>
      <c r="T54" s="1019">
        <f t="shared" si="24"/>
        <v>311033970</v>
      </c>
      <c r="U54" s="1019">
        <f t="shared" si="24"/>
        <v>272872027</v>
      </c>
      <c r="V54" s="1019">
        <f t="shared" si="24"/>
        <v>308017791</v>
      </c>
      <c r="W54" s="1019">
        <f t="shared" si="24"/>
        <v>222339023</v>
      </c>
      <c r="X54" s="1019">
        <f t="shared" si="24"/>
        <v>237937987</v>
      </c>
      <c r="Y54" s="1020">
        <f t="shared" si="24"/>
        <v>270472318</v>
      </c>
      <c r="Z54" s="1021">
        <f>SUM(M27,M54,Z27)</f>
        <v>356987646</v>
      </c>
      <c r="AA54" s="147"/>
    </row>
    <row r="55" spans="1:27" ht="15.6" customHeight="1" x14ac:dyDescent="0.15">
      <c r="B55" s="1306"/>
      <c r="C55" s="1307"/>
      <c r="D55" s="149" t="s">
        <v>179</v>
      </c>
      <c r="E55" s="1063">
        <f t="shared" ref="E55:L55" si="25">IF(E53=0,"－　　　",E54/E53)</f>
        <v>895.92852201071378</v>
      </c>
      <c r="F55" s="1063">
        <f t="shared" si="25"/>
        <v>730.14225026239774</v>
      </c>
      <c r="G55" s="1063">
        <f t="shared" si="25"/>
        <v>798.39306343180556</v>
      </c>
      <c r="H55" s="1063">
        <f t="shared" si="25"/>
        <v>726.24596243569806</v>
      </c>
      <c r="I55" s="1063">
        <f t="shared" si="25"/>
        <v>721.89447201935411</v>
      </c>
      <c r="J55" s="1063">
        <f t="shared" si="25"/>
        <v>712.55661559607063</v>
      </c>
      <c r="K55" s="1063">
        <f t="shared" si="25"/>
        <v>712.45464592154758</v>
      </c>
      <c r="L55" s="1066">
        <f t="shared" si="25"/>
        <v>700.59825639906387</v>
      </c>
      <c r="M55" s="1067">
        <f>IF(M53=0,"－　　　",M54/M53)</f>
        <v>901.81932734753502</v>
      </c>
      <c r="N55" s="151"/>
      <c r="O55" s="1306"/>
      <c r="P55" s="1307"/>
      <c r="Q55" s="149" t="s">
        <v>426</v>
      </c>
      <c r="R55" s="1063">
        <f t="shared" ref="R55:W55" si="26">IF(R53=0,"－　　　",R54/R53)</f>
        <v>648.65614401355049</v>
      </c>
      <c r="S55" s="1063">
        <f t="shared" si="26"/>
        <v>557.98947545447913</v>
      </c>
      <c r="T55" s="1063">
        <f t="shared" si="26"/>
        <v>623.55586901464278</v>
      </c>
      <c r="U55" s="1063">
        <f t="shared" si="26"/>
        <v>651.01500279375853</v>
      </c>
      <c r="V55" s="1063">
        <f t="shared" si="26"/>
        <v>656.65088379464294</v>
      </c>
      <c r="W55" s="1063">
        <f t="shared" si="26"/>
        <v>597.35571541949696</v>
      </c>
      <c r="X55" s="1063">
        <f>IF(X53=0,"－　　　",X54/X53)</f>
        <v>601.0775405176272</v>
      </c>
      <c r="Y55" s="1066">
        <f>IF(Y53=0,"－　　　",Y54/Y53)</f>
        <v>633.69101999552504</v>
      </c>
      <c r="Z55" s="1067">
        <f>IF(Z53=0,"－　　　",Z54/Z53)</f>
        <v>751.33623775879391</v>
      </c>
      <c r="AA55" s="151"/>
    </row>
    <row r="56" spans="1:27" ht="13.5" customHeight="1" x14ac:dyDescent="0.15">
      <c r="B56" s="1306"/>
      <c r="C56" s="1305" t="s">
        <v>21</v>
      </c>
      <c r="D56" s="144" t="s">
        <v>178</v>
      </c>
      <c r="E56" s="991">
        <f>SUM('第8表_年度別 卸売価格(成牛・規格別)_1和種:年度 価格（外国 2）'!E56)</f>
        <v>7539</v>
      </c>
      <c r="F56" s="991">
        <f>SUM('第8表_年度別 卸売価格(成牛・規格別)_1和種:年度 価格（外国 2）'!F56)</f>
        <v>7916</v>
      </c>
      <c r="G56" s="991">
        <f>SUM('第8表_年度別 卸売価格(成牛・規格別)_1和種:年度 価格（外国 2）'!G56)</f>
        <v>8759</v>
      </c>
      <c r="H56" s="991">
        <f>SUM('第8表_年度別 卸売価格(成牛・規格別)_1和種:年度 価格（外国 2）'!H56)</f>
        <v>7937</v>
      </c>
      <c r="I56" s="991">
        <f>SUM('第8表_年度別 卸売価格(成牛・規格別)_1和種:年度 価格（外国 2）'!I56)</f>
        <v>7625</v>
      </c>
      <c r="J56" s="991">
        <f>SUM('第8表_年度別 卸売価格(成牛・規格別)_1和種:年度 価格（外国 2）'!J56)</f>
        <v>8503</v>
      </c>
      <c r="K56" s="991">
        <f>SUM('第8表_年度別 卸売価格(成牛・規格別)_1和種:年度 価格（外国 2）'!K56)</f>
        <v>8496</v>
      </c>
      <c r="L56" s="999">
        <f>SUM('第8表_年度別 卸売価格(成牛・規格別)_1和種:年度 価格（外国 2）'!L56)</f>
        <v>7801</v>
      </c>
      <c r="M56" s="1000">
        <f>SUM('第8表_年度別 卸売価格(成牛・規格別)_1和種:年度 価格（外国 2）'!M56)</f>
        <v>8279</v>
      </c>
      <c r="N56" s="145"/>
      <c r="O56" s="1306"/>
      <c r="P56" s="1305" t="s">
        <v>430</v>
      </c>
      <c r="Q56" s="144" t="s">
        <v>427</v>
      </c>
      <c r="R56" s="991">
        <f t="shared" ref="R56:Y56" si="27">R36+R40+R44+R48+R52</f>
        <v>21058</v>
      </c>
      <c r="S56" s="991">
        <f t="shared" si="27"/>
        <v>21655</v>
      </c>
      <c r="T56" s="991">
        <f t="shared" si="27"/>
        <v>23246</v>
      </c>
      <c r="U56" s="991">
        <f t="shared" si="27"/>
        <v>23235</v>
      </c>
      <c r="V56" s="991">
        <f t="shared" si="27"/>
        <v>25693</v>
      </c>
      <c r="W56" s="991">
        <f t="shared" si="27"/>
        <v>27721</v>
      </c>
      <c r="X56" s="991">
        <f t="shared" si="27"/>
        <v>27823</v>
      </c>
      <c r="Y56" s="999">
        <f t="shared" si="27"/>
        <v>27450</v>
      </c>
      <c r="Z56" s="1000">
        <f>Z36+Z40+Z44+Z48+Z52</f>
        <v>29732</v>
      </c>
      <c r="AA56" s="145"/>
    </row>
    <row r="57" spans="1:27" ht="13.5" customHeight="1" x14ac:dyDescent="0.15">
      <c r="B57" s="1306"/>
      <c r="C57" s="1306"/>
      <c r="D57" s="146" t="s">
        <v>176</v>
      </c>
      <c r="E57" s="1081">
        <f>SUM('第8表_年度別 卸売価格(成牛・規格別)_1和種:年度 価格（外国 2）'!E57)</f>
        <v>3336835.3000000003</v>
      </c>
      <c r="F57" s="1081">
        <f>SUM('第8表_年度別 卸売価格(成牛・規格別)_1和種:年度 価格（外国 2）'!F57)</f>
        <v>3585595.2</v>
      </c>
      <c r="G57" s="1081">
        <f>SUM('第8表_年度別 卸売価格(成牛・規格別)_1和種:年度 価格（外国 2）'!G57)</f>
        <v>3886984.3</v>
      </c>
      <c r="H57" s="1081">
        <f>SUM('第8表_年度別 卸売価格(成牛・規格別)_1和種:年度 価格（外国 2）'!H57)</f>
        <v>3541712.1</v>
      </c>
      <c r="I57" s="1081">
        <f>SUM('第8表_年度別 卸売価格(成牛・規格別)_1和種:年度 価格（外国 2）'!I57)</f>
        <v>3344696.8</v>
      </c>
      <c r="J57" s="1081">
        <f>SUM('第8表_年度別 卸売価格(成牛・規格別)_1和種:年度 価格（外国 2）'!J57)</f>
        <v>3720806.9</v>
      </c>
      <c r="K57" s="1081">
        <f>SUM('第8表_年度別 卸売価格(成牛・規格別)_1和種:年度 価格（外国 2）'!K57)</f>
        <v>3684464.2</v>
      </c>
      <c r="L57" s="1089">
        <f>SUM('第8表_年度別 卸売価格(成牛・規格別)_1和種:年度 価格（外国 2）'!L57)</f>
        <v>3360997.3</v>
      </c>
      <c r="M57" s="1090">
        <f>SUM('第8表_年度別 卸売価格(成牛・規格別)_1和種:年度 価格（外国 2）'!M57)</f>
        <v>3430386.7</v>
      </c>
      <c r="N57" s="145"/>
      <c r="O57" s="1306"/>
      <c r="P57" s="1306"/>
      <c r="Q57" s="146" t="s">
        <v>424</v>
      </c>
      <c r="R57" s="1081">
        <f t="shared" ref="R57:Y57" si="28">R37+R41+R45+R49+R53</f>
        <v>9219202.7999999989</v>
      </c>
      <c r="S57" s="1081">
        <f t="shared" si="28"/>
        <v>9756786.2000000011</v>
      </c>
      <c r="T57" s="1081">
        <f t="shared" si="28"/>
        <v>10343932.600000001</v>
      </c>
      <c r="U57" s="1081">
        <f t="shared" si="28"/>
        <v>10342033.9</v>
      </c>
      <c r="V57" s="1081">
        <f t="shared" si="28"/>
        <v>11466562.999999998</v>
      </c>
      <c r="W57" s="1081">
        <f t="shared" si="28"/>
        <v>12451585.9</v>
      </c>
      <c r="X57" s="1081">
        <f t="shared" si="28"/>
        <v>12501434.6</v>
      </c>
      <c r="Y57" s="1089">
        <f t="shared" si="28"/>
        <v>12310711.699999999</v>
      </c>
      <c r="Z57" s="1090">
        <f>Z37+Z41+Z45+Z49+Z53</f>
        <v>12982330</v>
      </c>
      <c r="AA57" s="145"/>
    </row>
    <row r="58" spans="1:27" ht="13.5" customHeight="1" x14ac:dyDescent="0.15">
      <c r="B58" s="1306"/>
      <c r="C58" s="1306"/>
      <c r="D58" s="146" t="s">
        <v>177</v>
      </c>
      <c r="E58" s="1019">
        <f>SUM('第8表_年度別 卸売価格(成牛・規格別)_1和種:年度 価格（外国 2）'!E58)</f>
        <v>5412213262</v>
      </c>
      <c r="F58" s="1019">
        <f>SUM('第8表_年度別 卸売価格(成牛・規格別)_1和種:年度 価格（外国 2）'!F58)</f>
        <v>5129242045</v>
      </c>
      <c r="G58" s="1019">
        <f>SUM('第8表_年度別 卸売価格(成牛・規格別)_1和種:年度 価格（外国 2）'!G58)</f>
        <v>5897301216</v>
      </c>
      <c r="H58" s="1019">
        <f>SUM('第8表_年度別 卸売価格(成牛・規格別)_1和種:年度 価格（外国 2）'!H58)</f>
        <v>5258875546</v>
      </c>
      <c r="I58" s="1019">
        <f>SUM('第8表_年度別 卸売価格(成牛・規格別)_1和種:年度 価格（外国 2）'!I58)</f>
        <v>4789246394</v>
      </c>
      <c r="J58" s="1019">
        <f>SUM('第8表_年度別 卸売価格(成牛・規格別)_1和種:年度 価格（外国 2）'!J58)</f>
        <v>5658125357</v>
      </c>
      <c r="K58" s="1019">
        <f>SUM('第8表_年度別 卸売価格(成牛・規格別)_1和種:年度 価格（外国 2）'!K58)</f>
        <v>5145926678</v>
      </c>
      <c r="L58" s="1020">
        <f>SUM('第8表_年度別 卸売価格(成牛・規格別)_1和種:年度 価格（外国 2）'!L58)</f>
        <v>4570271223</v>
      </c>
      <c r="M58" s="1021">
        <f>SUM('第8表_年度別 卸売価格(成牛・規格別)_1和種:年度 価格（外国 2）'!M58)</f>
        <v>4981029815</v>
      </c>
      <c r="N58" s="147"/>
      <c r="O58" s="1306"/>
      <c r="P58" s="1306"/>
      <c r="Q58" s="146" t="s">
        <v>425</v>
      </c>
      <c r="R58" s="1019">
        <f t="shared" ref="R58:Y58" si="29">R38+R42+R46+R50+R54</f>
        <v>18556778746</v>
      </c>
      <c r="S58" s="1019">
        <f t="shared" si="29"/>
        <v>17947881989</v>
      </c>
      <c r="T58" s="1019">
        <f t="shared" si="29"/>
        <v>19414987370</v>
      </c>
      <c r="U58" s="1019">
        <f t="shared" si="29"/>
        <v>18561262574</v>
      </c>
      <c r="V58" s="1019">
        <f t="shared" si="29"/>
        <v>20743144473</v>
      </c>
      <c r="W58" s="1019">
        <f t="shared" si="29"/>
        <v>24654357669</v>
      </c>
      <c r="X58" s="1019">
        <f t="shared" si="29"/>
        <v>23539422839</v>
      </c>
      <c r="Y58" s="1020">
        <f t="shared" si="29"/>
        <v>22664677793</v>
      </c>
      <c r="Z58" s="1021">
        <f>Z38+Z42+Z46+Z50+Z54</f>
        <v>24495515278</v>
      </c>
      <c r="AA58" s="147"/>
    </row>
    <row r="59" spans="1:27" ht="15.6" customHeight="1" x14ac:dyDescent="0.15">
      <c r="B59" s="1307"/>
      <c r="C59" s="1307"/>
      <c r="D59" s="149" t="s">
        <v>179</v>
      </c>
      <c r="E59" s="1063">
        <f t="shared" ref="E59:L59" si="30">IF(E57=0,"－　　　",E58/E57)</f>
        <v>1621.9599636817554</v>
      </c>
      <c r="F59" s="1063">
        <f t="shared" si="30"/>
        <v>1430.5134179675385</v>
      </c>
      <c r="G59" s="1063">
        <f t="shared" si="30"/>
        <v>1517.1919310299247</v>
      </c>
      <c r="H59" s="1063">
        <f t="shared" si="30"/>
        <v>1484.8399298181239</v>
      </c>
      <c r="I59" s="1063">
        <f t="shared" si="30"/>
        <v>1431.8925392579681</v>
      </c>
      <c r="J59" s="1063">
        <f t="shared" si="30"/>
        <v>1520.6715933041298</v>
      </c>
      <c r="K59" s="1063">
        <f t="shared" si="30"/>
        <v>1396.6553611784313</v>
      </c>
      <c r="L59" s="1066">
        <f t="shared" si="30"/>
        <v>1359.7961602051869</v>
      </c>
      <c r="M59" s="1067">
        <f>IF(M57=0,"－　　　",M58/M57)</f>
        <v>1452.0315785389441</v>
      </c>
      <c r="N59" s="151"/>
      <c r="O59" s="1307"/>
      <c r="P59" s="1307"/>
      <c r="Q59" s="149" t="s">
        <v>426</v>
      </c>
      <c r="R59" s="1063">
        <f t="shared" ref="R59:W59" si="31">IF(R57=0,"－　　　",R58/R57)</f>
        <v>2012.8398461958122</v>
      </c>
      <c r="S59" s="1063">
        <f t="shared" si="31"/>
        <v>1839.5280598646302</v>
      </c>
      <c r="T59" s="1063">
        <f t="shared" si="31"/>
        <v>1876.9444969121316</v>
      </c>
      <c r="U59" s="1063">
        <f t="shared" si="31"/>
        <v>1794.7400630740535</v>
      </c>
      <c r="V59" s="1063">
        <f t="shared" si="31"/>
        <v>1809.011512255242</v>
      </c>
      <c r="W59" s="1063">
        <f t="shared" si="31"/>
        <v>1980.0174746415232</v>
      </c>
      <c r="X59" s="1063">
        <f>IF(X57=0,"－　　　",X58/X57)</f>
        <v>1882.9377261230484</v>
      </c>
      <c r="Y59" s="1066">
        <f>IF(Y57=0,"－　　　",Y58/Y57)</f>
        <v>1841.0534131020224</v>
      </c>
      <c r="Z59" s="1067">
        <f>IF(Z57=0,"－　　　",Z58/Z57)</f>
        <v>1886.8350502567721</v>
      </c>
      <c r="AA59" s="151"/>
    </row>
    <row r="60" spans="1:27" ht="8.1" customHeight="1" x14ac:dyDescent="0.15">
      <c r="B60" s="148"/>
      <c r="C60" s="148"/>
      <c r="D60" s="166"/>
      <c r="E60" s="148"/>
      <c r="F60" s="148"/>
      <c r="G60" s="148"/>
      <c r="H60" s="148"/>
      <c r="I60" s="148"/>
      <c r="J60" s="148"/>
      <c r="K60" s="148"/>
      <c r="L60" s="166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</row>
    <row r="61" spans="1:27" ht="9.9499999999999993" customHeight="1" x14ac:dyDescent="0.1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</row>
    <row r="62" spans="1:27" x14ac:dyDescent="0.15">
      <c r="A62" s="1182" t="s">
        <v>584</v>
      </c>
      <c r="B62" s="1184"/>
      <c r="C62" s="1184"/>
      <c r="D62" s="1184"/>
      <c r="E62" s="1184"/>
      <c r="F62" s="1184"/>
      <c r="G62" s="1184"/>
      <c r="H62" s="1184"/>
      <c r="I62" s="1184"/>
      <c r="J62" s="1184"/>
      <c r="K62" s="1184"/>
      <c r="L62" s="1184"/>
      <c r="M62" s="378"/>
      <c r="N62" s="1182" t="s">
        <v>585</v>
      </c>
      <c r="O62" s="1184"/>
      <c r="P62" s="1184"/>
      <c r="Q62" s="1184"/>
      <c r="R62" s="1184"/>
      <c r="S62" s="1184"/>
      <c r="T62" s="1184"/>
      <c r="U62" s="1184"/>
      <c r="V62" s="1184"/>
      <c r="W62" s="1184"/>
      <c r="X62" s="1184"/>
      <c r="Y62" s="1184"/>
      <c r="Z62" s="378"/>
      <c r="AA62" s="421"/>
    </row>
  </sheetData>
  <mergeCells count="34">
    <mergeCell ref="A62:L62"/>
    <mergeCell ref="O36:O59"/>
    <mergeCell ref="P36:P39"/>
    <mergeCell ref="P40:P43"/>
    <mergeCell ref="N62:Y62"/>
    <mergeCell ref="P17:P20"/>
    <mergeCell ref="P21:P24"/>
    <mergeCell ref="P25:P28"/>
    <mergeCell ref="P29:P32"/>
    <mergeCell ref="B7:D8"/>
    <mergeCell ref="C9:C12"/>
    <mergeCell ref="O7:Q8"/>
    <mergeCell ref="O9:O32"/>
    <mergeCell ref="P9:P12"/>
    <mergeCell ref="P13:P16"/>
    <mergeCell ref="C13:C16"/>
    <mergeCell ref="C17:C20"/>
    <mergeCell ref="B9:B32"/>
    <mergeCell ref="C21:C24"/>
    <mergeCell ref="C29:C32"/>
    <mergeCell ref="C25:C28"/>
    <mergeCell ref="B34:D35"/>
    <mergeCell ref="O34:Q35"/>
    <mergeCell ref="B36:B59"/>
    <mergeCell ref="C36:C39"/>
    <mergeCell ref="C40:C43"/>
    <mergeCell ref="C44:C47"/>
    <mergeCell ref="C48:C51"/>
    <mergeCell ref="C52:C55"/>
    <mergeCell ref="C56:C59"/>
    <mergeCell ref="P44:P47"/>
    <mergeCell ref="P48:P51"/>
    <mergeCell ref="P52:P55"/>
    <mergeCell ref="P56:P59"/>
  </mergeCells>
  <phoneticPr fontId="2"/>
  <pageMargins left="0.39370078740157483" right="0.19685039370078741" top="0.78740157480314965" bottom="0.11811023622047245" header="0.19685039370078741" footer="0"/>
  <pageSetup paperSize="9" scale="95" orientation="portrait" r:id="rId1"/>
  <headerFooter alignWithMargins="0"/>
  <colBreaks count="1" manualBreakCount="1">
    <brk id="13" max="61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indexed="43"/>
  </sheetPr>
  <dimension ref="A1:AK62"/>
  <sheetViews>
    <sheetView showGridLines="0" view="pageBreakPreview" zoomScaleNormal="100" zoomScaleSheetLayoutView="100" workbookViewId="0">
      <selection activeCell="B7" sqref="B7"/>
    </sheetView>
  </sheetViews>
  <sheetFormatPr defaultRowHeight="13.5" x14ac:dyDescent="0.15"/>
  <cols>
    <col min="1" max="1" width="1.625" customWidth="1"/>
    <col min="2" max="3" width="2.625" customWidth="1"/>
    <col min="4" max="4" width="10.5" customWidth="1"/>
    <col min="5" max="16" width="8.375" customWidth="1"/>
    <col min="17" max="17" width="3.5" customWidth="1"/>
    <col min="18" max="18" width="2.75" customWidth="1"/>
    <col min="19" max="19" width="2.625" customWidth="1"/>
    <col min="20" max="20" width="10.5" customWidth="1"/>
    <col min="21" max="32" width="8.375" customWidth="1"/>
    <col min="33" max="33" width="13.75" customWidth="1"/>
    <col min="34" max="34" width="9.125" bestFit="1" customWidth="1"/>
    <col min="35" max="35" width="18.25" bestFit="1" customWidth="1"/>
    <col min="36" max="36" width="17" style="170" bestFit="1" customWidth="1"/>
    <col min="37" max="37" width="16.25" bestFit="1" customWidth="1"/>
  </cols>
  <sheetData>
    <row r="1" spans="1:35" ht="10.5" customHeight="1" x14ac:dyDescent="0.15"/>
    <row r="2" spans="1:35" ht="18.75" x14ac:dyDescent="0.2">
      <c r="B2" s="5" t="s">
        <v>320</v>
      </c>
      <c r="C2" s="5"/>
      <c r="R2" s="5"/>
      <c r="S2" s="5"/>
    </row>
    <row r="3" spans="1:35" ht="8.1" customHeight="1" x14ac:dyDescent="0.2">
      <c r="B3" s="5"/>
      <c r="C3" s="5"/>
      <c r="R3" s="5"/>
      <c r="S3" s="5"/>
    </row>
    <row r="4" spans="1:35" ht="18" customHeight="1" x14ac:dyDescent="0.2">
      <c r="B4" s="3"/>
      <c r="C4" s="3"/>
      <c r="D4" s="5" t="s">
        <v>321</v>
      </c>
      <c r="E4" s="1"/>
      <c r="F4" s="1"/>
      <c r="G4" s="1"/>
      <c r="H4" s="1"/>
      <c r="I4" s="1"/>
      <c r="J4" s="1"/>
      <c r="K4" s="1"/>
      <c r="L4" s="1"/>
      <c r="M4" s="1"/>
      <c r="N4" s="415"/>
      <c r="O4" s="1"/>
      <c r="P4" s="1"/>
      <c r="R4" s="3"/>
      <c r="S4" s="3"/>
      <c r="T4" s="5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5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35"/>
      <c r="R5" s="135"/>
      <c r="S5" s="135"/>
      <c r="T5" s="3"/>
      <c r="U5" s="3"/>
      <c r="V5" s="3"/>
      <c r="W5" s="3"/>
      <c r="X5" s="3"/>
      <c r="Y5" s="3"/>
      <c r="Z5" s="3" t="s">
        <v>329</v>
      </c>
      <c r="AA5" s="3"/>
      <c r="AB5" s="3"/>
      <c r="AC5" s="3"/>
      <c r="AD5" s="3"/>
      <c r="AE5" s="3"/>
      <c r="AF5" s="3"/>
    </row>
    <row r="6" spans="1:35" ht="7.5" customHeight="1" x14ac:dyDescent="0.15">
      <c r="A6" s="135"/>
      <c r="B6" s="136"/>
      <c r="C6" s="136"/>
      <c r="D6" s="150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233"/>
      <c r="P6" s="1244"/>
      <c r="Q6" s="135"/>
      <c r="R6" s="136"/>
      <c r="S6" s="136"/>
      <c r="T6" s="150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233"/>
      <c r="AF6" s="1244"/>
    </row>
    <row r="7" spans="1:35" ht="13.15" customHeight="1" x14ac:dyDescent="0.15">
      <c r="A7" s="135"/>
      <c r="B7" s="1308" t="s">
        <v>247</v>
      </c>
      <c r="C7" s="1309"/>
      <c r="D7" s="1310"/>
      <c r="E7" s="1318" t="s">
        <v>237</v>
      </c>
      <c r="F7" s="1316" t="s">
        <v>238</v>
      </c>
      <c r="G7" s="1316" t="s">
        <v>94</v>
      </c>
      <c r="H7" s="1316" t="s">
        <v>95</v>
      </c>
      <c r="I7" s="1316" t="s">
        <v>96</v>
      </c>
      <c r="J7" s="1316" t="s">
        <v>97</v>
      </c>
      <c r="K7" s="1316" t="s">
        <v>98</v>
      </c>
      <c r="L7" s="1316" t="s">
        <v>99</v>
      </c>
      <c r="M7" s="1316" t="s">
        <v>100</v>
      </c>
      <c r="N7" s="1316" t="s">
        <v>239</v>
      </c>
      <c r="O7" s="1316" t="s">
        <v>240</v>
      </c>
      <c r="P7" s="1320" t="s">
        <v>241</v>
      </c>
      <c r="Q7" s="135"/>
      <c r="R7" s="1308" t="s">
        <v>247</v>
      </c>
      <c r="S7" s="1309"/>
      <c r="T7" s="1310"/>
      <c r="U7" s="1318" t="s">
        <v>237</v>
      </c>
      <c r="V7" s="1316" t="s">
        <v>238</v>
      </c>
      <c r="W7" s="1316" t="s">
        <v>94</v>
      </c>
      <c r="X7" s="1316" t="s">
        <v>95</v>
      </c>
      <c r="Y7" s="1316" t="s">
        <v>96</v>
      </c>
      <c r="Z7" s="1316" t="s">
        <v>97</v>
      </c>
      <c r="AA7" s="1316" t="s">
        <v>98</v>
      </c>
      <c r="AB7" s="1316" t="s">
        <v>99</v>
      </c>
      <c r="AC7" s="1316" t="s">
        <v>100</v>
      </c>
      <c r="AD7" s="1316" t="s">
        <v>239</v>
      </c>
      <c r="AE7" s="1316" t="s">
        <v>240</v>
      </c>
      <c r="AF7" s="1320" t="s">
        <v>241</v>
      </c>
    </row>
    <row r="8" spans="1:35" ht="13.15" customHeight="1" x14ac:dyDescent="0.15">
      <c r="A8" s="135"/>
      <c r="B8" s="1311"/>
      <c r="C8" s="1312"/>
      <c r="D8" s="1313"/>
      <c r="E8" s="1319"/>
      <c r="F8" s="1317"/>
      <c r="G8" s="1317"/>
      <c r="H8" s="1317"/>
      <c r="I8" s="1317"/>
      <c r="J8" s="1317"/>
      <c r="K8" s="1317"/>
      <c r="L8" s="1317"/>
      <c r="M8" s="1317"/>
      <c r="N8" s="1317"/>
      <c r="O8" s="1317"/>
      <c r="P8" s="1321"/>
      <c r="Q8" s="135"/>
      <c r="R8" s="1311"/>
      <c r="S8" s="1312"/>
      <c r="T8" s="1313"/>
      <c r="U8" s="1319"/>
      <c r="V8" s="1317"/>
      <c r="W8" s="1317"/>
      <c r="X8" s="1317"/>
      <c r="Y8" s="1317"/>
      <c r="Z8" s="1317"/>
      <c r="AA8" s="1317"/>
      <c r="AB8" s="1317"/>
      <c r="AC8" s="1317"/>
      <c r="AD8" s="1317"/>
      <c r="AE8" s="1317"/>
      <c r="AF8" s="1321"/>
    </row>
    <row r="9" spans="1:35" ht="13.5" customHeight="1" x14ac:dyDescent="0.15">
      <c r="A9" s="135"/>
      <c r="B9" s="1305" t="s">
        <v>330</v>
      </c>
      <c r="C9" s="1305">
        <v>5</v>
      </c>
      <c r="D9" s="416" t="s">
        <v>178</v>
      </c>
      <c r="E9" s="1031">
        <v>834</v>
      </c>
      <c r="F9" s="1032">
        <v>599</v>
      </c>
      <c r="G9" s="1032">
        <v>497</v>
      </c>
      <c r="H9" s="1032">
        <v>912</v>
      </c>
      <c r="I9" s="1032">
        <v>552</v>
      </c>
      <c r="J9" s="1032">
        <v>533</v>
      </c>
      <c r="K9" s="1032">
        <v>571</v>
      </c>
      <c r="L9" s="1032">
        <v>786</v>
      </c>
      <c r="M9" s="1032">
        <v>730</v>
      </c>
      <c r="N9" s="1032">
        <v>486</v>
      </c>
      <c r="O9" s="1032">
        <v>517</v>
      </c>
      <c r="P9" s="1033">
        <v>572</v>
      </c>
      <c r="Q9" s="135"/>
      <c r="R9" s="1305" t="s">
        <v>331</v>
      </c>
      <c r="S9" s="1305">
        <v>5</v>
      </c>
      <c r="T9" s="144" t="s">
        <v>178</v>
      </c>
      <c r="U9" s="1031">
        <v>0</v>
      </c>
      <c r="V9" s="1032">
        <v>0</v>
      </c>
      <c r="W9" s="1032">
        <v>0</v>
      </c>
      <c r="X9" s="1032">
        <v>0</v>
      </c>
      <c r="Y9" s="1032">
        <v>0</v>
      </c>
      <c r="Z9" s="1032">
        <v>0</v>
      </c>
      <c r="AA9" s="1032">
        <v>0</v>
      </c>
      <c r="AB9" s="1032">
        <v>0</v>
      </c>
      <c r="AC9" s="1032">
        <v>0</v>
      </c>
      <c r="AD9" s="1032">
        <v>0</v>
      </c>
      <c r="AE9" s="1032">
        <v>0</v>
      </c>
      <c r="AF9" s="1033">
        <v>0</v>
      </c>
      <c r="AI9" s="417"/>
    </row>
    <row r="10" spans="1:35" ht="13.5" customHeight="1" x14ac:dyDescent="0.15">
      <c r="A10" s="135"/>
      <c r="B10" s="1306"/>
      <c r="C10" s="1306"/>
      <c r="D10" s="418" t="s">
        <v>176</v>
      </c>
      <c r="E10" s="1122">
        <v>420493.8000000001</v>
      </c>
      <c r="F10" s="1123">
        <v>294827.30000000005</v>
      </c>
      <c r="G10" s="1123">
        <v>245131.60000000003</v>
      </c>
      <c r="H10" s="1123">
        <v>459408.20000000007</v>
      </c>
      <c r="I10" s="1123">
        <v>273140.5</v>
      </c>
      <c r="J10" s="1123">
        <v>264400.90000000002</v>
      </c>
      <c r="K10" s="1123">
        <v>275209.20000000007</v>
      </c>
      <c r="L10" s="1123">
        <v>392047.3</v>
      </c>
      <c r="M10" s="1123">
        <v>367147.89999999985</v>
      </c>
      <c r="N10" s="1123">
        <v>239837.19999999998</v>
      </c>
      <c r="O10" s="1123">
        <v>258089.69999999998</v>
      </c>
      <c r="P10" s="1124">
        <v>283966.49999999994</v>
      </c>
      <c r="Q10" s="135"/>
      <c r="R10" s="1306"/>
      <c r="S10" s="1306"/>
      <c r="T10" s="146" t="s">
        <v>176</v>
      </c>
      <c r="U10" s="1122">
        <v>0</v>
      </c>
      <c r="V10" s="1123">
        <v>0</v>
      </c>
      <c r="W10" s="1123">
        <v>0</v>
      </c>
      <c r="X10" s="1123">
        <v>0</v>
      </c>
      <c r="Y10" s="1123">
        <v>0</v>
      </c>
      <c r="Z10" s="1123">
        <v>0</v>
      </c>
      <c r="AA10" s="1123">
        <v>0</v>
      </c>
      <c r="AB10" s="1123">
        <v>0</v>
      </c>
      <c r="AC10" s="1123">
        <v>0</v>
      </c>
      <c r="AD10" s="1123">
        <v>0</v>
      </c>
      <c r="AE10" s="1123">
        <v>0</v>
      </c>
      <c r="AF10" s="1124">
        <v>0</v>
      </c>
      <c r="AI10" s="417"/>
    </row>
    <row r="11" spans="1:35" ht="13.5" customHeight="1" x14ac:dyDescent="0.15">
      <c r="A11" s="135"/>
      <c r="B11" s="1306"/>
      <c r="C11" s="1306"/>
      <c r="D11" s="418" t="s">
        <v>177</v>
      </c>
      <c r="E11" s="1034">
        <v>1037199520</v>
      </c>
      <c r="F11" s="1035">
        <v>694850953</v>
      </c>
      <c r="G11" s="1035">
        <v>581660616</v>
      </c>
      <c r="H11" s="1035">
        <v>1122014432</v>
      </c>
      <c r="I11" s="1035">
        <v>660840720</v>
      </c>
      <c r="J11" s="1035">
        <v>651371298</v>
      </c>
      <c r="K11" s="1035">
        <v>665169475</v>
      </c>
      <c r="L11" s="1035">
        <v>1022309988</v>
      </c>
      <c r="M11" s="1035">
        <v>1037725487</v>
      </c>
      <c r="N11" s="1035">
        <v>632956021</v>
      </c>
      <c r="O11" s="1035">
        <v>683926535</v>
      </c>
      <c r="P11" s="1036">
        <v>731657506</v>
      </c>
      <c r="Q11" s="135"/>
      <c r="R11" s="1306"/>
      <c r="S11" s="1306"/>
      <c r="T11" s="146" t="s">
        <v>177</v>
      </c>
      <c r="U11" s="1034">
        <v>0</v>
      </c>
      <c r="V11" s="1035">
        <v>0</v>
      </c>
      <c r="W11" s="1035">
        <v>0</v>
      </c>
      <c r="X11" s="1035">
        <v>0</v>
      </c>
      <c r="Y11" s="1035">
        <v>0</v>
      </c>
      <c r="Z11" s="1035">
        <v>0</v>
      </c>
      <c r="AA11" s="1035">
        <v>0</v>
      </c>
      <c r="AB11" s="1035">
        <v>0</v>
      </c>
      <c r="AC11" s="1035">
        <v>0</v>
      </c>
      <c r="AD11" s="1035">
        <v>0</v>
      </c>
      <c r="AE11" s="1035">
        <v>0</v>
      </c>
      <c r="AF11" s="1036">
        <v>0</v>
      </c>
      <c r="AI11" s="417"/>
    </row>
    <row r="12" spans="1:35" ht="15.6" customHeight="1" x14ac:dyDescent="0.15">
      <c r="A12" s="135"/>
      <c r="B12" s="1306"/>
      <c r="C12" s="1307"/>
      <c r="D12" s="419" t="s">
        <v>179</v>
      </c>
      <c r="E12" s="1037">
        <f t="shared" ref="E12:P12" si="0">IF(E10 = 0, 0, E11/E10)</f>
        <v>2466.6226232110907</v>
      </c>
      <c r="F12" s="1038">
        <f t="shared" si="0"/>
        <v>2356.8066898825173</v>
      </c>
      <c r="G12" s="1038">
        <f t="shared" si="0"/>
        <v>2372.8504036199329</v>
      </c>
      <c r="H12" s="1038">
        <f t="shared" si="0"/>
        <v>2442.3038857382166</v>
      </c>
      <c r="I12" s="1038">
        <f t="shared" si="0"/>
        <v>2419.4168202811375</v>
      </c>
      <c r="J12" s="1038">
        <f t="shared" si="0"/>
        <v>2463.5744356392129</v>
      </c>
      <c r="K12" s="1038">
        <f t="shared" si="0"/>
        <v>2416.959443943007</v>
      </c>
      <c r="L12" s="1038">
        <f t="shared" si="0"/>
        <v>2607.6189990340454</v>
      </c>
      <c r="M12" s="1038">
        <f t="shared" si="0"/>
        <v>2826.4508308504569</v>
      </c>
      <c r="N12" s="1038">
        <f t="shared" si="0"/>
        <v>2639.1069483799847</v>
      </c>
      <c r="O12" s="1038">
        <f t="shared" si="0"/>
        <v>2649.9567204735408</v>
      </c>
      <c r="P12" s="1039">
        <f t="shared" si="0"/>
        <v>2576.5627494792525</v>
      </c>
      <c r="Q12" s="135"/>
      <c r="R12" s="1306"/>
      <c r="S12" s="1307"/>
      <c r="T12" s="149" t="s">
        <v>179</v>
      </c>
      <c r="U12" s="1037">
        <f t="shared" ref="U12:AF12" si="1">IF(U10 = 0, 0, U11/U10)</f>
        <v>0</v>
      </c>
      <c r="V12" s="1038">
        <f t="shared" si="1"/>
        <v>0</v>
      </c>
      <c r="W12" s="1038">
        <f t="shared" si="1"/>
        <v>0</v>
      </c>
      <c r="X12" s="1038">
        <f t="shared" si="1"/>
        <v>0</v>
      </c>
      <c r="Y12" s="1038">
        <f t="shared" si="1"/>
        <v>0</v>
      </c>
      <c r="Z12" s="1038">
        <f t="shared" si="1"/>
        <v>0</v>
      </c>
      <c r="AA12" s="1038">
        <f t="shared" si="1"/>
        <v>0</v>
      </c>
      <c r="AB12" s="1038">
        <f t="shared" si="1"/>
        <v>0</v>
      </c>
      <c r="AC12" s="1038">
        <f t="shared" si="1"/>
        <v>0</v>
      </c>
      <c r="AD12" s="1038">
        <f t="shared" si="1"/>
        <v>0</v>
      </c>
      <c r="AE12" s="1038">
        <f t="shared" si="1"/>
        <v>0</v>
      </c>
      <c r="AF12" s="1039">
        <f t="shared" si="1"/>
        <v>0</v>
      </c>
      <c r="AI12" s="417"/>
    </row>
    <row r="13" spans="1:35" ht="13.5" customHeight="1" x14ac:dyDescent="0.15">
      <c r="A13" s="135"/>
      <c r="B13" s="1306"/>
      <c r="C13" s="1305">
        <v>4</v>
      </c>
      <c r="D13" s="416" t="s">
        <v>178</v>
      </c>
      <c r="E13" s="1031">
        <v>583</v>
      </c>
      <c r="F13" s="1032">
        <v>472</v>
      </c>
      <c r="G13" s="1032">
        <v>471</v>
      </c>
      <c r="H13" s="1032">
        <v>496</v>
      </c>
      <c r="I13" s="1032">
        <v>396</v>
      </c>
      <c r="J13" s="1032">
        <v>437</v>
      </c>
      <c r="K13" s="1032">
        <v>539</v>
      </c>
      <c r="L13" s="1032">
        <v>530</v>
      </c>
      <c r="M13" s="1032">
        <v>547</v>
      </c>
      <c r="N13" s="1032">
        <v>429</v>
      </c>
      <c r="O13" s="1032">
        <v>424</v>
      </c>
      <c r="P13" s="1033">
        <v>516</v>
      </c>
      <c r="Q13" s="135"/>
      <c r="R13" s="1306"/>
      <c r="S13" s="1305">
        <v>4</v>
      </c>
      <c r="T13" s="144" t="s">
        <v>178</v>
      </c>
      <c r="U13" s="1031">
        <v>0</v>
      </c>
      <c r="V13" s="1032">
        <v>0</v>
      </c>
      <c r="W13" s="1032">
        <v>0</v>
      </c>
      <c r="X13" s="1032">
        <v>0</v>
      </c>
      <c r="Y13" s="1032">
        <v>0</v>
      </c>
      <c r="Z13" s="1032">
        <v>0</v>
      </c>
      <c r="AA13" s="1032">
        <v>0</v>
      </c>
      <c r="AB13" s="1032">
        <v>1</v>
      </c>
      <c r="AC13" s="1032">
        <v>0</v>
      </c>
      <c r="AD13" s="1032">
        <v>0</v>
      </c>
      <c r="AE13" s="1032">
        <v>1</v>
      </c>
      <c r="AF13" s="1033">
        <v>0</v>
      </c>
      <c r="AI13" s="417"/>
    </row>
    <row r="14" spans="1:35" ht="13.5" customHeight="1" x14ac:dyDescent="0.15">
      <c r="A14" s="135"/>
      <c r="B14" s="1306"/>
      <c r="C14" s="1306"/>
      <c r="D14" s="418" t="s">
        <v>176</v>
      </c>
      <c r="E14" s="1122">
        <v>269110.40000000014</v>
      </c>
      <c r="F14" s="1123">
        <v>214392.4</v>
      </c>
      <c r="G14" s="1123">
        <v>212125.80000000005</v>
      </c>
      <c r="H14" s="1123">
        <v>227506</v>
      </c>
      <c r="I14" s="1123">
        <v>177010.00000000003</v>
      </c>
      <c r="J14" s="1123">
        <v>196034.4</v>
      </c>
      <c r="K14" s="1123">
        <v>238784.59999999995</v>
      </c>
      <c r="L14" s="1123">
        <v>241273.69999999995</v>
      </c>
      <c r="M14" s="1123">
        <v>248570</v>
      </c>
      <c r="N14" s="1123">
        <v>197413.69999999998</v>
      </c>
      <c r="O14" s="1123">
        <v>193137.70000000007</v>
      </c>
      <c r="P14" s="1124">
        <v>237297.19999999995</v>
      </c>
      <c r="Q14" s="135"/>
      <c r="R14" s="1306"/>
      <c r="S14" s="1306"/>
      <c r="T14" s="146" t="s">
        <v>176</v>
      </c>
      <c r="U14" s="1122">
        <v>0</v>
      </c>
      <c r="V14" s="1123">
        <v>0</v>
      </c>
      <c r="W14" s="1123">
        <v>0</v>
      </c>
      <c r="X14" s="1123">
        <v>0</v>
      </c>
      <c r="Y14" s="1123">
        <v>0</v>
      </c>
      <c r="Z14" s="1123">
        <v>0</v>
      </c>
      <c r="AA14" s="1123">
        <v>0</v>
      </c>
      <c r="AB14" s="1123">
        <v>370.3</v>
      </c>
      <c r="AC14" s="1123">
        <v>0</v>
      </c>
      <c r="AD14" s="1123">
        <v>0</v>
      </c>
      <c r="AE14" s="1123">
        <v>636.6</v>
      </c>
      <c r="AF14" s="1124">
        <v>0</v>
      </c>
      <c r="AI14" s="417"/>
    </row>
    <row r="15" spans="1:35" ht="13.5" customHeight="1" x14ac:dyDescent="0.15">
      <c r="A15" s="135"/>
      <c r="B15" s="1306"/>
      <c r="C15" s="1306"/>
      <c r="D15" s="418" t="s">
        <v>177</v>
      </c>
      <c r="E15" s="1034">
        <v>530129249</v>
      </c>
      <c r="F15" s="1035">
        <v>419429951</v>
      </c>
      <c r="G15" s="1035">
        <v>401307982</v>
      </c>
      <c r="H15" s="1035">
        <v>435060260</v>
      </c>
      <c r="I15" s="1035">
        <v>336173117</v>
      </c>
      <c r="J15" s="1035">
        <v>392935880</v>
      </c>
      <c r="K15" s="1035">
        <v>479389679</v>
      </c>
      <c r="L15" s="1035">
        <v>529459482</v>
      </c>
      <c r="M15" s="1035">
        <v>598518696</v>
      </c>
      <c r="N15" s="1035">
        <v>430978045</v>
      </c>
      <c r="O15" s="1035">
        <v>430705799</v>
      </c>
      <c r="P15" s="1036">
        <v>517667708</v>
      </c>
      <c r="Q15" s="135"/>
      <c r="R15" s="1306"/>
      <c r="S15" s="1306"/>
      <c r="T15" s="146" t="s">
        <v>177</v>
      </c>
      <c r="U15" s="1034">
        <v>0</v>
      </c>
      <c r="V15" s="1035">
        <v>0</v>
      </c>
      <c r="W15" s="1035">
        <v>0</v>
      </c>
      <c r="X15" s="1035">
        <v>0</v>
      </c>
      <c r="Y15" s="1035">
        <v>0</v>
      </c>
      <c r="Z15" s="1035">
        <v>0</v>
      </c>
      <c r="AA15" s="1035">
        <v>0</v>
      </c>
      <c r="AB15" s="1035">
        <v>503504</v>
      </c>
      <c r="AC15" s="1035">
        <v>0</v>
      </c>
      <c r="AD15" s="1035">
        <v>0</v>
      </c>
      <c r="AE15" s="1035">
        <v>1100732</v>
      </c>
      <c r="AF15" s="1036">
        <v>0</v>
      </c>
      <c r="AI15" s="417"/>
    </row>
    <row r="16" spans="1:35" ht="15.6" customHeight="1" x14ac:dyDescent="0.15">
      <c r="A16" s="135"/>
      <c r="B16" s="1306"/>
      <c r="C16" s="1307"/>
      <c r="D16" s="419" t="s">
        <v>179</v>
      </c>
      <c r="E16" s="1037">
        <f t="shared" ref="E16:P16" si="2">IF(E14 = 0, 0, E15/E14)</f>
        <v>1969.932224841551</v>
      </c>
      <c r="F16" s="1038">
        <f t="shared" si="2"/>
        <v>1956.3657620326094</v>
      </c>
      <c r="G16" s="1038">
        <f t="shared" si="2"/>
        <v>1891.8395687841833</v>
      </c>
      <c r="H16" s="1038">
        <f t="shared" si="2"/>
        <v>1912.3023568609181</v>
      </c>
      <c r="I16" s="1038">
        <f t="shared" si="2"/>
        <v>1899.1758488221001</v>
      </c>
      <c r="J16" s="1038">
        <f t="shared" si="2"/>
        <v>2004.423101251617</v>
      </c>
      <c r="K16" s="1038">
        <f t="shared" si="2"/>
        <v>2007.6239380596576</v>
      </c>
      <c r="L16" s="1038">
        <f t="shared" si="2"/>
        <v>2194.4351249224433</v>
      </c>
      <c r="M16" s="1038">
        <f t="shared" si="2"/>
        <v>2407.8476726877739</v>
      </c>
      <c r="N16" s="1038">
        <f t="shared" si="2"/>
        <v>2183.1212575419031</v>
      </c>
      <c r="O16" s="1038">
        <f t="shared" si="2"/>
        <v>2230.0451905557529</v>
      </c>
      <c r="P16" s="1039">
        <f t="shared" si="2"/>
        <v>2181.5162926490498</v>
      </c>
      <c r="Q16" s="135"/>
      <c r="R16" s="1306"/>
      <c r="S16" s="1307"/>
      <c r="T16" s="149" t="s">
        <v>179</v>
      </c>
      <c r="U16" s="1037">
        <f t="shared" ref="U16:AF16" si="3">IF(U14 = 0, 0, U15/U14)</f>
        <v>0</v>
      </c>
      <c r="V16" s="1038">
        <f t="shared" si="3"/>
        <v>0</v>
      </c>
      <c r="W16" s="1038">
        <f t="shared" si="3"/>
        <v>0</v>
      </c>
      <c r="X16" s="1038">
        <f t="shared" si="3"/>
        <v>0</v>
      </c>
      <c r="Y16" s="1038">
        <f t="shared" si="3"/>
        <v>0</v>
      </c>
      <c r="Z16" s="1038">
        <f t="shared" si="3"/>
        <v>0</v>
      </c>
      <c r="AA16" s="1038">
        <f t="shared" si="3"/>
        <v>0</v>
      </c>
      <c r="AB16" s="1038">
        <f t="shared" si="3"/>
        <v>1359.7191466378611</v>
      </c>
      <c r="AC16" s="1038">
        <f t="shared" si="3"/>
        <v>0</v>
      </c>
      <c r="AD16" s="1038">
        <f t="shared" si="3"/>
        <v>0</v>
      </c>
      <c r="AE16" s="1038">
        <f t="shared" si="3"/>
        <v>1729.0794847628024</v>
      </c>
      <c r="AF16" s="1039">
        <f t="shared" si="3"/>
        <v>0</v>
      </c>
      <c r="AI16" s="417"/>
    </row>
    <row r="17" spans="1:35" ht="13.5" customHeight="1" x14ac:dyDescent="0.15">
      <c r="A17" s="135"/>
      <c r="B17" s="1306"/>
      <c r="C17" s="1305">
        <v>3</v>
      </c>
      <c r="D17" s="416" t="s">
        <v>178</v>
      </c>
      <c r="E17" s="1031">
        <v>230</v>
      </c>
      <c r="F17" s="1032">
        <v>242</v>
      </c>
      <c r="G17" s="1032">
        <v>232</v>
      </c>
      <c r="H17" s="1032">
        <v>199</v>
      </c>
      <c r="I17" s="1032">
        <v>180</v>
      </c>
      <c r="J17" s="1032">
        <v>230</v>
      </c>
      <c r="K17" s="1032">
        <v>243</v>
      </c>
      <c r="L17" s="1032">
        <v>230</v>
      </c>
      <c r="M17" s="1032">
        <v>258</v>
      </c>
      <c r="N17" s="1032">
        <v>251</v>
      </c>
      <c r="O17" s="1032">
        <v>211</v>
      </c>
      <c r="P17" s="1033">
        <v>290</v>
      </c>
      <c r="Q17" s="135"/>
      <c r="R17" s="1306"/>
      <c r="S17" s="1305">
        <v>3</v>
      </c>
      <c r="T17" s="144" t="s">
        <v>178</v>
      </c>
      <c r="U17" s="1031">
        <v>2</v>
      </c>
      <c r="V17" s="1032">
        <v>0</v>
      </c>
      <c r="W17" s="1032">
        <v>1</v>
      </c>
      <c r="X17" s="1032">
        <v>1</v>
      </c>
      <c r="Y17" s="1032">
        <v>0</v>
      </c>
      <c r="Z17" s="1032">
        <v>0</v>
      </c>
      <c r="AA17" s="1032">
        <v>0</v>
      </c>
      <c r="AB17" s="1032">
        <v>0</v>
      </c>
      <c r="AC17" s="1032">
        <v>0</v>
      </c>
      <c r="AD17" s="1032">
        <v>0</v>
      </c>
      <c r="AE17" s="1032">
        <v>0</v>
      </c>
      <c r="AF17" s="1033">
        <v>0</v>
      </c>
      <c r="AI17" s="417"/>
    </row>
    <row r="18" spans="1:35" ht="13.5" customHeight="1" x14ac:dyDescent="0.15">
      <c r="A18" s="135"/>
      <c r="B18" s="1306"/>
      <c r="C18" s="1306"/>
      <c r="D18" s="418" t="s">
        <v>176</v>
      </c>
      <c r="E18" s="1122">
        <v>95975.3</v>
      </c>
      <c r="F18" s="1123">
        <v>98068.800000000003</v>
      </c>
      <c r="G18" s="1123">
        <v>95549.8</v>
      </c>
      <c r="H18" s="1123">
        <v>83404.199999999983</v>
      </c>
      <c r="I18" s="1123">
        <v>73208.3</v>
      </c>
      <c r="J18" s="1123">
        <v>96304.4</v>
      </c>
      <c r="K18" s="1123">
        <v>101571.39999999998</v>
      </c>
      <c r="L18" s="1123">
        <v>96798.399999999994</v>
      </c>
      <c r="M18" s="1123">
        <v>108659.6</v>
      </c>
      <c r="N18" s="1123">
        <v>104094.1</v>
      </c>
      <c r="O18" s="1123">
        <v>89726.500000000015</v>
      </c>
      <c r="P18" s="1124">
        <v>122905.80000000005</v>
      </c>
      <c r="Q18" s="135"/>
      <c r="R18" s="1306"/>
      <c r="S18" s="1306"/>
      <c r="T18" s="146" t="s">
        <v>176</v>
      </c>
      <c r="U18" s="1122">
        <v>1034.0999999999999</v>
      </c>
      <c r="V18" s="1123">
        <v>0</v>
      </c>
      <c r="W18" s="1123">
        <v>409.9</v>
      </c>
      <c r="X18" s="1123">
        <v>433.1</v>
      </c>
      <c r="Y18" s="1123">
        <v>0</v>
      </c>
      <c r="Z18" s="1123">
        <v>0</v>
      </c>
      <c r="AA18" s="1123">
        <v>0</v>
      </c>
      <c r="AB18" s="1123">
        <v>0</v>
      </c>
      <c r="AC18" s="1123">
        <v>0</v>
      </c>
      <c r="AD18" s="1123">
        <v>0</v>
      </c>
      <c r="AE18" s="1123">
        <v>0</v>
      </c>
      <c r="AF18" s="1124">
        <v>0</v>
      </c>
      <c r="AI18" s="417"/>
    </row>
    <row r="19" spans="1:35" ht="13.5" customHeight="1" x14ac:dyDescent="0.15">
      <c r="A19" s="135"/>
      <c r="B19" s="1306"/>
      <c r="C19" s="1306"/>
      <c r="D19" s="418" t="s">
        <v>177</v>
      </c>
      <c r="E19" s="1122">
        <v>155545107</v>
      </c>
      <c r="F19" s="1123">
        <v>154277626</v>
      </c>
      <c r="G19" s="1123">
        <v>148165387</v>
      </c>
      <c r="H19" s="1123">
        <v>130953855</v>
      </c>
      <c r="I19" s="1123">
        <v>114461045</v>
      </c>
      <c r="J19" s="1123">
        <v>162213872</v>
      </c>
      <c r="K19" s="1123">
        <v>174906105</v>
      </c>
      <c r="L19" s="1123">
        <v>178959224</v>
      </c>
      <c r="M19" s="1123">
        <v>217806027</v>
      </c>
      <c r="N19" s="1123">
        <v>175987897</v>
      </c>
      <c r="O19" s="1123">
        <v>159396531</v>
      </c>
      <c r="P19" s="1124">
        <v>216825504</v>
      </c>
      <c r="Q19" s="135"/>
      <c r="R19" s="1306"/>
      <c r="S19" s="1306"/>
      <c r="T19" s="146" t="s">
        <v>177</v>
      </c>
      <c r="U19" s="1122">
        <v>1418589</v>
      </c>
      <c r="V19" s="1123">
        <v>0</v>
      </c>
      <c r="W19" s="1123">
        <v>511752</v>
      </c>
      <c r="X19" s="1123">
        <v>503764</v>
      </c>
      <c r="Y19" s="1123">
        <v>0</v>
      </c>
      <c r="Z19" s="1123">
        <v>0</v>
      </c>
      <c r="AA19" s="1123">
        <v>0</v>
      </c>
      <c r="AB19" s="1123">
        <v>0</v>
      </c>
      <c r="AC19" s="1123">
        <v>0</v>
      </c>
      <c r="AD19" s="1123">
        <v>0</v>
      </c>
      <c r="AE19" s="1123">
        <v>0</v>
      </c>
      <c r="AF19" s="1124">
        <v>0</v>
      </c>
      <c r="AI19" s="417"/>
    </row>
    <row r="20" spans="1:35" ht="15.6" customHeight="1" x14ac:dyDescent="0.15">
      <c r="A20" s="135"/>
      <c r="B20" s="1306"/>
      <c r="C20" s="1307"/>
      <c r="D20" s="419" t="s">
        <v>179</v>
      </c>
      <c r="E20" s="1037">
        <f t="shared" ref="E20:P20" si="4">IF(E18 = 0, 0, E19/E18)</f>
        <v>1620.6785183271113</v>
      </c>
      <c r="F20" s="1038">
        <f t="shared" si="4"/>
        <v>1573.1570693227611</v>
      </c>
      <c r="G20" s="1038">
        <f t="shared" si="4"/>
        <v>1550.6614037915306</v>
      </c>
      <c r="H20" s="1038">
        <f t="shared" si="4"/>
        <v>1570.1110375736478</v>
      </c>
      <c r="I20" s="1038">
        <f t="shared" si="4"/>
        <v>1563.4981962427757</v>
      </c>
      <c r="J20" s="1038">
        <f t="shared" si="4"/>
        <v>1684.3869231312381</v>
      </c>
      <c r="K20" s="1038">
        <f t="shared" si="4"/>
        <v>1722.0015181438873</v>
      </c>
      <c r="L20" s="1038">
        <f t="shared" si="4"/>
        <v>1848.7828724441727</v>
      </c>
      <c r="M20" s="1038">
        <f t="shared" si="4"/>
        <v>2004.4802944240544</v>
      </c>
      <c r="N20" s="1038">
        <f t="shared" si="4"/>
        <v>1690.66159369263</v>
      </c>
      <c r="O20" s="1038">
        <f t="shared" si="4"/>
        <v>1776.4710648470627</v>
      </c>
      <c r="P20" s="1039">
        <f t="shared" si="4"/>
        <v>1764.1600640490515</v>
      </c>
      <c r="Q20" s="135"/>
      <c r="R20" s="1306"/>
      <c r="S20" s="1307"/>
      <c r="T20" s="149" t="s">
        <v>179</v>
      </c>
      <c r="U20" s="1037">
        <f t="shared" ref="U20:AF20" si="5">IF(U18 = 0, 0, U19/U18)</f>
        <v>1371.8102697998261</v>
      </c>
      <c r="V20" s="1038">
        <f t="shared" si="5"/>
        <v>0</v>
      </c>
      <c r="W20" s="1038">
        <f t="shared" si="5"/>
        <v>1248.4801171017323</v>
      </c>
      <c r="X20" s="1038">
        <f t="shared" si="5"/>
        <v>1163.1586238743939</v>
      </c>
      <c r="Y20" s="1038">
        <f t="shared" si="5"/>
        <v>0</v>
      </c>
      <c r="Z20" s="1038">
        <f t="shared" si="5"/>
        <v>0</v>
      </c>
      <c r="AA20" s="1038">
        <f t="shared" si="5"/>
        <v>0</v>
      </c>
      <c r="AB20" s="1038">
        <f t="shared" si="5"/>
        <v>0</v>
      </c>
      <c r="AC20" s="1038">
        <f t="shared" si="5"/>
        <v>0</v>
      </c>
      <c r="AD20" s="1038">
        <f t="shared" si="5"/>
        <v>0</v>
      </c>
      <c r="AE20" s="1038">
        <f t="shared" si="5"/>
        <v>0</v>
      </c>
      <c r="AF20" s="1039">
        <f t="shared" si="5"/>
        <v>0</v>
      </c>
      <c r="AI20" s="417"/>
    </row>
    <row r="21" spans="1:35" ht="13.5" customHeight="1" x14ac:dyDescent="0.15">
      <c r="A21" s="135"/>
      <c r="B21" s="1306"/>
      <c r="C21" s="1305">
        <v>2</v>
      </c>
      <c r="D21" s="416" t="s">
        <v>178</v>
      </c>
      <c r="E21" s="1031">
        <v>106</v>
      </c>
      <c r="F21" s="1032">
        <v>142</v>
      </c>
      <c r="G21" s="1032">
        <v>142</v>
      </c>
      <c r="H21" s="1032">
        <v>133</v>
      </c>
      <c r="I21" s="1032">
        <v>100</v>
      </c>
      <c r="J21" s="1032">
        <v>173</v>
      </c>
      <c r="K21" s="1032">
        <v>140</v>
      </c>
      <c r="L21" s="1032">
        <v>161</v>
      </c>
      <c r="M21" s="1032">
        <v>141</v>
      </c>
      <c r="N21" s="1032">
        <v>196</v>
      </c>
      <c r="O21" s="1032">
        <v>200</v>
      </c>
      <c r="P21" s="1033">
        <v>250</v>
      </c>
      <c r="Q21" s="135"/>
      <c r="R21" s="1306"/>
      <c r="S21" s="1305">
        <v>2</v>
      </c>
      <c r="T21" s="144" t="s">
        <v>178</v>
      </c>
      <c r="U21" s="1031">
        <v>0</v>
      </c>
      <c r="V21" s="1032">
        <v>3</v>
      </c>
      <c r="W21" s="1032">
        <v>0</v>
      </c>
      <c r="X21" s="1032">
        <v>6</v>
      </c>
      <c r="Y21" s="1032">
        <v>3</v>
      </c>
      <c r="Z21" s="1032">
        <v>3</v>
      </c>
      <c r="AA21" s="1032">
        <v>4</v>
      </c>
      <c r="AB21" s="1032">
        <v>2</v>
      </c>
      <c r="AC21" s="1032">
        <v>1</v>
      </c>
      <c r="AD21" s="1032">
        <v>6</v>
      </c>
      <c r="AE21" s="1032">
        <v>3</v>
      </c>
      <c r="AF21" s="1033">
        <v>1</v>
      </c>
      <c r="AI21" s="417"/>
    </row>
    <row r="22" spans="1:35" ht="13.5" customHeight="1" x14ac:dyDescent="0.15">
      <c r="A22" s="135"/>
      <c r="B22" s="1306"/>
      <c r="C22" s="1306"/>
      <c r="D22" s="418" t="s">
        <v>176</v>
      </c>
      <c r="E22" s="1122">
        <v>39029.800000000003</v>
      </c>
      <c r="F22" s="1123">
        <v>51819.700000000004</v>
      </c>
      <c r="G22" s="1123">
        <v>52305.900000000009</v>
      </c>
      <c r="H22" s="1123">
        <v>48252.599999999991</v>
      </c>
      <c r="I22" s="1123">
        <v>37696.5</v>
      </c>
      <c r="J22" s="1123">
        <v>65256.800000000003</v>
      </c>
      <c r="K22" s="1123">
        <v>52254.5</v>
      </c>
      <c r="L22" s="1123">
        <v>60184.399999999994</v>
      </c>
      <c r="M22" s="1123">
        <v>53908.80000000001</v>
      </c>
      <c r="N22" s="1123">
        <v>71493.600000000006</v>
      </c>
      <c r="O22" s="1123">
        <v>72951.500000000015</v>
      </c>
      <c r="P22" s="1124">
        <v>92948.800000000003</v>
      </c>
      <c r="Q22" s="135"/>
      <c r="R22" s="1306"/>
      <c r="S22" s="1306"/>
      <c r="T22" s="146" t="s">
        <v>176</v>
      </c>
      <c r="U22" s="1122">
        <v>0</v>
      </c>
      <c r="V22" s="1123">
        <v>875.7</v>
      </c>
      <c r="W22" s="1123">
        <v>0</v>
      </c>
      <c r="X22" s="1123">
        <v>1968.3</v>
      </c>
      <c r="Y22" s="1123">
        <v>881.2</v>
      </c>
      <c r="Z22" s="1123">
        <v>937.1</v>
      </c>
      <c r="AA22" s="1123">
        <v>1531.5</v>
      </c>
      <c r="AB22" s="1123">
        <v>834.09999999999991</v>
      </c>
      <c r="AC22" s="1123">
        <v>349.9</v>
      </c>
      <c r="AD22" s="1123">
        <v>2156.8000000000002</v>
      </c>
      <c r="AE22" s="1123">
        <v>1034.0999999999999</v>
      </c>
      <c r="AF22" s="1124">
        <v>333.2</v>
      </c>
      <c r="AI22" s="417"/>
    </row>
    <row r="23" spans="1:35" ht="13.5" customHeight="1" x14ac:dyDescent="0.15">
      <c r="A23" s="135"/>
      <c r="B23" s="1306"/>
      <c r="C23" s="1306"/>
      <c r="D23" s="418" t="s">
        <v>177</v>
      </c>
      <c r="E23" s="1034">
        <v>50322968</v>
      </c>
      <c r="F23" s="1035">
        <v>66033279</v>
      </c>
      <c r="G23" s="1035">
        <v>65047476</v>
      </c>
      <c r="H23" s="1035">
        <v>59913555</v>
      </c>
      <c r="I23" s="1035">
        <v>46734187</v>
      </c>
      <c r="J23" s="1035">
        <v>85237945</v>
      </c>
      <c r="K23" s="1035">
        <v>69500503</v>
      </c>
      <c r="L23" s="1035">
        <v>86503581</v>
      </c>
      <c r="M23" s="1035">
        <v>83453843</v>
      </c>
      <c r="N23" s="1035">
        <v>96074967</v>
      </c>
      <c r="O23" s="1035">
        <v>101021083</v>
      </c>
      <c r="P23" s="1036">
        <v>134046720</v>
      </c>
      <c r="Q23" s="135"/>
      <c r="R23" s="1306"/>
      <c r="S23" s="1306"/>
      <c r="T23" s="146" t="s">
        <v>177</v>
      </c>
      <c r="U23" s="1034">
        <v>0</v>
      </c>
      <c r="V23" s="1035">
        <v>805117</v>
      </c>
      <c r="W23" s="1035">
        <v>0</v>
      </c>
      <c r="X23" s="1035">
        <v>1990366</v>
      </c>
      <c r="Y23" s="1035">
        <v>857758</v>
      </c>
      <c r="Z23" s="1035">
        <v>1000158</v>
      </c>
      <c r="AA23" s="1035">
        <v>1760984</v>
      </c>
      <c r="AB23" s="1035">
        <v>1133792</v>
      </c>
      <c r="AC23" s="1035">
        <v>464807</v>
      </c>
      <c r="AD23" s="1035">
        <v>2360843</v>
      </c>
      <c r="AE23" s="1035">
        <v>1298266</v>
      </c>
      <c r="AF23" s="1036">
        <v>442983</v>
      </c>
      <c r="AI23" s="417"/>
    </row>
    <row r="24" spans="1:35" ht="15.6" customHeight="1" x14ac:dyDescent="0.15">
      <c r="A24" s="135"/>
      <c r="B24" s="1306"/>
      <c r="C24" s="1307"/>
      <c r="D24" s="419" t="s">
        <v>179</v>
      </c>
      <c r="E24" s="1037">
        <f t="shared" ref="E24:P24" si="6">IF(E22 = 0, 0, E23/E22)</f>
        <v>1289.347319227872</v>
      </c>
      <c r="F24" s="1038">
        <f t="shared" si="6"/>
        <v>1274.2891024069995</v>
      </c>
      <c r="G24" s="1038">
        <f t="shared" si="6"/>
        <v>1243.5972997310053</v>
      </c>
      <c r="H24" s="1038">
        <f t="shared" si="6"/>
        <v>1241.6648014822001</v>
      </c>
      <c r="I24" s="1038">
        <f t="shared" si="6"/>
        <v>1239.7487034605335</v>
      </c>
      <c r="J24" s="1038">
        <f t="shared" si="6"/>
        <v>1306.1925347243505</v>
      </c>
      <c r="K24" s="1038">
        <f t="shared" si="6"/>
        <v>1330.0386186835583</v>
      </c>
      <c r="L24" s="1038">
        <f t="shared" si="6"/>
        <v>1437.30902027768</v>
      </c>
      <c r="M24" s="1038">
        <f t="shared" si="6"/>
        <v>1548.0560316682988</v>
      </c>
      <c r="N24" s="1038">
        <f t="shared" si="6"/>
        <v>1343.8261187015339</v>
      </c>
      <c r="O24" s="1038">
        <f t="shared" si="6"/>
        <v>1384.7704707922385</v>
      </c>
      <c r="P24" s="1039">
        <f t="shared" si="6"/>
        <v>1442.1565420962938</v>
      </c>
      <c r="Q24" s="135"/>
      <c r="R24" s="1306"/>
      <c r="S24" s="1307"/>
      <c r="T24" s="149" t="s">
        <v>179</v>
      </c>
      <c r="U24" s="1037">
        <f t="shared" ref="U24:AF24" si="7">IF(U22 = 0, 0, U23/U22)</f>
        <v>0</v>
      </c>
      <c r="V24" s="1038">
        <f t="shared" si="7"/>
        <v>919.39819572913098</v>
      </c>
      <c r="W24" s="1038">
        <f t="shared" si="7"/>
        <v>0</v>
      </c>
      <c r="X24" s="1038">
        <f t="shared" si="7"/>
        <v>1011.2106894274247</v>
      </c>
      <c r="Y24" s="1038">
        <f t="shared" si="7"/>
        <v>973.39763958238757</v>
      </c>
      <c r="Z24" s="1038">
        <f t="shared" si="7"/>
        <v>1067.2905773129869</v>
      </c>
      <c r="AA24" s="1038">
        <f t="shared" si="7"/>
        <v>1149.8426379366633</v>
      </c>
      <c r="AB24" s="1038">
        <f t="shared" si="7"/>
        <v>1359.2998441433883</v>
      </c>
      <c r="AC24" s="1038">
        <f t="shared" si="7"/>
        <v>1328.3995427264933</v>
      </c>
      <c r="AD24" s="1038">
        <f t="shared" si="7"/>
        <v>1094.6045066765578</v>
      </c>
      <c r="AE24" s="1038">
        <f t="shared" si="7"/>
        <v>1255.4549850111209</v>
      </c>
      <c r="AF24" s="1039">
        <f t="shared" si="7"/>
        <v>1329.4807923169269</v>
      </c>
      <c r="AI24" s="417"/>
    </row>
    <row r="25" spans="1:35" ht="13.5" customHeight="1" x14ac:dyDescent="0.15">
      <c r="A25" s="135"/>
      <c r="B25" s="1306"/>
      <c r="C25" s="1305">
        <v>1</v>
      </c>
      <c r="D25" s="416" t="s">
        <v>178</v>
      </c>
      <c r="E25" s="1031">
        <v>0</v>
      </c>
      <c r="F25" s="1032">
        <v>2</v>
      </c>
      <c r="G25" s="1032">
        <v>0</v>
      </c>
      <c r="H25" s="1032">
        <v>0</v>
      </c>
      <c r="I25" s="1032">
        <v>0</v>
      </c>
      <c r="J25" s="1032">
        <v>1</v>
      </c>
      <c r="K25" s="1032">
        <v>1</v>
      </c>
      <c r="L25" s="1032">
        <v>0</v>
      </c>
      <c r="M25" s="1032">
        <v>1</v>
      </c>
      <c r="N25" s="1032">
        <v>0</v>
      </c>
      <c r="O25" s="1032">
        <v>0</v>
      </c>
      <c r="P25" s="1033">
        <v>1</v>
      </c>
      <c r="Q25" s="135"/>
      <c r="R25" s="1306"/>
      <c r="S25" s="1305">
        <v>1</v>
      </c>
      <c r="T25" s="144" t="s">
        <v>178</v>
      </c>
      <c r="U25" s="1031">
        <v>28</v>
      </c>
      <c r="V25" s="1032">
        <v>36</v>
      </c>
      <c r="W25" s="1032">
        <v>37</v>
      </c>
      <c r="X25" s="1032">
        <v>43</v>
      </c>
      <c r="Y25" s="1032">
        <v>40</v>
      </c>
      <c r="Z25" s="1032">
        <v>35</v>
      </c>
      <c r="AA25" s="1032">
        <v>64</v>
      </c>
      <c r="AB25" s="1032">
        <v>25</v>
      </c>
      <c r="AC25" s="1032">
        <v>19</v>
      </c>
      <c r="AD25" s="1032">
        <v>30</v>
      </c>
      <c r="AE25" s="1032">
        <v>60</v>
      </c>
      <c r="AF25" s="1033">
        <v>29</v>
      </c>
      <c r="AI25" s="417"/>
    </row>
    <row r="26" spans="1:35" ht="13.5" customHeight="1" x14ac:dyDescent="0.15">
      <c r="A26" s="135"/>
      <c r="B26" s="1306"/>
      <c r="C26" s="1306"/>
      <c r="D26" s="418" t="s">
        <v>176</v>
      </c>
      <c r="E26" s="1122">
        <v>0</v>
      </c>
      <c r="F26" s="1123">
        <v>601.9</v>
      </c>
      <c r="G26" s="1123">
        <v>0</v>
      </c>
      <c r="H26" s="1123">
        <v>0</v>
      </c>
      <c r="I26" s="1123">
        <v>0</v>
      </c>
      <c r="J26" s="1123">
        <v>311.8</v>
      </c>
      <c r="K26" s="1123">
        <v>270.3</v>
      </c>
      <c r="L26" s="1123">
        <v>0</v>
      </c>
      <c r="M26" s="1123">
        <v>383.7</v>
      </c>
      <c r="N26" s="1123">
        <v>0</v>
      </c>
      <c r="O26" s="1123">
        <v>0</v>
      </c>
      <c r="P26" s="1124">
        <v>305.89999999999998</v>
      </c>
      <c r="Q26" s="135"/>
      <c r="R26" s="1306"/>
      <c r="S26" s="1306"/>
      <c r="T26" s="146" t="s">
        <v>176</v>
      </c>
      <c r="U26" s="1122">
        <v>5467</v>
      </c>
      <c r="V26" s="1123">
        <v>7147.0000000000009</v>
      </c>
      <c r="W26" s="1123">
        <v>7889.5999999999995</v>
      </c>
      <c r="X26" s="1123">
        <v>9116.4</v>
      </c>
      <c r="Y26" s="1123">
        <v>7459.0000000000009</v>
      </c>
      <c r="Z26" s="1123">
        <v>7396.6000000000013</v>
      </c>
      <c r="AA26" s="1123">
        <v>12897.4</v>
      </c>
      <c r="AB26" s="1123">
        <v>5199.4999999999991</v>
      </c>
      <c r="AC26" s="1123">
        <v>4081.2</v>
      </c>
      <c r="AD26" s="1123">
        <v>6356</v>
      </c>
      <c r="AE26" s="1123">
        <v>12103.1</v>
      </c>
      <c r="AF26" s="1124">
        <v>5707.1</v>
      </c>
      <c r="AI26" s="417"/>
    </row>
    <row r="27" spans="1:35" ht="13.5" customHeight="1" x14ac:dyDescent="0.15">
      <c r="A27" s="135"/>
      <c r="B27" s="1306"/>
      <c r="C27" s="1306"/>
      <c r="D27" s="418" t="s">
        <v>177</v>
      </c>
      <c r="E27" s="1034">
        <v>0</v>
      </c>
      <c r="F27" s="1035">
        <v>636489</v>
      </c>
      <c r="G27" s="1035">
        <v>0</v>
      </c>
      <c r="H27" s="1035">
        <v>0</v>
      </c>
      <c r="I27" s="1035">
        <v>0</v>
      </c>
      <c r="J27" s="1035">
        <v>305426</v>
      </c>
      <c r="K27" s="1035">
        <v>273533</v>
      </c>
      <c r="L27" s="1035">
        <v>0</v>
      </c>
      <c r="M27" s="1035">
        <v>538300</v>
      </c>
      <c r="N27" s="1035">
        <v>0</v>
      </c>
      <c r="O27" s="1035">
        <v>0</v>
      </c>
      <c r="P27" s="1036">
        <v>385213</v>
      </c>
      <c r="Q27" s="135"/>
      <c r="R27" s="1306"/>
      <c r="S27" s="1306"/>
      <c r="T27" s="146" t="s">
        <v>177</v>
      </c>
      <c r="U27" s="1034">
        <v>4057843</v>
      </c>
      <c r="V27" s="1035">
        <v>5804221</v>
      </c>
      <c r="W27" s="1035">
        <v>6385122</v>
      </c>
      <c r="X27" s="1035">
        <v>7586246</v>
      </c>
      <c r="Y27" s="1035">
        <v>5653651</v>
      </c>
      <c r="Z27" s="1035">
        <v>5580259</v>
      </c>
      <c r="AA27" s="1035">
        <v>9609838</v>
      </c>
      <c r="AB27" s="1035">
        <v>4576003</v>
      </c>
      <c r="AC27" s="1035">
        <v>3740433</v>
      </c>
      <c r="AD27" s="1035">
        <v>5342519</v>
      </c>
      <c r="AE27" s="1035">
        <v>10303878</v>
      </c>
      <c r="AF27" s="1036">
        <v>5148774</v>
      </c>
      <c r="AI27" s="417"/>
    </row>
    <row r="28" spans="1:35" ht="15.6" customHeight="1" x14ac:dyDescent="0.15">
      <c r="A28" s="135"/>
      <c r="B28" s="1306"/>
      <c r="C28" s="1307"/>
      <c r="D28" s="419" t="s">
        <v>179</v>
      </c>
      <c r="E28" s="1037">
        <f t="shared" ref="E28:P28" si="8">IF(E26=0,0,E27/E26)</f>
        <v>0</v>
      </c>
      <c r="F28" s="1038">
        <f t="shared" si="8"/>
        <v>1057.4663565376309</v>
      </c>
      <c r="G28" s="1038">
        <f t="shared" si="8"/>
        <v>0</v>
      </c>
      <c r="H28" s="1038">
        <f t="shared" si="8"/>
        <v>0</v>
      </c>
      <c r="I28" s="1038">
        <f t="shared" si="8"/>
        <v>0</v>
      </c>
      <c r="J28" s="1038">
        <f t="shared" si="8"/>
        <v>979.55740859525338</v>
      </c>
      <c r="K28" s="1038">
        <f t="shared" si="8"/>
        <v>1011.9607843137254</v>
      </c>
      <c r="L28" s="1038">
        <f t="shared" si="8"/>
        <v>0</v>
      </c>
      <c r="M28" s="1038">
        <f t="shared" si="8"/>
        <v>1402.9189470940839</v>
      </c>
      <c r="N28" s="1038">
        <f t="shared" si="8"/>
        <v>0</v>
      </c>
      <c r="O28" s="1038">
        <f t="shared" si="8"/>
        <v>0</v>
      </c>
      <c r="P28" s="1039">
        <f t="shared" si="8"/>
        <v>1259.2775416802879</v>
      </c>
      <c r="Q28" s="135"/>
      <c r="R28" s="1306"/>
      <c r="S28" s="1307"/>
      <c r="T28" s="149" t="s">
        <v>179</v>
      </c>
      <c r="U28" s="1037">
        <f t="shared" ref="U28" si="9">IF(U26=0,0,U27/U26)</f>
        <v>742.24309493323574</v>
      </c>
      <c r="V28" s="1038">
        <f t="shared" ref="V28:AF28" si="10">IF(V26=0,0,V27/V26)</f>
        <v>812.11991045193781</v>
      </c>
      <c r="W28" s="1038">
        <f t="shared" si="10"/>
        <v>809.30871020077075</v>
      </c>
      <c r="X28" s="1038">
        <f t="shared" si="10"/>
        <v>832.15370102233339</v>
      </c>
      <c r="Y28" s="1038">
        <f t="shared" si="10"/>
        <v>757.96366805201762</v>
      </c>
      <c r="Z28" s="1038">
        <f t="shared" si="10"/>
        <v>754.43568666684678</v>
      </c>
      <c r="AA28" s="1038">
        <f t="shared" si="10"/>
        <v>745.09885713399603</v>
      </c>
      <c r="AB28" s="1038">
        <f t="shared" si="10"/>
        <v>880.08520050004824</v>
      </c>
      <c r="AC28" s="1038">
        <f t="shared" si="10"/>
        <v>916.50323434284041</v>
      </c>
      <c r="AD28" s="1038">
        <f t="shared" si="10"/>
        <v>840.54735682819387</v>
      </c>
      <c r="AE28" s="1038">
        <f t="shared" si="10"/>
        <v>851.34205286248971</v>
      </c>
      <c r="AF28" s="1039">
        <f t="shared" si="10"/>
        <v>902.16992868532168</v>
      </c>
      <c r="AI28" s="417"/>
    </row>
    <row r="29" spans="1:35" ht="13.5" customHeight="1" x14ac:dyDescent="0.15">
      <c r="A29" s="135"/>
      <c r="B29" s="1306"/>
      <c r="C29" s="1305" t="s">
        <v>21</v>
      </c>
      <c r="D29" s="416" t="s">
        <v>178</v>
      </c>
      <c r="E29" s="1031">
        <f t="shared" ref="E29:P29" si="11">E9+E13+E17+E21+E25</f>
        <v>1753</v>
      </c>
      <c r="F29" s="1032">
        <f>F9+F13+F17+F21+F25</f>
        <v>1457</v>
      </c>
      <c r="G29" s="1032">
        <f>G9+G13+G17+G21+G25</f>
        <v>1342</v>
      </c>
      <c r="H29" s="1032">
        <f>H9+H13+H17+H21+H25</f>
        <v>1740</v>
      </c>
      <c r="I29" s="1032">
        <f t="shared" si="11"/>
        <v>1228</v>
      </c>
      <c r="J29" s="1032">
        <f t="shared" si="11"/>
        <v>1374</v>
      </c>
      <c r="K29" s="1032">
        <f t="shared" si="11"/>
        <v>1494</v>
      </c>
      <c r="L29" s="1032">
        <f t="shared" si="11"/>
        <v>1707</v>
      </c>
      <c r="M29" s="1032">
        <f t="shared" si="11"/>
        <v>1677</v>
      </c>
      <c r="N29" s="1032">
        <f t="shared" si="11"/>
        <v>1362</v>
      </c>
      <c r="O29" s="1032">
        <f t="shared" si="11"/>
        <v>1352</v>
      </c>
      <c r="P29" s="1033">
        <f t="shared" si="11"/>
        <v>1629</v>
      </c>
      <c r="Q29" s="135"/>
      <c r="R29" s="1306"/>
      <c r="S29" s="1305" t="s">
        <v>21</v>
      </c>
      <c r="T29" s="144" t="s">
        <v>178</v>
      </c>
      <c r="U29" s="1031">
        <f t="shared" ref="U29" si="12">U9+U13+U17+U21+U25</f>
        <v>30</v>
      </c>
      <c r="V29" s="1032">
        <f>V9+V13+V17+V21+V25</f>
        <v>39</v>
      </c>
      <c r="W29" s="1032">
        <f>W9+W13+W17+W21+W25</f>
        <v>38</v>
      </c>
      <c r="X29" s="1032">
        <f>X9+X13+X17+X21+X25</f>
        <v>50</v>
      </c>
      <c r="Y29" s="1032">
        <f t="shared" ref="Y29:AF29" si="13">Y9+Y13+Y17+Y21+Y25</f>
        <v>43</v>
      </c>
      <c r="Z29" s="1032">
        <f t="shared" si="13"/>
        <v>38</v>
      </c>
      <c r="AA29" s="1032">
        <f t="shared" si="13"/>
        <v>68</v>
      </c>
      <c r="AB29" s="1032">
        <f t="shared" si="13"/>
        <v>28</v>
      </c>
      <c r="AC29" s="1032">
        <f t="shared" si="13"/>
        <v>20</v>
      </c>
      <c r="AD29" s="1032">
        <f t="shared" si="13"/>
        <v>36</v>
      </c>
      <c r="AE29" s="1032">
        <f t="shared" si="13"/>
        <v>64</v>
      </c>
      <c r="AF29" s="1033">
        <f t="shared" si="13"/>
        <v>30</v>
      </c>
      <c r="AI29" s="417"/>
    </row>
    <row r="30" spans="1:35" ht="13.5" customHeight="1" x14ac:dyDescent="0.15">
      <c r="A30" s="135"/>
      <c r="B30" s="1306"/>
      <c r="C30" s="1306"/>
      <c r="D30" s="418" t="s">
        <v>176</v>
      </c>
      <c r="E30" s="1122">
        <f t="shared" ref="E30:O30" si="14">E10+E14+E18+E22+E26</f>
        <v>824609.30000000028</v>
      </c>
      <c r="F30" s="1123">
        <f>F10+F14+F18+F22+F26</f>
        <v>659710.10000000009</v>
      </c>
      <c r="G30" s="1123">
        <f t="shared" si="14"/>
        <v>605113.10000000009</v>
      </c>
      <c r="H30" s="1123">
        <f t="shared" si="14"/>
        <v>818571</v>
      </c>
      <c r="I30" s="1123">
        <f t="shared" si="14"/>
        <v>561055.30000000005</v>
      </c>
      <c r="J30" s="1123">
        <f t="shared" si="14"/>
        <v>622308.30000000016</v>
      </c>
      <c r="K30" s="1123">
        <f t="shared" si="14"/>
        <v>668090.00000000012</v>
      </c>
      <c r="L30" s="1123">
        <f t="shared" si="14"/>
        <v>790303.8</v>
      </c>
      <c r="M30" s="1123">
        <f t="shared" si="14"/>
        <v>778669.99999999988</v>
      </c>
      <c r="N30" s="1123">
        <f t="shared" si="14"/>
        <v>612838.6</v>
      </c>
      <c r="O30" s="1123">
        <f t="shared" si="14"/>
        <v>613905.4</v>
      </c>
      <c r="P30" s="1124">
        <f>P10+P14+P18+P22+P26</f>
        <v>737424.20000000007</v>
      </c>
      <c r="Q30" s="135"/>
      <c r="R30" s="1306"/>
      <c r="S30" s="1306"/>
      <c r="T30" s="146" t="s">
        <v>176</v>
      </c>
      <c r="U30" s="1122">
        <f t="shared" ref="U30" si="15">U10+U14+U18+U22+U26</f>
        <v>6501.1</v>
      </c>
      <c r="V30" s="1123">
        <f>V10+V14+V18+V22+V26</f>
        <v>8022.7000000000007</v>
      </c>
      <c r="W30" s="1123">
        <f t="shared" ref="W30:AE30" si="16">W10+W14+W18+W22+W26</f>
        <v>8299.5</v>
      </c>
      <c r="X30" s="1123">
        <f t="shared" si="16"/>
        <v>11517.8</v>
      </c>
      <c r="Y30" s="1123">
        <f t="shared" si="16"/>
        <v>8340.2000000000007</v>
      </c>
      <c r="Z30" s="1123">
        <f t="shared" si="16"/>
        <v>8333.7000000000007</v>
      </c>
      <c r="AA30" s="1123">
        <f t="shared" si="16"/>
        <v>14428.9</v>
      </c>
      <c r="AB30" s="1123">
        <f t="shared" si="16"/>
        <v>6403.8999999999987</v>
      </c>
      <c r="AC30" s="1123">
        <f t="shared" si="16"/>
        <v>4431.0999999999995</v>
      </c>
      <c r="AD30" s="1123">
        <f t="shared" si="16"/>
        <v>8512.7999999999993</v>
      </c>
      <c r="AE30" s="1123">
        <f t="shared" si="16"/>
        <v>13773.8</v>
      </c>
      <c r="AF30" s="1124">
        <f>AF10+AF14+AF18+AF22+AF26</f>
        <v>6040.3</v>
      </c>
      <c r="AI30" s="417"/>
    </row>
    <row r="31" spans="1:35" ht="13.5" customHeight="1" x14ac:dyDescent="0.15">
      <c r="A31" s="135"/>
      <c r="B31" s="1306"/>
      <c r="C31" s="1306"/>
      <c r="D31" s="418" t="s">
        <v>177</v>
      </c>
      <c r="E31" s="1034">
        <f>E11+E15+E19+E23+E27</f>
        <v>1773196844</v>
      </c>
      <c r="F31" s="1035">
        <f t="shared" ref="F31:O31" si="17">F11+F15+F19+F23+F27</f>
        <v>1335228298</v>
      </c>
      <c r="G31" s="1035">
        <f t="shared" si="17"/>
        <v>1196181461</v>
      </c>
      <c r="H31" s="1035">
        <f t="shared" si="17"/>
        <v>1747942102</v>
      </c>
      <c r="I31" s="1035">
        <f t="shared" si="17"/>
        <v>1158209069</v>
      </c>
      <c r="J31" s="1035">
        <f t="shared" si="17"/>
        <v>1292064421</v>
      </c>
      <c r="K31" s="1035">
        <f t="shared" si="17"/>
        <v>1389239295</v>
      </c>
      <c r="L31" s="1035">
        <f>L11+L15+L19+L23+L27</f>
        <v>1817232275</v>
      </c>
      <c r="M31" s="1035">
        <f t="shared" si="17"/>
        <v>1938042353</v>
      </c>
      <c r="N31" s="1035">
        <f t="shared" si="17"/>
        <v>1335996930</v>
      </c>
      <c r="O31" s="1035">
        <f t="shared" si="17"/>
        <v>1375049948</v>
      </c>
      <c r="P31" s="1036">
        <f>P11+P15+P19+P23+P27</f>
        <v>1600582651</v>
      </c>
      <c r="Q31" s="135"/>
      <c r="R31" s="1306"/>
      <c r="S31" s="1306"/>
      <c r="T31" s="146" t="s">
        <v>177</v>
      </c>
      <c r="U31" s="1034">
        <f>U11+U15+U19+U23+U27</f>
        <v>5476432</v>
      </c>
      <c r="V31" s="1035">
        <f t="shared" ref="V31:AA31" si="18">V11+V15+V19+V23+V27</f>
        <v>6609338</v>
      </c>
      <c r="W31" s="1035">
        <f t="shared" si="18"/>
        <v>6896874</v>
      </c>
      <c r="X31" s="1035">
        <f t="shared" si="18"/>
        <v>10080376</v>
      </c>
      <c r="Y31" s="1035">
        <f t="shared" si="18"/>
        <v>6511409</v>
      </c>
      <c r="Z31" s="1035">
        <f t="shared" si="18"/>
        <v>6580417</v>
      </c>
      <c r="AA31" s="1035">
        <f t="shared" si="18"/>
        <v>11370822</v>
      </c>
      <c r="AB31" s="1035">
        <f>AB11+AB15+AB19+AB23+AB27</f>
        <v>6213299</v>
      </c>
      <c r="AC31" s="1035">
        <f t="shared" ref="AC31:AE31" si="19">AC11+AC15+AC19+AC23+AC27</f>
        <v>4205240</v>
      </c>
      <c r="AD31" s="1035">
        <f t="shared" si="19"/>
        <v>7703362</v>
      </c>
      <c r="AE31" s="1035">
        <f t="shared" si="19"/>
        <v>12702876</v>
      </c>
      <c r="AF31" s="1036">
        <f>AF11+AF15+AF19+AF23+AF27</f>
        <v>5591757</v>
      </c>
      <c r="AI31" s="417"/>
    </row>
    <row r="32" spans="1:35" ht="15.6" customHeight="1" x14ac:dyDescent="0.15">
      <c r="A32" s="135"/>
      <c r="B32" s="1307"/>
      <c r="C32" s="1307"/>
      <c r="D32" s="419" t="s">
        <v>179</v>
      </c>
      <c r="E32" s="1037">
        <f t="shared" ref="E32:O32" si="20">IF(E30=0,0,E31/E30)</f>
        <v>2150.3478604958727</v>
      </c>
      <c r="F32" s="1038">
        <f t="shared" si="20"/>
        <v>2023.9621888462823</v>
      </c>
      <c r="G32" s="1038">
        <f t="shared" si="20"/>
        <v>1976.7898943189296</v>
      </c>
      <c r="H32" s="1038">
        <f t="shared" si="20"/>
        <v>2135.3579616184788</v>
      </c>
      <c r="I32" s="1038">
        <f t="shared" si="20"/>
        <v>2064.3403047792258</v>
      </c>
      <c r="J32" s="1038">
        <f t="shared" si="20"/>
        <v>2076.2448789450495</v>
      </c>
      <c r="K32" s="1038">
        <f t="shared" si="20"/>
        <v>2079.4193821191752</v>
      </c>
      <c r="L32" s="1038">
        <f t="shared" si="20"/>
        <v>2299.4097649536798</v>
      </c>
      <c r="M32" s="1038">
        <f>IF(M30=0,0,M31/M30)</f>
        <v>2488.9136001130137</v>
      </c>
      <c r="N32" s="1038">
        <f t="shared" si="20"/>
        <v>2180.0143300373052</v>
      </c>
      <c r="O32" s="1038">
        <f t="shared" si="20"/>
        <v>2239.840125204958</v>
      </c>
      <c r="P32" s="1039">
        <f>IF(P30=0,0,P31/P30)</f>
        <v>2170.5046444095542</v>
      </c>
      <c r="Q32" s="135"/>
      <c r="R32" s="1307"/>
      <c r="S32" s="1307"/>
      <c r="T32" s="149" t="s">
        <v>179</v>
      </c>
      <c r="U32" s="1037">
        <f t="shared" ref="U32:AB32" si="21">IF(U30=0,0,U31/U30)</f>
        <v>842.38544246358299</v>
      </c>
      <c r="V32" s="1038">
        <f t="shared" si="21"/>
        <v>823.82963341518439</v>
      </c>
      <c r="W32" s="1038">
        <f t="shared" si="21"/>
        <v>830.99873486354602</v>
      </c>
      <c r="X32" s="1038">
        <f t="shared" si="21"/>
        <v>875.19977773533151</v>
      </c>
      <c r="Y32" s="1038">
        <f t="shared" si="21"/>
        <v>780.72576197213493</v>
      </c>
      <c r="Z32" s="1038">
        <f t="shared" si="21"/>
        <v>789.61529692693512</v>
      </c>
      <c r="AA32" s="1038">
        <f t="shared" si="21"/>
        <v>788.05882638316154</v>
      </c>
      <c r="AB32" s="1038">
        <f t="shared" si="21"/>
        <v>970.23673074220414</v>
      </c>
      <c r="AC32" s="1038">
        <f>IF(AC30=0,0,AC31/AC30)</f>
        <v>949.02845794497989</v>
      </c>
      <c r="AD32" s="1038">
        <f t="shared" ref="AD32:AE32" si="22">IF(AD30=0,0,AD31/AD30)</f>
        <v>904.91518654261824</v>
      </c>
      <c r="AE32" s="1038">
        <f t="shared" si="22"/>
        <v>922.2491977522543</v>
      </c>
      <c r="AF32" s="1039">
        <f>IF(AF30=0,0,AF31/AF30)</f>
        <v>925.74160223829938</v>
      </c>
      <c r="AI32" s="417"/>
    </row>
    <row r="33" spans="2:37" ht="13.15" customHeight="1" x14ac:dyDescent="0.15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66"/>
    </row>
    <row r="34" spans="2:37" ht="13.15" customHeight="1" x14ac:dyDescent="0.15">
      <c r="B34" s="1308" t="s">
        <v>247</v>
      </c>
      <c r="C34" s="1309"/>
      <c r="D34" s="1310"/>
      <c r="E34" s="1318" t="s">
        <v>237</v>
      </c>
      <c r="F34" s="1316" t="s">
        <v>238</v>
      </c>
      <c r="G34" s="1316" t="s">
        <v>94</v>
      </c>
      <c r="H34" s="1316" t="s">
        <v>95</v>
      </c>
      <c r="I34" s="1316" t="s">
        <v>96</v>
      </c>
      <c r="J34" s="1316" t="s">
        <v>97</v>
      </c>
      <c r="K34" s="1316" t="s">
        <v>98</v>
      </c>
      <c r="L34" s="1316" t="s">
        <v>99</v>
      </c>
      <c r="M34" s="1316" t="s">
        <v>100</v>
      </c>
      <c r="N34" s="1316" t="s">
        <v>239</v>
      </c>
      <c r="O34" s="1316" t="s">
        <v>240</v>
      </c>
      <c r="P34" s="1320" t="s">
        <v>241</v>
      </c>
      <c r="R34" s="1308" t="s">
        <v>247</v>
      </c>
      <c r="S34" s="1309"/>
      <c r="T34" s="1310"/>
      <c r="U34" s="1318" t="s">
        <v>237</v>
      </c>
      <c r="V34" s="1316" t="s">
        <v>238</v>
      </c>
      <c r="W34" s="1316" t="s">
        <v>94</v>
      </c>
      <c r="X34" s="1316" t="s">
        <v>95</v>
      </c>
      <c r="Y34" s="1316" t="s">
        <v>96</v>
      </c>
      <c r="Z34" s="1316" t="s">
        <v>97</v>
      </c>
      <c r="AA34" s="1316" t="s">
        <v>98</v>
      </c>
      <c r="AB34" s="1316" t="s">
        <v>99</v>
      </c>
      <c r="AC34" s="1316" t="s">
        <v>100</v>
      </c>
      <c r="AD34" s="1316" t="s">
        <v>239</v>
      </c>
      <c r="AE34" s="1316" t="s">
        <v>240</v>
      </c>
      <c r="AF34" s="1320" t="s">
        <v>241</v>
      </c>
      <c r="AH34" s="1322" t="s">
        <v>21</v>
      </c>
    </row>
    <row r="35" spans="2:37" ht="13.15" customHeight="1" x14ac:dyDescent="0.15">
      <c r="B35" s="1311"/>
      <c r="C35" s="1312"/>
      <c r="D35" s="1313"/>
      <c r="E35" s="1319"/>
      <c r="F35" s="1317"/>
      <c r="G35" s="1317"/>
      <c r="H35" s="1317"/>
      <c r="I35" s="1317"/>
      <c r="J35" s="1317"/>
      <c r="K35" s="1317"/>
      <c r="L35" s="1317"/>
      <c r="M35" s="1317"/>
      <c r="N35" s="1317"/>
      <c r="O35" s="1317"/>
      <c r="P35" s="1321"/>
      <c r="R35" s="1311"/>
      <c r="S35" s="1312"/>
      <c r="T35" s="1313"/>
      <c r="U35" s="1319"/>
      <c r="V35" s="1317"/>
      <c r="W35" s="1317"/>
      <c r="X35" s="1317"/>
      <c r="Y35" s="1317"/>
      <c r="Z35" s="1317"/>
      <c r="AA35" s="1317"/>
      <c r="AB35" s="1317"/>
      <c r="AC35" s="1317"/>
      <c r="AD35" s="1317"/>
      <c r="AE35" s="1317"/>
      <c r="AF35" s="1321"/>
      <c r="AH35" s="1323"/>
      <c r="AJ35" s="170" t="s">
        <v>381</v>
      </c>
    </row>
    <row r="36" spans="2:37" ht="13.5" customHeight="1" x14ac:dyDescent="0.15">
      <c r="B36" s="1305" t="s">
        <v>332</v>
      </c>
      <c r="C36" s="1305">
        <v>5</v>
      </c>
      <c r="D36" s="144" t="s">
        <v>178</v>
      </c>
      <c r="E36" s="1031">
        <v>7</v>
      </c>
      <c r="F36" s="1032">
        <v>2</v>
      </c>
      <c r="G36" s="1032">
        <v>4</v>
      </c>
      <c r="H36" s="1032">
        <v>7</v>
      </c>
      <c r="I36" s="1032">
        <v>0</v>
      </c>
      <c r="J36" s="1032">
        <v>0</v>
      </c>
      <c r="K36" s="1032">
        <v>2</v>
      </c>
      <c r="L36" s="1032">
        <v>4</v>
      </c>
      <c r="M36" s="1032">
        <v>2</v>
      </c>
      <c r="N36" s="1032">
        <v>4</v>
      </c>
      <c r="O36" s="1032">
        <v>2</v>
      </c>
      <c r="P36" s="1033">
        <v>2</v>
      </c>
      <c r="R36" s="1305" t="s">
        <v>21</v>
      </c>
      <c r="S36" s="1305">
        <v>5</v>
      </c>
      <c r="T36" s="144" t="s">
        <v>178</v>
      </c>
      <c r="U36" s="1031">
        <f t="shared" ref="U36:AF38" si="23">E9+E36+U9</f>
        <v>841</v>
      </c>
      <c r="V36" s="1032">
        <f t="shared" si="23"/>
        <v>601</v>
      </c>
      <c r="W36" s="1032">
        <f t="shared" si="23"/>
        <v>501</v>
      </c>
      <c r="X36" s="1032">
        <f t="shared" si="23"/>
        <v>919</v>
      </c>
      <c r="Y36" s="1032">
        <f t="shared" si="23"/>
        <v>552</v>
      </c>
      <c r="Z36" s="1032">
        <f t="shared" si="23"/>
        <v>533</v>
      </c>
      <c r="AA36" s="1032">
        <f t="shared" si="23"/>
        <v>573</v>
      </c>
      <c r="AB36" s="1032">
        <f t="shared" si="23"/>
        <v>790</v>
      </c>
      <c r="AC36" s="1032">
        <f t="shared" si="23"/>
        <v>732</v>
      </c>
      <c r="AD36" s="1032">
        <f t="shared" si="23"/>
        <v>490</v>
      </c>
      <c r="AE36" s="1032">
        <f t="shared" si="23"/>
        <v>519</v>
      </c>
      <c r="AF36" s="1033">
        <f t="shared" si="23"/>
        <v>574</v>
      </c>
      <c r="AH36" s="172">
        <f>SUM(U36:AG36)</f>
        <v>7625</v>
      </c>
      <c r="AI36" s="170">
        <f t="shared" ref="AI36:AI59" si="24">AH36</f>
        <v>7625</v>
      </c>
      <c r="AJ36" s="410">
        <v>887</v>
      </c>
      <c r="AK36" s="170">
        <f>AJ36-AI36</f>
        <v>-6738</v>
      </c>
    </row>
    <row r="37" spans="2:37" ht="13.5" customHeight="1" x14ac:dyDescent="0.15">
      <c r="B37" s="1306"/>
      <c r="C37" s="1306"/>
      <c r="D37" s="146" t="s">
        <v>176</v>
      </c>
      <c r="E37" s="1122">
        <v>3445.2</v>
      </c>
      <c r="F37" s="1123">
        <v>1048.9000000000001</v>
      </c>
      <c r="G37" s="1123">
        <v>1703.1999999999998</v>
      </c>
      <c r="H37" s="1123">
        <v>3342.7000000000003</v>
      </c>
      <c r="I37" s="1123">
        <v>0</v>
      </c>
      <c r="J37" s="1123">
        <v>0</v>
      </c>
      <c r="K37" s="1123">
        <v>875.59999999999991</v>
      </c>
      <c r="L37" s="1123">
        <v>1829.1</v>
      </c>
      <c r="M37" s="1123">
        <v>1082.0999999999999</v>
      </c>
      <c r="N37" s="1123">
        <v>1754.7</v>
      </c>
      <c r="O37" s="1123">
        <v>895.5</v>
      </c>
      <c r="P37" s="1124">
        <v>1000.9</v>
      </c>
      <c r="R37" s="1306"/>
      <c r="S37" s="1306"/>
      <c r="T37" s="146" t="s">
        <v>176</v>
      </c>
      <c r="U37" s="1122">
        <f t="shared" si="23"/>
        <v>423939.00000000012</v>
      </c>
      <c r="V37" s="1123">
        <f t="shared" si="23"/>
        <v>295876.20000000007</v>
      </c>
      <c r="W37" s="1123">
        <f t="shared" si="23"/>
        <v>246834.80000000005</v>
      </c>
      <c r="X37" s="1123">
        <f t="shared" si="23"/>
        <v>462750.90000000008</v>
      </c>
      <c r="Y37" s="1123">
        <f t="shared" si="23"/>
        <v>273140.5</v>
      </c>
      <c r="Z37" s="1123">
        <f t="shared" si="23"/>
        <v>264400.90000000002</v>
      </c>
      <c r="AA37" s="1123">
        <f t="shared" si="23"/>
        <v>276084.80000000005</v>
      </c>
      <c r="AB37" s="1123">
        <f t="shared" si="23"/>
        <v>393876.39999999997</v>
      </c>
      <c r="AC37" s="1123">
        <f t="shared" si="23"/>
        <v>368229.99999999983</v>
      </c>
      <c r="AD37" s="1123">
        <f t="shared" si="23"/>
        <v>241591.9</v>
      </c>
      <c r="AE37" s="1123">
        <f t="shared" si="23"/>
        <v>258985.19999999998</v>
      </c>
      <c r="AF37" s="1124">
        <f t="shared" si="23"/>
        <v>284967.39999999997</v>
      </c>
      <c r="AH37" s="169">
        <f>SUM(U37:AG37)</f>
        <v>3790678.0000000005</v>
      </c>
      <c r="AI37" s="170">
        <f t="shared" si="24"/>
        <v>3790678.0000000005</v>
      </c>
      <c r="AJ37" s="410">
        <v>409794</v>
      </c>
      <c r="AK37" s="170">
        <f t="shared" ref="AK37:AK58" si="25">AJ37-AI37</f>
        <v>-3380884.0000000005</v>
      </c>
    </row>
    <row r="38" spans="2:37" ht="13.5" customHeight="1" x14ac:dyDescent="0.15">
      <c r="B38" s="1306"/>
      <c r="C38" s="1306"/>
      <c r="D38" s="146" t="s">
        <v>177</v>
      </c>
      <c r="E38" s="1034">
        <v>7008601</v>
      </c>
      <c r="F38" s="1035">
        <v>2271583</v>
      </c>
      <c r="G38" s="1035">
        <v>2750183</v>
      </c>
      <c r="H38" s="1035">
        <v>7227425</v>
      </c>
      <c r="I38" s="1035">
        <v>0</v>
      </c>
      <c r="J38" s="1035">
        <v>0</v>
      </c>
      <c r="K38" s="1035">
        <v>1793926</v>
      </c>
      <c r="L38" s="1035">
        <v>3554355</v>
      </c>
      <c r="M38" s="1035">
        <v>2643571</v>
      </c>
      <c r="N38" s="1035">
        <v>4262165</v>
      </c>
      <c r="O38" s="1035">
        <v>2194127</v>
      </c>
      <c r="P38" s="1036">
        <v>2305711</v>
      </c>
      <c r="R38" s="1306"/>
      <c r="S38" s="1306"/>
      <c r="T38" s="146" t="s">
        <v>177</v>
      </c>
      <c r="U38" s="1034">
        <f t="shared" si="23"/>
        <v>1044208121</v>
      </c>
      <c r="V38" s="1035">
        <f t="shared" si="23"/>
        <v>697122536</v>
      </c>
      <c r="W38" s="1035">
        <f t="shared" si="23"/>
        <v>584410799</v>
      </c>
      <c r="X38" s="1035">
        <f t="shared" si="23"/>
        <v>1129241857</v>
      </c>
      <c r="Y38" s="1035">
        <f t="shared" si="23"/>
        <v>660840720</v>
      </c>
      <c r="Z38" s="1035">
        <f t="shared" si="23"/>
        <v>651371298</v>
      </c>
      <c r="AA38" s="1035">
        <f t="shared" si="23"/>
        <v>666963401</v>
      </c>
      <c r="AB38" s="1035">
        <f t="shared" si="23"/>
        <v>1025864343</v>
      </c>
      <c r="AC38" s="1035">
        <f t="shared" si="23"/>
        <v>1040369058</v>
      </c>
      <c r="AD38" s="1035">
        <f t="shared" si="23"/>
        <v>637218186</v>
      </c>
      <c r="AE38" s="1035">
        <f t="shared" si="23"/>
        <v>686120662</v>
      </c>
      <c r="AF38" s="1036">
        <f t="shared" si="23"/>
        <v>733963217</v>
      </c>
      <c r="AH38" s="169">
        <f>SUM(U38:AF38)</f>
        <v>9557694198</v>
      </c>
      <c r="AI38" s="170">
        <f t="shared" si="24"/>
        <v>9557694198</v>
      </c>
      <c r="AJ38" s="410">
        <v>998496801</v>
      </c>
      <c r="AK38" s="170">
        <f t="shared" si="25"/>
        <v>-8559197397</v>
      </c>
    </row>
    <row r="39" spans="2:37" ht="15.6" customHeight="1" x14ac:dyDescent="0.15">
      <c r="B39" s="1306"/>
      <c r="C39" s="1307"/>
      <c r="D39" s="149" t="s">
        <v>179</v>
      </c>
      <c r="E39" s="1037">
        <f t="shared" ref="E39:P39" si="26">IF(E37 = 0, 0, E38/E37)</f>
        <v>2034.3088935330316</v>
      </c>
      <c r="F39" s="1038">
        <f t="shared" si="26"/>
        <v>2165.6811898179044</v>
      </c>
      <c r="G39" s="1038">
        <f t="shared" si="26"/>
        <v>1614.7152418976048</v>
      </c>
      <c r="H39" s="1038">
        <f t="shared" si="26"/>
        <v>2162.1518532922487</v>
      </c>
      <c r="I39" s="1038">
        <f t="shared" si="26"/>
        <v>0</v>
      </c>
      <c r="J39" s="1038">
        <f t="shared" si="26"/>
        <v>0</v>
      </c>
      <c r="K39" s="1038">
        <f t="shared" si="26"/>
        <v>2048.7962539972591</v>
      </c>
      <c r="L39" s="1038">
        <f t="shared" si="26"/>
        <v>1943.2261768082665</v>
      </c>
      <c r="M39" s="1038">
        <f t="shared" si="26"/>
        <v>2443.0006468903061</v>
      </c>
      <c r="N39" s="1038">
        <f t="shared" si="26"/>
        <v>2428.9992591326154</v>
      </c>
      <c r="O39" s="1038">
        <f t="shared" si="26"/>
        <v>2450.1697375767726</v>
      </c>
      <c r="P39" s="1039">
        <f t="shared" si="26"/>
        <v>2303.6377260465583</v>
      </c>
      <c r="R39" s="1306"/>
      <c r="S39" s="1307"/>
      <c r="T39" s="149" t="s">
        <v>179</v>
      </c>
      <c r="U39" s="1037">
        <f>IF(U37=0,0,U38/U37)</f>
        <v>2463.1093647906887</v>
      </c>
      <c r="V39" s="1038">
        <f>IF(V37=0,0,V38/V37)</f>
        <v>2356.1291377947932</v>
      </c>
      <c r="W39" s="1038">
        <f t="shared" ref="W39:AF39" si="27">IF(W37=0,0,W38/W37)</f>
        <v>2367.619148515525</v>
      </c>
      <c r="X39" s="1038">
        <f t="shared" si="27"/>
        <v>2440.280196105507</v>
      </c>
      <c r="Y39" s="1038">
        <f t="shared" si="27"/>
        <v>2419.4168202811375</v>
      </c>
      <c r="Z39" s="1038">
        <f t="shared" si="27"/>
        <v>2463.5744356392129</v>
      </c>
      <c r="AA39" s="1038">
        <f t="shared" si="27"/>
        <v>2415.7918183108955</v>
      </c>
      <c r="AB39" s="1038">
        <f t="shared" si="27"/>
        <v>2604.5336633522602</v>
      </c>
      <c r="AC39" s="1038">
        <f t="shared" si="27"/>
        <v>2825.3240040192286</v>
      </c>
      <c r="AD39" s="1038">
        <f t="shared" si="27"/>
        <v>2637.580920552386</v>
      </c>
      <c r="AE39" s="1038">
        <f t="shared" si="27"/>
        <v>2649.2659117200519</v>
      </c>
      <c r="AF39" s="1039">
        <f t="shared" si="27"/>
        <v>2575.6041462988401</v>
      </c>
      <c r="AH39" s="171">
        <f>IF(AH37=0,"－　　",AH38/AH37)</f>
        <v>2521.3679974927963</v>
      </c>
      <c r="AI39" s="170">
        <f t="shared" si="24"/>
        <v>2521.3679974927963</v>
      </c>
      <c r="AJ39" s="410"/>
      <c r="AK39" s="170"/>
    </row>
    <row r="40" spans="2:37" ht="13.5" customHeight="1" x14ac:dyDescent="0.15">
      <c r="B40" s="1306"/>
      <c r="C40" s="1305">
        <v>4</v>
      </c>
      <c r="D40" s="144" t="s">
        <v>178</v>
      </c>
      <c r="E40" s="1031">
        <v>39</v>
      </c>
      <c r="F40" s="1032">
        <v>48</v>
      </c>
      <c r="G40" s="1032">
        <v>27</v>
      </c>
      <c r="H40" s="1032">
        <v>47</v>
      </c>
      <c r="I40" s="1032">
        <v>24</v>
      </c>
      <c r="J40" s="1032">
        <v>12</v>
      </c>
      <c r="K40" s="1032">
        <v>35</v>
      </c>
      <c r="L40" s="1032">
        <v>30</v>
      </c>
      <c r="M40" s="1032">
        <v>21</v>
      </c>
      <c r="N40" s="1032">
        <v>20</v>
      </c>
      <c r="O40" s="1032">
        <v>22</v>
      </c>
      <c r="P40" s="1033">
        <v>19</v>
      </c>
      <c r="R40" s="1306"/>
      <c r="S40" s="1305">
        <v>4</v>
      </c>
      <c r="T40" s="144" t="s">
        <v>178</v>
      </c>
      <c r="U40" s="1031">
        <f t="shared" ref="U40:AF42" si="28">E13+E40+U13</f>
        <v>622</v>
      </c>
      <c r="V40" s="1032">
        <f t="shared" si="28"/>
        <v>520</v>
      </c>
      <c r="W40" s="1032">
        <f t="shared" si="28"/>
        <v>498</v>
      </c>
      <c r="X40" s="1032">
        <f t="shared" si="28"/>
        <v>543</v>
      </c>
      <c r="Y40" s="1032">
        <f t="shared" si="28"/>
        <v>420</v>
      </c>
      <c r="Z40" s="1032">
        <f t="shared" si="28"/>
        <v>449</v>
      </c>
      <c r="AA40" s="1032">
        <f t="shared" si="28"/>
        <v>574</v>
      </c>
      <c r="AB40" s="1032">
        <f t="shared" si="28"/>
        <v>561</v>
      </c>
      <c r="AC40" s="1032">
        <f t="shared" si="28"/>
        <v>568</v>
      </c>
      <c r="AD40" s="1032">
        <f t="shared" si="28"/>
        <v>449</v>
      </c>
      <c r="AE40" s="1032">
        <f t="shared" si="28"/>
        <v>447</v>
      </c>
      <c r="AF40" s="1033">
        <f t="shared" si="28"/>
        <v>535</v>
      </c>
      <c r="AH40" s="172">
        <f>SUM(U40:AG40)</f>
        <v>6186</v>
      </c>
      <c r="AI40" s="170">
        <f t="shared" si="24"/>
        <v>6186</v>
      </c>
      <c r="AJ40" s="410">
        <v>2942</v>
      </c>
      <c r="AK40" s="170">
        <f t="shared" si="25"/>
        <v>-3244</v>
      </c>
    </row>
    <row r="41" spans="2:37" ht="13.5" customHeight="1" x14ac:dyDescent="0.15">
      <c r="B41" s="1306"/>
      <c r="C41" s="1306"/>
      <c r="D41" s="146" t="s">
        <v>176</v>
      </c>
      <c r="E41" s="1122">
        <v>17507.7</v>
      </c>
      <c r="F41" s="1123">
        <v>19843.499999999996</v>
      </c>
      <c r="G41" s="1123">
        <v>11598.2</v>
      </c>
      <c r="H41" s="1123">
        <v>20066.5</v>
      </c>
      <c r="I41" s="1123">
        <v>9999.4</v>
      </c>
      <c r="J41" s="1123">
        <v>5609</v>
      </c>
      <c r="K41" s="1123">
        <v>14879.199999999997</v>
      </c>
      <c r="L41" s="1123">
        <v>13070.7</v>
      </c>
      <c r="M41" s="1123">
        <v>9506.1</v>
      </c>
      <c r="N41" s="1123">
        <v>9178.4</v>
      </c>
      <c r="O41" s="1123">
        <v>10076.999999999998</v>
      </c>
      <c r="P41" s="1124">
        <v>8923.5000000000018</v>
      </c>
      <c r="R41" s="1306"/>
      <c r="S41" s="1306"/>
      <c r="T41" s="146" t="s">
        <v>176</v>
      </c>
      <c r="U41" s="1122">
        <f t="shared" si="28"/>
        <v>286618.10000000015</v>
      </c>
      <c r="V41" s="1123">
        <f t="shared" si="28"/>
        <v>234235.9</v>
      </c>
      <c r="W41" s="1123">
        <f t="shared" si="28"/>
        <v>223724.00000000006</v>
      </c>
      <c r="X41" s="1123">
        <f t="shared" si="28"/>
        <v>247572.5</v>
      </c>
      <c r="Y41" s="1123">
        <f t="shared" si="28"/>
        <v>187009.40000000002</v>
      </c>
      <c r="Z41" s="1123">
        <f t="shared" si="28"/>
        <v>201643.4</v>
      </c>
      <c r="AA41" s="1123">
        <f t="shared" si="28"/>
        <v>253663.79999999993</v>
      </c>
      <c r="AB41" s="1123">
        <f t="shared" si="28"/>
        <v>254714.69999999995</v>
      </c>
      <c r="AC41" s="1123">
        <f t="shared" si="28"/>
        <v>258076.1</v>
      </c>
      <c r="AD41" s="1123">
        <f t="shared" si="28"/>
        <v>206592.09999999998</v>
      </c>
      <c r="AE41" s="1123">
        <f t="shared" si="28"/>
        <v>203851.30000000008</v>
      </c>
      <c r="AF41" s="1124">
        <f t="shared" si="28"/>
        <v>246220.69999999995</v>
      </c>
      <c r="AH41" s="169">
        <f>SUM(U41:AG41)</f>
        <v>2803922</v>
      </c>
      <c r="AI41" s="170">
        <f>AH41</f>
        <v>2803922</v>
      </c>
      <c r="AJ41" s="410">
        <v>1301276.5</v>
      </c>
      <c r="AK41" s="170">
        <f t="shared" si="25"/>
        <v>-1502645.5</v>
      </c>
    </row>
    <row r="42" spans="2:37" ht="13.5" customHeight="1" x14ac:dyDescent="0.15">
      <c r="B42" s="1306"/>
      <c r="C42" s="1306"/>
      <c r="D42" s="146" t="s">
        <v>177</v>
      </c>
      <c r="E42" s="1034">
        <v>29363742</v>
      </c>
      <c r="F42" s="1035">
        <v>30677511</v>
      </c>
      <c r="G42" s="1035">
        <v>17705101</v>
      </c>
      <c r="H42" s="1035">
        <v>32367731</v>
      </c>
      <c r="I42" s="1035">
        <v>15372678</v>
      </c>
      <c r="J42" s="1035">
        <v>9939299</v>
      </c>
      <c r="K42" s="1035">
        <v>25959098</v>
      </c>
      <c r="L42" s="1035">
        <v>23198975</v>
      </c>
      <c r="M42" s="1035">
        <v>19722517</v>
      </c>
      <c r="N42" s="1035">
        <v>18239604</v>
      </c>
      <c r="O42" s="1035">
        <v>19230637</v>
      </c>
      <c r="P42" s="1036">
        <v>16907159</v>
      </c>
      <c r="R42" s="1306"/>
      <c r="S42" s="1306"/>
      <c r="T42" s="146" t="s">
        <v>177</v>
      </c>
      <c r="U42" s="1034">
        <f t="shared" si="28"/>
        <v>559492991</v>
      </c>
      <c r="V42" s="1035">
        <f t="shared" si="28"/>
        <v>450107462</v>
      </c>
      <c r="W42" s="1035">
        <f t="shared" si="28"/>
        <v>419013083</v>
      </c>
      <c r="X42" s="1035">
        <f t="shared" si="28"/>
        <v>467427991</v>
      </c>
      <c r="Y42" s="1035">
        <f t="shared" si="28"/>
        <v>351545795</v>
      </c>
      <c r="Z42" s="1035">
        <f t="shared" si="28"/>
        <v>402875179</v>
      </c>
      <c r="AA42" s="1035">
        <f t="shared" si="28"/>
        <v>505348777</v>
      </c>
      <c r="AB42" s="1035">
        <f t="shared" si="28"/>
        <v>553161961</v>
      </c>
      <c r="AC42" s="1035">
        <f t="shared" si="28"/>
        <v>618241213</v>
      </c>
      <c r="AD42" s="1035">
        <f t="shared" si="28"/>
        <v>449217649</v>
      </c>
      <c r="AE42" s="1035">
        <f t="shared" si="28"/>
        <v>451037168</v>
      </c>
      <c r="AF42" s="1036">
        <f t="shared" si="28"/>
        <v>534574867</v>
      </c>
      <c r="AH42" s="169">
        <f>SUM(U42:AF42)</f>
        <v>5762044136</v>
      </c>
      <c r="AI42" s="170">
        <f t="shared" si="24"/>
        <v>5762044136</v>
      </c>
      <c r="AJ42" s="410">
        <v>2673640200</v>
      </c>
      <c r="AK42" s="170">
        <f t="shared" si="25"/>
        <v>-3088403936</v>
      </c>
    </row>
    <row r="43" spans="2:37" ht="15.6" customHeight="1" x14ac:dyDescent="0.15">
      <c r="B43" s="1306"/>
      <c r="C43" s="1307"/>
      <c r="D43" s="149" t="s">
        <v>179</v>
      </c>
      <c r="E43" s="1037">
        <f t="shared" ref="E43:P43" si="29">IF(E41 = 0, 0, E42/E41)</f>
        <v>1677.1901506194417</v>
      </c>
      <c r="F43" s="1038">
        <f t="shared" si="29"/>
        <v>1545.9727870587349</v>
      </c>
      <c r="G43" s="1038">
        <f t="shared" si="29"/>
        <v>1526.5386870376437</v>
      </c>
      <c r="H43" s="1038">
        <f t="shared" si="29"/>
        <v>1613.0232477013928</v>
      </c>
      <c r="I43" s="1038">
        <f t="shared" si="29"/>
        <v>1537.3600416024963</v>
      </c>
      <c r="J43" s="1038">
        <f t="shared" si="29"/>
        <v>1772.0269210197896</v>
      </c>
      <c r="K43" s="1038">
        <f t="shared" si="29"/>
        <v>1744.6568363890535</v>
      </c>
      <c r="L43" s="1038">
        <f t="shared" si="29"/>
        <v>1774.8839006327128</v>
      </c>
      <c r="M43" s="1038">
        <f t="shared" si="29"/>
        <v>2074.7222309885233</v>
      </c>
      <c r="N43" s="1038">
        <f t="shared" si="29"/>
        <v>1987.2313257212586</v>
      </c>
      <c r="O43" s="1038">
        <f t="shared" si="29"/>
        <v>1908.3692567232315</v>
      </c>
      <c r="P43" s="1039">
        <f t="shared" si="29"/>
        <v>1894.6779850955338</v>
      </c>
      <c r="R43" s="1306"/>
      <c r="S43" s="1307"/>
      <c r="T43" s="149" t="s">
        <v>179</v>
      </c>
      <c r="U43" s="1037">
        <f>IF(U41=0,0,U42/U41)</f>
        <v>1952.0504497099091</v>
      </c>
      <c r="V43" s="1038">
        <f>IF(V41=0,0,V42/V41)</f>
        <v>1921.5989607058525</v>
      </c>
      <c r="W43" s="1038">
        <f t="shared" ref="W43:AF43" si="30">IF(W41=0,0,W42/W41)</f>
        <v>1872.9018031145513</v>
      </c>
      <c r="X43" s="1038">
        <f t="shared" si="30"/>
        <v>1888.04487978269</v>
      </c>
      <c r="Y43" s="1038">
        <f t="shared" si="30"/>
        <v>1879.8295433277683</v>
      </c>
      <c r="Z43" s="1038">
        <f t="shared" si="30"/>
        <v>1997.95866861995</v>
      </c>
      <c r="AA43" s="1038">
        <f t="shared" si="30"/>
        <v>1992.1990327354558</v>
      </c>
      <c r="AB43" s="1038">
        <f t="shared" si="30"/>
        <v>2171.6923326372607</v>
      </c>
      <c r="AC43" s="1038">
        <f t="shared" si="30"/>
        <v>2395.5771689048306</v>
      </c>
      <c r="AD43" s="1038">
        <f t="shared" si="30"/>
        <v>2174.4183296457127</v>
      </c>
      <c r="AE43" s="1038">
        <f t="shared" si="30"/>
        <v>2212.5793065827879</v>
      </c>
      <c r="AF43" s="1039">
        <f t="shared" si="30"/>
        <v>2171.1207343655515</v>
      </c>
      <c r="AH43" s="171">
        <f>IF(AH41=0,"－　　",AH42/AH41)</f>
        <v>2054.9944456372182</v>
      </c>
      <c r="AI43" s="170">
        <f t="shared" si="24"/>
        <v>2054.9944456372182</v>
      </c>
      <c r="AJ43" s="410"/>
      <c r="AK43" s="170"/>
    </row>
    <row r="44" spans="2:37" ht="13.5" customHeight="1" x14ac:dyDescent="0.15">
      <c r="B44" s="1306"/>
      <c r="C44" s="1305">
        <v>3</v>
      </c>
      <c r="D44" s="144" t="s">
        <v>178</v>
      </c>
      <c r="E44" s="1031">
        <v>97</v>
      </c>
      <c r="F44" s="1032">
        <v>103</v>
      </c>
      <c r="G44" s="1032">
        <v>71</v>
      </c>
      <c r="H44" s="1032">
        <v>94</v>
      </c>
      <c r="I44" s="1032">
        <v>68</v>
      </c>
      <c r="J44" s="1032">
        <v>55</v>
      </c>
      <c r="K44" s="1032">
        <v>67</v>
      </c>
      <c r="L44" s="1032">
        <v>62</v>
      </c>
      <c r="M44" s="1032">
        <v>38</v>
      </c>
      <c r="N44" s="1032">
        <v>70</v>
      </c>
      <c r="O44" s="1032">
        <v>39</v>
      </c>
      <c r="P44" s="1033">
        <v>60</v>
      </c>
      <c r="R44" s="1306"/>
      <c r="S44" s="1305">
        <v>3</v>
      </c>
      <c r="T44" s="144" t="s">
        <v>178</v>
      </c>
      <c r="U44" s="1031">
        <f t="shared" ref="U44:AF46" si="31">E17+E44+U17</f>
        <v>329</v>
      </c>
      <c r="V44" s="1032">
        <f t="shared" si="31"/>
        <v>345</v>
      </c>
      <c r="W44" s="1032">
        <f t="shared" si="31"/>
        <v>304</v>
      </c>
      <c r="X44" s="1032">
        <f t="shared" si="31"/>
        <v>294</v>
      </c>
      <c r="Y44" s="1032">
        <f t="shared" si="31"/>
        <v>248</v>
      </c>
      <c r="Z44" s="1032">
        <f t="shared" si="31"/>
        <v>285</v>
      </c>
      <c r="AA44" s="1032">
        <f t="shared" si="31"/>
        <v>310</v>
      </c>
      <c r="AB44" s="1032">
        <f t="shared" si="31"/>
        <v>292</v>
      </c>
      <c r="AC44" s="1032">
        <f t="shared" si="31"/>
        <v>296</v>
      </c>
      <c r="AD44" s="1032">
        <f t="shared" si="31"/>
        <v>321</v>
      </c>
      <c r="AE44" s="1032">
        <f t="shared" si="31"/>
        <v>250</v>
      </c>
      <c r="AF44" s="1033">
        <f t="shared" si="31"/>
        <v>350</v>
      </c>
      <c r="AH44" s="172">
        <f>SUM(U44:AG44)</f>
        <v>3624</v>
      </c>
      <c r="AI44" s="170">
        <f t="shared" si="24"/>
        <v>3624</v>
      </c>
      <c r="AJ44" s="410">
        <v>2780</v>
      </c>
      <c r="AK44" s="170">
        <f t="shared" si="25"/>
        <v>-844</v>
      </c>
    </row>
    <row r="45" spans="2:37" ht="13.5" customHeight="1" x14ac:dyDescent="0.15">
      <c r="B45" s="1306"/>
      <c r="C45" s="1306"/>
      <c r="D45" s="146" t="s">
        <v>176</v>
      </c>
      <c r="E45" s="1122">
        <v>38325.299999999996</v>
      </c>
      <c r="F45" s="1123">
        <v>39354.500000000007</v>
      </c>
      <c r="G45" s="1123">
        <v>27198.100000000006</v>
      </c>
      <c r="H45" s="1123">
        <v>35801.800000000003</v>
      </c>
      <c r="I45" s="1123">
        <v>26676.999999999996</v>
      </c>
      <c r="J45" s="1123">
        <v>21777.9</v>
      </c>
      <c r="K45" s="1123">
        <v>26110.899999999998</v>
      </c>
      <c r="L45" s="1123">
        <v>24214.100000000002</v>
      </c>
      <c r="M45" s="1123">
        <v>15438.900000000001</v>
      </c>
      <c r="N45" s="1123">
        <v>27591.9</v>
      </c>
      <c r="O45" s="1123">
        <v>16198.7</v>
      </c>
      <c r="P45" s="1124">
        <v>23742</v>
      </c>
      <c r="R45" s="1306"/>
      <c r="S45" s="1306"/>
      <c r="T45" s="146" t="s">
        <v>176</v>
      </c>
      <c r="U45" s="1122">
        <f t="shared" si="31"/>
        <v>135334.70000000001</v>
      </c>
      <c r="V45" s="1123">
        <f t="shared" si="31"/>
        <v>137423.30000000002</v>
      </c>
      <c r="W45" s="1123">
        <f t="shared" si="31"/>
        <v>123157.8</v>
      </c>
      <c r="X45" s="1123">
        <f t="shared" si="31"/>
        <v>119639.09999999999</v>
      </c>
      <c r="Y45" s="1123">
        <f t="shared" si="31"/>
        <v>99885.3</v>
      </c>
      <c r="Z45" s="1123">
        <f t="shared" si="31"/>
        <v>118082.29999999999</v>
      </c>
      <c r="AA45" s="1123">
        <f t="shared" si="31"/>
        <v>127682.29999999997</v>
      </c>
      <c r="AB45" s="1123">
        <f t="shared" si="31"/>
        <v>121012.5</v>
      </c>
      <c r="AC45" s="1123">
        <f t="shared" si="31"/>
        <v>124098.5</v>
      </c>
      <c r="AD45" s="1123">
        <f t="shared" si="31"/>
        <v>131686</v>
      </c>
      <c r="AE45" s="1123">
        <f t="shared" si="31"/>
        <v>105925.20000000001</v>
      </c>
      <c r="AF45" s="1124">
        <f t="shared" si="31"/>
        <v>146647.80000000005</v>
      </c>
      <c r="AH45" s="169">
        <f>SUM(U45:AG45)</f>
        <v>1490574.7999999998</v>
      </c>
      <c r="AI45" s="170">
        <f t="shared" si="24"/>
        <v>1490574.7999999998</v>
      </c>
      <c r="AJ45" s="410">
        <v>1172923</v>
      </c>
      <c r="AK45" s="170">
        <f t="shared" si="25"/>
        <v>-317651.79999999981</v>
      </c>
    </row>
    <row r="46" spans="2:37" ht="13.5" customHeight="1" x14ac:dyDescent="0.15">
      <c r="B46" s="1306"/>
      <c r="C46" s="1306"/>
      <c r="D46" s="146" t="s">
        <v>177</v>
      </c>
      <c r="E46" s="1122">
        <v>53399532</v>
      </c>
      <c r="F46" s="1123">
        <v>52873616</v>
      </c>
      <c r="G46" s="1123">
        <v>35027394</v>
      </c>
      <c r="H46" s="1123">
        <v>47126208</v>
      </c>
      <c r="I46" s="1123">
        <v>35597297</v>
      </c>
      <c r="J46" s="1123">
        <v>31411953</v>
      </c>
      <c r="K46" s="1123">
        <v>38447204</v>
      </c>
      <c r="L46" s="1123">
        <v>37627032</v>
      </c>
      <c r="M46" s="1123">
        <v>26059616</v>
      </c>
      <c r="N46" s="1123">
        <v>40921814</v>
      </c>
      <c r="O46" s="1123">
        <v>25570215</v>
      </c>
      <c r="P46" s="1124">
        <v>35999044</v>
      </c>
      <c r="R46" s="1306"/>
      <c r="S46" s="1306"/>
      <c r="T46" s="146" t="s">
        <v>177</v>
      </c>
      <c r="U46" s="1122">
        <f t="shared" si="31"/>
        <v>210363228</v>
      </c>
      <c r="V46" s="1123">
        <f t="shared" si="31"/>
        <v>207151242</v>
      </c>
      <c r="W46" s="1123">
        <f t="shared" si="31"/>
        <v>183704533</v>
      </c>
      <c r="X46" s="1123">
        <f t="shared" si="31"/>
        <v>178583827</v>
      </c>
      <c r="Y46" s="1123">
        <f t="shared" si="31"/>
        <v>150058342</v>
      </c>
      <c r="Z46" s="1123">
        <f t="shared" si="31"/>
        <v>193625825</v>
      </c>
      <c r="AA46" s="1123">
        <f t="shared" si="31"/>
        <v>213353309</v>
      </c>
      <c r="AB46" s="1123">
        <f t="shared" si="31"/>
        <v>216586256</v>
      </c>
      <c r="AC46" s="1123">
        <f t="shared" si="31"/>
        <v>243865643</v>
      </c>
      <c r="AD46" s="1123">
        <f t="shared" si="31"/>
        <v>216909711</v>
      </c>
      <c r="AE46" s="1123">
        <f t="shared" si="31"/>
        <v>184966746</v>
      </c>
      <c r="AF46" s="1124">
        <f t="shared" si="31"/>
        <v>252824548</v>
      </c>
      <c r="AH46" s="169">
        <f>SUM(U46:AF46)</f>
        <v>2451993210</v>
      </c>
      <c r="AI46" s="170">
        <f t="shared" si="24"/>
        <v>2451993210</v>
      </c>
      <c r="AJ46" s="410">
        <v>2060749303</v>
      </c>
      <c r="AK46" s="170">
        <f t="shared" si="25"/>
        <v>-391243907</v>
      </c>
    </row>
    <row r="47" spans="2:37" ht="15.6" customHeight="1" x14ac:dyDescent="0.15">
      <c r="B47" s="1306"/>
      <c r="C47" s="1307"/>
      <c r="D47" s="149" t="s">
        <v>179</v>
      </c>
      <c r="E47" s="1037">
        <f t="shared" ref="E47:P47" si="32">IF(E45 = 0, 0, E46/E45)</f>
        <v>1393.3232616574433</v>
      </c>
      <c r="F47" s="1038">
        <f t="shared" si="32"/>
        <v>1343.5214778487846</v>
      </c>
      <c r="G47" s="1038">
        <f t="shared" si="32"/>
        <v>1287.8617991697947</v>
      </c>
      <c r="H47" s="1038">
        <f t="shared" si="32"/>
        <v>1316.3083420386683</v>
      </c>
      <c r="I47" s="1038">
        <f t="shared" si="32"/>
        <v>1334.3815646437008</v>
      </c>
      <c r="J47" s="1038">
        <f t="shared" si="32"/>
        <v>1442.3775019629991</v>
      </c>
      <c r="K47" s="1038">
        <f t="shared" si="32"/>
        <v>1472.4580156179986</v>
      </c>
      <c r="L47" s="1038">
        <f t="shared" si="32"/>
        <v>1553.9306437158514</v>
      </c>
      <c r="M47" s="1038">
        <f t="shared" si="32"/>
        <v>1687.9192170426647</v>
      </c>
      <c r="N47" s="1038">
        <f t="shared" si="32"/>
        <v>1483.1096807396373</v>
      </c>
      <c r="O47" s="1038">
        <f t="shared" si="32"/>
        <v>1578.5350058955348</v>
      </c>
      <c r="P47" s="1039">
        <f t="shared" si="32"/>
        <v>1516.2599612501053</v>
      </c>
      <c r="R47" s="1306"/>
      <c r="S47" s="1307"/>
      <c r="T47" s="149" t="s">
        <v>179</v>
      </c>
      <c r="U47" s="1037">
        <f>IF(U45=0,0,U46/U45)</f>
        <v>1554.3923916039271</v>
      </c>
      <c r="V47" s="1038">
        <f>IF(V45=0,0,V46/V45)</f>
        <v>1507.3953398004558</v>
      </c>
      <c r="W47" s="1038">
        <f t="shared" ref="W47:AF47" si="33">IF(W45=0,0,W46/W45)</f>
        <v>1491.6191503907994</v>
      </c>
      <c r="X47" s="1038">
        <f t="shared" si="33"/>
        <v>1492.6878169427889</v>
      </c>
      <c r="Y47" s="1038">
        <f t="shared" si="33"/>
        <v>1502.3065656307786</v>
      </c>
      <c r="Z47" s="1038">
        <f t="shared" si="33"/>
        <v>1639.7531636832957</v>
      </c>
      <c r="AA47" s="1038">
        <f t="shared" si="33"/>
        <v>1670.970126634624</v>
      </c>
      <c r="AB47" s="1038">
        <f t="shared" si="33"/>
        <v>1789.7841627931</v>
      </c>
      <c r="AC47" s="1038">
        <f t="shared" si="33"/>
        <v>1965.0974266409344</v>
      </c>
      <c r="AD47" s="1038">
        <f t="shared" si="33"/>
        <v>1647.1736631076956</v>
      </c>
      <c r="AE47" s="1038">
        <f t="shared" si="33"/>
        <v>1746.2015271153605</v>
      </c>
      <c r="AF47" s="1039">
        <f t="shared" si="33"/>
        <v>1724.025508735896</v>
      </c>
      <c r="AH47" s="171">
        <f>IF(AH45=0,"－　　",AH46/AH45)</f>
        <v>1644.9984328193395</v>
      </c>
      <c r="AI47" s="170">
        <f t="shared" si="24"/>
        <v>1644.9984328193395</v>
      </c>
      <c r="AJ47" s="410"/>
      <c r="AK47" s="170"/>
    </row>
    <row r="48" spans="2:37" ht="13.5" customHeight="1" x14ac:dyDescent="0.15">
      <c r="B48" s="1306"/>
      <c r="C48" s="1305">
        <v>2</v>
      </c>
      <c r="D48" s="144" t="s">
        <v>178</v>
      </c>
      <c r="E48" s="1031">
        <v>199</v>
      </c>
      <c r="F48" s="1032">
        <v>262</v>
      </c>
      <c r="G48" s="1032">
        <v>215</v>
      </c>
      <c r="H48" s="1032">
        <v>267</v>
      </c>
      <c r="I48" s="1032">
        <v>240</v>
      </c>
      <c r="J48" s="1032">
        <v>283</v>
      </c>
      <c r="K48" s="1032">
        <v>390</v>
      </c>
      <c r="L48" s="1032">
        <v>303</v>
      </c>
      <c r="M48" s="1032">
        <v>171</v>
      </c>
      <c r="N48" s="1032">
        <v>325</v>
      </c>
      <c r="O48" s="1032">
        <v>257</v>
      </c>
      <c r="P48" s="1033">
        <v>235</v>
      </c>
      <c r="R48" s="1306"/>
      <c r="S48" s="1305">
        <v>2</v>
      </c>
      <c r="T48" s="144" t="s">
        <v>178</v>
      </c>
      <c r="U48" s="1031">
        <f t="shared" ref="U48:AF50" si="34">E21+E48+U21</f>
        <v>305</v>
      </c>
      <c r="V48" s="1032">
        <f t="shared" si="34"/>
        <v>407</v>
      </c>
      <c r="W48" s="1032">
        <f t="shared" si="34"/>
        <v>357</v>
      </c>
      <c r="X48" s="1032">
        <f t="shared" si="34"/>
        <v>406</v>
      </c>
      <c r="Y48" s="1032">
        <f t="shared" si="34"/>
        <v>343</v>
      </c>
      <c r="Z48" s="1032">
        <f t="shared" si="34"/>
        <v>459</v>
      </c>
      <c r="AA48" s="1032">
        <f t="shared" si="34"/>
        <v>534</v>
      </c>
      <c r="AB48" s="1032">
        <f t="shared" si="34"/>
        <v>466</v>
      </c>
      <c r="AC48" s="1032">
        <f t="shared" si="34"/>
        <v>313</v>
      </c>
      <c r="AD48" s="1032">
        <f t="shared" si="34"/>
        <v>527</v>
      </c>
      <c r="AE48" s="1032">
        <f t="shared" si="34"/>
        <v>460</v>
      </c>
      <c r="AF48" s="1033">
        <f t="shared" si="34"/>
        <v>486</v>
      </c>
      <c r="AH48" s="172">
        <f>SUM(U48:AG48)</f>
        <v>5063</v>
      </c>
      <c r="AI48" s="170">
        <f t="shared" si="24"/>
        <v>5063</v>
      </c>
      <c r="AJ48" s="410">
        <v>1787</v>
      </c>
      <c r="AK48" s="170">
        <f t="shared" si="25"/>
        <v>-3276</v>
      </c>
    </row>
    <row r="49" spans="1:37" ht="13.5" customHeight="1" x14ac:dyDescent="0.15">
      <c r="B49" s="1306"/>
      <c r="C49" s="1306"/>
      <c r="D49" s="146" t="s">
        <v>176</v>
      </c>
      <c r="E49" s="1122">
        <v>67049.3</v>
      </c>
      <c r="F49" s="1123">
        <v>88059</v>
      </c>
      <c r="G49" s="1123">
        <v>72996.600000000006</v>
      </c>
      <c r="H49" s="1123">
        <v>88334.300000000017</v>
      </c>
      <c r="I49" s="1123">
        <v>80206.899999999994</v>
      </c>
      <c r="J49" s="1123">
        <v>95004.7</v>
      </c>
      <c r="K49" s="1123">
        <v>129991.9</v>
      </c>
      <c r="L49" s="1123">
        <v>103420.49999999999</v>
      </c>
      <c r="M49" s="1123">
        <v>59130.5</v>
      </c>
      <c r="N49" s="1123">
        <v>109434.9</v>
      </c>
      <c r="O49" s="1123">
        <v>84921.400000000009</v>
      </c>
      <c r="P49" s="1124">
        <v>80167.299999999988</v>
      </c>
      <c r="R49" s="1306"/>
      <c r="S49" s="1306"/>
      <c r="T49" s="146" t="s">
        <v>176</v>
      </c>
      <c r="U49" s="1122">
        <f t="shared" si="34"/>
        <v>106079.1</v>
      </c>
      <c r="V49" s="1123">
        <f t="shared" si="34"/>
        <v>140754.40000000002</v>
      </c>
      <c r="W49" s="1123">
        <f t="shared" si="34"/>
        <v>125302.50000000001</v>
      </c>
      <c r="X49" s="1123">
        <f t="shared" si="34"/>
        <v>138555.20000000001</v>
      </c>
      <c r="Y49" s="1123">
        <f t="shared" si="34"/>
        <v>118784.59999999999</v>
      </c>
      <c r="Z49" s="1123">
        <f t="shared" si="34"/>
        <v>161198.6</v>
      </c>
      <c r="AA49" s="1123">
        <f t="shared" si="34"/>
        <v>183777.9</v>
      </c>
      <c r="AB49" s="1123">
        <f t="shared" si="34"/>
        <v>164438.99999999997</v>
      </c>
      <c r="AC49" s="1123">
        <f t="shared" si="34"/>
        <v>113389.20000000001</v>
      </c>
      <c r="AD49" s="1123">
        <f t="shared" si="34"/>
        <v>183085.3</v>
      </c>
      <c r="AE49" s="1123">
        <f t="shared" si="34"/>
        <v>158907.00000000003</v>
      </c>
      <c r="AF49" s="1124">
        <f t="shared" si="34"/>
        <v>173449.3</v>
      </c>
      <c r="AH49" s="169">
        <f>SUM(U49:AG49)</f>
        <v>1767722.1</v>
      </c>
      <c r="AI49" s="170">
        <f t="shared" si="24"/>
        <v>1767722.1</v>
      </c>
      <c r="AJ49" s="410">
        <v>656764</v>
      </c>
      <c r="AK49" s="170">
        <f t="shared" si="25"/>
        <v>-1110958.1000000001</v>
      </c>
    </row>
    <row r="50" spans="1:37" ht="13.5" customHeight="1" x14ac:dyDescent="0.15">
      <c r="B50" s="1306"/>
      <c r="C50" s="1306"/>
      <c r="D50" s="146" t="s">
        <v>177</v>
      </c>
      <c r="E50" s="1034">
        <v>79149067</v>
      </c>
      <c r="F50" s="1035">
        <v>104454340</v>
      </c>
      <c r="G50" s="1035">
        <v>85039683</v>
      </c>
      <c r="H50" s="1035">
        <v>99420315</v>
      </c>
      <c r="I50" s="1035">
        <v>91578683</v>
      </c>
      <c r="J50" s="1035">
        <v>107887197</v>
      </c>
      <c r="K50" s="1035">
        <v>155260346</v>
      </c>
      <c r="L50" s="1035">
        <v>137192928</v>
      </c>
      <c r="M50" s="1035">
        <v>81418202</v>
      </c>
      <c r="N50" s="1035">
        <v>135782349</v>
      </c>
      <c r="O50" s="1035">
        <v>110733190</v>
      </c>
      <c r="P50" s="1036">
        <v>110584488</v>
      </c>
      <c r="R50" s="1306"/>
      <c r="S50" s="1306"/>
      <c r="T50" s="146" t="s">
        <v>177</v>
      </c>
      <c r="U50" s="1034">
        <f t="shared" si="34"/>
        <v>129472035</v>
      </c>
      <c r="V50" s="1035">
        <f t="shared" si="34"/>
        <v>171292736</v>
      </c>
      <c r="W50" s="1035">
        <f t="shared" si="34"/>
        <v>150087159</v>
      </c>
      <c r="X50" s="1035">
        <f t="shared" si="34"/>
        <v>161324236</v>
      </c>
      <c r="Y50" s="1035">
        <f t="shared" si="34"/>
        <v>139170628</v>
      </c>
      <c r="Z50" s="1035">
        <f t="shared" si="34"/>
        <v>194125300</v>
      </c>
      <c r="AA50" s="1035">
        <f t="shared" si="34"/>
        <v>226521833</v>
      </c>
      <c r="AB50" s="1035">
        <f t="shared" si="34"/>
        <v>224830301</v>
      </c>
      <c r="AC50" s="1035">
        <f t="shared" si="34"/>
        <v>165336852</v>
      </c>
      <c r="AD50" s="1035">
        <f t="shared" si="34"/>
        <v>234218159</v>
      </c>
      <c r="AE50" s="1035">
        <f t="shared" si="34"/>
        <v>213052539</v>
      </c>
      <c r="AF50" s="1036">
        <f t="shared" si="34"/>
        <v>245074191</v>
      </c>
      <c r="AH50" s="169">
        <f>SUM(U50:AF50)</f>
        <v>2254505969</v>
      </c>
      <c r="AI50" s="170">
        <f t="shared" si="24"/>
        <v>2254505969</v>
      </c>
      <c r="AJ50" s="410">
        <v>772616464</v>
      </c>
      <c r="AK50" s="170">
        <f t="shared" si="25"/>
        <v>-1481889505</v>
      </c>
    </row>
    <row r="51" spans="1:37" ht="15.6" customHeight="1" x14ac:dyDescent="0.15">
      <c r="B51" s="1306"/>
      <c r="C51" s="1307"/>
      <c r="D51" s="149" t="s">
        <v>179</v>
      </c>
      <c r="E51" s="1037">
        <f t="shared" ref="E51:P51" si="35">IF(E49 = 0, 0, E50/E49)</f>
        <v>1180.4607505223767</v>
      </c>
      <c r="F51" s="1038">
        <f t="shared" si="35"/>
        <v>1186.1858526669619</v>
      </c>
      <c r="G51" s="1038">
        <f t="shared" si="35"/>
        <v>1164.9814237923408</v>
      </c>
      <c r="H51" s="1038">
        <f t="shared" si="35"/>
        <v>1125.5006832000704</v>
      </c>
      <c r="I51" s="1038">
        <f t="shared" si="35"/>
        <v>1141.7806074041011</v>
      </c>
      <c r="J51" s="1038">
        <f t="shared" si="35"/>
        <v>1135.5985230204401</v>
      </c>
      <c r="K51" s="1038">
        <f t="shared" si="35"/>
        <v>1194.3847732050997</v>
      </c>
      <c r="L51" s="1038">
        <f t="shared" si="35"/>
        <v>1326.5544838789217</v>
      </c>
      <c r="M51" s="1038">
        <f t="shared" si="35"/>
        <v>1376.9239563338717</v>
      </c>
      <c r="N51" s="1038">
        <f t="shared" si="35"/>
        <v>1240.7591088400502</v>
      </c>
      <c r="O51" s="1038">
        <f t="shared" si="35"/>
        <v>1303.9491812428903</v>
      </c>
      <c r="P51" s="1039">
        <f t="shared" si="35"/>
        <v>1379.4213850285591</v>
      </c>
      <c r="R51" s="1306"/>
      <c r="S51" s="1307"/>
      <c r="T51" s="149" t="s">
        <v>179</v>
      </c>
      <c r="U51" s="1037">
        <f t="shared" ref="U51:AF51" si="36">IF(U49=0,0,U50/U49)</f>
        <v>1220.5235055727283</v>
      </c>
      <c r="V51" s="1038">
        <f>IF(V49=0,0,V50/V49)</f>
        <v>1216.9618569650397</v>
      </c>
      <c r="W51" s="1038">
        <f t="shared" si="36"/>
        <v>1197.7985993894774</v>
      </c>
      <c r="X51" s="1038">
        <f t="shared" si="36"/>
        <v>1164.3318763929465</v>
      </c>
      <c r="Y51" s="1038">
        <f t="shared" si="36"/>
        <v>1171.6218095611721</v>
      </c>
      <c r="Z51" s="1038">
        <f t="shared" si="36"/>
        <v>1204.2616995432963</v>
      </c>
      <c r="AA51" s="1038">
        <f t="shared" si="36"/>
        <v>1232.5847286316798</v>
      </c>
      <c r="AB51" s="1038">
        <f t="shared" si="36"/>
        <v>1367.2565571427706</v>
      </c>
      <c r="AC51" s="1038">
        <f t="shared" si="36"/>
        <v>1458.1358012932446</v>
      </c>
      <c r="AD51" s="1038">
        <f t="shared" si="36"/>
        <v>1279.2843499723899</v>
      </c>
      <c r="AE51" s="1038">
        <f t="shared" si="36"/>
        <v>1340.7372802960219</v>
      </c>
      <c r="AF51" s="1039">
        <f t="shared" si="36"/>
        <v>1412.9442494146706</v>
      </c>
      <c r="AH51" s="171">
        <f>IF(AH49=0,"－　　",AH50/AH49)</f>
        <v>1275.3735267551388</v>
      </c>
      <c r="AI51" s="170">
        <f t="shared" si="24"/>
        <v>1275.3735267551388</v>
      </c>
      <c r="AJ51" s="410"/>
      <c r="AK51" s="170"/>
    </row>
    <row r="52" spans="1:37" ht="13.5" customHeight="1" x14ac:dyDescent="0.15">
      <c r="B52" s="1306"/>
      <c r="C52" s="1305">
        <v>1</v>
      </c>
      <c r="D52" s="144" t="s">
        <v>178</v>
      </c>
      <c r="E52" s="1031">
        <v>1</v>
      </c>
      <c r="F52" s="1032">
        <v>6</v>
      </c>
      <c r="G52" s="1032">
        <v>7</v>
      </c>
      <c r="H52" s="1032">
        <v>9</v>
      </c>
      <c r="I52" s="1032">
        <v>7</v>
      </c>
      <c r="J52" s="1032">
        <v>18</v>
      </c>
      <c r="K52" s="1032">
        <v>15</v>
      </c>
      <c r="L52" s="1032">
        <v>5</v>
      </c>
      <c r="M52" s="1032">
        <v>11</v>
      </c>
      <c r="N52" s="1032">
        <v>15</v>
      </c>
      <c r="O52" s="1032">
        <v>8</v>
      </c>
      <c r="P52" s="1033">
        <v>11</v>
      </c>
      <c r="R52" s="1306"/>
      <c r="S52" s="1305">
        <v>1</v>
      </c>
      <c r="T52" s="144" t="s">
        <v>178</v>
      </c>
      <c r="U52" s="1031">
        <f t="shared" ref="U52:AF54" si="37">E25+E52+U25</f>
        <v>29</v>
      </c>
      <c r="V52" s="1032">
        <f t="shared" si="37"/>
        <v>44</v>
      </c>
      <c r="W52" s="1032">
        <f t="shared" si="37"/>
        <v>44</v>
      </c>
      <c r="X52" s="1032">
        <f t="shared" si="37"/>
        <v>52</v>
      </c>
      <c r="Y52" s="1032">
        <f t="shared" si="37"/>
        <v>47</v>
      </c>
      <c r="Z52" s="1032">
        <f t="shared" si="37"/>
        <v>54</v>
      </c>
      <c r="AA52" s="1032">
        <f t="shared" si="37"/>
        <v>80</v>
      </c>
      <c r="AB52" s="1032">
        <f t="shared" si="37"/>
        <v>30</v>
      </c>
      <c r="AC52" s="1032">
        <f t="shared" si="37"/>
        <v>31</v>
      </c>
      <c r="AD52" s="1032">
        <f t="shared" si="37"/>
        <v>45</v>
      </c>
      <c r="AE52" s="1032">
        <f t="shared" si="37"/>
        <v>68</v>
      </c>
      <c r="AF52" s="1033">
        <f t="shared" si="37"/>
        <v>41</v>
      </c>
      <c r="AH52" s="172">
        <f>SUM(U52:AG52)</f>
        <v>565</v>
      </c>
      <c r="AI52" s="170">
        <f t="shared" si="24"/>
        <v>565</v>
      </c>
      <c r="AJ52" s="410">
        <v>279</v>
      </c>
      <c r="AK52" s="170">
        <f t="shared" si="25"/>
        <v>-286</v>
      </c>
    </row>
    <row r="53" spans="1:37" ht="13.5" customHeight="1" x14ac:dyDescent="0.15">
      <c r="B53" s="1306"/>
      <c r="C53" s="1306"/>
      <c r="D53" s="146" t="s">
        <v>176</v>
      </c>
      <c r="E53" s="1122">
        <v>291</v>
      </c>
      <c r="F53" s="1123">
        <v>1604.3</v>
      </c>
      <c r="G53" s="1123">
        <v>1804.3</v>
      </c>
      <c r="H53" s="1123">
        <v>2229.5</v>
      </c>
      <c r="I53" s="1123">
        <v>1867.5000000000002</v>
      </c>
      <c r="J53" s="1123">
        <v>4644.8999999999996</v>
      </c>
      <c r="K53" s="1123">
        <v>3752.6999999999994</v>
      </c>
      <c r="L53" s="1123">
        <v>1345.8999999999999</v>
      </c>
      <c r="M53" s="1123">
        <v>2945.7999999999997</v>
      </c>
      <c r="N53" s="1123">
        <v>3902.2</v>
      </c>
      <c r="O53" s="1123">
        <v>1934.8</v>
      </c>
      <c r="P53" s="1124">
        <v>2808.2</v>
      </c>
      <c r="R53" s="1306"/>
      <c r="S53" s="1306"/>
      <c r="T53" s="146" t="s">
        <v>176</v>
      </c>
      <c r="U53" s="1122">
        <f t="shared" si="37"/>
        <v>5758</v>
      </c>
      <c r="V53" s="1123">
        <f t="shared" si="37"/>
        <v>9353.2000000000007</v>
      </c>
      <c r="W53" s="1123">
        <f t="shared" si="37"/>
        <v>9693.9</v>
      </c>
      <c r="X53" s="1123">
        <f t="shared" si="37"/>
        <v>11345.9</v>
      </c>
      <c r="Y53" s="1123">
        <f t="shared" si="37"/>
        <v>9326.5000000000018</v>
      </c>
      <c r="Z53" s="1123">
        <f t="shared" si="37"/>
        <v>12353.300000000001</v>
      </c>
      <c r="AA53" s="1123">
        <f t="shared" si="37"/>
        <v>16920.399999999998</v>
      </c>
      <c r="AB53" s="1123">
        <f t="shared" si="37"/>
        <v>6545.3999999999987</v>
      </c>
      <c r="AC53" s="1123">
        <f t="shared" si="37"/>
        <v>7410.6999999999989</v>
      </c>
      <c r="AD53" s="1123">
        <f t="shared" si="37"/>
        <v>10258.200000000001</v>
      </c>
      <c r="AE53" s="1123">
        <f t="shared" si="37"/>
        <v>14037.9</v>
      </c>
      <c r="AF53" s="1124">
        <f t="shared" si="37"/>
        <v>8821.2000000000007</v>
      </c>
      <c r="AH53" s="169">
        <f>SUM(U53:AG53)</f>
        <v>121824.59999999998</v>
      </c>
      <c r="AI53" s="170">
        <f t="shared" si="24"/>
        <v>121824.59999999998</v>
      </c>
      <c r="AJ53" s="410">
        <v>70169.5</v>
      </c>
      <c r="AK53" s="170">
        <f t="shared" si="25"/>
        <v>-51655.099999999977</v>
      </c>
    </row>
    <row r="54" spans="1:37" ht="13.5" customHeight="1" x14ac:dyDescent="0.15">
      <c r="B54" s="1306"/>
      <c r="C54" s="1306"/>
      <c r="D54" s="146" t="s">
        <v>177</v>
      </c>
      <c r="E54" s="1034">
        <v>330308</v>
      </c>
      <c r="F54" s="1035">
        <v>1688824</v>
      </c>
      <c r="G54" s="1035">
        <v>1879240</v>
      </c>
      <c r="H54" s="1035">
        <v>2202944</v>
      </c>
      <c r="I54" s="1035">
        <v>1773133</v>
      </c>
      <c r="J54" s="1035">
        <v>3883121</v>
      </c>
      <c r="K54" s="1035">
        <v>3416535</v>
      </c>
      <c r="L54" s="1035">
        <v>1475299</v>
      </c>
      <c r="M54" s="1035">
        <v>3359019</v>
      </c>
      <c r="N54" s="1035">
        <v>4087100</v>
      </c>
      <c r="O54" s="1035">
        <v>2119976</v>
      </c>
      <c r="P54" s="1036">
        <v>3585463</v>
      </c>
      <c r="R54" s="1306"/>
      <c r="S54" s="1306"/>
      <c r="T54" s="146" t="s">
        <v>177</v>
      </c>
      <c r="U54" s="1034">
        <f t="shared" si="37"/>
        <v>4388151</v>
      </c>
      <c r="V54" s="1035">
        <f t="shared" si="37"/>
        <v>8129534</v>
      </c>
      <c r="W54" s="1035">
        <f t="shared" si="37"/>
        <v>8264362</v>
      </c>
      <c r="X54" s="1035">
        <f t="shared" si="37"/>
        <v>9789190</v>
      </c>
      <c r="Y54" s="1035">
        <f t="shared" si="37"/>
        <v>7426784</v>
      </c>
      <c r="Z54" s="1035">
        <f t="shared" si="37"/>
        <v>9768806</v>
      </c>
      <c r="AA54" s="1035">
        <f t="shared" si="37"/>
        <v>13299906</v>
      </c>
      <c r="AB54" s="1035">
        <f t="shared" si="37"/>
        <v>6051302</v>
      </c>
      <c r="AC54" s="1035">
        <f t="shared" si="37"/>
        <v>7637752</v>
      </c>
      <c r="AD54" s="1035">
        <f t="shared" si="37"/>
        <v>9429619</v>
      </c>
      <c r="AE54" s="1035">
        <f t="shared" si="37"/>
        <v>12423854</v>
      </c>
      <c r="AF54" s="1036">
        <f t="shared" si="37"/>
        <v>9119450</v>
      </c>
      <c r="AH54" s="169">
        <f>SUM(U54:AF54)</f>
        <v>105728710</v>
      </c>
      <c r="AI54" s="170">
        <f t="shared" si="24"/>
        <v>105728710</v>
      </c>
      <c r="AJ54" s="410">
        <v>38537739</v>
      </c>
      <c r="AK54" s="170">
        <f t="shared" si="25"/>
        <v>-67190971</v>
      </c>
    </row>
    <row r="55" spans="1:37" ht="15.6" customHeight="1" x14ac:dyDescent="0.15">
      <c r="B55" s="1306"/>
      <c r="C55" s="1307"/>
      <c r="D55" s="149" t="s">
        <v>179</v>
      </c>
      <c r="E55" s="1037">
        <f t="shared" ref="E55" si="38">IF(E53=0,0,E54/E53)</f>
        <v>1135.0790378006873</v>
      </c>
      <c r="F55" s="1038">
        <f t="shared" ref="F55:P55" si="39">IF(F53=0,0,F54/F53)</f>
        <v>1052.6859066259428</v>
      </c>
      <c r="G55" s="1038">
        <f t="shared" si="39"/>
        <v>1041.5341129523915</v>
      </c>
      <c r="H55" s="1038">
        <f t="shared" si="39"/>
        <v>988.08880915003363</v>
      </c>
      <c r="I55" s="1038">
        <f t="shared" si="39"/>
        <v>949.46880856760367</v>
      </c>
      <c r="J55" s="1038">
        <f t="shared" si="39"/>
        <v>835.99668453572747</v>
      </c>
      <c r="K55" s="1038">
        <f t="shared" si="39"/>
        <v>910.42049724198591</v>
      </c>
      <c r="L55" s="1038">
        <f t="shared" si="39"/>
        <v>1096.1431012705254</v>
      </c>
      <c r="M55" s="1038">
        <f t="shared" si="39"/>
        <v>1140.2739493516194</v>
      </c>
      <c r="N55" s="1038">
        <f t="shared" si="39"/>
        <v>1047.3835272410436</v>
      </c>
      <c r="O55" s="1038">
        <f t="shared" si="39"/>
        <v>1095.7080835228448</v>
      </c>
      <c r="P55" s="1039">
        <f t="shared" si="39"/>
        <v>1276.7833487643331</v>
      </c>
      <c r="R55" s="1306"/>
      <c r="S55" s="1307"/>
      <c r="T55" s="149" t="s">
        <v>179</v>
      </c>
      <c r="U55" s="1037">
        <f t="shared" ref="U55:AF55" si="40">IF(U53=0,0,U54/U53)</f>
        <v>762.09638763459532</v>
      </c>
      <c r="V55" s="1038">
        <f>IF(V53=0,0,V54/V53)</f>
        <v>869.171406577428</v>
      </c>
      <c r="W55" s="1038">
        <f t="shared" si="40"/>
        <v>852.53221097803771</v>
      </c>
      <c r="X55" s="1038">
        <f t="shared" si="40"/>
        <v>862.79537101508038</v>
      </c>
      <c r="Y55" s="1038">
        <f t="shared" si="40"/>
        <v>796.30986972604933</v>
      </c>
      <c r="Z55" s="1038">
        <f t="shared" si="40"/>
        <v>790.78513433657395</v>
      </c>
      <c r="AA55" s="1038">
        <f t="shared" si="40"/>
        <v>786.02787168152065</v>
      </c>
      <c r="AB55" s="1038">
        <f t="shared" si="40"/>
        <v>924.51217649035982</v>
      </c>
      <c r="AC55" s="1038">
        <f t="shared" si="40"/>
        <v>1030.638401230653</v>
      </c>
      <c r="AD55" s="1038">
        <f t="shared" si="40"/>
        <v>919.22744731044429</v>
      </c>
      <c r="AE55" s="1038">
        <f t="shared" si="40"/>
        <v>885.02226116441921</v>
      </c>
      <c r="AF55" s="1039">
        <f t="shared" si="40"/>
        <v>1033.8105926631297</v>
      </c>
      <c r="AH55" s="171">
        <f>IF(AH53=0,"－　　",AH54/AH53)</f>
        <v>867.87652083405169</v>
      </c>
      <c r="AI55" s="170">
        <f t="shared" si="24"/>
        <v>867.87652083405169</v>
      </c>
      <c r="AJ55" s="410"/>
      <c r="AK55" s="170"/>
    </row>
    <row r="56" spans="1:37" ht="13.5" customHeight="1" x14ac:dyDescent="0.15">
      <c r="B56" s="1306"/>
      <c r="C56" s="1305" t="s">
        <v>21</v>
      </c>
      <c r="D56" s="144" t="s">
        <v>178</v>
      </c>
      <c r="E56" s="1031">
        <f t="shared" ref="E56" si="41">E36+E40+E44+E48+E52</f>
        <v>343</v>
      </c>
      <c r="F56" s="1032">
        <f>F36+F40+F44+F48+F52</f>
        <v>421</v>
      </c>
      <c r="G56" s="1032">
        <f>G36+G40+G44+G48+G52</f>
        <v>324</v>
      </c>
      <c r="H56" s="1032">
        <f>H36+H40+H44+H48+H52</f>
        <v>424</v>
      </c>
      <c r="I56" s="1032">
        <f t="shared" ref="I56:P56" si="42">I36+I40+I44+I48+I52</f>
        <v>339</v>
      </c>
      <c r="J56" s="1032">
        <f t="shared" si="42"/>
        <v>368</v>
      </c>
      <c r="K56" s="1032">
        <f t="shared" si="42"/>
        <v>509</v>
      </c>
      <c r="L56" s="1032">
        <f t="shared" si="42"/>
        <v>404</v>
      </c>
      <c r="M56" s="1032">
        <f t="shared" si="42"/>
        <v>243</v>
      </c>
      <c r="N56" s="1032">
        <f t="shared" si="42"/>
        <v>434</v>
      </c>
      <c r="O56" s="1032">
        <f t="shared" si="42"/>
        <v>328</v>
      </c>
      <c r="P56" s="1033">
        <f t="shared" si="42"/>
        <v>327</v>
      </c>
      <c r="R56" s="1306"/>
      <c r="S56" s="1305" t="s">
        <v>232</v>
      </c>
      <c r="T56" s="144" t="s">
        <v>178</v>
      </c>
      <c r="U56" s="1031">
        <f t="shared" ref="U56:AF58" si="43">U36+U40+U44+U48+U52</f>
        <v>2126</v>
      </c>
      <c r="V56" s="1032">
        <f t="shared" si="43"/>
        <v>1917</v>
      </c>
      <c r="W56" s="1032">
        <f t="shared" si="43"/>
        <v>1704</v>
      </c>
      <c r="X56" s="1032">
        <f t="shared" si="43"/>
        <v>2214</v>
      </c>
      <c r="Y56" s="1032">
        <f t="shared" si="43"/>
        <v>1610</v>
      </c>
      <c r="Z56" s="1032">
        <f t="shared" si="43"/>
        <v>1780</v>
      </c>
      <c r="AA56" s="1032">
        <f t="shared" si="43"/>
        <v>2071</v>
      </c>
      <c r="AB56" s="1032">
        <f t="shared" si="43"/>
        <v>2139</v>
      </c>
      <c r="AC56" s="1032">
        <f t="shared" si="43"/>
        <v>1940</v>
      </c>
      <c r="AD56" s="1032">
        <f>AD36+AD40+AD44+AD48+AD52</f>
        <v>1832</v>
      </c>
      <c r="AE56" s="1032">
        <f>AE36+AE40+AE44+AE48+AE52</f>
        <v>1744</v>
      </c>
      <c r="AF56" s="1033">
        <f>AF36+AF40+AF44+AF48+AF52</f>
        <v>1986</v>
      </c>
      <c r="AH56" s="172">
        <f>AH36+AH40+AH44+AH48+AH52</f>
        <v>23063</v>
      </c>
      <c r="AI56" s="170">
        <f t="shared" si="24"/>
        <v>23063</v>
      </c>
      <c r="AJ56" s="410">
        <v>8675</v>
      </c>
      <c r="AK56" s="170">
        <f t="shared" si="25"/>
        <v>-14388</v>
      </c>
    </row>
    <row r="57" spans="1:37" ht="13.5" customHeight="1" x14ac:dyDescent="0.15">
      <c r="B57" s="1306"/>
      <c r="C57" s="1306"/>
      <c r="D57" s="146" t="s">
        <v>176</v>
      </c>
      <c r="E57" s="1122">
        <f t="shared" ref="E57" si="44">E37+E41+E45+E49+E53</f>
        <v>126618.5</v>
      </c>
      <c r="F57" s="1123">
        <f>F37+F41+F45+F49+F53</f>
        <v>149910.20000000001</v>
      </c>
      <c r="G57" s="1123">
        <f t="shared" ref="G57:O57" si="45">G37+G41+G45+G49+G53</f>
        <v>115300.40000000001</v>
      </c>
      <c r="H57" s="1123">
        <f t="shared" si="45"/>
        <v>149774.80000000002</v>
      </c>
      <c r="I57" s="1123">
        <f t="shared" si="45"/>
        <v>118750.79999999999</v>
      </c>
      <c r="J57" s="1123">
        <f t="shared" si="45"/>
        <v>127036.5</v>
      </c>
      <c r="K57" s="1123">
        <f t="shared" si="45"/>
        <v>175610.3</v>
      </c>
      <c r="L57" s="1123">
        <f t="shared" si="45"/>
        <v>143880.29999999999</v>
      </c>
      <c r="M57" s="1123">
        <f t="shared" si="45"/>
        <v>88103.400000000009</v>
      </c>
      <c r="N57" s="1123">
        <f t="shared" si="45"/>
        <v>151862.1</v>
      </c>
      <c r="O57" s="1123">
        <f t="shared" si="45"/>
        <v>114027.40000000001</v>
      </c>
      <c r="P57" s="1124">
        <f>P37+P41+P45+P49+P53</f>
        <v>116641.89999999998</v>
      </c>
      <c r="R57" s="1306"/>
      <c r="S57" s="1306"/>
      <c r="T57" s="146" t="s">
        <v>176</v>
      </c>
      <c r="U57" s="1122">
        <f t="shared" si="43"/>
        <v>957728.90000000026</v>
      </c>
      <c r="V57" s="1123">
        <f t="shared" si="43"/>
        <v>817643.00000000012</v>
      </c>
      <c r="W57" s="1123">
        <f t="shared" si="43"/>
        <v>728713.00000000012</v>
      </c>
      <c r="X57" s="1123">
        <f t="shared" si="43"/>
        <v>979863.60000000021</v>
      </c>
      <c r="Y57" s="1123">
        <f t="shared" si="43"/>
        <v>688146.3</v>
      </c>
      <c r="Z57" s="1123">
        <f t="shared" si="43"/>
        <v>757678.50000000012</v>
      </c>
      <c r="AA57" s="1123">
        <f t="shared" si="43"/>
        <v>858129.2</v>
      </c>
      <c r="AB57" s="1123">
        <f t="shared" si="43"/>
        <v>940587.99999999988</v>
      </c>
      <c r="AC57" s="1123">
        <f t="shared" si="43"/>
        <v>871204.49999999977</v>
      </c>
      <c r="AD57" s="1123">
        <f>AD37+AD41+AD45+AD49+AD53</f>
        <v>773213.5</v>
      </c>
      <c r="AE57" s="1123">
        <f t="shared" si="43"/>
        <v>741706.60000000009</v>
      </c>
      <c r="AF57" s="1124">
        <f t="shared" si="43"/>
        <v>860106.39999999991</v>
      </c>
      <c r="AH57" s="169">
        <f>AH37+AH41+AH45+AH49+AH53</f>
        <v>9974721.5</v>
      </c>
      <c r="AI57" s="170">
        <f t="shared" si="24"/>
        <v>9974721.5</v>
      </c>
      <c r="AJ57" s="410">
        <v>3610927</v>
      </c>
      <c r="AK57" s="170">
        <f t="shared" si="25"/>
        <v>-6363794.5</v>
      </c>
    </row>
    <row r="58" spans="1:37" ht="13.5" customHeight="1" x14ac:dyDescent="0.15">
      <c r="B58" s="1306"/>
      <c r="C58" s="1306"/>
      <c r="D58" s="146" t="s">
        <v>177</v>
      </c>
      <c r="E58" s="1034">
        <f>E38+E42+E46+E50+E54</f>
        <v>169251250</v>
      </c>
      <c r="F58" s="1035">
        <f t="shared" ref="F58:K58" si="46">F38+F42+F46+F50+F54</f>
        <v>191965874</v>
      </c>
      <c r="G58" s="1035">
        <f t="shared" si="46"/>
        <v>142401601</v>
      </c>
      <c r="H58" s="1035">
        <f t="shared" si="46"/>
        <v>188344623</v>
      </c>
      <c r="I58" s="1035">
        <f t="shared" si="46"/>
        <v>144321791</v>
      </c>
      <c r="J58" s="1035">
        <f t="shared" si="46"/>
        <v>153121570</v>
      </c>
      <c r="K58" s="1035">
        <f t="shared" si="46"/>
        <v>224877109</v>
      </c>
      <c r="L58" s="1035">
        <f>L38+L42+L46+L50+L54</f>
        <v>203048589</v>
      </c>
      <c r="M58" s="1035">
        <f t="shared" ref="M58:O58" si="47">M38+M42+M46+M50+M54</f>
        <v>133202925</v>
      </c>
      <c r="N58" s="1035">
        <f t="shared" si="47"/>
        <v>203293032</v>
      </c>
      <c r="O58" s="1035">
        <f t="shared" si="47"/>
        <v>159848145</v>
      </c>
      <c r="P58" s="1036">
        <f>P38+P42+P46+P50+P54</f>
        <v>169381865</v>
      </c>
      <c r="R58" s="1306"/>
      <c r="S58" s="1306"/>
      <c r="T58" s="146" t="s">
        <v>177</v>
      </c>
      <c r="U58" s="1034">
        <f t="shared" si="43"/>
        <v>1947924526</v>
      </c>
      <c r="V58" s="1035">
        <f t="shared" si="43"/>
        <v>1533803510</v>
      </c>
      <c r="W58" s="1035">
        <f t="shared" si="43"/>
        <v>1345479936</v>
      </c>
      <c r="X58" s="1035">
        <f t="shared" si="43"/>
        <v>1946367101</v>
      </c>
      <c r="Y58" s="1035">
        <f t="shared" si="43"/>
        <v>1309042269</v>
      </c>
      <c r="Z58" s="1035">
        <f t="shared" si="43"/>
        <v>1451766408</v>
      </c>
      <c r="AA58" s="1035">
        <f t="shared" si="43"/>
        <v>1625487226</v>
      </c>
      <c r="AB58" s="1035">
        <f t="shared" si="43"/>
        <v>2026494163</v>
      </c>
      <c r="AC58" s="1035">
        <f t="shared" si="43"/>
        <v>2075450518</v>
      </c>
      <c r="AD58" s="1035">
        <f>AD38+AD42+AD46+AD50+AD54</f>
        <v>1546993324</v>
      </c>
      <c r="AE58" s="1035">
        <f t="shared" si="43"/>
        <v>1547600969</v>
      </c>
      <c r="AF58" s="1036">
        <f t="shared" si="43"/>
        <v>1775556273</v>
      </c>
      <c r="AH58" s="169">
        <f>AH38+AH42+AH46+AH50+AH54</f>
        <v>20131966223</v>
      </c>
      <c r="AI58" s="170">
        <f t="shared" si="24"/>
        <v>20131966223</v>
      </c>
      <c r="AJ58" s="170">
        <v>6544040507</v>
      </c>
      <c r="AK58" s="170">
        <f t="shared" si="25"/>
        <v>-13587925716</v>
      </c>
    </row>
    <row r="59" spans="1:37" ht="15.6" customHeight="1" x14ac:dyDescent="0.15">
      <c r="B59" s="1307"/>
      <c r="C59" s="1307"/>
      <c r="D59" s="149" t="s">
        <v>179</v>
      </c>
      <c r="E59" s="1037">
        <f t="shared" ref="E59:L59" si="48">IF(E57=0,0,E58/E57)</f>
        <v>1336.7023776146455</v>
      </c>
      <c r="F59" s="1038">
        <f t="shared" si="48"/>
        <v>1280.539109413502</v>
      </c>
      <c r="G59" s="1038">
        <f t="shared" si="48"/>
        <v>1235.0486294930458</v>
      </c>
      <c r="H59" s="1038">
        <f t="shared" si="48"/>
        <v>1257.5187748539806</v>
      </c>
      <c r="I59" s="1038">
        <f t="shared" si="48"/>
        <v>1215.3332103867933</v>
      </c>
      <c r="J59" s="1038">
        <f t="shared" si="48"/>
        <v>1205.3352382976545</v>
      </c>
      <c r="K59" s="1038">
        <f t="shared" si="48"/>
        <v>1280.5462378915133</v>
      </c>
      <c r="L59" s="1038">
        <f t="shared" si="48"/>
        <v>1411.2327330426751</v>
      </c>
      <c r="M59" s="1038">
        <f>IF(M57=0,0,M58/M57)</f>
        <v>1511.8931278475063</v>
      </c>
      <c r="N59" s="1038">
        <f t="shared" ref="N59:O59" si="49">IF(N57=0,0,N58/N57)</f>
        <v>1338.6686474110393</v>
      </c>
      <c r="O59" s="1038">
        <f t="shared" si="49"/>
        <v>1401.8397771062041</v>
      </c>
      <c r="P59" s="1039">
        <f>IF(P57=0,0,P58/P57)</f>
        <v>1452.1528284432954</v>
      </c>
      <c r="R59" s="1307"/>
      <c r="S59" s="1307"/>
      <c r="T59" s="149" t="s">
        <v>179</v>
      </c>
      <c r="U59" s="1037">
        <f t="shared" ref="U59:AF59" si="50">IF(U57=0,0,U58/U57)</f>
        <v>2033.8997037679446</v>
      </c>
      <c r="V59" s="1038">
        <f t="shared" si="50"/>
        <v>1875.8841083455736</v>
      </c>
      <c r="W59" s="1038">
        <f t="shared" si="50"/>
        <v>1846.378390395121</v>
      </c>
      <c r="X59" s="1038">
        <f t="shared" si="50"/>
        <v>1986.3653481974425</v>
      </c>
      <c r="Y59" s="1038">
        <f t="shared" si="50"/>
        <v>1902.2732070200768</v>
      </c>
      <c r="Z59" s="1038">
        <f t="shared" si="50"/>
        <v>1916.0718009023612</v>
      </c>
      <c r="AA59" s="1038">
        <f t="shared" si="50"/>
        <v>1894.2220192483837</v>
      </c>
      <c r="AB59" s="1038">
        <f t="shared" si="50"/>
        <v>2154.4971475289926</v>
      </c>
      <c r="AC59" s="1038">
        <f t="shared" si="50"/>
        <v>2382.2770864934705</v>
      </c>
      <c r="AD59" s="1038">
        <f t="shared" si="50"/>
        <v>2000.732429012168</v>
      </c>
      <c r="AE59" s="1038">
        <f t="shared" si="50"/>
        <v>2086.5406469350546</v>
      </c>
      <c r="AF59" s="1039">
        <f t="shared" si="50"/>
        <v>2064.3449147686847</v>
      </c>
      <c r="AH59" s="171">
        <f>IF(AH57=0,"－　　",AH58/AH57)</f>
        <v>2018.2985783613105</v>
      </c>
      <c r="AI59" s="170">
        <f t="shared" si="24"/>
        <v>2018.2985783613105</v>
      </c>
    </row>
    <row r="60" spans="1:37" ht="9" customHeight="1" x14ac:dyDescent="0.1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420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</row>
    <row r="61" spans="1:37" ht="8.25" customHeight="1" x14ac:dyDescent="0.1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</row>
    <row r="62" spans="1:37" ht="12" customHeight="1" x14ac:dyDescent="0.15">
      <c r="A62" s="1182" t="s">
        <v>586</v>
      </c>
      <c r="B62" s="1184"/>
      <c r="C62" s="1184"/>
      <c r="D62" s="1184"/>
      <c r="E62" s="1293"/>
      <c r="F62" s="1293"/>
      <c r="G62" s="1293"/>
      <c r="H62" s="1293"/>
      <c r="I62" s="1293"/>
      <c r="J62" s="1293"/>
      <c r="K62" s="1293"/>
      <c r="L62" s="1293"/>
      <c r="M62" s="1293"/>
      <c r="N62" s="1293"/>
      <c r="O62" s="1293"/>
      <c r="P62" s="1293"/>
      <c r="R62" s="1182" t="s">
        <v>587</v>
      </c>
      <c r="S62" s="1293"/>
      <c r="T62" s="1293"/>
      <c r="U62" s="1293"/>
      <c r="V62" s="1293"/>
      <c r="W62" s="1293"/>
      <c r="X62" s="1293"/>
      <c r="Y62" s="1293"/>
      <c r="Z62" s="1293"/>
      <c r="AA62" s="1293"/>
      <c r="AB62" s="1293"/>
      <c r="AC62" s="1293"/>
      <c r="AD62" s="1293"/>
      <c r="AE62" s="1293"/>
      <c r="AF62" s="1293"/>
    </row>
  </sheetData>
  <mergeCells count="85">
    <mergeCell ref="AH34:AH35"/>
    <mergeCell ref="AF34:AF35"/>
    <mergeCell ref="R36:R59"/>
    <mergeCell ref="S36:S39"/>
    <mergeCell ref="S40:S43"/>
    <mergeCell ref="S44:S47"/>
    <mergeCell ref="S48:S51"/>
    <mergeCell ref="S52:S55"/>
    <mergeCell ref="S56:S59"/>
    <mergeCell ref="AB34:AB35"/>
    <mergeCell ref="AD34:AD35"/>
    <mergeCell ref="AE34:AE35"/>
    <mergeCell ref="X34:X35"/>
    <mergeCell ref="Y34:Y35"/>
    <mergeCell ref="Z34:Z35"/>
    <mergeCell ref="AA34:AA35"/>
    <mergeCell ref="R34:T35"/>
    <mergeCell ref="U34:U35"/>
    <mergeCell ref="V34:V35"/>
    <mergeCell ref="W34:W35"/>
    <mergeCell ref="AC34:AC35"/>
    <mergeCell ref="R9:R32"/>
    <mergeCell ref="S9:S12"/>
    <mergeCell ref="S13:S16"/>
    <mergeCell ref="S17:S20"/>
    <mergeCell ref="S21:S24"/>
    <mergeCell ref="S25:S28"/>
    <mergeCell ref="S29:S32"/>
    <mergeCell ref="AE6:AF6"/>
    <mergeCell ref="R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O6:P6"/>
    <mergeCell ref="B36:B59"/>
    <mergeCell ref="C36:C39"/>
    <mergeCell ref="C40:C43"/>
    <mergeCell ref="C44:C47"/>
    <mergeCell ref="C48:C51"/>
    <mergeCell ref="C52:C55"/>
    <mergeCell ref="P34:P35"/>
    <mergeCell ref="L34:L35"/>
    <mergeCell ref="O34:O35"/>
    <mergeCell ref="L7:L8"/>
    <mergeCell ref="M7:M8"/>
    <mergeCell ref="G7:G8"/>
    <mergeCell ref="H7:H8"/>
    <mergeCell ref="R62:AF62"/>
    <mergeCell ref="N7:N8"/>
    <mergeCell ref="O7:O8"/>
    <mergeCell ref="P7:P8"/>
    <mergeCell ref="C25:C28"/>
    <mergeCell ref="M34:M35"/>
    <mergeCell ref="N34:N35"/>
    <mergeCell ref="I7:I8"/>
    <mergeCell ref="C21:C24"/>
    <mergeCell ref="E7:E8"/>
    <mergeCell ref="F7:F8"/>
    <mergeCell ref="C29:C32"/>
    <mergeCell ref="J7:J8"/>
    <mergeCell ref="K7:K8"/>
    <mergeCell ref="B7:D8"/>
    <mergeCell ref="C9:C12"/>
    <mergeCell ref="A62:P62"/>
    <mergeCell ref="B9:B32"/>
    <mergeCell ref="C13:C16"/>
    <mergeCell ref="C17:C20"/>
    <mergeCell ref="H34:H35"/>
    <mergeCell ref="I34:I35"/>
    <mergeCell ref="J34:J35"/>
    <mergeCell ref="K34:K35"/>
    <mergeCell ref="C56:C59"/>
    <mergeCell ref="B34:D35"/>
    <mergeCell ref="E34:E35"/>
    <mergeCell ref="F34:F35"/>
    <mergeCell ref="G34:G35"/>
  </mergeCells>
  <phoneticPr fontId="2"/>
  <pageMargins left="0.39370078740157483" right="0.31496062992125984" top="0.39370078740157483" bottom="0.31496062992125984" header="0.27559055118110237" footer="0.19685039370078741"/>
  <pageSetup paperSize="9" scale="81" orientation="portrait" r:id="rId1"/>
  <headerFooter alignWithMargins="0"/>
  <colBreaks count="1" manualBreakCount="1">
    <brk id="16" max="61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indexed="43"/>
  </sheetPr>
  <dimension ref="A1:AK62"/>
  <sheetViews>
    <sheetView showGridLines="0" showOutlineSymbols="0" view="pageBreakPreview" topLeftCell="G1" zoomScaleNormal="100" zoomScaleSheetLayoutView="100" workbookViewId="0">
      <selection activeCell="B7" sqref="B7"/>
    </sheetView>
  </sheetViews>
  <sheetFormatPr defaultRowHeight="13.5" outlineLevelRow="2" x14ac:dyDescent="0.15"/>
  <cols>
    <col min="1" max="3" width="2.625" customWidth="1"/>
    <col min="4" max="4" width="10.5" customWidth="1"/>
    <col min="5" max="16" width="8" customWidth="1"/>
    <col min="17" max="17" width="3.5" customWidth="1"/>
    <col min="18" max="19" width="2.625" customWidth="1"/>
    <col min="20" max="20" width="10.5" customWidth="1"/>
    <col min="21" max="32" width="8" customWidth="1"/>
    <col min="33" max="33" width="8.75" customWidth="1"/>
    <col min="35" max="35" width="15.125" bestFit="1" customWidth="1"/>
    <col min="36" max="36" width="11.625" bestFit="1" customWidth="1"/>
  </cols>
  <sheetData>
    <row r="1" spans="1:32" ht="10.5" customHeight="1" x14ac:dyDescent="0.15"/>
    <row r="2" spans="1:32" ht="18.75" x14ac:dyDescent="0.2">
      <c r="B2" s="5" t="s">
        <v>322</v>
      </c>
      <c r="C2" s="5"/>
      <c r="R2" s="5"/>
      <c r="S2" s="5"/>
    </row>
    <row r="3" spans="1:32" ht="8.1" customHeight="1" x14ac:dyDescent="0.2">
      <c r="B3" s="5"/>
      <c r="C3" s="5"/>
      <c r="R3" s="5"/>
      <c r="S3" s="5"/>
    </row>
    <row r="4" spans="1:32" ht="18" customHeight="1" x14ac:dyDescent="0.2">
      <c r="B4" s="3"/>
      <c r="C4" s="3"/>
      <c r="D4" s="5" t="s">
        <v>323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R4" s="3"/>
      <c r="S4" s="3"/>
      <c r="T4" s="5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 t="s">
        <v>333</v>
      </c>
      <c r="K5" s="3"/>
      <c r="L5" s="3"/>
      <c r="M5" s="3"/>
      <c r="N5" s="3"/>
      <c r="O5" s="3"/>
      <c r="P5" s="3"/>
      <c r="Q5" s="135"/>
      <c r="R5" s="135"/>
      <c r="S5" s="135"/>
      <c r="T5" s="3"/>
      <c r="U5" s="3"/>
      <c r="V5" s="3"/>
      <c r="W5" s="3"/>
      <c r="X5" s="3"/>
      <c r="Y5" s="3"/>
      <c r="Z5" s="3" t="s">
        <v>333</v>
      </c>
      <c r="AA5" s="3"/>
      <c r="AB5" s="3"/>
      <c r="AC5" s="3"/>
      <c r="AD5" s="3"/>
      <c r="AE5" s="3"/>
      <c r="AF5" s="3"/>
    </row>
    <row r="6" spans="1:32" ht="14.25" customHeight="1" x14ac:dyDescent="0.15">
      <c r="A6" s="135"/>
      <c r="B6" s="136"/>
      <c r="C6" s="136"/>
      <c r="D6" s="150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233"/>
      <c r="P6" s="1244"/>
      <c r="R6" s="136"/>
      <c r="S6" s="136"/>
      <c r="T6" s="150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233"/>
      <c r="AF6" s="1244"/>
    </row>
    <row r="7" spans="1:32" ht="13.15" customHeight="1" x14ac:dyDescent="0.15">
      <c r="A7" s="135"/>
      <c r="B7" s="1308" t="s">
        <v>247</v>
      </c>
      <c r="C7" s="1309"/>
      <c r="D7" s="1310"/>
      <c r="E7" s="1318" t="s">
        <v>237</v>
      </c>
      <c r="F7" s="1316" t="s">
        <v>238</v>
      </c>
      <c r="G7" s="1316" t="s">
        <v>94</v>
      </c>
      <c r="H7" s="1316" t="s">
        <v>95</v>
      </c>
      <c r="I7" s="1316" t="s">
        <v>96</v>
      </c>
      <c r="J7" s="1316" t="s">
        <v>97</v>
      </c>
      <c r="K7" s="1316" t="s">
        <v>98</v>
      </c>
      <c r="L7" s="1316" t="s">
        <v>99</v>
      </c>
      <c r="M7" s="1316" t="s">
        <v>100</v>
      </c>
      <c r="N7" s="1316" t="s">
        <v>239</v>
      </c>
      <c r="O7" s="1316" t="s">
        <v>240</v>
      </c>
      <c r="P7" s="1320" t="s">
        <v>241</v>
      </c>
      <c r="R7" s="1308" t="s">
        <v>247</v>
      </c>
      <c r="S7" s="1309"/>
      <c r="T7" s="1310"/>
      <c r="U7" s="1318" t="s">
        <v>237</v>
      </c>
      <c r="V7" s="1316" t="s">
        <v>238</v>
      </c>
      <c r="W7" s="1316" t="s">
        <v>94</v>
      </c>
      <c r="X7" s="1316" t="s">
        <v>95</v>
      </c>
      <c r="Y7" s="1316" t="s">
        <v>96</v>
      </c>
      <c r="Z7" s="1316" t="s">
        <v>97</v>
      </c>
      <c r="AA7" s="1316" t="s">
        <v>98</v>
      </c>
      <c r="AB7" s="1316" t="s">
        <v>99</v>
      </c>
      <c r="AC7" s="1316" t="s">
        <v>100</v>
      </c>
      <c r="AD7" s="1316" t="s">
        <v>239</v>
      </c>
      <c r="AE7" s="1316" t="s">
        <v>240</v>
      </c>
      <c r="AF7" s="1320" t="s">
        <v>241</v>
      </c>
    </row>
    <row r="8" spans="1:32" ht="13.15" customHeight="1" outlineLevel="1" x14ac:dyDescent="0.15">
      <c r="A8" s="135"/>
      <c r="B8" s="1311"/>
      <c r="C8" s="1312"/>
      <c r="D8" s="1313"/>
      <c r="E8" s="1319"/>
      <c r="F8" s="1317"/>
      <c r="G8" s="1317"/>
      <c r="H8" s="1317"/>
      <c r="I8" s="1317"/>
      <c r="J8" s="1317"/>
      <c r="K8" s="1317"/>
      <c r="L8" s="1317"/>
      <c r="M8" s="1317"/>
      <c r="N8" s="1317"/>
      <c r="O8" s="1317"/>
      <c r="P8" s="1321"/>
      <c r="R8" s="1311"/>
      <c r="S8" s="1312"/>
      <c r="T8" s="1313"/>
      <c r="U8" s="1319"/>
      <c r="V8" s="1317"/>
      <c r="W8" s="1317"/>
      <c r="X8" s="1317"/>
      <c r="Y8" s="1317"/>
      <c r="Z8" s="1317"/>
      <c r="AA8" s="1317"/>
      <c r="AB8" s="1317"/>
      <c r="AC8" s="1317"/>
      <c r="AD8" s="1317"/>
      <c r="AE8" s="1317"/>
      <c r="AF8" s="1321"/>
    </row>
    <row r="9" spans="1:32" ht="13.5" customHeight="1" outlineLevel="2" x14ac:dyDescent="0.15">
      <c r="A9" s="135"/>
      <c r="B9" s="1305" t="s">
        <v>330</v>
      </c>
      <c r="C9" s="1305">
        <v>5</v>
      </c>
      <c r="D9" s="144" t="s">
        <v>178</v>
      </c>
      <c r="E9" s="1031">
        <v>7</v>
      </c>
      <c r="F9" s="1032">
        <v>3</v>
      </c>
      <c r="G9" s="1032">
        <v>1</v>
      </c>
      <c r="H9" s="1032">
        <v>4</v>
      </c>
      <c r="I9" s="1032">
        <v>7</v>
      </c>
      <c r="J9" s="1032">
        <v>1</v>
      </c>
      <c r="K9" s="1032">
        <v>3</v>
      </c>
      <c r="L9" s="1032">
        <v>6</v>
      </c>
      <c r="M9" s="1032">
        <v>5</v>
      </c>
      <c r="N9" s="1032">
        <v>4</v>
      </c>
      <c r="O9" s="1032">
        <v>1</v>
      </c>
      <c r="P9" s="1033">
        <v>3</v>
      </c>
      <c r="Q9" s="135"/>
      <c r="R9" s="1305" t="s">
        <v>387</v>
      </c>
      <c r="S9" s="1305">
        <v>5</v>
      </c>
      <c r="T9" s="144" t="s">
        <v>178</v>
      </c>
      <c r="U9" s="1031">
        <v>0</v>
      </c>
      <c r="V9" s="1032">
        <v>0</v>
      </c>
      <c r="W9" s="1032">
        <v>0</v>
      </c>
      <c r="X9" s="1032">
        <v>0</v>
      </c>
      <c r="Y9" s="1032">
        <v>0</v>
      </c>
      <c r="Z9" s="1032">
        <v>0</v>
      </c>
      <c r="AA9" s="1032">
        <v>0</v>
      </c>
      <c r="AB9" s="1032">
        <v>0</v>
      </c>
      <c r="AC9" s="1032">
        <v>0</v>
      </c>
      <c r="AD9" s="1032">
        <v>0</v>
      </c>
      <c r="AE9" s="1032">
        <v>1</v>
      </c>
      <c r="AF9" s="1033">
        <v>1</v>
      </c>
    </row>
    <row r="10" spans="1:32" ht="13.5" customHeight="1" outlineLevel="1" x14ac:dyDescent="0.15">
      <c r="A10" s="135"/>
      <c r="B10" s="1306"/>
      <c r="C10" s="1306"/>
      <c r="D10" s="146" t="s">
        <v>176</v>
      </c>
      <c r="E10" s="1122">
        <v>3671.3999999999996</v>
      </c>
      <c r="F10" s="1123">
        <v>1592.5</v>
      </c>
      <c r="G10" s="1123">
        <v>680.2</v>
      </c>
      <c r="H10" s="1123">
        <v>2297.3000000000002</v>
      </c>
      <c r="I10" s="1123">
        <v>3742.5</v>
      </c>
      <c r="J10" s="1123">
        <v>591.6</v>
      </c>
      <c r="K10" s="1123">
        <v>1496.4</v>
      </c>
      <c r="L10" s="1123">
        <v>3169.3999999999996</v>
      </c>
      <c r="M10" s="1123">
        <v>2536.9</v>
      </c>
      <c r="N10" s="1123">
        <v>2217.6</v>
      </c>
      <c r="O10" s="1123">
        <v>560.79999999999995</v>
      </c>
      <c r="P10" s="1124">
        <v>1711.3999999999999</v>
      </c>
      <c r="Q10" s="135"/>
      <c r="R10" s="1306"/>
      <c r="S10" s="1306"/>
      <c r="T10" s="146" t="s">
        <v>176</v>
      </c>
      <c r="U10" s="1122">
        <v>0</v>
      </c>
      <c r="V10" s="1123">
        <v>0</v>
      </c>
      <c r="W10" s="1123">
        <v>0</v>
      </c>
      <c r="X10" s="1123">
        <v>0</v>
      </c>
      <c r="Y10" s="1123">
        <v>0</v>
      </c>
      <c r="Z10" s="1123">
        <v>0</v>
      </c>
      <c r="AA10" s="1123">
        <v>0</v>
      </c>
      <c r="AB10" s="1123">
        <v>0</v>
      </c>
      <c r="AC10" s="1123">
        <v>0</v>
      </c>
      <c r="AD10" s="1123">
        <v>0</v>
      </c>
      <c r="AE10" s="1123">
        <v>691.5</v>
      </c>
      <c r="AF10" s="1124">
        <v>544.5</v>
      </c>
    </row>
    <row r="11" spans="1:32" ht="13.5" customHeight="1" outlineLevel="1" x14ac:dyDescent="0.15">
      <c r="A11" s="135"/>
      <c r="B11" s="1306"/>
      <c r="C11" s="1306"/>
      <c r="D11" s="146" t="s">
        <v>177</v>
      </c>
      <c r="E11" s="1034">
        <v>7116372</v>
      </c>
      <c r="F11" s="1035">
        <v>2958333</v>
      </c>
      <c r="G11" s="1035">
        <v>1172447</v>
      </c>
      <c r="H11" s="1035">
        <v>3968992</v>
      </c>
      <c r="I11" s="1035">
        <v>6954936</v>
      </c>
      <c r="J11" s="1035">
        <v>1341749</v>
      </c>
      <c r="K11" s="1035">
        <v>2860296</v>
      </c>
      <c r="L11" s="1035">
        <v>6029804</v>
      </c>
      <c r="M11" s="1035">
        <v>5024231</v>
      </c>
      <c r="N11" s="1035">
        <v>4139331</v>
      </c>
      <c r="O11" s="1035">
        <v>1090195</v>
      </c>
      <c r="P11" s="1036">
        <v>3229785</v>
      </c>
      <c r="Q11" s="135"/>
      <c r="R11" s="1306"/>
      <c r="S11" s="1306"/>
      <c r="T11" s="146" t="s">
        <v>177</v>
      </c>
      <c r="U11" s="1034">
        <v>0</v>
      </c>
      <c r="V11" s="1035">
        <v>0</v>
      </c>
      <c r="W11" s="1035">
        <v>0</v>
      </c>
      <c r="X11" s="1035">
        <v>0</v>
      </c>
      <c r="Y11" s="1035">
        <v>0</v>
      </c>
      <c r="Z11" s="1035">
        <v>0</v>
      </c>
      <c r="AA11" s="1035">
        <v>0</v>
      </c>
      <c r="AB11" s="1035">
        <v>0</v>
      </c>
      <c r="AC11" s="1035">
        <v>0</v>
      </c>
      <c r="AD11" s="1035">
        <v>0</v>
      </c>
      <c r="AE11" s="1035">
        <v>1189684</v>
      </c>
      <c r="AF11" s="1036">
        <v>908552</v>
      </c>
    </row>
    <row r="12" spans="1:32" ht="15.6" customHeight="1" outlineLevel="1" x14ac:dyDescent="0.15">
      <c r="A12" s="135"/>
      <c r="B12" s="1306"/>
      <c r="C12" s="1307"/>
      <c r="D12" s="149" t="s">
        <v>179</v>
      </c>
      <c r="E12" s="1037">
        <f t="shared" ref="E12:P12" si="0">IF(E10 = 0, 0, E11/E10)</f>
        <v>1938.3265239418208</v>
      </c>
      <c r="F12" s="1038">
        <f t="shared" si="0"/>
        <v>1857.6659340659342</v>
      </c>
      <c r="G12" s="1038">
        <f t="shared" si="0"/>
        <v>1723.6798000588062</v>
      </c>
      <c r="H12" s="1038">
        <f t="shared" si="0"/>
        <v>1727.6768380272492</v>
      </c>
      <c r="I12" s="1038">
        <f t="shared" si="0"/>
        <v>1858.3663326653307</v>
      </c>
      <c r="J12" s="1038">
        <f t="shared" si="0"/>
        <v>2268.0003380662611</v>
      </c>
      <c r="K12" s="1038">
        <f t="shared" si="0"/>
        <v>1911.4514835605453</v>
      </c>
      <c r="L12" s="1038">
        <f t="shared" si="0"/>
        <v>1902.5064681012182</v>
      </c>
      <c r="M12" s="1038">
        <f t="shared" si="0"/>
        <v>1980.4607986124797</v>
      </c>
      <c r="N12" s="1038">
        <f t="shared" si="0"/>
        <v>1866.5814393939395</v>
      </c>
      <c r="O12" s="1038">
        <f t="shared" si="0"/>
        <v>1943.9996433666192</v>
      </c>
      <c r="P12" s="1039">
        <f t="shared" si="0"/>
        <v>1887.2180670795842</v>
      </c>
      <c r="Q12" s="135"/>
      <c r="R12" s="1306"/>
      <c r="S12" s="1307"/>
      <c r="T12" s="149" t="s">
        <v>179</v>
      </c>
      <c r="U12" s="1037">
        <f t="shared" ref="U12:AF12" si="1">IF(U10 = 0, 0, U11/U10)</f>
        <v>0</v>
      </c>
      <c r="V12" s="1038">
        <f t="shared" si="1"/>
        <v>0</v>
      </c>
      <c r="W12" s="1038">
        <f t="shared" si="1"/>
        <v>0</v>
      </c>
      <c r="X12" s="1038">
        <f t="shared" si="1"/>
        <v>0</v>
      </c>
      <c r="Y12" s="1038">
        <f t="shared" si="1"/>
        <v>0</v>
      </c>
      <c r="Z12" s="1038">
        <f t="shared" si="1"/>
        <v>0</v>
      </c>
      <c r="AA12" s="1038">
        <f t="shared" si="1"/>
        <v>0</v>
      </c>
      <c r="AB12" s="1038">
        <f t="shared" si="1"/>
        <v>0</v>
      </c>
      <c r="AC12" s="1038">
        <f t="shared" si="1"/>
        <v>0</v>
      </c>
      <c r="AD12" s="1038">
        <f t="shared" si="1"/>
        <v>0</v>
      </c>
      <c r="AE12" s="1038">
        <f t="shared" si="1"/>
        <v>1720.4396240057845</v>
      </c>
      <c r="AF12" s="1039">
        <f t="shared" si="1"/>
        <v>1668.5987144168962</v>
      </c>
    </row>
    <row r="13" spans="1:32" ht="13.5" customHeight="1" outlineLevel="1" x14ac:dyDescent="0.15">
      <c r="A13" s="135"/>
      <c r="B13" s="1306"/>
      <c r="C13" s="1305">
        <v>4</v>
      </c>
      <c r="D13" s="144" t="s">
        <v>178</v>
      </c>
      <c r="E13" s="1031">
        <v>17</v>
      </c>
      <c r="F13" s="1032">
        <v>25</v>
      </c>
      <c r="G13" s="1032">
        <v>18</v>
      </c>
      <c r="H13" s="1032">
        <v>48</v>
      </c>
      <c r="I13" s="1032">
        <v>23</v>
      </c>
      <c r="J13" s="1032">
        <v>27</v>
      </c>
      <c r="K13" s="1032">
        <v>30</v>
      </c>
      <c r="L13" s="1032">
        <v>31</v>
      </c>
      <c r="M13" s="1032">
        <v>32</v>
      </c>
      <c r="N13" s="1032">
        <v>35</v>
      </c>
      <c r="O13" s="1032">
        <v>30</v>
      </c>
      <c r="P13" s="1033">
        <v>31</v>
      </c>
      <c r="Q13" s="135"/>
      <c r="R13" s="1306"/>
      <c r="S13" s="1305">
        <v>4</v>
      </c>
      <c r="T13" s="144" t="s">
        <v>178</v>
      </c>
      <c r="U13" s="1031">
        <v>13</v>
      </c>
      <c r="V13" s="1032">
        <v>5</v>
      </c>
      <c r="W13" s="1032">
        <v>5</v>
      </c>
      <c r="X13" s="1032">
        <v>7</v>
      </c>
      <c r="Y13" s="1032">
        <v>2</v>
      </c>
      <c r="Z13" s="1032">
        <v>2</v>
      </c>
      <c r="AA13" s="1032">
        <v>6</v>
      </c>
      <c r="AB13" s="1032">
        <v>4</v>
      </c>
      <c r="AC13" s="1032">
        <v>5</v>
      </c>
      <c r="AD13" s="1032">
        <v>5</v>
      </c>
      <c r="AE13" s="1032">
        <v>6</v>
      </c>
      <c r="AF13" s="1033">
        <v>3</v>
      </c>
    </row>
    <row r="14" spans="1:32" ht="13.5" customHeight="1" outlineLevel="1" x14ac:dyDescent="0.15">
      <c r="A14" s="135"/>
      <c r="B14" s="1306"/>
      <c r="C14" s="1306"/>
      <c r="D14" s="146" t="s">
        <v>176</v>
      </c>
      <c r="E14" s="1122">
        <v>9132.9</v>
      </c>
      <c r="F14" s="1123">
        <v>13168.400000000001</v>
      </c>
      <c r="G14" s="1123">
        <v>9303.4</v>
      </c>
      <c r="H14" s="1123">
        <v>24758.1</v>
      </c>
      <c r="I14" s="1123">
        <v>12046.300000000001</v>
      </c>
      <c r="J14" s="1123">
        <v>14031.9</v>
      </c>
      <c r="K14" s="1123">
        <v>15273.8</v>
      </c>
      <c r="L14" s="1123">
        <v>16311.2</v>
      </c>
      <c r="M14" s="1123">
        <v>17035.400000000001</v>
      </c>
      <c r="N14" s="1123">
        <v>18385.100000000002</v>
      </c>
      <c r="O14" s="1123">
        <v>15932.700000000003</v>
      </c>
      <c r="P14" s="1124">
        <v>16466.8</v>
      </c>
      <c r="Q14" s="135"/>
      <c r="R14" s="1306"/>
      <c r="S14" s="1306"/>
      <c r="T14" s="146" t="s">
        <v>176</v>
      </c>
      <c r="U14" s="1122">
        <v>7813.4999999999991</v>
      </c>
      <c r="V14" s="1123">
        <v>2953.7</v>
      </c>
      <c r="W14" s="1123">
        <v>2934.4</v>
      </c>
      <c r="X14" s="1123">
        <v>4116.4000000000005</v>
      </c>
      <c r="Y14" s="1123">
        <v>1116.7</v>
      </c>
      <c r="Z14" s="1123">
        <v>1105.2</v>
      </c>
      <c r="AA14" s="1123">
        <v>3003.6000000000004</v>
      </c>
      <c r="AB14" s="1123">
        <v>2036.4</v>
      </c>
      <c r="AC14" s="1123">
        <v>2922</v>
      </c>
      <c r="AD14" s="1123">
        <v>2873.7000000000003</v>
      </c>
      <c r="AE14" s="1123">
        <v>3528.1000000000004</v>
      </c>
      <c r="AF14" s="1124">
        <v>1794.8</v>
      </c>
    </row>
    <row r="15" spans="1:32" ht="13.5" customHeight="1" outlineLevel="1" x14ac:dyDescent="0.15">
      <c r="A15" s="135"/>
      <c r="B15" s="1306"/>
      <c r="C15" s="1306"/>
      <c r="D15" s="146" t="s">
        <v>177</v>
      </c>
      <c r="E15" s="1034">
        <v>16784242</v>
      </c>
      <c r="F15" s="1035">
        <v>22694335</v>
      </c>
      <c r="G15" s="1035">
        <v>16606783</v>
      </c>
      <c r="H15" s="1035">
        <v>42917485</v>
      </c>
      <c r="I15" s="1035">
        <v>20994906</v>
      </c>
      <c r="J15" s="1035">
        <v>24818289</v>
      </c>
      <c r="K15" s="1035">
        <v>26743023</v>
      </c>
      <c r="L15" s="1035">
        <v>29492374</v>
      </c>
      <c r="M15" s="1035">
        <v>32493499</v>
      </c>
      <c r="N15" s="1035">
        <v>32088928</v>
      </c>
      <c r="O15" s="1035">
        <v>27807004</v>
      </c>
      <c r="P15" s="1036">
        <v>28291742</v>
      </c>
      <c r="Q15" s="135"/>
      <c r="R15" s="1306"/>
      <c r="S15" s="1306"/>
      <c r="T15" s="146" t="s">
        <v>177</v>
      </c>
      <c r="U15" s="1034">
        <v>12775225</v>
      </c>
      <c r="V15" s="1035">
        <v>4612674</v>
      </c>
      <c r="W15" s="1035">
        <v>4687948</v>
      </c>
      <c r="X15" s="1035">
        <v>6487729</v>
      </c>
      <c r="Y15" s="1035">
        <v>1838459</v>
      </c>
      <c r="Z15" s="1035">
        <v>1462096</v>
      </c>
      <c r="AA15" s="1035">
        <v>4981578</v>
      </c>
      <c r="AB15" s="1035">
        <v>3545552</v>
      </c>
      <c r="AC15" s="1035">
        <v>5193688</v>
      </c>
      <c r="AD15" s="1035">
        <v>4716655</v>
      </c>
      <c r="AE15" s="1035">
        <v>5736316</v>
      </c>
      <c r="AF15" s="1036">
        <v>2873068</v>
      </c>
    </row>
    <row r="16" spans="1:32" ht="15.6" customHeight="1" outlineLevel="1" x14ac:dyDescent="0.15">
      <c r="A16" s="135"/>
      <c r="B16" s="1306"/>
      <c r="C16" s="1307"/>
      <c r="D16" s="149" t="s">
        <v>179</v>
      </c>
      <c r="E16" s="1037">
        <f t="shared" ref="E16:P16" si="2">IF(E14 = 0, 0, E15/E14)</f>
        <v>1837.7779237701059</v>
      </c>
      <c r="F16" s="1038">
        <f t="shared" si="2"/>
        <v>1723.3935026275019</v>
      </c>
      <c r="G16" s="1038">
        <f t="shared" si="2"/>
        <v>1785.0230023432293</v>
      </c>
      <c r="H16" s="1038">
        <f t="shared" si="2"/>
        <v>1733.4724797137098</v>
      </c>
      <c r="I16" s="1038">
        <f t="shared" si="2"/>
        <v>1742.8509998920829</v>
      </c>
      <c r="J16" s="1038">
        <f t="shared" si="2"/>
        <v>1768.704808329592</v>
      </c>
      <c r="K16" s="1038">
        <f t="shared" si="2"/>
        <v>1750.9082873940997</v>
      </c>
      <c r="L16" s="1038">
        <f t="shared" si="2"/>
        <v>1808.1057187699248</v>
      </c>
      <c r="M16" s="1038">
        <f t="shared" si="2"/>
        <v>1907.4103924768422</v>
      </c>
      <c r="N16" s="1038">
        <f t="shared" si="2"/>
        <v>1745.3768540829255</v>
      </c>
      <c r="O16" s="1038">
        <f t="shared" si="2"/>
        <v>1745.2788290747956</v>
      </c>
      <c r="P16" s="1039">
        <f t="shared" si="2"/>
        <v>1718.108071999417</v>
      </c>
      <c r="Q16" s="135"/>
      <c r="R16" s="1306"/>
      <c r="S16" s="1307"/>
      <c r="T16" s="149" t="s">
        <v>179</v>
      </c>
      <c r="U16" s="1037">
        <f t="shared" ref="U16:AF16" si="3">IF(U14 = 0, 0, U15/U14)</f>
        <v>1635.01951750176</v>
      </c>
      <c r="V16" s="1038">
        <f t="shared" si="3"/>
        <v>1561.6596133662865</v>
      </c>
      <c r="W16" s="1038">
        <f t="shared" si="3"/>
        <v>1597.5831515812431</v>
      </c>
      <c r="X16" s="1038">
        <f t="shared" si="3"/>
        <v>1576.0686522203866</v>
      </c>
      <c r="Y16" s="1038">
        <f t="shared" si="3"/>
        <v>1646.3320497895584</v>
      </c>
      <c r="Z16" s="1038">
        <f t="shared" si="3"/>
        <v>1322.924357582338</v>
      </c>
      <c r="AA16" s="1038">
        <f t="shared" si="3"/>
        <v>1658.53575709149</v>
      </c>
      <c r="AB16" s="1038">
        <f t="shared" si="3"/>
        <v>1741.0881948536633</v>
      </c>
      <c r="AC16" s="1038">
        <f t="shared" si="3"/>
        <v>1777.4428473648186</v>
      </c>
      <c r="AD16" s="1038">
        <f t="shared" si="3"/>
        <v>1641.3178132720882</v>
      </c>
      <c r="AE16" s="1038">
        <f t="shared" si="3"/>
        <v>1625.8938238712053</v>
      </c>
      <c r="AF16" s="1039">
        <f t="shared" si="3"/>
        <v>1600.7733452195232</v>
      </c>
    </row>
    <row r="17" spans="1:32" ht="13.5" customHeight="1" outlineLevel="1" x14ac:dyDescent="0.15">
      <c r="A17" s="135"/>
      <c r="B17" s="1306"/>
      <c r="C17" s="1305">
        <v>3</v>
      </c>
      <c r="D17" s="144" t="s">
        <v>178</v>
      </c>
      <c r="E17" s="1031">
        <v>6</v>
      </c>
      <c r="F17" s="1032">
        <v>17</v>
      </c>
      <c r="G17" s="1032">
        <v>18</v>
      </c>
      <c r="H17" s="1032">
        <v>17</v>
      </c>
      <c r="I17" s="1032">
        <v>39</v>
      </c>
      <c r="J17" s="1032">
        <v>20</v>
      </c>
      <c r="K17" s="1032">
        <v>16</v>
      </c>
      <c r="L17" s="1032">
        <v>20</v>
      </c>
      <c r="M17" s="1032">
        <v>23</v>
      </c>
      <c r="N17" s="1032">
        <v>20</v>
      </c>
      <c r="O17" s="1032">
        <v>32</v>
      </c>
      <c r="P17" s="1033">
        <v>17</v>
      </c>
      <c r="Q17" s="135"/>
      <c r="R17" s="1306"/>
      <c r="S17" s="1305">
        <v>3</v>
      </c>
      <c r="T17" s="144" t="s">
        <v>178</v>
      </c>
      <c r="U17" s="1031">
        <v>33</v>
      </c>
      <c r="V17" s="1032">
        <v>28</v>
      </c>
      <c r="W17" s="1032">
        <v>25</v>
      </c>
      <c r="X17" s="1032">
        <v>24</v>
      </c>
      <c r="Y17" s="1032">
        <v>22</v>
      </c>
      <c r="Z17" s="1032">
        <v>18</v>
      </c>
      <c r="AA17" s="1032">
        <v>30</v>
      </c>
      <c r="AB17" s="1032">
        <v>27</v>
      </c>
      <c r="AC17" s="1032">
        <v>23</v>
      </c>
      <c r="AD17" s="1032">
        <v>36</v>
      </c>
      <c r="AE17" s="1032">
        <v>15</v>
      </c>
      <c r="AF17" s="1033">
        <v>27</v>
      </c>
    </row>
    <row r="18" spans="1:32" ht="13.5" customHeight="1" outlineLevel="1" x14ac:dyDescent="0.15">
      <c r="A18" s="135"/>
      <c r="B18" s="1306"/>
      <c r="C18" s="1306"/>
      <c r="D18" s="146" t="s">
        <v>176</v>
      </c>
      <c r="E18" s="1122">
        <v>3055.7</v>
      </c>
      <c r="F18" s="1123">
        <v>8525.0999999999985</v>
      </c>
      <c r="G18" s="1123">
        <v>8931.7000000000007</v>
      </c>
      <c r="H18" s="1123">
        <v>8609.4</v>
      </c>
      <c r="I18" s="1123">
        <v>19319.2</v>
      </c>
      <c r="J18" s="1123">
        <v>10233.200000000001</v>
      </c>
      <c r="K18" s="1123">
        <v>7835</v>
      </c>
      <c r="L18" s="1123">
        <v>10097.700000000001</v>
      </c>
      <c r="M18" s="1123">
        <v>11298.900000000001</v>
      </c>
      <c r="N18" s="1123">
        <v>10331.699999999999</v>
      </c>
      <c r="O18" s="1123">
        <v>16348.3</v>
      </c>
      <c r="P18" s="1124">
        <v>8505</v>
      </c>
      <c r="Q18" s="135"/>
      <c r="R18" s="1306"/>
      <c r="S18" s="1306"/>
      <c r="T18" s="146" t="s">
        <v>176</v>
      </c>
      <c r="U18" s="1122">
        <v>17916</v>
      </c>
      <c r="V18" s="1123">
        <v>15198.099999999999</v>
      </c>
      <c r="W18" s="1123">
        <v>13267.1</v>
      </c>
      <c r="X18" s="1123">
        <v>12799.9</v>
      </c>
      <c r="Y18" s="1123">
        <v>12666</v>
      </c>
      <c r="Z18" s="1123">
        <v>10004.4</v>
      </c>
      <c r="AA18" s="1123">
        <v>15366.400000000003</v>
      </c>
      <c r="AB18" s="1123">
        <v>13493.3</v>
      </c>
      <c r="AC18" s="1123">
        <v>12693.900000000003</v>
      </c>
      <c r="AD18" s="1123">
        <v>19053.8</v>
      </c>
      <c r="AE18" s="1123">
        <v>7871.1999999999989</v>
      </c>
      <c r="AF18" s="1124">
        <v>14000.9</v>
      </c>
    </row>
    <row r="19" spans="1:32" ht="13.5" customHeight="1" outlineLevel="1" x14ac:dyDescent="0.15">
      <c r="A19" s="135"/>
      <c r="B19" s="1306"/>
      <c r="C19" s="1306"/>
      <c r="D19" s="146" t="s">
        <v>177</v>
      </c>
      <c r="E19" s="1122">
        <v>5190945</v>
      </c>
      <c r="F19" s="1123">
        <v>13674728</v>
      </c>
      <c r="G19" s="1123">
        <v>14400414</v>
      </c>
      <c r="H19" s="1123">
        <v>13919914</v>
      </c>
      <c r="I19" s="1123">
        <v>31323585</v>
      </c>
      <c r="J19" s="1123">
        <v>16618225</v>
      </c>
      <c r="K19" s="1123">
        <v>12791285</v>
      </c>
      <c r="L19" s="1123">
        <v>17059029</v>
      </c>
      <c r="M19" s="1123">
        <v>20670474</v>
      </c>
      <c r="N19" s="1123">
        <v>17037180</v>
      </c>
      <c r="O19" s="1123">
        <v>26386955</v>
      </c>
      <c r="P19" s="1124">
        <v>13715803</v>
      </c>
      <c r="Q19" s="135"/>
      <c r="R19" s="1306"/>
      <c r="S19" s="1306"/>
      <c r="T19" s="146" t="s">
        <v>177</v>
      </c>
      <c r="U19" s="1122">
        <v>29308417</v>
      </c>
      <c r="V19" s="1123">
        <v>22365752</v>
      </c>
      <c r="W19" s="1123">
        <v>20238438</v>
      </c>
      <c r="X19" s="1123">
        <v>18743201</v>
      </c>
      <c r="Y19" s="1123">
        <v>18532989</v>
      </c>
      <c r="Z19" s="1123">
        <v>15505027</v>
      </c>
      <c r="AA19" s="1123">
        <v>23151763</v>
      </c>
      <c r="AB19" s="1123">
        <v>21487805</v>
      </c>
      <c r="AC19" s="1123">
        <v>21846611</v>
      </c>
      <c r="AD19" s="1123">
        <v>29494895</v>
      </c>
      <c r="AE19" s="1123">
        <v>12394547</v>
      </c>
      <c r="AF19" s="1124">
        <v>20878965</v>
      </c>
    </row>
    <row r="20" spans="1:32" ht="15.6" customHeight="1" outlineLevel="1" x14ac:dyDescent="0.15">
      <c r="A20" s="135"/>
      <c r="B20" s="1306"/>
      <c r="C20" s="1307"/>
      <c r="D20" s="149" t="s">
        <v>179</v>
      </c>
      <c r="E20" s="1037">
        <f t="shared" ref="E20:P20" si="4">IF(E18 = 0, 0, E19/E18)</f>
        <v>1698.7744215727985</v>
      </c>
      <c r="F20" s="1038">
        <f t="shared" si="4"/>
        <v>1604.0548497964835</v>
      </c>
      <c r="G20" s="1038">
        <f t="shared" si="4"/>
        <v>1612.2814245888239</v>
      </c>
      <c r="H20" s="1038">
        <f t="shared" si="4"/>
        <v>1616.8274211907915</v>
      </c>
      <c r="I20" s="1038">
        <f t="shared" si="4"/>
        <v>1621.3707089320469</v>
      </c>
      <c r="J20" s="1038">
        <f t="shared" si="4"/>
        <v>1623.9519407418989</v>
      </c>
      <c r="K20" s="1038">
        <f t="shared" si="4"/>
        <v>1632.5826419910657</v>
      </c>
      <c r="L20" s="1038">
        <f t="shared" si="4"/>
        <v>1689.3974865563443</v>
      </c>
      <c r="M20" s="1038">
        <f t="shared" si="4"/>
        <v>1829.4235722061437</v>
      </c>
      <c r="N20" s="1038">
        <f t="shared" si="4"/>
        <v>1649.0200063881066</v>
      </c>
      <c r="O20" s="1038">
        <f t="shared" si="4"/>
        <v>1614.0488613494981</v>
      </c>
      <c r="P20" s="1039">
        <f t="shared" si="4"/>
        <v>1612.6752498530277</v>
      </c>
      <c r="Q20" s="135"/>
      <c r="R20" s="1306"/>
      <c r="S20" s="1307"/>
      <c r="T20" s="149" t="s">
        <v>179</v>
      </c>
      <c r="U20" s="1037">
        <f t="shared" ref="U20:AF20" si="5">IF(U18 = 0, 0, U19/U18)</f>
        <v>1635.8794931904442</v>
      </c>
      <c r="V20" s="1038">
        <f t="shared" si="5"/>
        <v>1471.6150045071424</v>
      </c>
      <c r="W20" s="1038">
        <f t="shared" si="5"/>
        <v>1525.4605754083409</v>
      </c>
      <c r="X20" s="1038">
        <f t="shared" si="5"/>
        <v>1464.324018156392</v>
      </c>
      <c r="Y20" s="1038">
        <f t="shared" si="5"/>
        <v>1463.2077214590242</v>
      </c>
      <c r="Z20" s="1038">
        <f t="shared" si="5"/>
        <v>1549.8207788573029</v>
      </c>
      <c r="AA20" s="1038">
        <f t="shared" si="5"/>
        <v>1506.6484667846728</v>
      </c>
      <c r="AB20" s="1038">
        <f t="shared" si="5"/>
        <v>1592.4796009871566</v>
      </c>
      <c r="AC20" s="1038">
        <f t="shared" si="5"/>
        <v>1721.0322280780529</v>
      </c>
      <c r="AD20" s="1038">
        <f t="shared" si="5"/>
        <v>1547.9796680977024</v>
      </c>
      <c r="AE20" s="1038">
        <f t="shared" si="5"/>
        <v>1574.67057119626</v>
      </c>
      <c r="AF20" s="1039">
        <f t="shared" si="5"/>
        <v>1491.2587762215287</v>
      </c>
    </row>
    <row r="21" spans="1:32" ht="13.5" customHeight="1" outlineLevel="1" x14ac:dyDescent="0.15">
      <c r="A21" s="135"/>
      <c r="B21" s="1306"/>
      <c r="C21" s="1305">
        <v>2</v>
      </c>
      <c r="D21" s="144" t="s">
        <v>178</v>
      </c>
      <c r="E21" s="1031">
        <v>4</v>
      </c>
      <c r="F21" s="1032">
        <v>5</v>
      </c>
      <c r="G21" s="1032">
        <v>5</v>
      </c>
      <c r="H21" s="1032">
        <v>4</v>
      </c>
      <c r="I21" s="1032">
        <v>9</v>
      </c>
      <c r="J21" s="1032">
        <v>7</v>
      </c>
      <c r="K21" s="1032">
        <v>8</v>
      </c>
      <c r="L21" s="1032">
        <v>9</v>
      </c>
      <c r="M21" s="1032">
        <v>5</v>
      </c>
      <c r="N21" s="1032">
        <v>4</v>
      </c>
      <c r="O21" s="1032">
        <v>6</v>
      </c>
      <c r="P21" s="1033">
        <v>3</v>
      </c>
      <c r="Q21" s="135"/>
      <c r="R21" s="1306"/>
      <c r="S21" s="1306">
        <v>2</v>
      </c>
      <c r="T21" s="414" t="s">
        <v>178</v>
      </c>
      <c r="U21" s="1031">
        <v>30</v>
      </c>
      <c r="V21" s="1032">
        <v>24</v>
      </c>
      <c r="W21" s="1032">
        <v>16</v>
      </c>
      <c r="X21" s="1032">
        <v>18</v>
      </c>
      <c r="Y21" s="1032">
        <v>21</v>
      </c>
      <c r="Z21" s="1032">
        <v>42</v>
      </c>
      <c r="AA21" s="1032">
        <v>33</v>
      </c>
      <c r="AB21" s="1032">
        <v>26</v>
      </c>
      <c r="AC21" s="1032">
        <v>17</v>
      </c>
      <c r="AD21" s="1032">
        <v>25</v>
      </c>
      <c r="AE21" s="1032">
        <v>20</v>
      </c>
      <c r="AF21" s="1033">
        <v>30</v>
      </c>
    </row>
    <row r="22" spans="1:32" ht="13.5" customHeight="1" outlineLevel="1" x14ac:dyDescent="0.15">
      <c r="A22" s="135"/>
      <c r="B22" s="1306"/>
      <c r="C22" s="1306"/>
      <c r="D22" s="146" t="s">
        <v>176</v>
      </c>
      <c r="E22" s="1122">
        <v>1741.5</v>
      </c>
      <c r="F22" s="1123">
        <v>2512</v>
      </c>
      <c r="G22" s="1123">
        <v>2364.6000000000004</v>
      </c>
      <c r="H22" s="1123">
        <v>1993.9</v>
      </c>
      <c r="I22" s="1123">
        <v>4195.5999999999995</v>
      </c>
      <c r="J22" s="1123">
        <v>2889</v>
      </c>
      <c r="K22" s="1123">
        <v>3858.1</v>
      </c>
      <c r="L22" s="1123">
        <v>3924.3</v>
      </c>
      <c r="M22" s="1123">
        <v>2232.5</v>
      </c>
      <c r="N22" s="1123">
        <v>2025.1000000000001</v>
      </c>
      <c r="O22" s="1123">
        <v>2909.2000000000003</v>
      </c>
      <c r="P22" s="1124">
        <v>1484</v>
      </c>
      <c r="Q22" s="135"/>
      <c r="R22" s="1306"/>
      <c r="S22" s="1306"/>
      <c r="T22" s="146" t="s">
        <v>176</v>
      </c>
      <c r="U22" s="1122">
        <v>14942.999999999998</v>
      </c>
      <c r="V22" s="1123">
        <v>11864.499999999998</v>
      </c>
      <c r="W22" s="1123">
        <v>7712.7999999999993</v>
      </c>
      <c r="X22" s="1123">
        <v>8003.2999999999993</v>
      </c>
      <c r="Y22" s="1123">
        <v>10341.299999999999</v>
      </c>
      <c r="Z22" s="1123">
        <v>19934.7</v>
      </c>
      <c r="AA22" s="1123">
        <v>14639.999999999998</v>
      </c>
      <c r="AB22" s="1123">
        <v>12592.200000000003</v>
      </c>
      <c r="AC22" s="1123">
        <v>8419.7000000000007</v>
      </c>
      <c r="AD22" s="1123">
        <v>11465.499999999998</v>
      </c>
      <c r="AE22" s="1123">
        <v>9577.5</v>
      </c>
      <c r="AF22" s="1124">
        <v>13953.2</v>
      </c>
    </row>
    <row r="23" spans="1:32" ht="13.5" customHeight="1" outlineLevel="1" x14ac:dyDescent="0.15">
      <c r="A23" s="135"/>
      <c r="B23" s="1306"/>
      <c r="C23" s="1306"/>
      <c r="D23" s="146" t="s">
        <v>177</v>
      </c>
      <c r="E23" s="1034">
        <v>2796983</v>
      </c>
      <c r="F23" s="1035">
        <v>3807677</v>
      </c>
      <c r="G23" s="1035">
        <v>3427236</v>
      </c>
      <c r="H23" s="1035">
        <v>2975094</v>
      </c>
      <c r="I23" s="1035">
        <v>6348616</v>
      </c>
      <c r="J23" s="1035">
        <v>4316907</v>
      </c>
      <c r="K23" s="1035">
        <v>5848140</v>
      </c>
      <c r="L23" s="1035">
        <v>6126336</v>
      </c>
      <c r="M23" s="1035">
        <v>3411588</v>
      </c>
      <c r="N23" s="1035">
        <v>3166253</v>
      </c>
      <c r="O23" s="1035">
        <v>4485275</v>
      </c>
      <c r="P23" s="1036">
        <v>2175883</v>
      </c>
      <c r="Q23" s="135"/>
      <c r="R23" s="1306"/>
      <c r="S23" s="1306"/>
      <c r="T23" s="146" t="s">
        <v>177</v>
      </c>
      <c r="U23" s="1034">
        <v>22221418</v>
      </c>
      <c r="V23" s="1035">
        <v>16179786</v>
      </c>
      <c r="W23" s="1035">
        <v>10733687</v>
      </c>
      <c r="X23" s="1035">
        <v>9951487</v>
      </c>
      <c r="Y23" s="1035">
        <v>14290502</v>
      </c>
      <c r="Z23" s="1035">
        <v>27720804</v>
      </c>
      <c r="AA23" s="1035">
        <v>19872959</v>
      </c>
      <c r="AB23" s="1035">
        <v>18347380</v>
      </c>
      <c r="AC23" s="1035">
        <v>13423624</v>
      </c>
      <c r="AD23" s="1035">
        <v>15305646</v>
      </c>
      <c r="AE23" s="1035">
        <v>13727583</v>
      </c>
      <c r="AF23" s="1036">
        <v>17833066</v>
      </c>
    </row>
    <row r="24" spans="1:32" ht="15.6" customHeight="1" outlineLevel="1" x14ac:dyDescent="0.15">
      <c r="A24" s="135"/>
      <c r="B24" s="1306"/>
      <c r="C24" s="1307"/>
      <c r="D24" s="149" t="s">
        <v>179</v>
      </c>
      <c r="E24" s="1037">
        <f t="shared" ref="E24:P24" si="6">IF(E22 = 0, 0, E23/E22)</f>
        <v>1606.0769451622166</v>
      </c>
      <c r="F24" s="1038">
        <f t="shared" si="6"/>
        <v>1515.7949840764331</v>
      </c>
      <c r="G24" s="1038">
        <f t="shared" si="6"/>
        <v>1449.3935549352955</v>
      </c>
      <c r="H24" s="1038">
        <f t="shared" si="6"/>
        <v>1492.0978985907016</v>
      </c>
      <c r="I24" s="1038">
        <f t="shared" si="6"/>
        <v>1513.1604538087522</v>
      </c>
      <c r="J24" s="1038">
        <f t="shared" si="6"/>
        <v>1494.2564901349949</v>
      </c>
      <c r="K24" s="1038">
        <f t="shared" si="6"/>
        <v>1515.8082994219953</v>
      </c>
      <c r="L24" s="1038">
        <f t="shared" si="6"/>
        <v>1561.1283541013684</v>
      </c>
      <c r="M24" s="1038">
        <f t="shared" si="6"/>
        <v>1528.1469204927212</v>
      </c>
      <c r="N24" s="1038">
        <f t="shared" si="6"/>
        <v>1563.5045182953927</v>
      </c>
      <c r="O24" s="1038">
        <f t="shared" si="6"/>
        <v>1541.7554654200467</v>
      </c>
      <c r="P24" s="1039">
        <f t="shared" si="6"/>
        <v>1466.2284366576819</v>
      </c>
      <c r="Q24" s="135"/>
      <c r="R24" s="1306"/>
      <c r="S24" s="1307"/>
      <c r="T24" s="149" t="s">
        <v>179</v>
      </c>
      <c r="U24" s="1037">
        <f t="shared" ref="U24:AF24" si="7">IF(U22 = 0, 0, U23/U22)</f>
        <v>1487.078765977381</v>
      </c>
      <c r="V24" s="1038">
        <f t="shared" si="7"/>
        <v>1363.71410510346</v>
      </c>
      <c r="W24" s="1038">
        <f t="shared" si="7"/>
        <v>1391.6718960688727</v>
      </c>
      <c r="X24" s="1038">
        <f t="shared" si="7"/>
        <v>1243.4229630277512</v>
      </c>
      <c r="Y24" s="1038">
        <f t="shared" si="7"/>
        <v>1381.8864166013946</v>
      </c>
      <c r="Z24" s="1038">
        <f t="shared" si="7"/>
        <v>1390.5804451534259</v>
      </c>
      <c r="AA24" s="1038">
        <f t="shared" si="7"/>
        <v>1357.442554644809</v>
      </c>
      <c r="AB24" s="1038">
        <f t="shared" si="7"/>
        <v>1457.0432489954096</v>
      </c>
      <c r="AC24" s="1038">
        <f t="shared" si="7"/>
        <v>1594.3114362744514</v>
      </c>
      <c r="AD24" s="1038">
        <f t="shared" si="7"/>
        <v>1334.9305307226027</v>
      </c>
      <c r="AE24" s="1038">
        <f t="shared" si="7"/>
        <v>1433.315896632733</v>
      </c>
      <c r="AF24" s="1039">
        <f t="shared" si="7"/>
        <v>1278.0628099647392</v>
      </c>
    </row>
    <row r="25" spans="1:32" ht="13.5" customHeight="1" outlineLevel="1" x14ac:dyDescent="0.15">
      <c r="A25" s="135"/>
      <c r="B25" s="1306"/>
      <c r="C25" s="1305">
        <v>1</v>
      </c>
      <c r="D25" s="144" t="s">
        <v>178</v>
      </c>
      <c r="E25" s="1031">
        <v>0</v>
      </c>
      <c r="F25" s="1032">
        <v>0</v>
      </c>
      <c r="G25" s="1032">
        <v>0</v>
      </c>
      <c r="H25" s="1032">
        <v>0</v>
      </c>
      <c r="I25" s="1032">
        <v>0</v>
      </c>
      <c r="J25" s="1032">
        <v>0</v>
      </c>
      <c r="K25" s="1032">
        <v>0</v>
      </c>
      <c r="L25" s="1032">
        <v>0</v>
      </c>
      <c r="M25" s="1032">
        <v>0</v>
      </c>
      <c r="N25" s="1032">
        <v>0</v>
      </c>
      <c r="O25" s="1032">
        <v>0</v>
      </c>
      <c r="P25" s="1033">
        <v>0</v>
      </c>
      <c r="Q25" s="135"/>
      <c r="R25" s="1306"/>
      <c r="S25" s="1305">
        <v>1</v>
      </c>
      <c r="T25" s="144" t="s">
        <v>178</v>
      </c>
      <c r="U25" s="1031">
        <v>2</v>
      </c>
      <c r="V25" s="1032">
        <v>3</v>
      </c>
      <c r="W25" s="1032">
        <v>1</v>
      </c>
      <c r="X25" s="1032">
        <v>3</v>
      </c>
      <c r="Y25" s="1032">
        <v>2</v>
      </c>
      <c r="Z25" s="1032">
        <v>1</v>
      </c>
      <c r="AA25" s="1032">
        <v>1</v>
      </c>
      <c r="AB25" s="1032">
        <v>0</v>
      </c>
      <c r="AC25" s="1032">
        <v>0</v>
      </c>
      <c r="AD25" s="1032">
        <v>0</v>
      </c>
      <c r="AE25" s="1032">
        <v>2</v>
      </c>
      <c r="AF25" s="1033">
        <v>2</v>
      </c>
    </row>
    <row r="26" spans="1:32" ht="13.5" customHeight="1" outlineLevel="1" x14ac:dyDescent="0.15">
      <c r="A26" s="135"/>
      <c r="B26" s="1306"/>
      <c r="C26" s="1306"/>
      <c r="D26" s="146" t="s">
        <v>176</v>
      </c>
      <c r="E26" s="1122">
        <v>0</v>
      </c>
      <c r="F26" s="1123">
        <v>0</v>
      </c>
      <c r="G26" s="1123">
        <v>0</v>
      </c>
      <c r="H26" s="1123">
        <v>0</v>
      </c>
      <c r="I26" s="1123">
        <v>0</v>
      </c>
      <c r="J26" s="1123">
        <v>0</v>
      </c>
      <c r="K26" s="1123">
        <v>0</v>
      </c>
      <c r="L26" s="1123">
        <v>0</v>
      </c>
      <c r="M26" s="1123">
        <v>0</v>
      </c>
      <c r="N26" s="1123">
        <v>0</v>
      </c>
      <c r="O26" s="1123">
        <v>0</v>
      </c>
      <c r="P26" s="1124">
        <v>0</v>
      </c>
      <c r="Q26" s="135"/>
      <c r="R26" s="1306"/>
      <c r="S26" s="1306"/>
      <c r="T26" s="146" t="s">
        <v>176</v>
      </c>
      <c r="U26" s="1122">
        <v>529.29999999999995</v>
      </c>
      <c r="V26" s="1123">
        <v>658.4</v>
      </c>
      <c r="W26" s="1123">
        <v>196</v>
      </c>
      <c r="X26" s="1123">
        <v>803.8</v>
      </c>
      <c r="Y26" s="1123">
        <v>465.9</v>
      </c>
      <c r="Z26" s="1123">
        <v>287.10000000000002</v>
      </c>
      <c r="AA26" s="1123">
        <v>199.5</v>
      </c>
      <c r="AB26" s="1123">
        <v>0</v>
      </c>
      <c r="AC26" s="1123">
        <v>0</v>
      </c>
      <c r="AD26" s="1123">
        <v>0</v>
      </c>
      <c r="AE26" s="1123">
        <v>481.7</v>
      </c>
      <c r="AF26" s="1124">
        <v>364.29999999999995</v>
      </c>
    </row>
    <row r="27" spans="1:32" ht="13.5" customHeight="1" outlineLevel="1" x14ac:dyDescent="0.15">
      <c r="A27" s="135"/>
      <c r="B27" s="1306"/>
      <c r="C27" s="1306"/>
      <c r="D27" s="146" t="s">
        <v>177</v>
      </c>
      <c r="E27" s="1034">
        <v>0</v>
      </c>
      <c r="F27" s="1035">
        <v>0</v>
      </c>
      <c r="G27" s="1035">
        <v>0</v>
      </c>
      <c r="H27" s="1035">
        <v>0</v>
      </c>
      <c r="I27" s="1035">
        <v>0</v>
      </c>
      <c r="J27" s="1035">
        <v>0</v>
      </c>
      <c r="K27" s="1035">
        <v>0</v>
      </c>
      <c r="L27" s="1035">
        <v>0</v>
      </c>
      <c r="M27" s="1035">
        <v>0</v>
      </c>
      <c r="N27" s="1035">
        <v>0</v>
      </c>
      <c r="O27" s="1035">
        <v>0</v>
      </c>
      <c r="P27" s="1036">
        <v>0</v>
      </c>
      <c r="Q27" s="135"/>
      <c r="R27" s="1306"/>
      <c r="S27" s="1306"/>
      <c r="T27" s="146" t="s">
        <v>177</v>
      </c>
      <c r="U27" s="1034">
        <v>287241</v>
      </c>
      <c r="V27" s="1035">
        <v>459595</v>
      </c>
      <c r="W27" s="1035">
        <v>131242</v>
      </c>
      <c r="X27" s="1035">
        <v>717498</v>
      </c>
      <c r="Y27" s="1035">
        <v>404121</v>
      </c>
      <c r="Z27" s="1035">
        <v>209295</v>
      </c>
      <c r="AA27" s="1035">
        <v>159009</v>
      </c>
      <c r="AB27" s="1035">
        <v>0</v>
      </c>
      <c r="AC27" s="1035">
        <v>0</v>
      </c>
      <c r="AD27" s="1035">
        <v>0</v>
      </c>
      <c r="AE27" s="1035">
        <v>508930</v>
      </c>
      <c r="AF27" s="1036">
        <v>232555</v>
      </c>
    </row>
    <row r="28" spans="1:32" ht="15.6" customHeight="1" outlineLevel="1" x14ac:dyDescent="0.15">
      <c r="A28" s="135"/>
      <c r="B28" s="1306"/>
      <c r="C28" s="1307"/>
      <c r="D28" s="149" t="s">
        <v>179</v>
      </c>
      <c r="E28" s="1037">
        <f t="shared" ref="E28:P28" si="8">IF(E26=0,0,E27/E26)</f>
        <v>0</v>
      </c>
      <c r="F28" s="1038">
        <f t="shared" si="8"/>
        <v>0</v>
      </c>
      <c r="G28" s="1038">
        <f t="shared" si="8"/>
        <v>0</v>
      </c>
      <c r="H28" s="1038">
        <f t="shared" si="8"/>
        <v>0</v>
      </c>
      <c r="I28" s="1038">
        <f t="shared" si="8"/>
        <v>0</v>
      </c>
      <c r="J28" s="1038">
        <f t="shared" si="8"/>
        <v>0</v>
      </c>
      <c r="K28" s="1038">
        <f t="shared" si="8"/>
        <v>0</v>
      </c>
      <c r="L28" s="1038">
        <f t="shared" si="8"/>
        <v>0</v>
      </c>
      <c r="M28" s="1038">
        <f t="shared" si="8"/>
        <v>0</v>
      </c>
      <c r="N28" s="1038">
        <f t="shared" si="8"/>
        <v>0</v>
      </c>
      <c r="O28" s="1038">
        <f t="shared" si="8"/>
        <v>0</v>
      </c>
      <c r="P28" s="1039">
        <f t="shared" si="8"/>
        <v>0</v>
      </c>
      <c r="Q28" s="135"/>
      <c r="R28" s="1306"/>
      <c r="S28" s="1307"/>
      <c r="T28" s="149" t="s">
        <v>179</v>
      </c>
      <c r="U28" s="1037">
        <f t="shared" ref="U28" si="9">IF(U26=0,0,U27/U26)</f>
        <v>542.68089930096357</v>
      </c>
      <c r="V28" s="1038">
        <f t="shared" ref="V28:AF28" si="10">IF(V26=0,0,V27/V26)</f>
        <v>698.04829890643987</v>
      </c>
      <c r="W28" s="1038">
        <f t="shared" si="10"/>
        <v>669.60204081632651</v>
      </c>
      <c r="X28" s="1038">
        <f t="shared" si="10"/>
        <v>892.63249564568309</v>
      </c>
      <c r="Y28" s="1038">
        <f t="shared" si="10"/>
        <v>867.39858338699298</v>
      </c>
      <c r="Z28" s="1038">
        <f t="shared" si="10"/>
        <v>728.99686520376167</v>
      </c>
      <c r="AA28" s="1038">
        <f t="shared" si="10"/>
        <v>797.03759398496243</v>
      </c>
      <c r="AB28" s="1038">
        <f t="shared" si="10"/>
        <v>0</v>
      </c>
      <c r="AC28" s="1038">
        <f t="shared" si="10"/>
        <v>0</v>
      </c>
      <c r="AD28" s="1038">
        <f t="shared" si="10"/>
        <v>0</v>
      </c>
      <c r="AE28" s="1038">
        <f t="shared" si="10"/>
        <v>1056.5289599335686</v>
      </c>
      <c r="AF28" s="1039">
        <f t="shared" si="10"/>
        <v>638.36124073565747</v>
      </c>
    </row>
    <row r="29" spans="1:32" ht="13.5" customHeight="1" outlineLevel="1" x14ac:dyDescent="0.15">
      <c r="A29" s="135"/>
      <c r="B29" s="1306"/>
      <c r="C29" s="1305" t="s">
        <v>21</v>
      </c>
      <c r="D29" s="144" t="s">
        <v>178</v>
      </c>
      <c r="E29" s="1031">
        <f t="shared" ref="E29:P30" si="11">E9+E13+E17+E21+E25</f>
        <v>34</v>
      </c>
      <c r="F29" s="1032">
        <f>F9+F13+F17+F21+F25</f>
        <v>50</v>
      </c>
      <c r="G29" s="1032">
        <f>G9+G13+G17+G21+G25</f>
        <v>42</v>
      </c>
      <c r="H29" s="1032">
        <f>H9+H13+H17+H21+H25</f>
        <v>73</v>
      </c>
      <c r="I29" s="1032">
        <f t="shared" si="11"/>
        <v>78</v>
      </c>
      <c r="J29" s="1032">
        <f t="shared" si="11"/>
        <v>55</v>
      </c>
      <c r="K29" s="1032">
        <f t="shared" si="11"/>
        <v>57</v>
      </c>
      <c r="L29" s="1032">
        <f t="shared" si="11"/>
        <v>66</v>
      </c>
      <c r="M29" s="1032">
        <f t="shared" si="11"/>
        <v>65</v>
      </c>
      <c r="N29" s="1032">
        <f t="shared" si="11"/>
        <v>63</v>
      </c>
      <c r="O29" s="1032">
        <f t="shared" si="11"/>
        <v>69</v>
      </c>
      <c r="P29" s="1033">
        <f t="shared" si="11"/>
        <v>54</v>
      </c>
      <c r="Q29" s="135"/>
      <c r="R29" s="1306"/>
      <c r="S29" s="1305" t="s">
        <v>21</v>
      </c>
      <c r="T29" s="144" t="s">
        <v>178</v>
      </c>
      <c r="U29" s="1031">
        <f t="shared" ref="U29" si="12">U9+U13+U17+U21+U25</f>
        <v>78</v>
      </c>
      <c r="V29" s="1032">
        <f>V9+V13+V17+V21+V25</f>
        <v>60</v>
      </c>
      <c r="W29" s="1032">
        <f>W9+W13+W17+W21+W25</f>
        <v>47</v>
      </c>
      <c r="X29" s="1032">
        <f>X9+X13+X17+X21+X25</f>
        <v>52</v>
      </c>
      <c r="Y29" s="1032">
        <f t="shared" ref="Y29:AF29" si="13">Y9+Y13+Y17+Y21+Y25</f>
        <v>47</v>
      </c>
      <c r="Z29" s="1032">
        <f t="shared" si="13"/>
        <v>63</v>
      </c>
      <c r="AA29" s="1032">
        <f t="shared" si="13"/>
        <v>70</v>
      </c>
      <c r="AB29" s="1032">
        <f t="shared" si="13"/>
        <v>57</v>
      </c>
      <c r="AC29" s="1032">
        <f t="shared" si="13"/>
        <v>45</v>
      </c>
      <c r="AD29" s="1032">
        <f t="shared" si="13"/>
        <v>66</v>
      </c>
      <c r="AE29" s="1032">
        <f t="shared" si="13"/>
        <v>44</v>
      </c>
      <c r="AF29" s="1033">
        <f t="shared" si="13"/>
        <v>63</v>
      </c>
    </row>
    <row r="30" spans="1:32" ht="13.5" customHeight="1" outlineLevel="1" x14ac:dyDescent="0.15">
      <c r="A30" s="135"/>
      <c r="B30" s="1306"/>
      <c r="C30" s="1306"/>
      <c r="D30" s="146" t="s">
        <v>176</v>
      </c>
      <c r="E30" s="1122">
        <f t="shared" si="11"/>
        <v>17601.5</v>
      </c>
      <c r="F30" s="1123">
        <f>F10+F14+F18+F22+F26</f>
        <v>25798</v>
      </c>
      <c r="G30" s="1123">
        <f t="shared" si="11"/>
        <v>21279.9</v>
      </c>
      <c r="H30" s="1123">
        <f t="shared" si="11"/>
        <v>37658.699999999997</v>
      </c>
      <c r="I30" s="1123">
        <f t="shared" si="11"/>
        <v>39303.599999999999</v>
      </c>
      <c r="J30" s="1123">
        <f t="shared" si="11"/>
        <v>27745.7</v>
      </c>
      <c r="K30" s="1123">
        <f t="shared" si="11"/>
        <v>28463.3</v>
      </c>
      <c r="L30" s="1123">
        <f t="shared" si="11"/>
        <v>33502.6</v>
      </c>
      <c r="M30" s="1123">
        <f t="shared" si="11"/>
        <v>33103.700000000004</v>
      </c>
      <c r="N30" s="1123">
        <f t="shared" si="11"/>
        <v>32959.5</v>
      </c>
      <c r="O30" s="1123">
        <f t="shared" si="11"/>
        <v>35751</v>
      </c>
      <c r="P30" s="1124">
        <f>P10+P14+P18+P22+P26</f>
        <v>28167.200000000001</v>
      </c>
      <c r="Q30" s="135"/>
      <c r="R30" s="1306"/>
      <c r="S30" s="1306"/>
      <c r="T30" s="146" t="s">
        <v>176</v>
      </c>
      <c r="U30" s="1122">
        <f t="shared" ref="U30" si="14">U10+U14+U18+U22+U26</f>
        <v>41201.800000000003</v>
      </c>
      <c r="V30" s="1123">
        <f>V10+V14+V18+V22+V26</f>
        <v>30674.699999999997</v>
      </c>
      <c r="W30" s="1123">
        <f t="shared" ref="W30:AE30" si="15">W10+W14+W18+W22+W26</f>
        <v>24110.3</v>
      </c>
      <c r="X30" s="1123">
        <f t="shared" si="15"/>
        <v>25723.399999999998</v>
      </c>
      <c r="Y30" s="1123">
        <f t="shared" si="15"/>
        <v>24589.9</v>
      </c>
      <c r="Z30" s="1123">
        <f t="shared" si="15"/>
        <v>31331.4</v>
      </c>
      <c r="AA30" s="1123">
        <f t="shared" si="15"/>
        <v>33209.5</v>
      </c>
      <c r="AB30" s="1123">
        <f t="shared" si="15"/>
        <v>28121.9</v>
      </c>
      <c r="AC30" s="1123">
        <f t="shared" si="15"/>
        <v>24035.600000000006</v>
      </c>
      <c r="AD30" s="1123">
        <f t="shared" si="15"/>
        <v>33393</v>
      </c>
      <c r="AE30" s="1123">
        <f t="shared" si="15"/>
        <v>22150</v>
      </c>
      <c r="AF30" s="1124">
        <f>AF10+AF14+AF18+AF22+AF26</f>
        <v>30657.7</v>
      </c>
    </row>
    <row r="31" spans="1:32" ht="13.5" customHeight="1" outlineLevel="1" x14ac:dyDescent="0.15">
      <c r="A31" s="135"/>
      <c r="B31" s="1306"/>
      <c r="C31" s="1306"/>
      <c r="D31" s="146" t="s">
        <v>177</v>
      </c>
      <c r="E31" s="1034">
        <f>E11+E15+E19+E23+E27</f>
        <v>31888542</v>
      </c>
      <c r="F31" s="1035">
        <f t="shared" ref="F31:O31" si="16">F11+F15+F19+F23+F27</f>
        <v>43135073</v>
      </c>
      <c r="G31" s="1035">
        <f t="shared" si="16"/>
        <v>35606880</v>
      </c>
      <c r="H31" s="1035">
        <f t="shared" si="16"/>
        <v>63781485</v>
      </c>
      <c r="I31" s="1035">
        <f t="shared" si="16"/>
        <v>65622043</v>
      </c>
      <c r="J31" s="1035">
        <f t="shared" si="16"/>
        <v>47095170</v>
      </c>
      <c r="K31" s="1035">
        <f t="shared" si="16"/>
        <v>48242744</v>
      </c>
      <c r="L31" s="1035">
        <f>L11+L15+L19+L23+L27</f>
        <v>58707543</v>
      </c>
      <c r="M31" s="1035">
        <f t="shared" si="16"/>
        <v>61599792</v>
      </c>
      <c r="N31" s="1035">
        <f t="shared" si="16"/>
        <v>56431692</v>
      </c>
      <c r="O31" s="1035">
        <f t="shared" si="16"/>
        <v>59769429</v>
      </c>
      <c r="P31" s="1036">
        <f>P11+P15+P19+P23+P27</f>
        <v>47413213</v>
      </c>
      <c r="Q31" s="135"/>
      <c r="R31" s="1306"/>
      <c r="S31" s="1306"/>
      <c r="T31" s="146" t="s">
        <v>177</v>
      </c>
      <c r="U31" s="1034">
        <f>U11+U15+U19+U23+U27</f>
        <v>64592301</v>
      </c>
      <c r="V31" s="1035">
        <f t="shared" ref="V31:AA31" si="17">V11+V15+V19+V23+V27</f>
        <v>43617807</v>
      </c>
      <c r="W31" s="1035">
        <f t="shared" si="17"/>
        <v>35791315</v>
      </c>
      <c r="X31" s="1035">
        <f t="shared" si="17"/>
        <v>35899915</v>
      </c>
      <c r="Y31" s="1035">
        <f t="shared" si="17"/>
        <v>35066071</v>
      </c>
      <c r="Z31" s="1035">
        <f t="shared" si="17"/>
        <v>44897222</v>
      </c>
      <c r="AA31" s="1035">
        <f t="shared" si="17"/>
        <v>48165309</v>
      </c>
      <c r="AB31" s="1035">
        <f>AB11+AB15+AB19+AB23+AB27</f>
        <v>43380737</v>
      </c>
      <c r="AC31" s="1035">
        <f t="shared" ref="AC31:AE31" si="18">AC11+AC15+AC19+AC23+AC27</f>
        <v>40463923</v>
      </c>
      <c r="AD31" s="1035">
        <f t="shared" si="18"/>
        <v>49517196</v>
      </c>
      <c r="AE31" s="1035">
        <f t="shared" si="18"/>
        <v>33557060</v>
      </c>
      <c r="AF31" s="1036">
        <f>AF11+AF15+AF19+AF23+AF27</f>
        <v>42726206</v>
      </c>
    </row>
    <row r="32" spans="1:32" ht="15.6" customHeight="1" outlineLevel="1" x14ac:dyDescent="0.15">
      <c r="A32" s="135"/>
      <c r="B32" s="1307"/>
      <c r="C32" s="1307"/>
      <c r="D32" s="149" t="s">
        <v>179</v>
      </c>
      <c r="E32" s="1037">
        <f t="shared" ref="E32:O32" si="19">IF(E30=0,0,E31/E30)</f>
        <v>1811.6945714853848</v>
      </c>
      <c r="F32" s="1038">
        <f t="shared" si="19"/>
        <v>1672.0316691216374</v>
      </c>
      <c r="G32" s="1038">
        <f t="shared" si="19"/>
        <v>1673.2635021781116</v>
      </c>
      <c r="H32" s="1038">
        <f t="shared" si="19"/>
        <v>1693.6719801798788</v>
      </c>
      <c r="I32" s="1038">
        <f t="shared" si="19"/>
        <v>1669.6191443023031</v>
      </c>
      <c r="J32" s="1038">
        <f t="shared" si="19"/>
        <v>1697.3862616549591</v>
      </c>
      <c r="K32" s="1038">
        <f t="shared" si="19"/>
        <v>1694.9104285167216</v>
      </c>
      <c r="L32" s="1038">
        <f t="shared" si="19"/>
        <v>1752.3279685755733</v>
      </c>
      <c r="M32" s="1038">
        <f>IF(M30=0,0,M31/M30)</f>
        <v>1860.8129000685722</v>
      </c>
      <c r="N32" s="1038">
        <f t="shared" si="19"/>
        <v>1712.1525508578711</v>
      </c>
      <c r="O32" s="1038">
        <f t="shared" si="19"/>
        <v>1671.8253755139717</v>
      </c>
      <c r="P32" s="1039">
        <f>IF(P30=0,0,P31/P30)</f>
        <v>1683.2774645687182</v>
      </c>
      <c r="Q32" s="135"/>
      <c r="R32" s="1307"/>
      <c r="S32" s="1307"/>
      <c r="T32" s="149" t="s">
        <v>179</v>
      </c>
      <c r="U32" s="1037">
        <f t="shared" ref="U32:AB32" si="20">IF(U30=0,0,U31/U30)</f>
        <v>1567.7058041153541</v>
      </c>
      <c r="V32" s="1038">
        <f t="shared" si="20"/>
        <v>1421.9473051081186</v>
      </c>
      <c r="W32" s="1038">
        <f t="shared" si="20"/>
        <v>1484.4823581622793</v>
      </c>
      <c r="X32" s="1038">
        <f t="shared" si="20"/>
        <v>1395.6131382321157</v>
      </c>
      <c r="Y32" s="1038">
        <f t="shared" si="20"/>
        <v>1426.0355267813206</v>
      </c>
      <c r="Z32" s="1038">
        <f t="shared" si="20"/>
        <v>1432.9784816509955</v>
      </c>
      <c r="AA32" s="1038">
        <f t="shared" si="20"/>
        <v>1450.347310257607</v>
      </c>
      <c r="AB32" s="1038">
        <f t="shared" si="20"/>
        <v>1542.5962328292185</v>
      </c>
      <c r="AC32" s="1038">
        <f>IF(AC30=0,0,AC31/AC30)</f>
        <v>1683.499600592454</v>
      </c>
      <c r="AD32" s="1038">
        <f t="shared" ref="AD32:AE32" si="21">IF(AD30=0,0,AD31/AD30)</f>
        <v>1482.8615578115173</v>
      </c>
      <c r="AE32" s="1038">
        <f t="shared" si="21"/>
        <v>1514.9914221218962</v>
      </c>
      <c r="AF32" s="1039">
        <f>IF(AF30=0,0,AF31/AF30)</f>
        <v>1393.6533399439618</v>
      </c>
    </row>
    <row r="33" spans="1:37" ht="15.6" customHeight="1" outlineLevel="1" x14ac:dyDescent="0.15">
      <c r="A33" s="135"/>
      <c r="B33" s="142"/>
      <c r="C33" s="142"/>
      <c r="D33" s="28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66"/>
    </row>
    <row r="34" spans="1:37" ht="13.15" customHeight="1" x14ac:dyDescent="0.15">
      <c r="B34" s="1308" t="s">
        <v>247</v>
      </c>
      <c r="C34" s="1309"/>
      <c r="D34" s="1310"/>
      <c r="E34" s="1318" t="s">
        <v>237</v>
      </c>
      <c r="F34" s="1316" t="s">
        <v>238</v>
      </c>
      <c r="G34" s="1316" t="s">
        <v>94</v>
      </c>
      <c r="H34" s="1316" t="s">
        <v>95</v>
      </c>
      <c r="I34" s="1316" t="s">
        <v>96</v>
      </c>
      <c r="J34" s="1316" t="s">
        <v>97</v>
      </c>
      <c r="K34" s="1316" t="s">
        <v>98</v>
      </c>
      <c r="L34" s="1316" t="s">
        <v>99</v>
      </c>
      <c r="M34" s="1316" t="s">
        <v>100</v>
      </c>
      <c r="N34" s="1316" t="s">
        <v>239</v>
      </c>
      <c r="O34" s="1316" t="s">
        <v>240</v>
      </c>
      <c r="P34" s="1320" t="s">
        <v>241</v>
      </c>
      <c r="R34" s="1308" t="s">
        <v>247</v>
      </c>
      <c r="S34" s="1309"/>
      <c r="T34" s="1310"/>
      <c r="U34" s="1318" t="s">
        <v>237</v>
      </c>
      <c r="V34" s="1316" t="s">
        <v>238</v>
      </c>
      <c r="W34" s="1316" t="s">
        <v>94</v>
      </c>
      <c r="X34" s="1316" t="s">
        <v>95</v>
      </c>
      <c r="Y34" s="1316" t="s">
        <v>96</v>
      </c>
      <c r="Z34" s="1316" t="s">
        <v>97</v>
      </c>
      <c r="AA34" s="1316" t="s">
        <v>98</v>
      </c>
      <c r="AB34" s="1316" t="s">
        <v>99</v>
      </c>
      <c r="AC34" s="1316" t="s">
        <v>100</v>
      </c>
      <c r="AD34" s="1316" t="s">
        <v>239</v>
      </c>
      <c r="AE34" s="1316" t="s">
        <v>240</v>
      </c>
      <c r="AF34" s="1320" t="s">
        <v>241</v>
      </c>
      <c r="AH34" s="1322" t="s">
        <v>21</v>
      </c>
    </row>
    <row r="35" spans="1:37" ht="13.15" customHeight="1" x14ac:dyDescent="0.15">
      <c r="B35" s="1311"/>
      <c r="C35" s="1312"/>
      <c r="D35" s="1313"/>
      <c r="E35" s="1319"/>
      <c r="F35" s="1317"/>
      <c r="G35" s="1317"/>
      <c r="H35" s="1317"/>
      <c r="I35" s="1317"/>
      <c r="J35" s="1317"/>
      <c r="K35" s="1317"/>
      <c r="L35" s="1317"/>
      <c r="M35" s="1317"/>
      <c r="N35" s="1317"/>
      <c r="O35" s="1317"/>
      <c r="P35" s="1321"/>
      <c r="R35" s="1311"/>
      <c r="S35" s="1312"/>
      <c r="T35" s="1313"/>
      <c r="U35" s="1319"/>
      <c r="V35" s="1317"/>
      <c r="W35" s="1317"/>
      <c r="X35" s="1317"/>
      <c r="Y35" s="1317"/>
      <c r="Z35" s="1317"/>
      <c r="AA35" s="1317"/>
      <c r="AB35" s="1317"/>
      <c r="AC35" s="1317"/>
      <c r="AD35" s="1317"/>
      <c r="AE35" s="1317"/>
      <c r="AF35" s="1321"/>
      <c r="AH35" s="1323"/>
      <c r="AJ35" t="s">
        <v>381</v>
      </c>
    </row>
    <row r="36" spans="1:37" ht="13.5" customHeight="1" x14ac:dyDescent="0.15">
      <c r="B36" s="1305" t="s">
        <v>332</v>
      </c>
      <c r="C36" s="1305">
        <v>5</v>
      </c>
      <c r="D36" s="144" t="s">
        <v>178</v>
      </c>
      <c r="E36" s="1031">
        <v>5</v>
      </c>
      <c r="F36" s="1032">
        <v>5</v>
      </c>
      <c r="G36" s="1032">
        <v>0</v>
      </c>
      <c r="H36" s="1032">
        <v>3</v>
      </c>
      <c r="I36" s="1032">
        <v>0</v>
      </c>
      <c r="J36" s="1032">
        <v>0</v>
      </c>
      <c r="K36" s="1032">
        <v>1</v>
      </c>
      <c r="L36" s="1032">
        <v>2</v>
      </c>
      <c r="M36" s="1032">
        <v>1</v>
      </c>
      <c r="N36" s="1032">
        <v>3</v>
      </c>
      <c r="O36" s="1032">
        <v>4</v>
      </c>
      <c r="P36" s="1033">
        <v>4</v>
      </c>
      <c r="R36" s="1305" t="s">
        <v>21</v>
      </c>
      <c r="S36" s="1305">
        <v>5</v>
      </c>
      <c r="T36" s="144" t="s">
        <v>178</v>
      </c>
      <c r="U36" s="1031">
        <f t="shared" ref="U36:AF38" si="22">E9+E36+U9</f>
        <v>12</v>
      </c>
      <c r="V36" s="1032">
        <f t="shared" si="22"/>
        <v>8</v>
      </c>
      <c r="W36" s="1032">
        <f t="shared" si="22"/>
        <v>1</v>
      </c>
      <c r="X36" s="1032">
        <f t="shared" si="22"/>
        <v>7</v>
      </c>
      <c r="Y36" s="1032">
        <f t="shared" si="22"/>
        <v>7</v>
      </c>
      <c r="Z36" s="1032">
        <f t="shared" si="22"/>
        <v>1</v>
      </c>
      <c r="AA36" s="1032">
        <f t="shared" si="22"/>
        <v>4</v>
      </c>
      <c r="AB36" s="1032">
        <f t="shared" si="22"/>
        <v>8</v>
      </c>
      <c r="AC36" s="1032">
        <f t="shared" si="22"/>
        <v>6</v>
      </c>
      <c r="AD36" s="1032">
        <f t="shared" si="22"/>
        <v>7</v>
      </c>
      <c r="AE36" s="1032">
        <f t="shared" si="22"/>
        <v>6</v>
      </c>
      <c r="AF36" s="1033">
        <f t="shared" si="22"/>
        <v>8</v>
      </c>
      <c r="AH36" s="172">
        <f>SUM(U36:AG36)</f>
        <v>75</v>
      </c>
      <c r="AI36" s="170">
        <f>AH36</f>
        <v>75</v>
      </c>
      <c r="AJ36" s="173">
        <v>18</v>
      </c>
      <c r="AK36" s="170">
        <f>AJ36-AI36</f>
        <v>-57</v>
      </c>
    </row>
    <row r="37" spans="1:37" ht="13.5" customHeight="1" x14ac:dyDescent="0.15">
      <c r="B37" s="1306"/>
      <c r="C37" s="1306"/>
      <c r="D37" s="146" t="s">
        <v>176</v>
      </c>
      <c r="E37" s="1122">
        <v>3153.2000000000003</v>
      </c>
      <c r="F37" s="1123">
        <v>2430.4</v>
      </c>
      <c r="G37" s="1123">
        <v>0</v>
      </c>
      <c r="H37" s="1123">
        <v>1557.3</v>
      </c>
      <c r="I37" s="1123">
        <v>0</v>
      </c>
      <c r="J37" s="1123">
        <v>0</v>
      </c>
      <c r="K37" s="1123">
        <v>514.29999999999995</v>
      </c>
      <c r="L37" s="1123">
        <v>1047.5</v>
      </c>
      <c r="M37" s="1123">
        <v>556.9</v>
      </c>
      <c r="N37" s="1123">
        <v>1639.3</v>
      </c>
      <c r="O37" s="1123">
        <v>2137.8999999999996</v>
      </c>
      <c r="P37" s="1124">
        <v>2411.6000000000004</v>
      </c>
      <c r="R37" s="1306"/>
      <c r="S37" s="1306"/>
      <c r="T37" s="146" t="s">
        <v>176</v>
      </c>
      <c r="U37" s="1122">
        <f t="shared" si="22"/>
        <v>6824.6</v>
      </c>
      <c r="V37" s="1123">
        <f t="shared" si="22"/>
        <v>4022.9</v>
      </c>
      <c r="W37" s="1123">
        <f t="shared" si="22"/>
        <v>680.2</v>
      </c>
      <c r="X37" s="1123">
        <f t="shared" si="22"/>
        <v>3854.6000000000004</v>
      </c>
      <c r="Y37" s="1123">
        <f t="shared" si="22"/>
        <v>3742.5</v>
      </c>
      <c r="Z37" s="1123">
        <f t="shared" si="22"/>
        <v>591.6</v>
      </c>
      <c r="AA37" s="1123">
        <f t="shared" si="22"/>
        <v>2010.7</v>
      </c>
      <c r="AB37" s="1123">
        <f t="shared" si="22"/>
        <v>4216.8999999999996</v>
      </c>
      <c r="AC37" s="1123">
        <f t="shared" si="22"/>
        <v>3093.8</v>
      </c>
      <c r="AD37" s="1123">
        <f t="shared" si="22"/>
        <v>3856.8999999999996</v>
      </c>
      <c r="AE37" s="1123">
        <f t="shared" si="22"/>
        <v>3390.2</v>
      </c>
      <c r="AF37" s="1124">
        <f t="shared" si="22"/>
        <v>4667.5</v>
      </c>
      <c r="AH37" s="169">
        <f>SUM(U37:AG37)</f>
        <v>40952.399999999994</v>
      </c>
      <c r="AI37" s="170">
        <f t="shared" ref="AI37:AI59" si="23">AH37</f>
        <v>40952.399999999994</v>
      </c>
      <c r="AJ37" s="173">
        <v>8530.5</v>
      </c>
      <c r="AK37" s="170">
        <f t="shared" ref="AK37:AK58" si="24">AJ37-AI37</f>
        <v>-32421.899999999994</v>
      </c>
    </row>
    <row r="38" spans="1:37" ht="13.5" customHeight="1" x14ac:dyDescent="0.15">
      <c r="B38" s="1306"/>
      <c r="C38" s="1306"/>
      <c r="D38" s="146" t="s">
        <v>177</v>
      </c>
      <c r="E38" s="1034">
        <v>6014432</v>
      </c>
      <c r="F38" s="1035">
        <v>4342582</v>
      </c>
      <c r="G38" s="1035">
        <v>0</v>
      </c>
      <c r="H38" s="1035">
        <v>2947797</v>
      </c>
      <c r="I38" s="1035">
        <v>0</v>
      </c>
      <c r="J38" s="1035">
        <v>0</v>
      </c>
      <c r="K38" s="1035">
        <v>862048</v>
      </c>
      <c r="L38" s="1035">
        <v>1921438</v>
      </c>
      <c r="M38" s="1035">
        <v>1023069</v>
      </c>
      <c r="N38" s="1035">
        <v>2967462</v>
      </c>
      <c r="O38" s="1035">
        <v>4013969</v>
      </c>
      <c r="P38" s="1036">
        <v>4401613</v>
      </c>
      <c r="R38" s="1306"/>
      <c r="S38" s="1306"/>
      <c r="T38" s="146" t="s">
        <v>177</v>
      </c>
      <c r="U38" s="1034">
        <f t="shared" si="22"/>
        <v>13130804</v>
      </c>
      <c r="V38" s="1035">
        <f t="shared" si="22"/>
        <v>7300915</v>
      </c>
      <c r="W38" s="1035">
        <f t="shared" si="22"/>
        <v>1172447</v>
      </c>
      <c r="X38" s="1035">
        <f t="shared" si="22"/>
        <v>6916789</v>
      </c>
      <c r="Y38" s="1035">
        <f t="shared" si="22"/>
        <v>6954936</v>
      </c>
      <c r="Z38" s="1035">
        <f t="shared" si="22"/>
        <v>1341749</v>
      </c>
      <c r="AA38" s="1035">
        <f t="shared" si="22"/>
        <v>3722344</v>
      </c>
      <c r="AB38" s="1035">
        <f t="shared" si="22"/>
        <v>7951242</v>
      </c>
      <c r="AC38" s="1035">
        <f t="shared" si="22"/>
        <v>6047300</v>
      </c>
      <c r="AD38" s="1035">
        <f t="shared" si="22"/>
        <v>7106793</v>
      </c>
      <c r="AE38" s="1035">
        <f t="shared" si="22"/>
        <v>6293848</v>
      </c>
      <c r="AF38" s="1036">
        <f t="shared" si="22"/>
        <v>8539950</v>
      </c>
      <c r="AH38" s="169">
        <f>SUM(U38:AF38)</f>
        <v>76479117</v>
      </c>
      <c r="AI38" s="170">
        <f t="shared" si="23"/>
        <v>76479117</v>
      </c>
      <c r="AJ38" s="173">
        <v>14453649</v>
      </c>
      <c r="AK38" s="170">
        <f t="shared" si="24"/>
        <v>-62025468</v>
      </c>
    </row>
    <row r="39" spans="1:37" ht="15.6" customHeight="1" x14ac:dyDescent="0.15">
      <c r="B39" s="1306"/>
      <c r="C39" s="1307"/>
      <c r="D39" s="149" t="s">
        <v>179</v>
      </c>
      <c r="E39" s="1037">
        <f t="shared" ref="E39:P39" si="25">IF(E37 = 0, 0, E38/E37)</f>
        <v>1907.4058099708232</v>
      </c>
      <c r="F39" s="1038">
        <f t="shared" si="25"/>
        <v>1786.7766622778142</v>
      </c>
      <c r="G39" s="1038">
        <f t="shared" si="25"/>
        <v>0</v>
      </c>
      <c r="H39" s="1038">
        <f t="shared" si="25"/>
        <v>1892.8896166441918</v>
      </c>
      <c r="I39" s="1038">
        <f t="shared" si="25"/>
        <v>0</v>
      </c>
      <c r="J39" s="1038">
        <f t="shared" si="25"/>
        <v>0</v>
      </c>
      <c r="K39" s="1038">
        <f t="shared" si="25"/>
        <v>1676.1578845032084</v>
      </c>
      <c r="L39" s="1038">
        <f t="shared" si="25"/>
        <v>1834.3083532219571</v>
      </c>
      <c r="M39" s="1038">
        <f t="shared" si="25"/>
        <v>1837.0784701023524</v>
      </c>
      <c r="N39" s="1038">
        <f t="shared" si="25"/>
        <v>1810.2006954187764</v>
      </c>
      <c r="O39" s="1038">
        <f t="shared" si="25"/>
        <v>1877.5288834837929</v>
      </c>
      <c r="P39" s="1039">
        <f t="shared" si="25"/>
        <v>1825.1836954718856</v>
      </c>
      <c r="R39" s="1306"/>
      <c r="S39" s="1307"/>
      <c r="T39" s="149" t="s">
        <v>179</v>
      </c>
      <c r="U39" s="1037">
        <f>IF(U37=0,0,U38/U37)</f>
        <v>1924.0400902617002</v>
      </c>
      <c r="V39" s="1038">
        <f t="shared" ref="V39:AF39" si="26">IF(V37=0,0,V38/V37)</f>
        <v>1814.8387978821247</v>
      </c>
      <c r="W39" s="1038">
        <f t="shared" si="26"/>
        <v>1723.6798000588062</v>
      </c>
      <c r="X39" s="1038">
        <f t="shared" si="26"/>
        <v>1794.4245836143828</v>
      </c>
      <c r="Y39" s="1038">
        <f t="shared" si="26"/>
        <v>1858.3663326653307</v>
      </c>
      <c r="Z39" s="1038">
        <f>IF(Z37=0,0,Z38/Z37)</f>
        <v>2268.0003380662611</v>
      </c>
      <c r="AA39" s="1038">
        <f t="shared" si="26"/>
        <v>1851.2677177102501</v>
      </c>
      <c r="AB39" s="1038">
        <f t="shared" si="26"/>
        <v>1885.5656999217435</v>
      </c>
      <c r="AC39" s="1038">
        <f t="shared" si="26"/>
        <v>1954.6512379597905</v>
      </c>
      <c r="AD39" s="1038">
        <f t="shared" si="26"/>
        <v>1842.6179055718326</v>
      </c>
      <c r="AE39" s="1038">
        <f t="shared" si="26"/>
        <v>1856.4828033744323</v>
      </c>
      <c r="AF39" s="1039">
        <f t="shared" si="26"/>
        <v>1829.6625602570969</v>
      </c>
      <c r="AH39" s="171">
        <f>IF(AH37=0,"－",AH38/AH37)</f>
        <v>1867.51245348258</v>
      </c>
      <c r="AI39" s="170">
        <f t="shared" si="23"/>
        <v>1867.51245348258</v>
      </c>
      <c r="AJ39" s="173"/>
      <c r="AK39" s="170"/>
    </row>
    <row r="40" spans="1:37" ht="13.5" customHeight="1" x14ac:dyDescent="0.15">
      <c r="B40" s="1306"/>
      <c r="C40" s="1305">
        <v>4</v>
      </c>
      <c r="D40" s="144" t="s">
        <v>178</v>
      </c>
      <c r="E40" s="1031">
        <v>91</v>
      </c>
      <c r="F40" s="1032">
        <v>79</v>
      </c>
      <c r="G40" s="1032">
        <v>63</v>
      </c>
      <c r="H40" s="1032">
        <v>72</v>
      </c>
      <c r="I40" s="1032">
        <v>47</v>
      </c>
      <c r="J40" s="1032">
        <v>65</v>
      </c>
      <c r="K40" s="1032">
        <v>77</v>
      </c>
      <c r="L40" s="1032">
        <v>71</v>
      </c>
      <c r="M40" s="1032">
        <v>81</v>
      </c>
      <c r="N40" s="1032">
        <v>71</v>
      </c>
      <c r="O40" s="1032">
        <v>67</v>
      </c>
      <c r="P40" s="1033">
        <v>71</v>
      </c>
      <c r="R40" s="1306"/>
      <c r="S40" s="1305">
        <v>4</v>
      </c>
      <c r="T40" s="144" t="s">
        <v>178</v>
      </c>
      <c r="U40" s="1031">
        <f t="shared" ref="U40:AF42" si="27">E13+E40+U13</f>
        <v>121</v>
      </c>
      <c r="V40" s="1032">
        <f t="shared" si="27"/>
        <v>109</v>
      </c>
      <c r="W40" s="1032">
        <f t="shared" si="27"/>
        <v>86</v>
      </c>
      <c r="X40" s="1032">
        <f t="shared" si="27"/>
        <v>127</v>
      </c>
      <c r="Y40" s="1032">
        <f t="shared" si="27"/>
        <v>72</v>
      </c>
      <c r="Z40" s="1032">
        <f t="shared" si="27"/>
        <v>94</v>
      </c>
      <c r="AA40" s="1032">
        <f t="shared" si="27"/>
        <v>113</v>
      </c>
      <c r="AB40" s="1032">
        <f t="shared" si="27"/>
        <v>106</v>
      </c>
      <c r="AC40" s="1032">
        <f t="shared" si="27"/>
        <v>118</v>
      </c>
      <c r="AD40" s="1032">
        <f t="shared" si="27"/>
        <v>111</v>
      </c>
      <c r="AE40" s="1032">
        <f t="shared" si="27"/>
        <v>103</v>
      </c>
      <c r="AF40" s="1033">
        <f t="shared" si="27"/>
        <v>105</v>
      </c>
      <c r="AH40" s="172">
        <f>SUM(U40:AG40)</f>
        <v>1265</v>
      </c>
      <c r="AI40" s="170">
        <f t="shared" si="23"/>
        <v>1265</v>
      </c>
      <c r="AJ40" s="173">
        <v>422</v>
      </c>
      <c r="AK40" s="170">
        <f t="shared" si="24"/>
        <v>-843</v>
      </c>
    </row>
    <row r="41" spans="1:37" ht="13.5" customHeight="1" x14ac:dyDescent="0.15">
      <c r="B41" s="1306"/>
      <c r="C41" s="1306"/>
      <c r="D41" s="146" t="s">
        <v>176</v>
      </c>
      <c r="E41" s="1122">
        <v>49126.200000000004</v>
      </c>
      <c r="F41" s="1123">
        <v>41633.19999999999</v>
      </c>
      <c r="G41" s="1123">
        <v>33774.400000000001</v>
      </c>
      <c r="H41" s="1123">
        <v>38539.599999999999</v>
      </c>
      <c r="I41" s="1123">
        <v>25195.299999999996</v>
      </c>
      <c r="J41" s="1123">
        <v>35338.100000000006</v>
      </c>
      <c r="K41" s="1123">
        <v>40160.399999999994</v>
      </c>
      <c r="L41" s="1123">
        <v>37708.700000000012</v>
      </c>
      <c r="M41" s="1123">
        <v>42254.400000000001</v>
      </c>
      <c r="N41" s="1123">
        <v>36471.100000000006</v>
      </c>
      <c r="O41" s="1123">
        <v>36642.600000000006</v>
      </c>
      <c r="P41" s="1124">
        <v>38365.30000000001</v>
      </c>
      <c r="R41" s="1306"/>
      <c r="S41" s="1306"/>
      <c r="T41" s="146" t="s">
        <v>176</v>
      </c>
      <c r="U41" s="1122">
        <f t="shared" si="27"/>
        <v>66072.600000000006</v>
      </c>
      <c r="V41" s="1123">
        <f t="shared" si="27"/>
        <v>57755.299999999988</v>
      </c>
      <c r="W41" s="1123">
        <f t="shared" si="27"/>
        <v>46012.200000000004</v>
      </c>
      <c r="X41" s="1123">
        <f t="shared" si="27"/>
        <v>67414.099999999991</v>
      </c>
      <c r="Y41" s="1123">
        <f t="shared" si="27"/>
        <v>38358.299999999996</v>
      </c>
      <c r="Z41" s="1123">
        <f t="shared" si="27"/>
        <v>50475.200000000004</v>
      </c>
      <c r="AA41" s="1123">
        <f t="shared" si="27"/>
        <v>58437.799999999996</v>
      </c>
      <c r="AB41" s="1123">
        <f t="shared" si="27"/>
        <v>56056.30000000001</v>
      </c>
      <c r="AC41" s="1123">
        <f t="shared" si="27"/>
        <v>62211.8</v>
      </c>
      <c r="AD41" s="1123">
        <f t="shared" si="27"/>
        <v>57729.900000000009</v>
      </c>
      <c r="AE41" s="1123">
        <f t="shared" si="27"/>
        <v>56103.400000000009</v>
      </c>
      <c r="AF41" s="1124">
        <f t="shared" si="27"/>
        <v>56626.900000000009</v>
      </c>
      <c r="AH41" s="169">
        <f>SUM(U41:AG41)</f>
        <v>673253.8</v>
      </c>
      <c r="AI41" s="170">
        <f t="shared" si="23"/>
        <v>673253.8</v>
      </c>
      <c r="AJ41" s="173">
        <v>196839.5</v>
      </c>
      <c r="AK41" s="170">
        <f t="shared" si="24"/>
        <v>-476414.30000000005</v>
      </c>
    </row>
    <row r="42" spans="1:37" ht="13.5" customHeight="1" x14ac:dyDescent="0.15">
      <c r="B42" s="1306"/>
      <c r="C42" s="1306"/>
      <c r="D42" s="146" t="s">
        <v>177</v>
      </c>
      <c r="E42" s="1034">
        <v>87497335</v>
      </c>
      <c r="F42" s="1035">
        <v>70110099</v>
      </c>
      <c r="G42" s="1035">
        <v>57656014</v>
      </c>
      <c r="H42" s="1035">
        <v>65267446</v>
      </c>
      <c r="I42" s="1035">
        <v>44017628</v>
      </c>
      <c r="J42" s="1035">
        <v>61392752</v>
      </c>
      <c r="K42" s="1035">
        <v>69068197</v>
      </c>
      <c r="L42" s="1035">
        <v>67037663</v>
      </c>
      <c r="M42" s="1035">
        <v>80070984</v>
      </c>
      <c r="N42" s="1035">
        <v>61748137</v>
      </c>
      <c r="O42" s="1035">
        <v>62691446</v>
      </c>
      <c r="P42" s="1036">
        <v>64580810</v>
      </c>
      <c r="R42" s="1306"/>
      <c r="S42" s="1306"/>
      <c r="T42" s="146" t="s">
        <v>177</v>
      </c>
      <c r="U42" s="1034">
        <f t="shared" si="27"/>
        <v>117056802</v>
      </c>
      <c r="V42" s="1035">
        <f t="shared" si="27"/>
        <v>97417108</v>
      </c>
      <c r="W42" s="1035">
        <f t="shared" si="27"/>
        <v>78950745</v>
      </c>
      <c r="X42" s="1035">
        <f t="shared" si="27"/>
        <v>114672660</v>
      </c>
      <c r="Y42" s="1035">
        <f t="shared" si="27"/>
        <v>66850993</v>
      </c>
      <c r="Z42" s="1035">
        <f t="shared" si="27"/>
        <v>87673137</v>
      </c>
      <c r="AA42" s="1035">
        <f t="shared" si="27"/>
        <v>100792798</v>
      </c>
      <c r="AB42" s="1035">
        <f t="shared" si="27"/>
        <v>100075589</v>
      </c>
      <c r="AC42" s="1035">
        <f t="shared" si="27"/>
        <v>117758171</v>
      </c>
      <c r="AD42" s="1035">
        <f t="shared" si="27"/>
        <v>98553720</v>
      </c>
      <c r="AE42" s="1035">
        <f t="shared" si="27"/>
        <v>96234766</v>
      </c>
      <c r="AF42" s="1036">
        <f t="shared" si="27"/>
        <v>95745620</v>
      </c>
      <c r="AH42" s="169">
        <f>SUM(U42:AF42)</f>
        <v>1171782109</v>
      </c>
      <c r="AI42" s="170">
        <f t="shared" si="23"/>
        <v>1171782109</v>
      </c>
      <c r="AJ42" s="173">
        <v>302224509</v>
      </c>
      <c r="AK42" s="170">
        <f t="shared" si="24"/>
        <v>-869557600</v>
      </c>
    </row>
    <row r="43" spans="1:37" ht="15.6" customHeight="1" x14ac:dyDescent="0.15">
      <c r="B43" s="1306"/>
      <c r="C43" s="1307"/>
      <c r="D43" s="149" t="s">
        <v>179</v>
      </c>
      <c r="E43" s="1037">
        <f t="shared" ref="E43:P43" si="28">IF(E41 = 0, 0, E42/E41)</f>
        <v>1781.0727269766437</v>
      </c>
      <c r="F43" s="1038">
        <f t="shared" si="28"/>
        <v>1683.9949607524768</v>
      </c>
      <c r="G43" s="1038">
        <f t="shared" si="28"/>
        <v>1707.0921763228953</v>
      </c>
      <c r="H43" s="1038">
        <f t="shared" si="28"/>
        <v>1693.5164350434359</v>
      </c>
      <c r="I43" s="1038">
        <f t="shared" si="28"/>
        <v>1747.0571098577911</v>
      </c>
      <c r="J43" s="1038">
        <f t="shared" si="28"/>
        <v>1737.2963458703209</v>
      </c>
      <c r="K43" s="1038">
        <f t="shared" si="28"/>
        <v>1719.8084929432976</v>
      </c>
      <c r="L43" s="1038">
        <f t="shared" si="28"/>
        <v>1777.7770912282836</v>
      </c>
      <c r="M43" s="1038">
        <f t="shared" si="28"/>
        <v>1894.9738725434511</v>
      </c>
      <c r="N43" s="1038">
        <f t="shared" si="28"/>
        <v>1693.0703214325861</v>
      </c>
      <c r="O43" s="1038">
        <f t="shared" si="28"/>
        <v>1710.8896748593165</v>
      </c>
      <c r="P43" s="1039">
        <f t="shared" si="28"/>
        <v>1683.3130459034592</v>
      </c>
      <c r="R43" s="1306"/>
      <c r="S43" s="1307"/>
      <c r="T43" s="149" t="s">
        <v>179</v>
      </c>
      <c r="U43" s="1037">
        <f>IF(U41=0,0,U42/U41)</f>
        <v>1771.6391060742274</v>
      </c>
      <c r="V43" s="1038">
        <f t="shared" ref="V43:AF43" si="29">IF(V41=0,0,V42/V41)</f>
        <v>1686.72153031843</v>
      </c>
      <c r="W43" s="1038">
        <f t="shared" si="29"/>
        <v>1715.8654661155083</v>
      </c>
      <c r="X43" s="1038">
        <f>IF(X41=0,0,X42/X41)</f>
        <v>1701.0189263077013</v>
      </c>
      <c r="Y43" s="1038">
        <f t="shared" si="29"/>
        <v>1742.8038520998066</v>
      </c>
      <c r="Z43" s="1038">
        <f>IF(Z41=0,0,Z42/Z41)</f>
        <v>1736.9547223190793</v>
      </c>
      <c r="AA43" s="1038">
        <f t="shared" si="29"/>
        <v>1724.7876887904747</v>
      </c>
      <c r="AB43" s="1038">
        <f t="shared" si="29"/>
        <v>1785.2692560871835</v>
      </c>
      <c r="AC43" s="1038">
        <f t="shared" si="29"/>
        <v>1892.8590878257821</v>
      </c>
      <c r="AD43" s="1038">
        <f t="shared" si="29"/>
        <v>1707.1520996918405</v>
      </c>
      <c r="AE43" s="1038">
        <f t="shared" si="29"/>
        <v>1715.3107654794537</v>
      </c>
      <c r="AF43" s="1039">
        <f t="shared" si="29"/>
        <v>1690.8151426265606</v>
      </c>
      <c r="AH43" s="171">
        <f>IF(AH41=0,"－",AH42/AH41)</f>
        <v>1740.4760418730648</v>
      </c>
      <c r="AI43" s="170">
        <f t="shared" si="23"/>
        <v>1740.4760418730648</v>
      </c>
      <c r="AJ43" s="173"/>
      <c r="AK43" s="170"/>
    </row>
    <row r="44" spans="1:37" ht="13.5" customHeight="1" x14ac:dyDescent="0.15">
      <c r="B44" s="1306"/>
      <c r="C44" s="1305">
        <v>3</v>
      </c>
      <c r="D44" s="144" t="s">
        <v>178</v>
      </c>
      <c r="E44" s="1031">
        <v>115</v>
      </c>
      <c r="F44" s="1032">
        <v>126</v>
      </c>
      <c r="G44" s="1032">
        <v>137</v>
      </c>
      <c r="H44" s="1032">
        <v>127</v>
      </c>
      <c r="I44" s="1032">
        <v>132</v>
      </c>
      <c r="J44" s="1032">
        <v>137</v>
      </c>
      <c r="K44" s="1032">
        <v>173</v>
      </c>
      <c r="L44" s="1032">
        <v>154</v>
      </c>
      <c r="M44" s="1032">
        <v>116</v>
      </c>
      <c r="N44" s="1032">
        <v>133</v>
      </c>
      <c r="O44" s="1032">
        <v>128</v>
      </c>
      <c r="P44" s="1033">
        <v>134</v>
      </c>
      <c r="R44" s="1306"/>
      <c r="S44" s="1305">
        <v>3</v>
      </c>
      <c r="T44" s="144" t="s">
        <v>178</v>
      </c>
      <c r="U44" s="1031">
        <f t="shared" ref="U44:AF46" si="30">E17+E44+U17</f>
        <v>154</v>
      </c>
      <c r="V44" s="1032">
        <f t="shared" si="30"/>
        <v>171</v>
      </c>
      <c r="W44" s="1032">
        <f t="shared" si="30"/>
        <v>180</v>
      </c>
      <c r="X44" s="1032">
        <f t="shared" si="30"/>
        <v>168</v>
      </c>
      <c r="Y44" s="1032">
        <f t="shared" si="30"/>
        <v>193</v>
      </c>
      <c r="Z44" s="1032">
        <f t="shared" si="30"/>
        <v>175</v>
      </c>
      <c r="AA44" s="1032">
        <f t="shared" si="30"/>
        <v>219</v>
      </c>
      <c r="AB44" s="1032">
        <f t="shared" si="30"/>
        <v>201</v>
      </c>
      <c r="AC44" s="1032">
        <f t="shared" si="30"/>
        <v>162</v>
      </c>
      <c r="AD44" s="1032">
        <f t="shared" si="30"/>
        <v>189</v>
      </c>
      <c r="AE44" s="1032">
        <f t="shared" si="30"/>
        <v>175</v>
      </c>
      <c r="AF44" s="1033">
        <f t="shared" si="30"/>
        <v>178</v>
      </c>
      <c r="AH44" s="172">
        <f>SUM(U44:AG44)</f>
        <v>2165</v>
      </c>
      <c r="AI44" s="170">
        <f t="shared" si="23"/>
        <v>2165</v>
      </c>
      <c r="AJ44" s="173">
        <v>3211</v>
      </c>
      <c r="AK44" s="170">
        <f t="shared" si="24"/>
        <v>1046</v>
      </c>
    </row>
    <row r="45" spans="1:37" ht="13.5" customHeight="1" x14ac:dyDescent="0.15">
      <c r="B45" s="1306"/>
      <c r="C45" s="1306"/>
      <c r="D45" s="146" t="s">
        <v>176</v>
      </c>
      <c r="E45" s="1122">
        <v>58674.299999999988</v>
      </c>
      <c r="F45" s="1123">
        <v>62495.900000000009</v>
      </c>
      <c r="G45" s="1123">
        <v>69754.2</v>
      </c>
      <c r="H45" s="1123">
        <v>63895.599999999991</v>
      </c>
      <c r="I45" s="1123">
        <v>65804.500000000015</v>
      </c>
      <c r="J45" s="1123">
        <v>67805.100000000006</v>
      </c>
      <c r="K45" s="1123">
        <v>82835.39999999998</v>
      </c>
      <c r="L45" s="1123">
        <v>76738.8</v>
      </c>
      <c r="M45" s="1123">
        <v>58463.099999999991</v>
      </c>
      <c r="N45" s="1123">
        <v>64763.900000000009</v>
      </c>
      <c r="O45" s="1123">
        <v>64861.7</v>
      </c>
      <c r="P45" s="1124">
        <v>66881.8</v>
      </c>
      <c r="R45" s="1306"/>
      <c r="S45" s="1306"/>
      <c r="T45" s="146" t="s">
        <v>176</v>
      </c>
      <c r="U45" s="1122">
        <f t="shared" si="30"/>
        <v>79645.999999999985</v>
      </c>
      <c r="V45" s="1123">
        <f t="shared" si="30"/>
        <v>86219.1</v>
      </c>
      <c r="W45" s="1123">
        <f t="shared" si="30"/>
        <v>91953</v>
      </c>
      <c r="X45" s="1123">
        <f t="shared" si="30"/>
        <v>85304.89999999998</v>
      </c>
      <c r="Y45" s="1123">
        <f t="shared" si="30"/>
        <v>97789.700000000012</v>
      </c>
      <c r="Z45" s="1123">
        <f t="shared" si="30"/>
        <v>88042.7</v>
      </c>
      <c r="AA45" s="1123">
        <f t="shared" si="30"/>
        <v>106036.79999999999</v>
      </c>
      <c r="AB45" s="1123">
        <f t="shared" si="30"/>
        <v>100329.8</v>
      </c>
      <c r="AC45" s="1123">
        <f t="shared" si="30"/>
        <v>82455.900000000009</v>
      </c>
      <c r="AD45" s="1123">
        <f t="shared" si="30"/>
        <v>94149.400000000009</v>
      </c>
      <c r="AE45" s="1123">
        <f t="shared" si="30"/>
        <v>89081.2</v>
      </c>
      <c r="AF45" s="1124">
        <f t="shared" si="30"/>
        <v>89387.7</v>
      </c>
      <c r="AH45" s="169">
        <f>SUM(U45:AG45)</f>
        <v>1090396.2</v>
      </c>
      <c r="AI45" s="170">
        <f t="shared" si="23"/>
        <v>1090396.2</v>
      </c>
      <c r="AJ45" s="173">
        <v>1441389.5</v>
      </c>
      <c r="AK45" s="170">
        <f t="shared" si="24"/>
        <v>350993.30000000005</v>
      </c>
    </row>
    <row r="46" spans="1:37" ht="13.5" customHeight="1" x14ac:dyDescent="0.15">
      <c r="B46" s="1306"/>
      <c r="C46" s="1306"/>
      <c r="D46" s="146" t="s">
        <v>177</v>
      </c>
      <c r="E46" s="1122">
        <v>99153529</v>
      </c>
      <c r="F46" s="1123">
        <v>98467562</v>
      </c>
      <c r="G46" s="1123">
        <v>109450108</v>
      </c>
      <c r="H46" s="1123">
        <v>99644618</v>
      </c>
      <c r="I46" s="1123">
        <v>103798203</v>
      </c>
      <c r="J46" s="1123">
        <v>108315910</v>
      </c>
      <c r="K46" s="1123">
        <v>129640577</v>
      </c>
      <c r="L46" s="1123">
        <v>124727408</v>
      </c>
      <c r="M46" s="1123">
        <v>103805310</v>
      </c>
      <c r="N46" s="1123">
        <v>104393321</v>
      </c>
      <c r="O46" s="1123">
        <v>104943668</v>
      </c>
      <c r="P46" s="1124">
        <v>105819641</v>
      </c>
      <c r="R46" s="1306"/>
      <c r="S46" s="1306"/>
      <c r="T46" s="146" t="s">
        <v>177</v>
      </c>
      <c r="U46" s="1122">
        <f t="shared" si="30"/>
        <v>133652891</v>
      </c>
      <c r="V46" s="1123">
        <f t="shared" si="30"/>
        <v>134508042</v>
      </c>
      <c r="W46" s="1123">
        <f t="shared" si="30"/>
        <v>144088960</v>
      </c>
      <c r="X46" s="1123">
        <f t="shared" si="30"/>
        <v>132307733</v>
      </c>
      <c r="Y46" s="1123">
        <f t="shared" si="30"/>
        <v>153654777</v>
      </c>
      <c r="Z46" s="1123">
        <f t="shared" si="30"/>
        <v>140439162</v>
      </c>
      <c r="AA46" s="1123">
        <f t="shared" si="30"/>
        <v>165583625</v>
      </c>
      <c r="AB46" s="1123">
        <f t="shared" si="30"/>
        <v>163274242</v>
      </c>
      <c r="AC46" s="1123">
        <f t="shared" si="30"/>
        <v>146322395</v>
      </c>
      <c r="AD46" s="1123">
        <f t="shared" si="30"/>
        <v>150925396</v>
      </c>
      <c r="AE46" s="1123">
        <f t="shared" si="30"/>
        <v>143725170</v>
      </c>
      <c r="AF46" s="1124">
        <f t="shared" si="30"/>
        <v>140414409</v>
      </c>
      <c r="AH46" s="169">
        <f>SUM(U46:AF46)</f>
        <v>1748896802</v>
      </c>
      <c r="AI46" s="170">
        <f t="shared" si="23"/>
        <v>1748896802</v>
      </c>
      <c r="AJ46" s="173">
        <v>1871953239</v>
      </c>
      <c r="AK46" s="170">
        <f t="shared" si="24"/>
        <v>123056437</v>
      </c>
    </row>
    <row r="47" spans="1:37" ht="15.6" customHeight="1" x14ac:dyDescent="0.15">
      <c r="B47" s="1306"/>
      <c r="C47" s="1307"/>
      <c r="D47" s="149" t="s">
        <v>179</v>
      </c>
      <c r="E47" s="1037">
        <f t="shared" ref="E47:P47" si="31">IF(E45 = 0, 0, E46/E45)</f>
        <v>1689.8970929350673</v>
      </c>
      <c r="F47" s="1038">
        <f t="shared" si="31"/>
        <v>1575.5843503333817</v>
      </c>
      <c r="G47" s="1038">
        <f t="shared" si="31"/>
        <v>1569.0826932285081</v>
      </c>
      <c r="H47" s="1038">
        <f t="shared" si="31"/>
        <v>1559.4910760678358</v>
      </c>
      <c r="I47" s="1038">
        <f t="shared" si="31"/>
        <v>1577.3724137407012</v>
      </c>
      <c r="J47" s="1038">
        <f t="shared" si="31"/>
        <v>1597.4596306177557</v>
      </c>
      <c r="K47" s="1038">
        <f t="shared" si="31"/>
        <v>1565.0383410957154</v>
      </c>
      <c r="L47" s="1038">
        <f t="shared" si="31"/>
        <v>1625.3499924418938</v>
      </c>
      <c r="M47" s="1038">
        <f t="shared" si="31"/>
        <v>1775.5697183351554</v>
      </c>
      <c r="N47" s="1038">
        <f t="shared" si="31"/>
        <v>1611.9060309833098</v>
      </c>
      <c r="O47" s="1038">
        <f t="shared" si="31"/>
        <v>1617.9604913223059</v>
      </c>
      <c r="P47" s="1039">
        <f t="shared" si="31"/>
        <v>1582.1888914472995</v>
      </c>
      <c r="R47" s="1306"/>
      <c r="S47" s="1307"/>
      <c r="T47" s="149" t="s">
        <v>179</v>
      </c>
      <c r="U47" s="1037">
        <f>IF(U45=0,0,U46/U45)</f>
        <v>1678.0866710192606</v>
      </c>
      <c r="V47" s="1038">
        <f t="shared" ref="V47:AF47" si="32">IF(V45=0,0,V46/V45)</f>
        <v>1560.07244334492</v>
      </c>
      <c r="W47" s="1038">
        <f t="shared" si="32"/>
        <v>1566.9848727067088</v>
      </c>
      <c r="X47" s="1038">
        <f>IF(X45=0,0,X46/X45)</f>
        <v>1550.9980434887098</v>
      </c>
      <c r="Y47" s="1038">
        <f t="shared" si="32"/>
        <v>1571.2777214778241</v>
      </c>
      <c r="Z47" s="1038">
        <f>IF(Z45=0,0,Z46/Z45)</f>
        <v>1595.12556975195</v>
      </c>
      <c r="AA47" s="1038">
        <f t="shared" si="32"/>
        <v>1561.5675407028505</v>
      </c>
      <c r="AB47" s="1038">
        <f t="shared" si="32"/>
        <v>1627.3753361414056</v>
      </c>
      <c r="AC47" s="1038">
        <f t="shared" si="32"/>
        <v>1774.5533673151344</v>
      </c>
      <c r="AD47" s="1038">
        <f t="shared" si="32"/>
        <v>1603.0415063717876</v>
      </c>
      <c r="AE47" s="1038">
        <f t="shared" si="32"/>
        <v>1613.4175336659139</v>
      </c>
      <c r="AF47" s="1039">
        <f t="shared" si="32"/>
        <v>1570.8470964125938</v>
      </c>
      <c r="AH47" s="171">
        <f>IF(AH45=0,"－",AH46/AH45)</f>
        <v>1603.9094798752967</v>
      </c>
      <c r="AI47" s="170">
        <f t="shared" si="23"/>
        <v>1603.9094798752967</v>
      </c>
      <c r="AJ47" s="173"/>
      <c r="AK47" s="170"/>
    </row>
    <row r="48" spans="1:37" ht="13.5" customHeight="1" x14ac:dyDescent="0.15">
      <c r="B48" s="1306"/>
      <c r="C48" s="1305">
        <v>2</v>
      </c>
      <c r="D48" s="144" t="s">
        <v>178</v>
      </c>
      <c r="E48" s="1031">
        <v>63</v>
      </c>
      <c r="F48" s="1032">
        <v>63</v>
      </c>
      <c r="G48" s="1032">
        <v>74</v>
      </c>
      <c r="H48" s="1032">
        <v>89</v>
      </c>
      <c r="I48" s="1032">
        <v>113</v>
      </c>
      <c r="J48" s="1032">
        <v>79</v>
      </c>
      <c r="K48" s="1032">
        <v>124</v>
      </c>
      <c r="L48" s="1032">
        <v>102</v>
      </c>
      <c r="M48" s="1032">
        <v>94</v>
      </c>
      <c r="N48" s="1032">
        <v>80</v>
      </c>
      <c r="O48" s="1032">
        <v>67</v>
      </c>
      <c r="P48" s="1033">
        <v>92</v>
      </c>
      <c r="R48" s="1306"/>
      <c r="S48" s="1305">
        <v>2</v>
      </c>
      <c r="T48" s="144" t="s">
        <v>178</v>
      </c>
      <c r="U48" s="1031">
        <f t="shared" ref="U48:AF50" si="33">E21+E48+U21</f>
        <v>97</v>
      </c>
      <c r="V48" s="1032">
        <f t="shared" si="33"/>
        <v>92</v>
      </c>
      <c r="W48" s="1032">
        <f t="shared" si="33"/>
        <v>95</v>
      </c>
      <c r="X48" s="1032">
        <f t="shared" si="33"/>
        <v>111</v>
      </c>
      <c r="Y48" s="1032">
        <f t="shared" si="33"/>
        <v>143</v>
      </c>
      <c r="Z48" s="1032">
        <f t="shared" si="33"/>
        <v>128</v>
      </c>
      <c r="AA48" s="1032">
        <f t="shared" si="33"/>
        <v>165</v>
      </c>
      <c r="AB48" s="1032">
        <f t="shared" si="33"/>
        <v>137</v>
      </c>
      <c r="AC48" s="1032">
        <f t="shared" si="33"/>
        <v>116</v>
      </c>
      <c r="AD48" s="1032">
        <f t="shared" si="33"/>
        <v>109</v>
      </c>
      <c r="AE48" s="1032">
        <f t="shared" si="33"/>
        <v>93</v>
      </c>
      <c r="AF48" s="1033">
        <f t="shared" si="33"/>
        <v>125</v>
      </c>
      <c r="AH48" s="172">
        <f>SUM(U48:AG48)</f>
        <v>1411</v>
      </c>
      <c r="AI48" s="170">
        <f t="shared" si="23"/>
        <v>1411</v>
      </c>
      <c r="AJ48" s="173">
        <v>3080</v>
      </c>
      <c r="AK48" s="170">
        <f t="shared" si="24"/>
        <v>1669</v>
      </c>
    </row>
    <row r="49" spans="1:37" ht="13.5" customHeight="1" x14ac:dyDescent="0.15">
      <c r="B49" s="1306"/>
      <c r="C49" s="1306"/>
      <c r="D49" s="146" t="s">
        <v>176</v>
      </c>
      <c r="E49" s="1122">
        <v>28798.5</v>
      </c>
      <c r="F49" s="1123">
        <v>28489.900000000009</v>
      </c>
      <c r="G49" s="1123">
        <v>33593.799999999988</v>
      </c>
      <c r="H49" s="1123">
        <v>40481.599999999999</v>
      </c>
      <c r="I49" s="1123">
        <v>51922.6</v>
      </c>
      <c r="J49" s="1123">
        <v>36554.800000000003</v>
      </c>
      <c r="K49" s="1123">
        <v>55572.700000000004</v>
      </c>
      <c r="L49" s="1123">
        <v>46494.6</v>
      </c>
      <c r="M49" s="1123">
        <v>43066.6</v>
      </c>
      <c r="N49" s="1123">
        <v>36551.700000000004</v>
      </c>
      <c r="O49" s="1123">
        <v>29734.1</v>
      </c>
      <c r="P49" s="1124">
        <v>41829.399999999994</v>
      </c>
      <c r="R49" s="1306"/>
      <c r="S49" s="1306"/>
      <c r="T49" s="146" t="s">
        <v>176</v>
      </c>
      <c r="U49" s="1122">
        <f t="shared" si="33"/>
        <v>45483</v>
      </c>
      <c r="V49" s="1123">
        <f t="shared" si="33"/>
        <v>42866.400000000009</v>
      </c>
      <c r="W49" s="1123">
        <f t="shared" si="33"/>
        <v>43671.199999999983</v>
      </c>
      <c r="X49" s="1123">
        <f t="shared" si="33"/>
        <v>50478.8</v>
      </c>
      <c r="Y49" s="1123">
        <f t="shared" si="33"/>
        <v>66459.5</v>
      </c>
      <c r="Z49" s="1123">
        <f t="shared" si="33"/>
        <v>59378.5</v>
      </c>
      <c r="AA49" s="1123">
        <f t="shared" si="33"/>
        <v>74070.8</v>
      </c>
      <c r="AB49" s="1123">
        <f t="shared" si="33"/>
        <v>63011.100000000006</v>
      </c>
      <c r="AC49" s="1123">
        <f t="shared" si="33"/>
        <v>53718.8</v>
      </c>
      <c r="AD49" s="1123">
        <f t="shared" si="33"/>
        <v>50042.3</v>
      </c>
      <c r="AE49" s="1123">
        <f t="shared" si="33"/>
        <v>42220.800000000003</v>
      </c>
      <c r="AF49" s="1124">
        <f t="shared" si="33"/>
        <v>57266.599999999991</v>
      </c>
      <c r="AH49" s="169">
        <f>SUM(U49:AG49)</f>
        <v>648667.79999999993</v>
      </c>
      <c r="AI49" s="170">
        <f t="shared" si="23"/>
        <v>648667.79999999993</v>
      </c>
      <c r="AJ49" s="173">
        <v>1324209.5</v>
      </c>
      <c r="AK49" s="170">
        <f t="shared" si="24"/>
        <v>675541.70000000007</v>
      </c>
    </row>
    <row r="50" spans="1:37" ht="13.5" customHeight="1" x14ac:dyDescent="0.15">
      <c r="B50" s="1306"/>
      <c r="C50" s="1306"/>
      <c r="D50" s="146" t="s">
        <v>177</v>
      </c>
      <c r="E50" s="1034">
        <v>43682942</v>
      </c>
      <c r="F50" s="1035">
        <v>40673075</v>
      </c>
      <c r="G50" s="1035">
        <v>48700213</v>
      </c>
      <c r="H50" s="1035">
        <v>58013183</v>
      </c>
      <c r="I50" s="1035">
        <v>73930778</v>
      </c>
      <c r="J50" s="1035">
        <v>53667070</v>
      </c>
      <c r="K50" s="1035">
        <v>82050732</v>
      </c>
      <c r="L50" s="1035">
        <v>71011150</v>
      </c>
      <c r="M50" s="1035">
        <v>69400232</v>
      </c>
      <c r="N50" s="1035">
        <v>53222821</v>
      </c>
      <c r="O50" s="1035">
        <v>43724866</v>
      </c>
      <c r="P50" s="1036">
        <v>60481952</v>
      </c>
      <c r="R50" s="1306"/>
      <c r="S50" s="1306"/>
      <c r="T50" s="146" t="s">
        <v>177</v>
      </c>
      <c r="U50" s="1034">
        <f t="shared" si="33"/>
        <v>68701343</v>
      </c>
      <c r="V50" s="1035">
        <f t="shared" si="33"/>
        <v>60660538</v>
      </c>
      <c r="W50" s="1035">
        <f t="shared" si="33"/>
        <v>62861136</v>
      </c>
      <c r="X50" s="1035">
        <f t="shared" si="33"/>
        <v>70939764</v>
      </c>
      <c r="Y50" s="1035">
        <f t="shared" si="33"/>
        <v>94569896</v>
      </c>
      <c r="Z50" s="1035">
        <f t="shared" si="33"/>
        <v>85704781</v>
      </c>
      <c r="AA50" s="1035">
        <f t="shared" si="33"/>
        <v>107771831</v>
      </c>
      <c r="AB50" s="1035">
        <f t="shared" si="33"/>
        <v>95484866</v>
      </c>
      <c r="AC50" s="1035">
        <f t="shared" si="33"/>
        <v>86235444</v>
      </c>
      <c r="AD50" s="1035">
        <f t="shared" si="33"/>
        <v>71694720</v>
      </c>
      <c r="AE50" s="1035">
        <f t="shared" si="33"/>
        <v>61937724</v>
      </c>
      <c r="AF50" s="1036">
        <f t="shared" si="33"/>
        <v>80490901</v>
      </c>
      <c r="AH50" s="169">
        <f>SUM(U50:AF50)</f>
        <v>947052944</v>
      </c>
      <c r="AI50" s="170">
        <f t="shared" si="23"/>
        <v>947052944</v>
      </c>
      <c r="AJ50" s="173">
        <v>1407172664</v>
      </c>
      <c r="AK50" s="170">
        <f t="shared" si="24"/>
        <v>460119720</v>
      </c>
    </row>
    <row r="51" spans="1:37" ht="15.6" customHeight="1" x14ac:dyDescent="0.15">
      <c r="B51" s="1306"/>
      <c r="C51" s="1307"/>
      <c r="D51" s="149" t="s">
        <v>179</v>
      </c>
      <c r="E51" s="1037">
        <f t="shared" ref="E51:P51" si="34">IF(E49 = 0, 0, E50/E49)</f>
        <v>1516.8478219351703</v>
      </c>
      <c r="F51" s="1038">
        <f t="shared" si="34"/>
        <v>1427.6313711174832</v>
      </c>
      <c r="G51" s="1038">
        <f t="shared" si="34"/>
        <v>1449.6786014085937</v>
      </c>
      <c r="H51" s="1038">
        <f t="shared" si="34"/>
        <v>1433.0753478123395</v>
      </c>
      <c r="I51" s="1038">
        <f t="shared" si="34"/>
        <v>1423.8650992053556</v>
      </c>
      <c r="J51" s="1038">
        <f t="shared" si="34"/>
        <v>1468.1264840732269</v>
      </c>
      <c r="K51" s="1038">
        <f t="shared" si="34"/>
        <v>1476.4575412027848</v>
      </c>
      <c r="L51" s="1038">
        <f t="shared" si="34"/>
        <v>1527.2988691159835</v>
      </c>
      <c r="M51" s="1038">
        <f t="shared" si="34"/>
        <v>1611.4629898807893</v>
      </c>
      <c r="N51" s="1038">
        <f t="shared" si="34"/>
        <v>1456.0970077999107</v>
      </c>
      <c r="O51" s="1038">
        <f t="shared" si="34"/>
        <v>1470.5293249165102</v>
      </c>
      <c r="P51" s="1039">
        <f t="shared" si="34"/>
        <v>1445.9196641596582</v>
      </c>
      <c r="R51" s="1306"/>
      <c r="S51" s="1307"/>
      <c r="T51" s="149" t="s">
        <v>179</v>
      </c>
      <c r="U51" s="1037">
        <f>IF(U49=0,0,U50/U49)</f>
        <v>1510.4839830266253</v>
      </c>
      <c r="V51" s="1038">
        <f t="shared" ref="V51:AF51" si="35">IF(V49=0,0,V50/V49)</f>
        <v>1415.1068902450402</v>
      </c>
      <c r="W51" s="1038">
        <f t="shared" si="35"/>
        <v>1439.4185641795973</v>
      </c>
      <c r="X51" s="1038">
        <f>IF(X49=0,0,X50/X49)</f>
        <v>1405.3377655570259</v>
      </c>
      <c r="Y51" s="1038">
        <f t="shared" si="35"/>
        <v>1422.9703202702399</v>
      </c>
      <c r="Z51" s="1038">
        <f>IF(Z49=0,0,Z50/Z49)</f>
        <v>1443.3638606566349</v>
      </c>
      <c r="AA51" s="1038">
        <f t="shared" si="35"/>
        <v>1454.9840287940726</v>
      </c>
      <c r="AB51" s="1038">
        <f t="shared" si="35"/>
        <v>1515.3658006287781</v>
      </c>
      <c r="AC51" s="1038">
        <f t="shared" si="35"/>
        <v>1605.3121812103025</v>
      </c>
      <c r="AD51" s="1038">
        <f t="shared" si="35"/>
        <v>1432.6823507312813</v>
      </c>
      <c r="AE51" s="1038">
        <f t="shared" si="35"/>
        <v>1466.9955093224191</v>
      </c>
      <c r="AF51" s="1039">
        <f t="shared" si="35"/>
        <v>1405.5470553516363</v>
      </c>
      <c r="AH51" s="171">
        <f>IF(AH49=0,"－",AH50/AH49)</f>
        <v>1459.996848926369</v>
      </c>
      <c r="AI51" s="170">
        <f t="shared" si="23"/>
        <v>1459.996848926369</v>
      </c>
      <c r="AJ51" s="173"/>
      <c r="AK51" s="170"/>
    </row>
    <row r="52" spans="1:37" ht="13.5" customHeight="1" x14ac:dyDescent="0.15">
      <c r="B52" s="1306"/>
      <c r="C52" s="1305">
        <v>1</v>
      </c>
      <c r="D52" s="144" t="s">
        <v>178</v>
      </c>
      <c r="E52" s="1031">
        <v>0</v>
      </c>
      <c r="F52" s="1032">
        <v>1</v>
      </c>
      <c r="G52" s="1032">
        <v>0</v>
      </c>
      <c r="H52" s="1032">
        <v>0</v>
      </c>
      <c r="I52" s="1032">
        <v>1</v>
      </c>
      <c r="J52" s="1032">
        <v>0</v>
      </c>
      <c r="K52" s="1032">
        <v>2</v>
      </c>
      <c r="L52" s="1032">
        <v>0</v>
      </c>
      <c r="M52" s="1032">
        <v>0</v>
      </c>
      <c r="N52" s="1032">
        <v>0</v>
      </c>
      <c r="O52" s="1032">
        <v>1</v>
      </c>
      <c r="P52" s="1033">
        <v>1</v>
      </c>
      <c r="R52" s="1306"/>
      <c r="S52" s="1305">
        <v>1</v>
      </c>
      <c r="T52" s="144" t="s">
        <v>178</v>
      </c>
      <c r="U52" s="1031">
        <f t="shared" ref="U52:AF54" si="36">E25+E52+U25</f>
        <v>2</v>
      </c>
      <c r="V52" s="1032">
        <f t="shared" si="36"/>
        <v>4</v>
      </c>
      <c r="W52" s="1032">
        <f t="shared" si="36"/>
        <v>1</v>
      </c>
      <c r="X52" s="1032">
        <f t="shared" si="36"/>
        <v>3</v>
      </c>
      <c r="Y52" s="1032">
        <f t="shared" si="36"/>
        <v>3</v>
      </c>
      <c r="Z52" s="1032">
        <f t="shared" si="36"/>
        <v>1</v>
      </c>
      <c r="AA52" s="1032">
        <f t="shared" si="36"/>
        <v>3</v>
      </c>
      <c r="AB52" s="1032">
        <f t="shared" si="36"/>
        <v>0</v>
      </c>
      <c r="AC52" s="1032">
        <f t="shared" si="36"/>
        <v>0</v>
      </c>
      <c r="AD52" s="1032">
        <f t="shared" si="36"/>
        <v>0</v>
      </c>
      <c r="AE52" s="1032">
        <f t="shared" si="36"/>
        <v>3</v>
      </c>
      <c r="AF52" s="1033">
        <f t="shared" si="36"/>
        <v>3</v>
      </c>
      <c r="AH52" s="172">
        <f>SUM(U52:AG52)</f>
        <v>23</v>
      </c>
      <c r="AI52" s="170">
        <f t="shared" si="23"/>
        <v>23</v>
      </c>
      <c r="AJ52" s="173">
        <v>36</v>
      </c>
      <c r="AK52" s="170">
        <f t="shared" si="24"/>
        <v>13</v>
      </c>
    </row>
    <row r="53" spans="1:37" ht="13.5" customHeight="1" x14ac:dyDescent="0.15">
      <c r="B53" s="1306"/>
      <c r="C53" s="1306"/>
      <c r="D53" s="146" t="s">
        <v>176</v>
      </c>
      <c r="E53" s="1122">
        <v>0</v>
      </c>
      <c r="F53" s="1123">
        <v>296.5</v>
      </c>
      <c r="G53" s="1123">
        <v>0</v>
      </c>
      <c r="H53" s="1123">
        <v>0</v>
      </c>
      <c r="I53" s="1123">
        <v>475.2</v>
      </c>
      <c r="J53" s="1123">
        <v>0</v>
      </c>
      <c r="K53" s="1123">
        <v>527.29999999999995</v>
      </c>
      <c r="L53" s="1123">
        <v>0</v>
      </c>
      <c r="M53" s="1123">
        <v>0</v>
      </c>
      <c r="N53" s="1123">
        <v>0</v>
      </c>
      <c r="O53" s="1123">
        <v>351.9</v>
      </c>
      <c r="P53" s="1124">
        <v>364.4</v>
      </c>
      <c r="R53" s="1306"/>
      <c r="S53" s="1306"/>
      <c r="T53" s="146" t="s">
        <v>176</v>
      </c>
      <c r="U53" s="1122">
        <f t="shared" si="36"/>
        <v>529.29999999999995</v>
      </c>
      <c r="V53" s="1123">
        <f t="shared" si="36"/>
        <v>954.9</v>
      </c>
      <c r="W53" s="1123">
        <f t="shared" si="36"/>
        <v>196</v>
      </c>
      <c r="X53" s="1123">
        <f t="shared" si="36"/>
        <v>803.8</v>
      </c>
      <c r="Y53" s="1123">
        <f t="shared" si="36"/>
        <v>941.09999999999991</v>
      </c>
      <c r="Z53" s="1123">
        <f t="shared" si="36"/>
        <v>287.10000000000002</v>
      </c>
      <c r="AA53" s="1123">
        <f t="shared" si="36"/>
        <v>726.8</v>
      </c>
      <c r="AB53" s="1123">
        <f t="shared" si="36"/>
        <v>0</v>
      </c>
      <c r="AC53" s="1123">
        <f t="shared" si="36"/>
        <v>0</v>
      </c>
      <c r="AD53" s="1123">
        <f t="shared" si="36"/>
        <v>0</v>
      </c>
      <c r="AE53" s="1123">
        <f t="shared" si="36"/>
        <v>833.59999999999991</v>
      </c>
      <c r="AF53" s="1124">
        <f t="shared" si="36"/>
        <v>728.69999999999993</v>
      </c>
      <c r="AH53" s="169">
        <f>SUM(U53:AG53)</f>
        <v>6001.3</v>
      </c>
      <c r="AI53" s="170">
        <f t="shared" si="23"/>
        <v>6001.3</v>
      </c>
      <c r="AJ53" s="173">
        <v>8136.5</v>
      </c>
      <c r="AK53" s="170">
        <f t="shared" si="24"/>
        <v>2135.1999999999998</v>
      </c>
    </row>
    <row r="54" spans="1:37" ht="13.5" customHeight="1" x14ac:dyDescent="0.15">
      <c r="B54" s="1306"/>
      <c r="C54" s="1306"/>
      <c r="D54" s="146" t="s">
        <v>177</v>
      </c>
      <c r="E54" s="1034">
        <v>0</v>
      </c>
      <c r="F54" s="1035">
        <v>336231</v>
      </c>
      <c r="G54" s="1035">
        <v>0</v>
      </c>
      <c r="H54" s="1035">
        <v>0</v>
      </c>
      <c r="I54" s="1035">
        <v>412112</v>
      </c>
      <c r="J54" s="1035">
        <v>0</v>
      </c>
      <c r="K54" s="1035">
        <v>579378</v>
      </c>
      <c r="L54" s="1035">
        <v>0</v>
      </c>
      <c r="M54" s="1035">
        <v>0</v>
      </c>
      <c r="N54" s="1035">
        <v>0</v>
      </c>
      <c r="O54" s="1035">
        <v>455682</v>
      </c>
      <c r="P54" s="1036">
        <v>434481</v>
      </c>
      <c r="R54" s="1306"/>
      <c r="S54" s="1306"/>
      <c r="T54" s="146" t="s">
        <v>177</v>
      </c>
      <c r="U54" s="1034">
        <f t="shared" si="36"/>
        <v>287241</v>
      </c>
      <c r="V54" s="1035">
        <f t="shared" si="36"/>
        <v>795826</v>
      </c>
      <c r="W54" s="1035">
        <f t="shared" si="36"/>
        <v>131242</v>
      </c>
      <c r="X54" s="1035">
        <f t="shared" si="36"/>
        <v>717498</v>
      </c>
      <c r="Y54" s="1035">
        <f t="shared" si="36"/>
        <v>816233</v>
      </c>
      <c r="Z54" s="1035">
        <f t="shared" si="36"/>
        <v>209295</v>
      </c>
      <c r="AA54" s="1035">
        <f t="shared" si="36"/>
        <v>738387</v>
      </c>
      <c r="AB54" s="1035">
        <f t="shared" si="36"/>
        <v>0</v>
      </c>
      <c r="AC54" s="1035">
        <f t="shared" si="36"/>
        <v>0</v>
      </c>
      <c r="AD54" s="1035">
        <f t="shared" si="36"/>
        <v>0</v>
      </c>
      <c r="AE54" s="1035">
        <f t="shared" si="36"/>
        <v>964612</v>
      </c>
      <c r="AF54" s="1036">
        <f t="shared" si="36"/>
        <v>667036</v>
      </c>
      <c r="AH54" s="169">
        <f>SUM(U54:AF54)</f>
        <v>5327370</v>
      </c>
      <c r="AI54" s="170">
        <f t="shared" si="23"/>
        <v>5327370</v>
      </c>
      <c r="AJ54" s="173">
        <v>4057602</v>
      </c>
      <c r="AK54" s="170">
        <f t="shared" si="24"/>
        <v>-1269768</v>
      </c>
    </row>
    <row r="55" spans="1:37" ht="15.6" customHeight="1" x14ac:dyDescent="0.15">
      <c r="B55" s="1306"/>
      <c r="C55" s="1307"/>
      <c r="D55" s="149" t="s">
        <v>179</v>
      </c>
      <c r="E55" s="1037">
        <f t="shared" ref="E55" si="37">IF(E53=0,0,E54/E53)</f>
        <v>0</v>
      </c>
      <c r="F55" s="1038">
        <f t="shared" ref="F55:P55" si="38">IF(F53=0,0,F54/F53)</f>
        <v>1134</v>
      </c>
      <c r="G55" s="1038">
        <f t="shared" si="38"/>
        <v>0</v>
      </c>
      <c r="H55" s="1038">
        <f t="shared" si="38"/>
        <v>0</v>
      </c>
      <c r="I55" s="1038">
        <f t="shared" si="38"/>
        <v>867.23905723905727</v>
      </c>
      <c r="J55" s="1038">
        <f t="shared" si="38"/>
        <v>0</v>
      </c>
      <c r="K55" s="1038">
        <f t="shared" si="38"/>
        <v>1098.763512232126</v>
      </c>
      <c r="L55" s="1038">
        <f t="shared" si="38"/>
        <v>0</v>
      </c>
      <c r="M55" s="1038">
        <f t="shared" si="38"/>
        <v>0</v>
      </c>
      <c r="N55" s="1038">
        <f t="shared" si="38"/>
        <v>0</v>
      </c>
      <c r="O55" s="1038">
        <f t="shared" si="38"/>
        <v>1294.9190110826939</v>
      </c>
      <c r="P55" s="1039">
        <f t="shared" si="38"/>
        <v>1192.3188803512624</v>
      </c>
      <c r="R55" s="1306"/>
      <c r="S55" s="1307"/>
      <c r="T55" s="149" t="s">
        <v>179</v>
      </c>
      <c r="U55" s="1037">
        <f>IF(U53=0,0,U54/U53)</f>
        <v>542.68089930096357</v>
      </c>
      <c r="V55" s="1038">
        <f t="shared" ref="V55:AF55" si="39">IF(V53=0,0,V54/V53)</f>
        <v>833.41292281914343</v>
      </c>
      <c r="W55" s="1038">
        <f t="shared" si="39"/>
        <v>669.60204081632651</v>
      </c>
      <c r="X55" s="1038">
        <f>IF(X53=0,0,X54/X53)</f>
        <v>892.63249564568309</v>
      </c>
      <c r="Y55" s="1038">
        <f t="shared" si="39"/>
        <v>867.31803209010741</v>
      </c>
      <c r="Z55" s="1038">
        <f>IF(Z53=0,0,Z54/Z53)</f>
        <v>728.99686520376167</v>
      </c>
      <c r="AA55" s="1038">
        <f t="shared" si="39"/>
        <v>1015.9424876169511</v>
      </c>
      <c r="AB55" s="1038">
        <f t="shared" si="39"/>
        <v>0</v>
      </c>
      <c r="AC55" s="1038">
        <f t="shared" si="39"/>
        <v>0</v>
      </c>
      <c r="AD55" s="1038">
        <f t="shared" si="39"/>
        <v>0</v>
      </c>
      <c r="AE55" s="1038">
        <f t="shared" si="39"/>
        <v>1157.1641074856047</v>
      </c>
      <c r="AF55" s="1039">
        <f t="shared" si="39"/>
        <v>915.37807053657207</v>
      </c>
      <c r="AH55" s="171">
        <f>IF(AH53=0,"－",AH54/AH53)</f>
        <v>887.70266442270838</v>
      </c>
      <c r="AI55" s="170">
        <f t="shared" si="23"/>
        <v>887.70266442270838</v>
      </c>
      <c r="AJ55" s="173"/>
      <c r="AK55" s="170"/>
    </row>
    <row r="56" spans="1:37" ht="13.5" customHeight="1" x14ac:dyDescent="0.15">
      <c r="B56" s="1306"/>
      <c r="C56" s="1305" t="s">
        <v>21</v>
      </c>
      <c r="D56" s="144" t="s">
        <v>178</v>
      </c>
      <c r="E56" s="1031">
        <f t="shared" ref="E56" si="40">E36+E40+E44+E48+E52</f>
        <v>274</v>
      </c>
      <c r="F56" s="1032">
        <f>F36+F40+F44+F48+F52</f>
        <v>274</v>
      </c>
      <c r="G56" s="1032">
        <f>G36+G40+G44+G48+G52</f>
        <v>274</v>
      </c>
      <c r="H56" s="1032">
        <f>H36+H40+H44+H48+H52</f>
        <v>291</v>
      </c>
      <c r="I56" s="1032">
        <f t="shared" ref="I56:P56" si="41">I36+I40+I44+I48+I52</f>
        <v>293</v>
      </c>
      <c r="J56" s="1032">
        <f t="shared" si="41"/>
        <v>281</v>
      </c>
      <c r="K56" s="1032">
        <f t="shared" si="41"/>
        <v>377</v>
      </c>
      <c r="L56" s="1032">
        <f t="shared" si="41"/>
        <v>329</v>
      </c>
      <c r="M56" s="1032">
        <f t="shared" si="41"/>
        <v>292</v>
      </c>
      <c r="N56" s="1032">
        <f t="shared" si="41"/>
        <v>287</v>
      </c>
      <c r="O56" s="1032">
        <f t="shared" si="41"/>
        <v>267</v>
      </c>
      <c r="P56" s="1033">
        <f t="shared" si="41"/>
        <v>302</v>
      </c>
      <c r="R56" s="1306"/>
      <c r="S56" s="1305" t="s">
        <v>232</v>
      </c>
      <c r="T56" s="144" t="s">
        <v>178</v>
      </c>
      <c r="U56" s="1031">
        <f t="shared" ref="U56:AF58" si="42">U36+U40+U44+U48+U52</f>
        <v>386</v>
      </c>
      <c r="V56" s="1032">
        <f t="shared" si="42"/>
        <v>384</v>
      </c>
      <c r="W56" s="1032">
        <f t="shared" si="42"/>
        <v>363</v>
      </c>
      <c r="X56" s="1032">
        <f t="shared" si="42"/>
        <v>416</v>
      </c>
      <c r="Y56" s="1032">
        <f t="shared" si="42"/>
        <v>418</v>
      </c>
      <c r="Z56" s="1032">
        <f t="shared" si="42"/>
        <v>399</v>
      </c>
      <c r="AA56" s="1032">
        <f t="shared" si="42"/>
        <v>504</v>
      </c>
      <c r="AB56" s="1032">
        <f t="shared" si="42"/>
        <v>452</v>
      </c>
      <c r="AC56" s="1032">
        <f t="shared" si="42"/>
        <v>402</v>
      </c>
      <c r="AD56" s="1032">
        <f>AD36+AD40+AD44+AD48+AD52</f>
        <v>416</v>
      </c>
      <c r="AE56" s="1032">
        <f>AE36+AE40+AE44+AE48+AE52</f>
        <v>380</v>
      </c>
      <c r="AF56" s="1033">
        <f>AF36+AF40+AF44+AF48+AF52</f>
        <v>419</v>
      </c>
      <c r="AH56" s="172">
        <f>AH36+AH40+AH44+AH48+AH52</f>
        <v>4939</v>
      </c>
      <c r="AI56" s="170">
        <f t="shared" si="23"/>
        <v>4939</v>
      </c>
      <c r="AJ56" s="173">
        <v>6767</v>
      </c>
      <c r="AK56" s="170">
        <f t="shared" si="24"/>
        <v>1828</v>
      </c>
    </row>
    <row r="57" spans="1:37" ht="13.5" customHeight="1" x14ac:dyDescent="0.15">
      <c r="B57" s="1306"/>
      <c r="C57" s="1306"/>
      <c r="D57" s="146" t="s">
        <v>176</v>
      </c>
      <c r="E57" s="1122">
        <f t="shared" ref="E57" si="43">E37+E41+E45+E49+E53</f>
        <v>139752.19999999998</v>
      </c>
      <c r="F57" s="1123">
        <f>F37+F41+F45+F49+F53</f>
        <v>135345.90000000002</v>
      </c>
      <c r="G57" s="1123">
        <f t="shared" ref="G57:O57" si="44">G37+G41+G45+G49+G53</f>
        <v>137122.4</v>
      </c>
      <c r="H57" s="1123">
        <f t="shared" si="44"/>
        <v>144474.1</v>
      </c>
      <c r="I57" s="1123">
        <f t="shared" si="44"/>
        <v>143397.60000000003</v>
      </c>
      <c r="J57" s="1123">
        <f t="shared" si="44"/>
        <v>139698</v>
      </c>
      <c r="K57" s="1123">
        <f t="shared" si="44"/>
        <v>179610.09999999998</v>
      </c>
      <c r="L57" s="1123">
        <f t="shared" si="44"/>
        <v>161989.6</v>
      </c>
      <c r="M57" s="1123">
        <f t="shared" si="44"/>
        <v>144341</v>
      </c>
      <c r="N57" s="1123">
        <f t="shared" si="44"/>
        <v>139426.00000000003</v>
      </c>
      <c r="O57" s="1123">
        <f t="shared" si="44"/>
        <v>133728.20000000001</v>
      </c>
      <c r="P57" s="1124">
        <f>P37+P41+P45+P49+P53</f>
        <v>149852.5</v>
      </c>
      <c r="R57" s="1306"/>
      <c r="S57" s="1306"/>
      <c r="T57" s="146" t="s">
        <v>176</v>
      </c>
      <c r="U57" s="1122">
        <f t="shared" si="42"/>
        <v>198555.5</v>
      </c>
      <c r="V57" s="1123">
        <f t="shared" si="42"/>
        <v>191818.6</v>
      </c>
      <c r="W57" s="1123">
        <f t="shared" si="42"/>
        <v>182512.59999999998</v>
      </c>
      <c r="X57" s="1123">
        <f t="shared" si="42"/>
        <v>207856.19999999995</v>
      </c>
      <c r="Y57" s="1123">
        <f t="shared" si="42"/>
        <v>207291.1</v>
      </c>
      <c r="Z57" s="1123">
        <f t="shared" si="42"/>
        <v>198775.1</v>
      </c>
      <c r="AA57" s="1123">
        <f t="shared" si="42"/>
        <v>241282.89999999997</v>
      </c>
      <c r="AB57" s="1123">
        <f t="shared" si="42"/>
        <v>223614.1</v>
      </c>
      <c r="AC57" s="1123">
        <f t="shared" si="42"/>
        <v>201480.3</v>
      </c>
      <c r="AD57" s="1123">
        <f>AD37+AD41+AD45+AD49+AD53</f>
        <v>205778.5</v>
      </c>
      <c r="AE57" s="1123">
        <f t="shared" si="42"/>
        <v>191629.19999999998</v>
      </c>
      <c r="AF57" s="1124">
        <f t="shared" si="42"/>
        <v>208677.40000000002</v>
      </c>
      <c r="AH57" s="169">
        <f>AH37+AH41+AH45+AH49+AH53</f>
        <v>2459271.4999999995</v>
      </c>
      <c r="AI57" s="170">
        <f t="shared" si="23"/>
        <v>2459271.4999999995</v>
      </c>
      <c r="AJ57" s="173">
        <v>2979105.5</v>
      </c>
      <c r="AK57" s="170">
        <f t="shared" si="24"/>
        <v>519834.00000000047</v>
      </c>
    </row>
    <row r="58" spans="1:37" ht="13.5" customHeight="1" x14ac:dyDescent="0.15">
      <c r="B58" s="1306"/>
      <c r="C58" s="1306"/>
      <c r="D58" s="146" t="s">
        <v>177</v>
      </c>
      <c r="E58" s="1034">
        <f>E38+E42+E46+E50+E54</f>
        <v>236348238</v>
      </c>
      <c r="F58" s="1035">
        <f t="shared" ref="F58:K58" si="45">F38+F42+F46+F50+F54</f>
        <v>213929549</v>
      </c>
      <c r="G58" s="1035">
        <f t="shared" si="45"/>
        <v>215806335</v>
      </c>
      <c r="H58" s="1035">
        <f t="shared" si="45"/>
        <v>225873044</v>
      </c>
      <c r="I58" s="1035">
        <f t="shared" si="45"/>
        <v>222158721</v>
      </c>
      <c r="J58" s="1035">
        <f t="shared" si="45"/>
        <v>223375732</v>
      </c>
      <c r="K58" s="1035">
        <f t="shared" si="45"/>
        <v>282200932</v>
      </c>
      <c r="L58" s="1035">
        <f>L38+L42+L46+L50+L54</f>
        <v>264697659</v>
      </c>
      <c r="M58" s="1035">
        <f t="shared" ref="M58:O58" si="46">M38+M42+M46+M50+M54</f>
        <v>254299595</v>
      </c>
      <c r="N58" s="1035">
        <f t="shared" si="46"/>
        <v>222331741</v>
      </c>
      <c r="O58" s="1035">
        <f t="shared" si="46"/>
        <v>215829631</v>
      </c>
      <c r="P58" s="1036">
        <f>P38+P42+P46+P50+P54</f>
        <v>235718497</v>
      </c>
      <c r="R58" s="1306"/>
      <c r="S58" s="1306"/>
      <c r="T58" s="146" t="s">
        <v>177</v>
      </c>
      <c r="U58" s="1034">
        <f t="shared" si="42"/>
        <v>332829081</v>
      </c>
      <c r="V58" s="1035">
        <f t="shared" si="42"/>
        <v>300682429</v>
      </c>
      <c r="W58" s="1035">
        <f t="shared" si="42"/>
        <v>287204530</v>
      </c>
      <c r="X58" s="1035">
        <f t="shared" si="42"/>
        <v>325554444</v>
      </c>
      <c r="Y58" s="1035">
        <f t="shared" si="42"/>
        <v>322846835</v>
      </c>
      <c r="Z58" s="1035">
        <f t="shared" si="42"/>
        <v>315368124</v>
      </c>
      <c r="AA58" s="1035">
        <f t="shared" si="42"/>
        <v>378608985</v>
      </c>
      <c r="AB58" s="1035">
        <f t="shared" si="42"/>
        <v>366785939</v>
      </c>
      <c r="AC58" s="1035">
        <f t="shared" si="42"/>
        <v>356363310</v>
      </c>
      <c r="AD58" s="1035">
        <f>AD38+AD42+AD46+AD50+AD54</f>
        <v>328280629</v>
      </c>
      <c r="AE58" s="1035">
        <f t="shared" si="42"/>
        <v>309156120</v>
      </c>
      <c r="AF58" s="1036">
        <f t="shared" si="42"/>
        <v>325857916</v>
      </c>
      <c r="AH58" s="169">
        <f>AH38+AH42+AH46+AH50+AH54</f>
        <v>3949538342</v>
      </c>
      <c r="AI58" s="170">
        <f t="shared" si="23"/>
        <v>3949538342</v>
      </c>
      <c r="AJ58" s="173">
        <v>3599861663</v>
      </c>
      <c r="AK58" s="170">
        <f t="shared" si="24"/>
        <v>-349676679</v>
      </c>
    </row>
    <row r="59" spans="1:37" ht="15.6" customHeight="1" x14ac:dyDescent="0.15">
      <c r="B59" s="1307"/>
      <c r="C59" s="1307"/>
      <c r="D59" s="149" t="s">
        <v>179</v>
      </c>
      <c r="E59" s="1037">
        <f t="shared" ref="E59:L59" si="47">IF(E57=0,0,E58/E57)</f>
        <v>1691.195115354177</v>
      </c>
      <c r="F59" s="1038">
        <f t="shared" si="47"/>
        <v>1580.613443037432</v>
      </c>
      <c r="G59" s="1038">
        <f t="shared" si="47"/>
        <v>1573.8226212493364</v>
      </c>
      <c r="H59" s="1038">
        <f t="shared" si="47"/>
        <v>1563.4154772377885</v>
      </c>
      <c r="I59" s="1038">
        <f t="shared" si="47"/>
        <v>1549.2499246849316</v>
      </c>
      <c r="J59" s="1038">
        <f t="shared" si="47"/>
        <v>1598.9901931308966</v>
      </c>
      <c r="K59" s="1038">
        <f t="shared" si="47"/>
        <v>1571.1863197002842</v>
      </c>
      <c r="L59" s="1038">
        <f t="shared" si="47"/>
        <v>1634.0410680685673</v>
      </c>
      <c r="M59" s="1038">
        <f>IF(M57=0,0,M58/M57)</f>
        <v>1761.7973756590297</v>
      </c>
      <c r="N59" s="1038">
        <f t="shared" ref="N59:O59" si="48">IF(N57=0,0,N58/N57)</f>
        <v>1594.6218137219741</v>
      </c>
      <c r="O59" s="1038">
        <f t="shared" si="48"/>
        <v>1613.9425416628653</v>
      </c>
      <c r="P59" s="1039">
        <f>IF(P57=0,0,P58/P57)</f>
        <v>1573.0034333761532</v>
      </c>
      <c r="R59" s="1307"/>
      <c r="S59" s="1307"/>
      <c r="T59" s="149" t="s">
        <v>179</v>
      </c>
      <c r="U59" s="1037">
        <f>IF(U57=0,0,U58/U57)</f>
        <v>1676.2521360526403</v>
      </c>
      <c r="V59" s="1038">
        <f t="shared" ref="V59:AF59" si="49">IF(V57=0,0,V58/V57)</f>
        <v>1567.5353120083246</v>
      </c>
      <c r="W59" s="1038">
        <f t="shared" si="49"/>
        <v>1573.6148079639436</v>
      </c>
      <c r="X59" s="1038">
        <f>IF(X57=0,0,X58/X57)</f>
        <v>1566.2484159721964</v>
      </c>
      <c r="Y59" s="1038">
        <f t="shared" si="49"/>
        <v>1557.4563259107601</v>
      </c>
      <c r="Z59" s="1038">
        <f>IF(Z57=0,0,Z58/Z57)</f>
        <v>1586.5574913558087</v>
      </c>
      <c r="AA59" s="1038">
        <f t="shared" si="49"/>
        <v>1569.149678655222</v>
      </c>
      <c r="AB59" s="1038">
        <f t="shared" si="49"/>
        <v>1640.2630200868371</v>
      </c>
      <c r="AC59" s="1038">
        <f t="shared" si="49"/>
        <v>1768.7253294738991</v>
      </c>
      <c r="AD59" s="1038">
        <f t="shared" si="49"/>
        <v>1595.3106325490758</v>
      </c>
      <c r="AE59" s="1038">
        <f t="shared" si="49"/>
        <v>1613.3038179985097</v>
      </c>
      <c r="AF59" s="1039">
        <f t="shared" si="49"/>
        <v>1561.539083772368</v>
      </c>
      <c r="AH59" s="171">
        <f>IF(AH57=0,"－",AH58/AH57)</f>
        <v>1605.9789828003948</v>
      </c>
      <c r="AI59" s="170">
        <f t="shared" si="23"/>
        <v>1605.9789828003948</v>
      </c>
      <c r="AJ59" s="173"/>
    </row>
    <row r="60" spans="1:37" ht="9" customHeight="1" x14ac:dyDescent="0.1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J60" s="173"/>
    </row>
    <row r="61" spans="1:37" ht="9" customHeight="1" x14ac:dyDescent="0.1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</row>
    <row r="62" spans="1:37" x14ac:dyDescent="0.15">
      <c r="A62" s="1182" t="s">
        <v>588</v>
      </c>
      <c r="B62" s="1184"/>
      <c r="C62" s="1184"/>
      <c r="D62" s="1184"/>
      <c r="E62" s="1293"/>
      <c r="F62" s="1293"/>
      <c r="G62" s="1293"/>
      <c r="H62" s="1293"/>
      <c r="I62" s="1293"/>
      <c r="J62" s="1293"/>
      <c r="K62" s="1293"/>
      <c r="L62" s="1293"/>
      <c r="M62" s="1293"/>
      <c r="N62" s="1293"/>
      <c r="O62" s="1293"/>
      <c r="P62" s="1293"/>
      <c r="Q62" s="21"/>
      <c r="R62" s="1182" t="s">
        <v>589</v>
      </c>
      <c r="S62" s="1293"/>
      <c r="T62" s="1293"/>
      <c r="U62" s="1293"/>
      <c r="V62" s="1293"/>
      <c r="W62" s="1293"/>
      <c r="X62" s="1293"/>
      <c r="Y62" s="1293"/>
      <c r="Z62" s="1293"/>
      <c r="AA62" s="1293"/>
      <c r="AB62" s="1293"/>
      <c r="AC62" s="1293"/>
      <c r="AD62" s="1293"/>
      <c r="AE62" s="1293"/>
      <c r="AF62" s="1293"/>
    </row>
  </sheetData>
  <mergeCells count="85">
    <mergeCell ref="AH34:AH35"/>
    <mergeCell ref="AF34:AF35"/>
    <mergeCell ref="R36:R59"/>
    <mergeCell ref="S36:S39"/>
    <mergeCell ref="S40:S43"/>
    <mergeCell ref="S44:S47"/>
    <mergeCell ref="S48:S51"/>
    <mergeCell ref="S52:S55"/>
    <mergeCell ref="S56:S59"/>
    <mergeCell ref="AB34:AB35"/>
    <mergeCell ref="AD34:AD35"/>
    <mergeCell ref="AE34:AE35"/>
    <mergeCell ref="X34:X35"/>
    <mergeCell ref="Y34:Y35"/>
    <mergeCell ref="Z34:Z35"/>
    <mergeCell ref="AA34:AA35"/>
    <mergeCell ref="R34:T35"/>
    <mergeCell ref="U34:U35"/>
    <mergeCell ref="V34:V35"/>
    <mergeCell ref="W34:W35"/>
    <mergeCell ref="AC34:AC35"/>
    <mergeCell ref="R9:R32"/>
    <mergeCell ref="S9:S12"/>
    <mergeCell ref="S13:S16"/>
    <mergeCell ref="S17:S20"/>
    <mergeCell ref="S21:S24"/>
    <mergeCell ref="S25:S28"/>
    <mergeCell ref="S29:S32"/>
    <mergeCell ref="AE6:AF6"/>
    <mergeCell ref="R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I7:I8"/>
    <mergeCell ref="P7:P8"/>
    <mergeCell ref="C25:C28"/>
    <mergeCell ref="B7:D8"/>
    <mergeCell ref="C9:C12"/>
    <mergeCell ref="C13:C16"/>
    <mergeCell ref="C17:C20"/>
    <mergeCell ref="J7:J8"/>
    <mergeCell ref="K7:K8"/>
    <mergeCell ref="L7:L8"/>
    <mergeCell ref="M7:M8"/>
    <mergeCell ref="A62:P62"/>
    <mergeCell ref="R62:AF62"/>
    <mergeCell ref="C56:C59"/>
    <mergeCell ref="C21:C24"/>
    <mergeCell ref="E7:E8"/>
    <mergeCell ref="F7:F8"/>
    <mergeCell ref="C29:C32"/>
    <mergeCell ref="P34:P35"/>
    <mergeCell ref="L34:L35"/>
    <mergeCell ref="M34:M35"/>
    <mergeCell ref="N34:N35"/>
    <mergeCell ref="O34:O35"/>
    <mergeCell ref="H34:H35"/>
    <mergeCell ref="G7:G8"/>
    <mergeCell ref="H7:H8"/>
    <mergeCell ref="N7:N8"/>
    <mergeCell ref="O6:P6"/>
    <mergeCell ref="B36:B59"/>
    <mergeCell ref="C36:C39"/>
    <mergeCell ref="C40:C43"/>
    <mergeCell ref="C44:C47"/>
    <mergeCell ref="C48:C51"/>
    <mergeCell ref="C52:C55"/>
    <mergeCell ref="I34:I35"/>
    <mergeCell ref="J34:J35"/>
    <mergeCell ref="K34:K35"/>
    <mergeCell ref="O7:O8"/>
    <mergeCell ref="B34:D35"/>
    <mergeCell ref="E34:E35"/>
    <mergeCell ref="F34:F35"/>
    <mergeCell ref="G34:G35"/>
    <mergeCell ref="B9:B32"/>
  </mergeCells>
  <phoneticPr fontId="2"/>
  <pageMargins left="0" right="0" top="0.78740157480314965" bottom="0.11811023622047245" header="0.19685039370078741" footer="0"/>
  <pageSetup paperSize="9" scale="85" orientation="portrait" r:id="rId1"/>
  <headerFooter alignWithMargins="0"/>
  <colBreaks count="1" manualBreakCount="1">
    <brk id="16" max="61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indexed="43"/>
  </sheetPr>
  <dimension ref="A1:AK62"/>
  <sheetViews>
    <sheetView showGridLines="0" view="pageBreakPreview" zoomScaleNormal="100" zoomScaleSheetLayoutView="100" workbookViewId="0">
      <selection activeCell="B7" sqref="B7:D8"/>
    </sheetView>
  </sheetViews>
  <sheetFormatPr defaultRowHeight="13.5" x14ac:dyDescent="0.15"/>
  <cols>
    <col min="1" max="3" width="2.625" customWidth="1"/>
    <col min="4" max="4" width="10.5" customWidth="1"/>
    <col min="5" max="16" width="8" style="134" customWidth="1"/>
    <col min="17" max="17" width="3.5" customWidth="1"/>
    <col min="18" max="19" width="2.625" customWidth="1"/>
    <col min="20" max="20" width="10.5" customWidth="1"/>
    <col min="21" max="32" width="8" style="134" customWidth="1"/>
    <col min="35" max="36" width="13.625" bestFit="1" customWidth="1"/>
    <col min="37" max="37" width="12.5" bestFit="1" customWidth="1"/>
  </cols>
  <sheetData>
    <row r="1" spans="1:32" ht="10.5" customHeight="1" x14ac:dyDescent="0.15"/>
    <row r="2" spans="1:32" ht="18.75" x14ac:dyDescent="0.2">
      <c r="B2" s="5" t="s">
        <v>324</v>
      </c>
      <c r="C2" s="5"/>
      <c r="R2" s="5"/>
      <c r="S2" s="5"/>
    </row>
    <row r="3" spans="1:32" ht="8.1" customHeight="1" x14ac:dyDescent="0.2">
      <c r="B3" s="5"/>
      <c r="C3" s="5"/>
      <c r="R3" s="5"/>
      <c r="S3" s="5"/>
    </row>
    <row r="4" spans="1:32" ht="18" customHeight="1" x14ac:dyDescent="0.2">
      <c r="B4" s="3"/>
      <c r="C4" s="3"/>
      <c r="D4" s="5" t="s">
        <v>325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R4" s="3"/>
      <c r="S4" s="3"/>
      <c r="T4" s="5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</row>
    <row r="5" spans="1:32" ht="11.25" customHeight="1" x14ac:dyDescent="0.15">
      <c r="A5" s="135"/>
      <c r="B5" s="135"/>
      <c r="C5" s="135"/>
      <c r="D5" s="3"/>
      <c r="E5" s="412"/>
      <c r="F5" s="412"/>
      <c r="G5" s="412"/>
      <c r="H5" s="412"/>
      <c r="I5" s="412"/>
      <c r="J5" s="412" t="s">
        <v>333</v>
      </c>
      <c r="K5" s="412"/>
      <c r="L5" s="412"/>
      <c r="M5" s="412"/>
      <c r="N5" s="412"/>
      <c r="O5" s="412"/>
      <c r="P5" s="412"/>
      <c r="Q5" s="135"/>
      <c r="R5" s="135"/>
      <c r="S5" s="135"/>
      <c r="T5" s="3"/>
      <c r="U5" s="412"/>
      <c r="V5" s="412"/>
      <c r="W5" s="412"/>
      <c r="X5" s="412"/>
      <c r="Y5" s="412"/>
      <c r="Z5" s="412" t="s">
        <v>333</v>
      </c>
      <c r="AA5" s="412"/>
      <c r="AB5" s="412"/>
      <c r="AC5" s="412"/>
      <c r="AD5" s="412"/>
      <c r="AE5" s="412"/>
      <c r="AF5" s="412"/>
    </row>
    <row r="6" spans="1:32" ht="7.5" customHeight="1" x14ac:dyDescent="0.15">
      <c r="A6" s="135"/>
      <c r="B6" s="136"/>
      <c r="C6" s="136"/>
      <c r="D6" s="150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1328"/>
      <c r="P6" s="1329"/>
      <c r="Q6" s="135"/>
      <c r="R6" s="136"/>
      <c r="S6" s="136"/>
      <c r="T6" s="150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1328"/>
      <c r="AF6" s="1329"/>
    </row>
    <row r="7" spans="1:32" ht="13.15" customHeight="1" x14ac:dyDescent="0.15">
      <c r="A7" s="135"/>
      <c r="B7" s="1308" t="s">
        <v>247</v>
      </c>
      <c r="C7" s="1309"/>
      <c r="D7" s="1310"/>
      <c r="E7" s="1318" t="s">
        <v>237</v>
      </c>
      <c r="F7" s="1316" t="s">
        <v>238</v>
      </c>
      <c r="G7" s="1316" t="s">
        <v>94</v>
      </c>
      <c r="H7" s="1316" t="s">
        <v>95</v>
      </c>
      <c r="I7" s="1316" t="s">
        <v>96</v>
      </c>
      <c r="J7" s="1316" t="s">
        <v>97</v>
      </c>
      <c r="K7" s="1316" t="s">
        <v>98</v>
      </c>
      <c r="L7" s="1316" t="s">
        <v>99</v>
      </c>
      <c r="M7" s="1316" t="s">
        <v>100</v>
      </c>
      <c r="N7" s="1316" t="s">
        <v>239</v>
      </c>
      <c r="O7" s="1316" t="s">
        <v>240</v>
      </c>
      <c r="P7" s="1320" t="s">
        <v>241</v>
      </c>
      <c r="Q7" s="135"/>
      <c r="R7" s="1308" t="s">
        <v>247</v>
      </c>
      <c r="S7" s="1309"/>
      <c r="T7" s="1310"/>
      <c r="U7" s="1318" t="s">
        <v>237</v>
      </c>
      <c r="V7" s="1316" t="s">
        <v>238</v>
      </c>
      <c r="W7" s="1316" t="s">
        <v>94</v>
      </c>
      <c r="X7" s="1316" t="s">
        <v>95</v>
      </c>
      <c r="Y7" s="1316" t="s">
        <v>96</v>
      </c>
      <c r="Z7" s="1316" t="s">
        <v>97</v>
      </c>
      <c r="AA7" s="1316" t="s">
        <v>449</v>
      </c>
      <c r="AB7" s="1316" t="s">
        <v>99</v>
      </c>
      <c r="AC7" s="1316" t="s">
        <v>100</v>
      </c>
      <c r="AD7" s="1316" t="s">
        <v>239</v>
      </c>
      <c r="AE7" s="1316" t="s">
        <v>240</v>
      </c>
      <c r="AF7" s="1320" t="s">
        <v>241</v>
      </c>
    </row>
    <row r="8" spans="1:32" ht="13.15" customHeight="1" x14ac:dyDescent="0.15">
      <c r="A8" s="135"/>
      <c r="B8" s="1311"/>
      <c r="C8" s="1312"/>
      <c r="D8" s="1313"/>
      <c r="E8" s="1319"/>
      <c r="F8" s="1317"/>
      <c r="G8" s="1317"/>
      <c r="H8" s="1317"/>
      <c r="I8" s="1317"/>
      <c r="J8" s="1317"/>
      <c r="K8" s="1317"/>
      <c r="L8" s="1317"/>
      <c r="M8" s="1317"/>
      <c r="N8" s="1317"/>
      <c r="O8" s="1317"/>
      <c r="P8" s="1321"/>
      <c r="Q8" s="135"/>
      <c r="R8" s="1311"/>
      <c r="S8" s="1312"/>
      <c r="T8" s="1313"/>
      <c r="U8" s="1319"/>
      <c r="V8" s="1317"/>
      <c r="W8" s="1317"/>
      <c r="X8" s="1317"/>
      <c r="Y8" s="1317"/>
      <c r="Z8" s="1317"/>
      <c r="AA8" s="1317"/>
      <c r="AB8" s="1317"/>
      <c r="AC8" s="1317"/>
      <c r="AD8" s="1317"/>
      <c r="AE8" s="1317"/>
      <c r="AF8" s="1321"/>
    </row>
    <row r="9" spans="1:32" ht="13.5" customHeight="1" x14ac:dyDescent="0.15">
      <c r="A9" s="135"/>
      <c r="B9" s="1305" t="s">
        <v>330</v>
      </c>
      <c r="C9" s="1305">
        <v>5</v>
      </c>
      <c r="D9" s="144" t="s">
        <v>178</v>
      </c>
      <c r="E9" s="1031">
        <v>0</v>
      </c>
      <c r="F9" s="1032">
        <v>0</v>
      </c>
      <c r="G9" s="1032">
        <v>0</v>
      </c>
      <c r="H9" s="1032">
        <v>0</v>
      </c>
      <c r="I9" s="1032">
        <v>0</v>
      </c>
      <c r="J9" s="1032">
        <v>0</v>
      </c>
      <c r="K9" s="1032">
        <v>0</v>
      </c>
      <c r="L9" s="1032">
        <v>0</v>
      </c>
      <c r="M9" s="1032">
        <v>0</v>
      </c>
      <c r="N9" s="1032">
        <v>0</v>
      </c>
      <c r="O9" s="1032">
        <v>0</v>
      </c>
      <c r="P9" s="1033">
        <v>0</v>
      </c>
      <c r="Q9" s="135"/>
      <c r="R9" s="1305" t="s">
        <v>361</v>
      </c>
      <c r="S9" s="1305">
        <v>5</v>
      </c>
      <c r="T9" s="144" t="s">
        <v>388</v>
      </c>
      <c r="U9" s="1031">
        <v>0</v>
      </c>
      <c r="V9" s="1032">
        <v>0</v>
      </c>
      <c r="W9" s="1032">
        <v>0</v>
      </c>
      <c r="X9" s="1032">
        <v>0</v>
      </c>
      <c r="Y9" s="1032">
        <v>0</v>
      </c>
      <c r="Z9" s="1032">
        <v>0</v>
      </c>
      <c r="AA9" s="1032">
        <v>0</v>
      </c>
      <c r="AB9" s="1032">
        <v>0</v>
      </c>
      <c r="AC9" s="1032">
        <v>0</v>
      </c>
      <c r="AD9" s="1032">
        <v>0</v>
      </c>
      <c r="AE9" s="1032">
        <v>0</v>
      </c>
      <c r="AF9" s="1033">
        <v>0</v>
      </c>
    </row>
    <row r="10" spans="1:32" ht="13.5" customHeight="1" x14ac:dyDescent="0.15">
      <c r="A10" s="135"/>
      <c r="B10" s="1306"/>
      <c r="C10" s="1306"/>
      <c r="D10" s="146" t="s">
        <v>176</v>
      </c>
      <c r="E10" s="1122">
        <v>0</v>
      </c>
      <c r="F10" s="1123">
        <v>0</v>
      </c>
      <c r="G10" s="1123">
        <v>0</v>
      </c>
      <c r="H10" s="1123">
        <v>0</v>
      </c>
      <c r="I10" s="1123">
        <v>0</v>
      </c>
      <c r="J10" s="1123">
        <v>0</v>
      </c>
      <c r="K10" s="1123">
        <v>0</v>
      </c>
      <c r="L10" s="1123">
        <v>0</v>
      </c>
      <c r="M10" s="1123">
        <v>0</v>
      </c>
      <c r="N10" s="1123">
        <v>0</v>
      </c>
      <c r="O10" s="1123">
        <v>0</v>
      </c>
      <c r="P10" s="1124">
        <v>0</v>
      </c>
      <c r="Q10" s="135"/>
      <c r="R10" s="1306"/>
      <c r="S10" s="1306"/>
      <c r="T10" s="146" t="s">
        <v>389</v>
      </c>
      <c r="U10" s="1122">
        <v>0</v>
      </c>
      <c r="V10" s="1123">
        <v>0</v>
      </c>
      <c r="W10" s="1123">
        <v>0</v>
      </c>
      <c r="X10" s="1123">
        <v>0</v>
      </c>
      <c r="Y10" s="1123">
        <v>0</v>
      </c>
      <c r="Z10" s="1123">
        <v>0</v>
      </c>
      <c r="AA10" s="1123">
        <v>0</v>
      </c>
      <c r="AB10" s="1123">
        <v>0</v>
      </c>
      <c r="AC10" s="1123">
        <v>0</v>
      </c>
      <c r="AD10" s="1123">
        <v>0</v>
      </c>
      <c r="AE10" s="1123">
        <v>0</v>
      </c>
      <c r="AF10" s="1124">
        <v>0</v>
      </c>
    </row>
    <row r="11" spans="1:32" ht="13.5" customHeight="1" x14ac:dyDescent="0.15">
      <c r="A11" s="135"/>
      <c r="B11" s="1306"/>
      <c r="C11" s="1306"/>
      <c r="D11" s="146" t="s">
        <v>177</v>
      </c>
      <c r="E11" s="1034">
        <v>0</v>
      </c>
      <c r="F11" s="1035">
        <v>0</v>
      </c>
      <c r="G11" s="1035">
        <v>0</v>
      </c>
      <c r="H11" s="1035">
        <v>0</v>
      </c>
      <c r="I11" s="1035">
        <v>0</v>
      </c>
      <c r="J11" s="1035">
        <v>0</v>
      </c>
      <c r="K11" s="1035">
        <v>0</v>
      </c>
      <c r="L11" s="1035">
        <v>0</v>
      </c>
      <c r="M11" s="1035">
        <v>0</v>
      </c>
      <c r="N11" s="1035">
        <v>0</v>
      </c>
      <c r="O11" s="1035">
        <v>0</v>
      </c>
      <c r="P11" s="1036">
        <v>0</v>
      </c>
      <c r="Q11" s="135"/>
      <c r="R11" s="1306"/>
      <c r="S11" s="1306"/>
      <c r="T11" s="146" t="s">
        <v>390</v>
      </c>
      <c r="U11" s="1034">
        <v>0</v>
      </c>
      <c r="V11" s="1035">
        <v>0</v>
      </c>
      <c r="W11" s="1035">
        <v>0</v>
      </c>
      <c r="X11" s="1035">
        <v>0</v>
      </c>
      <c r="Y11" s="1035">
        <v>0</v>
      </c>
      <c r="Z11" s="1035">
        <v>0</v>
      </c>
      <c r="AA11" s="1035">
        <v>0</v>
      </c>
      <c r="AB11" s="1035">
        <v>0</v>
      </c>
      <c r="AC11" s="1035">
        <v>0</v>
      </c>
      <c r="AD11" s="1035">
        <v>0</v>
      </c>
      <c r="AE11" s="1035">
        <v>0</v>
      </c>
      <c r="AF11" s="1036">
        <v>0</v>
      </c>
    </row>
    <row r="12" spans="1:32" ht="15.6" customHeight="1" x14ac:dyDescent="0.15">
      <c r="A12" s="135"/>
      <c r="B12" s="1306"/>
      <c r="C12" s="1307"/>
      <c r="D12" s="149" t="s">
        <v>179</v>
      </c>
      <c r="E12" s="1037">
        <f t="shared" ref="E12:P12" si="0">IF(E10 = 0, 0, E11/E10)</f>
        <v>0</v>
      </c>
      <c r="F12" s="1038">
        <f t="shared" si="0"/>
        <v>0</v>
      </c>
      <c r="G12" s="1038">
        <f t="shared" si="0"/>
        <v>0</v>
      </c>
      <c r="H12" s="1038">
        <f t="shared" si="0"/>
        <v>0</v>
      </c>
      <c r="I12" s="1038">
        <f t="shared" si="0"/>
        <v>0</v>
      </c>
      <c r="J12" s="1038">
        <f t="shared" si="0"/>
        <v>0</v>
      </c>
      <c r="K12" s="1038">
        <f t="shared" si="0"/>
        <v>0</v>
      </c>
      <c r="L12" s="1038">
        <f t="shared" si="0"/>
        <v>0</v>
      </c>
      <c r="M12" s="1038">
        <f t="shared" si="0"/>
        <v>0</v>
      </c>
      <c r="N12" s="1038">
        <f t="shared" si="0"/>
        <v>0</v>
      </c>
      <c r="O12" s="1038">
        <f t="shared" si="0"/>
        <v>0</v>
      </c>
      <c r="P12" s="1039">
        <f t="shared" si="0"/>
        <v>0</v>
      </c>
      <c r="Q12" s="135"/>
      <c r="R12" s="1306"/>
      <c r="S12" s="1307"/>
      <c r="T12" s="149" t="s">
        <v>391</v>
      </c>
      <c r="U12" s="1037">
        <f t="shared" ref="U12:AF12" si="1">IF(U10 = 0, 0, U11/U10)</f>
        <v>0</v>
      </c>
      <c r="V12" s="1038">
        <f t="shared" si="1"/>
        <v>0</v>
      </c>
      <c r="W12" s="1038">
        <f t="shared" si="1"/>
        <v>0</v>
      </c>
      <c r="X12" s="1038">
        <f t="shared" si="1"/>
        <v>0</v>
      </c>
      <c r="Y12" s="1038">
        <f t="shared" si="1"/>
        <v>0</v>
      </c>
      <c r="Z12" s="1038">
        <f t="shared" si="1"/>
        <v>0</v>
      </c>
      <c r="AA12" s="1038">
        <f t="shared" si="1"/>
        <v>0</v>
      </c>
      <c r="AB12" s="1038">
        <f t="shared" si="1"/>
        <v>0</v>
      </c>
      <c r="AC12" s="1038">
        <f t="shared" si="1"/>
        <v>0</v>
      </c>
      <c r="AD12" s="1038">
        <f t="shared" si="1"/>
        <v>0</v>
      </c>
      <c r="AE12" s="1038">
        <f t="shared" si="1"/>
        <v>0</v>
      </c>
      <c r="AF12" s="1039">
        <f t="shared" si="1"/>
        <v>0</v>
      </c>
    </row>
    <row r="13" spans="1:32" ht="13.5" customHeight="1" x14ac:dyDescent="0.15">
      <c r="A13" s="135"/>
      <c r="B13" s="1306"/>
      <c r="C13" s="1305">
        <v>4</v>
      </c>
      <c r="D13" s="144" t="s">
        <v>178</v>
      </c>
      <c r="E13" s="1031">
        <v>0</v>
      </c>
      <c r="F13" s="1032">
        <v>0</v>
      </c>
      <c r="G13" s="1032">
        <v>0</v>
      </c>
      <c r="H13" s="1032">
        <v>0</v>
      </c>
      <c r="I13" s="1032">
        <v>0</v>
      </c>
      <c r="J13" s="1032">
        <v>0</v>
      </c>
      <c r="K13" s="1032">
        <v>0</v>
      </c>
      <c r="L13" s="1032">
        <v>0</v>
      </c>
      <c r="M13" s="1032">
        <v>0</v>
      </c>
      <c r="N13" s="1032">
        <v>0</v>
      </c>
      <c r="O13" s="1032">
        <v>0</v>
      </c>
      <c r="P13" s="1033">
        <v>0</v>
      </c>
      <c r="Q13" s="135"/>
      <c r="R13" s="1306"/>
      <c r="S13" s="1305">
        <v>4</v>
      </c>
      <c r="T13" s="144" t="s">
        <v>388</v>
      </c>
      <c r="U13" s="1031">
        <v>0</v>
      </c>
      <c r="V13" s="1032">
        <v>0</v>
      </c>
      <c r="W13" s="1032">
        <v>0</v>
      </c>
      <c r="X13" s="1032">
        <v>0</v>
      </c>
      <c r="Y13" s="1032">
        <v>0</v>
      </c>
      <c r="Z13" s="1032">
        <v>0</v>
      </c>
      <c r="AA13" s="1032">
        <v>0</v>
      </c>
      <c r="AB13" s="1032">
        <v>0</v>
      </c>
      <c r="AC13" s="1032">
        <v>0</v>
      </c>
      <c r="AD13" s="1032">
        <v>0</v>
      </c>
      <c r="AE13" s="1032">
        <v>0</v>
      </c>
      <c r="AF13" s="1033">
        <v>0</v>
      </c>
    </row>
    <row r="14" spans="1:32" ht="13.5" customHeight="1" x14ac:dyDescent="0.15">
      <c r="A14" s="135"/>
      <c r="B14" s="1306"/>
      <c r="C14" s="1306"/>
      <c r="D14" s="146" t="s">
        <v>176</v>
      </c>
      <c r="E14" s="1122">
        <v>0</v>
      </c>
      <c r="F14" s="1123">
        <v>0</v>
      </c>
      <c r="G14" s="1123">
        <v>0</v>
      </c>
      <c r="H14" s="1123">
        <v>0</v>
      </c>
      <c r="I14" s="1123">
        <v>0</v>
      </c>
      <c r="J14" s="1123">
        <v>0</v>
      </c>
      <c r="K14" s="1123">
        <v>0</v>
      </c>
      <c r="L14" s="1123">
        <v>0</v>
      </c>
      <c r="M14" s="1123">
        <v>0</v>
      </c>
      <c r="N14" s="1123">
        <v>0</v>
      </c>
      <c r="O14" s="1123">
        <v>0</v>
      </c>
      <c r="P14" s="1124">
        <v>0</v>
      </c>
      <c r="Q14" s="135"/>
      <c r="R14" s="1306"/>
      <c r="S14" s="1306"/>
      <c r="T14" s="146" t="s">
        <v>389</v>
      </c>
      <c r="U14" s="1122">
        <v>0</v>
      </c>
      <c r="V14" s="1123">
        <v>0</v>
      </c>
      <c r="W14" s="1123">
        <v>0</v>
      </c>
      <c r="X14" s="1123">
        <v>0</v>
      </c>
      <c r="Y14" s="1123">
        <v>0</v>
      </c>
      <c r="Z14" s="1123">
        <v>0</v>
      </c>
      <c r="AA14" s="1123">
        <v>0</v>
      </c>
      <c r="AB14" s="1123">
        <v>0</v>
      </c>
      <c r="AC14" s="1123">
        <v>0</v>
      </c>
      <c r="AD14" s="1123">
        <v>0</v>
      </c>
      <c r="AE14" s="1123">
        <v>0</v>
      </c>
      <c r="AF14" s="1124">
        <v>0</v>
      </c>
    </row>
    <row r="15" spans="1:32" ht="13.5" customHeight="1" x14ac:dyDescent="0.15">
      <c r="A15" s="135"/>
      <c r="B15" s="1306"/>
      <c r="C15" s="1306"/>
      <c r="D15" s="146" t="s">
        <v>177</v>
      </c>
      <c r="E15" s="1034">
        <v>0</v>
      </c>
      <c r="F15" s="1035">
        <v>0</v>
      </c>
      <c r="G15" s="1035">
        <v>0</v>
      </c>
      <c r="H15" s="1035">
        <v>0</v>
      </c>
      <c r="I15" s="1035">
        <v>0</v>
      </c>
      <c r="J15" s="1035">
        <v>0</v>
      </c>
      <c r="K15" s="1035">
        <v>0</v>
      </c>
      <c r="L15" s="1035">
        <v>0</v>
      </c>
      <c r="M15" s="1035">
        <v>0</v>
      </c>
      <c r="N15" s="1035">
        <v>0</v>
      </c>
      <c r="O15" s="1035">
        <v>0</v>
      </c>
      <c r="P15" s="1036">
        <v>0</v>
      </c>
      <c r="Q15" s="135"/>
      <c r="R15" s="1306"/>
      <c r="S15" s="1306"/>
      <c r="T15" s="146" t="s">
        <v>390</v>
      </c>
      <c r="U15" s="1034">
        <v>0</v>
      </c>
      <c r="V15" s="1035">
        <v>0</v>
      </c>
      <c r="W15" s="1035">
        <v>0</v>
      </c>
      <c r="X15" s="1035">
        <v>0</v>
      </c>
      <c r="Y15" s="1035">
        <v>0</v>
      </c>
      <c r="Z15" s="1035">
        <v>0</v>
      </c>
      <c r="AA15" s="1035">
        <v>0</v>
      </c>
      <c r="AB15" s="1035">
        <v>0</v>
      </c>
      <c r="AC15" s="1035">
        <v>0</v>
      </c>
      <c r="AD15" s="1035">
        <v>0</v>
      </c>
      <c r="AE15" s="1035">
        <v>0</v>
      </c>
      <c r="AF15" s="1036">
        <v>0</v>
      </c>
    </row>
    <row r="16" spans="1:32" ht="15.6" customHeight="1" x14ac:dyDescent="0.15">
      <c r="A16" s="135"/>
      <c r="B16" s="1306"/>
      <c r="C16" s="1307"/>
      <c r="D16" s="149" t="s">
        <v>179</v>
      </c>
      <c r="E16" s="1037">
        <f t="shared" ref="E16:P16" si="2">IF(E14 = 0, 0, E15/E14)</f>
        <v>0</v>
      </c>
      <c r="F16" s="1038">
        <f t="shared" si="2"/>
        <v>0</v>
      </c>
      <c r="G16" s="1038">
        <f t="shared" si="2"/>
        <v>0</v>
      </c>
      <c r="H16" s="1038">
        <f t="shared" si="2"/>
        <v>0</v>
      </c>
      <c r="I16" s="1038">
        <f t="shared" si="2"/>
        <v>0</v>
      </c>
      <c r="J16" s="1038">
        <f t="shared" si="2"/>
        <v>0</v>
      </c>
      <c r="K16" s="1038">
        <f t="shared" si="2"/>
        <v>0</v>
      </c>
      <c r="L16" s="1038">
        <f t="shared" si="2"/>
        <v>0</v>
      </c>
      <c r="M16" s="1038">
        <f t="shared" si="2"/>
        <v>0</v>
      </c>
      <c r="N16" s="1038">
        <f t="shared" si="2"/>
        <v>0</v>
      </c>
      <c r="O16" s="1038">
        <f t="shared" si="2"/>
        <v>0</v>
      </c>
      <c r="P16" s="1039">
        <f t="shared" si="2"/>
        <v>0</v>
      </c>
      <c r="Q16" s="135"/>
      <c r="R16" s="1306"/>
      <c r="S16" s="1307"/>
      <c r="T16" s="149" t="s">
        <v>391</v>
      </c>
      <c r="U16" s="1037">
        <f t="shared" ref="U16:AF16" si="3">IF(U14 = 0, 0, U15/U14)</f>
        <v>0</v>
      </c>
      <c r="V16" s="1038">
        <f t="shared" si="3"/>
        <v>0</v>
      </c>
      <c r="W16" s="1038">
        <f t="shared" si="3"/>
        <v>0</v>
      </c>
      <c r="X16" s="1038">
        <f t="shared" si="3"/>
        <v>0</v>
      </c>
      <c r="Y16" s="1038">
        <f t="shared" si="3"/>
        <v>0</v>
      </c>
      <c r="Z16" s="1038">
        <f t="shared" si="3"/>
        <v>0</v>
      </c>
      <c r="AA16" s="1038">
        <f t="shared" si="3"/>
        <v>0</v>
      </c>
      <c r="AB16" s="1038">
        <f t="shared" si="3"/>
        <v>0</v>
      </c>
      <c r="AC16" s="1038">
        <f t="shared" si="3"/>
        <v>0</v>
      </c>
      <c r="AD16" s="1038">
        <f t="shared" si="3"/>
        <v>0</v>
      </c>
      <c r="AE16" s="1038">
        <f t="shared" si="3"/>
        <v>0</v>
      </c>
      <c r="AF16" s="1039">
        <f t="shared" si="3"/>
        <v>0</v>
      </c>
    </row>
    <row r="17" spans="1:32" ht="13.5" customHeight="1" x14ac:dyDescent="0.15">
      <c r="A17" s="135"/>
      <c r="B17" s="1306"/>
      <c r="C17" s="1305">
        <v>3</v>
      </c>
      <c r="D17" s="144" t="s">
        <v>178</v>
      </c>
      <c r="E17" s="1031">
        <v>0</v>
      </c>
      <c r="F17" s="1032">
        <v>0</v>
      </c>
      <c r="G17" s="1032">
        <v>0</v>
      </c>
      <c r="H17" s="1032">
        <v>0</v>
      </c>
      <c r="I17" s="1032">
        <v>0</v>
      </c>
      <c r="J17" s="1032">
        <v>0</v>
      </c>
      <c r="K17" s="1032">
        <v>0</v>
      </c>
      <c r="L17" s="1032">
        <v>0</v>
      </c>
      <c r="M17" s="1032">
        <v>0</v>
      </c>
      <c r="N17" s="1032">
        <v>0</v>
      </c>
      <c r="O17" s="1032">
        <v>0</v>
      </c>
      <c r="P17" s="1033">
        <v>0</v>
      </c>
      <c r="Q17" s="135"/>
      <c r="R17" s="1306"/>
      <c r="S17" s="1305">
        <v>3</v>
      </c>
      <c r="T17" s="144" t="s">
        <v>388</v>
      </c>
      <c r="U17" s="1031">
        <v>0</v>
      </c>
      <c r="V17" s="1032">
        <v>0</v>
      </c>
      <c r="W17" s="1032">
        <v>1</v>
      </c>
      <c r="X17" s="1032">
        <v>1</v>
      </c>
      <c r="Y17" s="1032">
        <v>0</v>
      </c>
      <c r="Z17" s="1032">
        <v>0</v>
      </c>
      <c r="AA17" s="1032">
        <v>1</v>
      </c>
      <c r="AB17" s="1032">
        <v>0</v>
      </c>
      <c r="AC17" s="1032">
        <v>0</v>
      </c>
      <c r="AD17" s="1032">
        <v>0</v>
      </c>
      <c r="AE17" s="1032">
        <v>1</v>
      </c>
      <c r="AF17" s="1033">
        <v>0</v>
      </c>
    </row>
    <row r="18" spans="1:32" ht="13.5" customHeight="1" x14ac:dyDescent="0.15">
      <c r="A18" s="135"/>
      <c r="B18" s="1306"/>
      <c r="C18" s="1306"/>
      <c r="D18" s="146" t="s">
        <v>176</v>
      </c>
      <c r="E18" s="1122">
        <v>0</v>
      </c>
      <c r="F18" s="1123">
        <v>0</v>
      </c>
      <c r="G18" s="1123">
        <v>0</v>
      </c>
      <c r="H18" s="1123">
        <v>0</v>
      </c>
      <c r="I18" s="1123">
        <v>0</v>
      </c>
      <c r="J18" s="1123">
        <v>0</v>
      </c>
      <c r="K18" s="1123">
        <v>0</v>
      </c>
      <c r="L18" s="1123">
        <v>0</v>
      </c>
      <c r="M18" s="1123">
        <v>0</v>
      </c>
      <c r="N18" s="1123">
        <v>0</v>
      </c>
      <c r="O18" s="1123">
        <v>0</v>
      </c>
      <c r="P18" s="1124">
        <v>0</v>
      </c>
      <c r="Q18" s="135"/>
      <c r="R18" s="1306"/>
      <c r="S18" s="1306"/>
      <c r="T18" s="146" t="s">
        <v>389</v>
      </c>
      <c r="U18" s="1122">
        <v>0</v>
      </c>
      <c r="V18" s="1123">
        <v>0</v>
      </c>
      <c r="W18" s="1123">
        <v>470.7</v>
      </c>
      <c r="X18" s="1123">
        <v>414.3</v>
      </c>
      <c r="Y18" s="1123">
        <v>0</v>
      </c>
      <c r="Z18" s="1123">
        <v>0</v>
      </c>
      <c r="AA18" s="1123">
        <v>533.1</v>
      </c>
      <c r="AB18" s="1123">
        <v>0</v>
      </c>
      <c r="AC18" s="1123">
        <v>0</v>
      </c>
      <c r="AD18" s="1123">
        <v>0</v>
      </c>
      <c r="AE18" s="1123">
        <v>472.2</v>
      </c>
      <c r="AF18" s="1124">
        <v>0</v>
      </c>
    </row>
    <row r="19" spans="1:32" ht="13.5" customHeight="1" x14ac:dyDescent="0.15">
      <c r="A19" s="135"/>
      <c r="B19" s="1306"/>
      <c r="C19" s="1306"/>
      <c r="D19" s="146" t="s">
        <v>177</v>
      </c>
      <c r="E19" s="1122">
        <v>0</v>
      </c>
      <c r="F19" s="1123">
        <v>0</v>
      </c>
      <c r="G19" s="1123">
        <v>0</v>
      </c>
      <c r="H19" s="1123">
        <v>0</v>
      </c>
      <c r="I19" s="1123">
        <v>0</v>
      </c>
      <c r="J19" s="1123">
        <v>0</v>
      </c>
      <c r="K19" s="1123">
        <v>0</v>
      </c>
      <c r="L19" s="1123">
        <v>0</v>
      </c>
      <c r="M19" s="1123">
        <v>0</v>
      </c>
      <c r="N19" s="1123">
        <v>0</v>
      </c>
      <c r="O19" s="1123">
        <v>0</v>
      </c>
      <c r="P19" s="1124">
        <v>0</v>
      </c>
      <c r="Q19" s="135"/>
      <c r="R19" s="1306"/>
      <c r="S19" s="1306"/>
      <c r="T19" s="146" t="s">
        <v>390</v>
      </c>
      <c r="U19" s="1122">
        <v>0</v>
      </c>
      <c r="V19" s="1123">
        <v>0</v>
      </c>
      <c r="W19" s="1123">
        <v>561224</v>
      </c>
      <c r="X19" s="1123">
        <v>492636</v>
      </c>
      <c r="Y19" s="1123">
        <v>0</v>
      </c>
      <c r="Z19" s="1123">
        <v>0</v>
      </c>
      <c r="AA19" s="1123">
        <v>617777</v>
      </c>
      <c r="AB19" s="1123">
        <v>0</v>
      </c>
      <c r="AC19" s="1123">
        <v>0</v>
      </c>
      <c r="AD19" s="1123">
        <v>0</v>
      </c>
      <c r="AE19" s="1123">
        <v>612481</v>
      </c>
      <c r="AF19" s="1124">
        <v>0</v>
      </c>
    </row>
    <row r="20" spans="1:32" ht="15.6" customHeight="1" x14ac:dyDescent="0.15">
      <c r="A20" s="135"/>
      <c r="B20" s="1306"/>
      <c r="C20" s="1307"/>
      <c r="D20" s="149" t="s">
        <v>179</v>
      </c>
      <c r="E20" s="1037">
        <f t="shared" ref="E20:P20" si="4">IF(E18 = 0, 0, E19/E18)</f>
        <v>0</v>
      </c>
      <c r="F20" s="1038">
        <f t="shared" si="4"/>
        <v>0</v>
      </c>
      <c r="G20" s="1038">
        <f t="shared" si="4"/>
        <v>0</v>
      </c>
      <c r="H20" s="1038">
        <f t="shared" si="4"/>
        <v>0</v>
      </c>
      <c r="I20" s="1038">
        <f t="shared" si="4"/>
        <v>0</v>
      </c>
      <c r="J20" s="1038">
        <f t="shared" si="4"/>
        <v>0</v>
      </c>
      <c r="K20" s="1038">
        <f t="shared" si="4"/>
        <v>0</v>
      </c>
      <c r="L20" s="1038">
        <f t="shared" si="4"/>
        <v>0</v>
      </c>
      <c r="M20" s="1038">
        <f t="shared" si="4"/>
        <v>0</v>
      </c>
      <c r="N20" s="1038">
        <f t="shared" si="4"/>
        <v>0</v>
      </c>
      <c r="O20" s="1038">
        <f t="shared" si="4"/>
        <v>0</v>
      </c>
      <c r="P20" s="1039">
        <f t="shared" si="4"/>
        <v>0</v>
      </c>
      <c r="Q20" s="135"/>
      <c r="R20" s="1306"/>
      <c r="S20" s="1307"/>
      <c r="T20" s="149" t="s">
        <v>391</v>
      </c>
      <c r="U20" s="1037">
        <f t="shared" ref="U20:AF20" si="5">IF(U18 = 0, 0, U19/U18)</f>
        <v>0</v>
      </c>
      <c r="V20" s="1038">
        <f t="shared" si="5"/>
        <v>0</v>
      </c>
      <c r="W20" s="1038">
        <f t="shared" si="5"/>
        <v>1192.3178245166773</v>
      </c>
      <c r="X20" s="1038">
        <f t="shared" si="5"/>
        <v>1189.08037653874</v>
      </c>
      <c r="Y20" s="1038">
        <f t="shared" si="5"/>
        <v>0</v>
      </c>
      <c r="Z20" s="1038">
        <f t="shared" si="5"/>
        <v>0</v>
      </c>
      <c r="AA20" s="1038">
        <f t="shared" si="5"/>
        <v>1158.8388670043144</v>
      </c>
      <c r="AB20" s="1038">
        <f t="shared" si="5"/>
        <v>0</v>
      </c>
      <c r="AC20" s="1038">
        <f t="shared" si="5"/>
        <v>0</v>
      </c>
      <c r="AD20" s="1038">
        <f t="shared" si="5"/>
        <v>0</v>
      </c>
      <c r="AE20" s="1038">
        <f t="shared" si="5"/>
        <v>1297.0796272765776</v>
      </c>
      <c r="AF20" s="1039">
        <f t="shared" si="5"/>
        <v>0</v>
      </c>
    </row>
    <row r="21" spans="1:32" ht="13.5" customHeight="1" x14ac:dyDescent="0.15">
      <c r="A21" s="135"/>
      <c r="B21" s="1306"/>
      <c r="C21" s="1305">
        <v>2</v>
      </c>
      <c r="D21" s="144" t="s">
        <v>178</v>
      </c>
      <c r="E21" s="1031">
        <v>0</v>
      </c>
      <c r="F21" s="1032">
        <v>0</v>
      </c>
      <c r="G21" s="1032">
        <v>0</v>
      </c>
      <c r="H21" s="1032">
        <v>0</v>
      </c>
      <c r="I21" s="1032">
        <v>0</v>
      </c>
      <c r="J21" s="1032">
        <v>0</v>
      </c>
      <c r="K21" s="1032">
        <v>0</v>
      </c>
      <c r="L21" s="1032">
        <v>0</v>
      </c>
      <c r="M21" s="1032">
        <v>0</v>
      </c>
      <c r="N21" s="1032">
        <v>0</v>
      </c>
      <c r="O21" s="1032">
        <v>0</v>
      </c>
      <c r="P21" s="1033">
        <v>0</v>
      </c>
      <c r="Q21" s="135"/>
      <c r="R21" s="1306"/>
      <c r="S21" s="1305">
        <v>2</v>
      </c>
      <c r="T21" s="144" t="s">
        <v>388</v>
      </c>
      <c r="U21" s="1031">
        <v>24</v>
      </c>
      <c r="V21" s="1032">
        <v>37</v>
      </c>
      <c r="W21" s="1032">
        <v>25</v>
      </c>
      <c r="X21" s="1032">
        <v>22</v>
      </c>
      <c r="Y21" s="1032">
        <v>14</v>
      </c>
      <c r="Z21" s="1032">
        <v>24</v>
      </c>
      <c r="AA21" s="1032">
        <v>31</v>
      </c>
      <c r="AB21" s="1032">
        <v>21</v>
      </c>
      <c r="AC21" s="1032">
        <v>11</v>
      </c>
      <c r="AD21" s="1032">
        <v>32</v>
      </c>
      <c r="AE21" s="1032">
        <v>37</v>
      </c>
      <c r="AF21" s="1033">
        <v>32</v>
      </c>
    </row>
    <row r="22" spans="1:32" ht="13.5" customHeight="1" x14ac:dyDescent="0.15">
      <c r="A22" s="135"/>
      <c r="B22" s="1306"/>
      <c r="C22" s="1306"/>
      <c r="D22" s="146" t="s">
        <v>176</v>
      </c>
      <c r="E22" s="1122">
        <v>0</v>
      </c>
      <c r="F22" s="1123">
        <v>0</v>
      </c>
      <c r="G22" s="1123">
        <v>0</v>
      </c>
      <c r="H22" s="1123">
        <v>0</v>
      </c>
      <c r="I22" s="1123">
        <v>0</v>
      </c>
      <c r="J22" s="1123">
        <v>0</v>
      </c>
      <c r="K22" s="1123">
        <v>0</v>
      </c>
      <c r="L22" s="1123">
        <v>0</v>
      </c>
      <c r="M22" s="1123">
        <v>0</v>
      </c>
      <c r="N22" s="1123">
        <v>0</v>
      </c>
      <c r="O22" s="1123">
        <v>0</v>
      </c>
      <c r="P22" s="1124">
        <v>0</v>
      </c>
      <c r="Q22" s="135"/>
      <c r="R22" s="1306"/>
      <c r="S22" s="1306"/>
      <c r="T22" s="146" t="s">
        <v>389</v>
      </c>
      <c r="U22" s="1122">
        <v>9999.9</v>
      </c>
      <c r="V22" s="1123">
        <v>14723.099999999999</v>
      </c>
      <c r="W22" s="1123">
        <v>10176.5</v>
      </c>
      <c r="X22" s="1123">
        <v>9298.3000000000011</v>
      </c>
      <c r="Y22" s="1123">
        <v>5574.9000000000005</v>
      </c>
      <c r="Z22" s="1123">
        <v>10091.099999999999</v>
      </c>
      <c r="AA22" s="1123">
        <v>12099.3</v>
      </c>
      <c r="AB22" s="1123">
        <v>8047</v>
      </c>
      <c r="AC22" s="1123">
        <v>4535.1000000000004</v>
      </c>
      <c r="AD22" s="1123">
        <v>12657.200000000003</v>
      </c>
      <c r="AE22" s="1123">
        <v>14444.300000000001</v>
      </c>
      <c r="AF22" s="1124">
        <v>13555.199999999999</v>
      </c>
    </row>
    <row r="23" spans="1:32" ht="13.5" customHeight="1" x14ac:dyDescent="0.15">
      <c r="A23" s="135"/>
      <c r="B23" s="1306"/>
      <c r="C23" s="1306"/>
      <c r="D23" s="146" t="s">
        <v>177</v>
      </c>
      <c r="E23" s="1034">
        <v>0</v>
      </c>
      <c r="F23" s="1035">
        <v>0</v>
      </c>
      <c r="G23" s="1035">
        <v>0</v>
      </c>
      <c r="H23" s="1035">
        <v>0</v>
      </c>
      <c r="I23" s="1035">
        <v>0</v>
      </c>
      <c r="J23" s="1035">
        <v>0</v>
      </c>
      <c r="K23" s="1035">
        <v>0</v>
      </c>
      <c r="L23" s="1035">
        <v>0</v>
      </c>
      <c r="M23" s="1035">
        <v>0</v>
      </c>
      <c r="N23" s="1035">
        <v>0</v>
      </c>
      <c r="O23" s="1035">
        <v>0</v>
      </c>
      <c r="P23" s="1036">
        <v>0</v>
      </c>
      <c r="Q23" s="135"/>
      <c r="R23" s="1306"/>
      <c r="S23" s="1306"/>
      <c r="T23" s="146" t="s">
        <v>390</v>
      </c>
      <c r="U23" s="1034">
        <v>7115851</v>
      </c>
      <c r="V23" s="1035">
        <v>10892572</v>
      </c>
      <c r="W23" s="1035">
        <v>8728077</v>
      </c>
      <c r="X23" s="1035">
        <v>8207052</v>
      </c>
      <c r="Y23" s="1035">
        <v>4606069</v>
      </c>
      <c r="Z23" s="1035">
        <v>9508147</v>
      </c>
      <c r="AA23" s="1035">
        <v>9521381</v>
      </c>
      <c r="AB23" s="1035">
        <v>6459738</v>
      </c>
      <c r="AC23" s="1035">
        <v>3521832</v>
      </c>
      <c r="AD23" s="1035">
        <v>10010362</v>
      </c>
      <c r="AE23" s="1035">
        <v>12876832</v>
      </c>
      <c r="AF23" s="1036">
        <v>12248790</v>
      </c>
    </row>
    <row r="24" spans="1:32" ht="15.6" customHeight="1" x14ac:dyDescent="0.15">
      <c r="A24" s="135"/>
      <c r="B24" s="1306"/>
      <c r="C24" s="1307"/>
      <c r="D24" s="149" t="s">
        <v>179</v>
      </c>
      <c r="E24" s="1037">
        <f t="shared" ref="E24:P24" si="6">IF(E22 = 0, 0, E23/E22)</f>
        <v>0</v>
      </c>
      <c r="F24" s="1038">
        <f t="shared" si="6"/>
        <v>0</v>
      </c>
      <c r="G24" s="1038">
        <f t="shared" si="6"/>
        <v>0</v>
      </c>
      <c r="H24" s="1038">
        <f t="shared" si="6"/>
        <v>0</v>
      </c>
      <c r="I24" s="1038">
        <f t="shared" si="6"/>
        <v>0</v>
      </c>
      <c r="J24" s="1038">
        <f t="shared" si="6"/>
        <v>0</v>
      </c>
      <c r="K24" s="1038">
        <f t="shared" si="6"/>
        <v>0</v>
      </c>
      <c r="L24" s="1038">
        <f t="shared" si="6"/>
        <v>0</v>
      </c>
      <c r="M24" s="1038">
        <f t="shared" si="6"/>
        <v>0</v>
      </c>
      <c r="N24" s="1038">
        <f t="shared" si="6"/>
        <v>0</v>
      </c>
      <c r="O24" s="1038">
        <f t="shared" si="6"/>
        <v>0</v>
      </c>
      <c r="P24" s="1039">
        <f t="shared" si="6"/>
        <v>0</v>
      </c>
      <c r="Q24" s="135"/>
      <c r="R24" s="1306"/>
      <c r="S24" s="1307"/>
      <c r="T24" s="149" t="s">
        <v>391</v>
      </c>
      <c r="U24" s="1037">
        <f t="shared" ref="U24:AF24" si="7">IF(U22 = 0, 0, U23/U22)</f>
        <v>711.5922159221592</v>
      </c>
      <c r="V24" s="1038">
        <f t="shared" si="7"/>
        <v>739.82870455270972</v>
      </c>
      <c r="W24" s="1038">
        <f t="shared" si="7"/>
        <v>857.66982754385106</v>
      </c>
      <c r="X24" s="1038">
        <f t="shared" si="7"/>
        <v>882.64005248271178</v>
      </c>
      <c r="Y24" s="1038">
        <f t="shared" si="7"/>
        <v>826.21553749843042</v>
      </c>
      <c r="Z24" s="1038">
        <f t="shared" si="7"/>
        <v>942.23097581036768</v>
      </c>
      <c r="AA24" s="1038">
        <f t="shared" si="7"/>
        <v>786.93651698858616</v>
      </c>
      <c r="AB24" s="1038">
        <f t="shared" si="7"/>
        <v>802.75108736174968</v>
      </c>
      <c r="AC24" s="1038">
        <f t="shared" si="7"/>
        <v>776.5720711781438</v>
      </c>
      <c r="AD24" s="1038">
        <f t="shared" si="7"/>
        <v>790.8828176847959</v>
      </c>
      <c r="AE24" s="1038">
        <f t="shared" si="7"/>
        <v>891.48189943437887</v>
      </c>
      <c r="AF24" s="1039">
        <f t="shared" si="7"/>
        <v>903.62296388101993</v>
      </c>
    </row>
    <row r="25" spans="1:32" ht="13.5" customHeight="1" x14ac:dyDescent="0.15">
      <c r="A25" s="135"/>
      <c r="B25" s="1306"/>
      <c r="C25" s="1305">
        <v>1</v>
      </c>
      <c r="D25" s="144" t="s">
        <v>178</v>
      </c>
      <c r="E25" s="1031">
        <v>0</v>
      </c>
      <c r="F25" s="1032">
        <v>0</v>
      </c>
      <c r="G25" s="1032">
        <v>0</v>
      </c>
      <c r="H25" s="1032">
        <v>0</v>
      </c>
      <c r="I25" s="1032">
        <v>0</v>
      </c>
      <c r="J25" s="1032">
        <v>0</v>
      </c>
      <c r="K25" s="1032">
        <v>0</v>
      </c>
      <c r="L25" s="1032">
        <v>0</v>
      </c>
      <c r="M25" s="1032">
        <v>0</v>
      </c>
      <c r="N25" s="1032">
        <v>0</v>
      </c>
      <c r="O25" s="1032">
        <v>0</v>
      </c>
      <c r="P25" s="1033">
        <v>0</v>
      </c>
      <c r="Q25" s="135"/>
      <c r="R25" s="1306"/>
      <c r="S25" s="1305">
        <v>1</v>
      </c>
      <c r="T25" s="144" t="s">
        <v>388</v>
      </c>
      <c r="U25" s="1031">
        <v>121</v>
      </c>
      <c r="V25" s="1032">
        <v>73</v>
      </c>
      <c r="W25" s="1032">
        <v>81</v>
      </c>
      <c r="X25" s="1032">
        <v>76</v>
      </c>
      <c r="Y25" s="1032">
        <v>84</v>
      </c>
      <c r="Z25" s="1032">
        <v>119</v>
      </c>
      <c r="AA25" s="1032">
        <v>133</v>
      </c>
      <c r="AB25" s="1032">
        <v>115</v>
      </c>
      <c r="AC25" s="1032">
        <v>95</v>
      </c>
      <c r="AD25" s="1032">
        <v>75</v>
      </c>
      <c r="AE25" s="1032">
        <v>62</v>
      </c>
      <c r="AF25" s="1033">
        <v>108</v>
      </c>
    </row>
    <row r="26" spans="1:32" ht="13.5" customHeight="1" x14ac:dyDescent="0.15">
      <c r="A26" s="135"/>
      <c r="B26" s="1306"/>
      <c r="C26" s="1306"/>
      <c r="D26" s="146" t="s">
        <v>176</v>
      </c>
      <c r="E26" s="1122">
        <v>0</v>
      </c>
      <c r="F26" s="1123">
        <v>0</v>
      </c>
      <c r="G26" s="1123">
        <v>0</v>
      </c>
      <c r="H26" s="1123">
        <v>0</v>
      </c>
      <c r="I26" s="1123">
        <v>0</v>
      </c>
      <c r="J26" s="1123">
        <v>0</v>
      </c>
      <c r="K26" s="1123">
        <v>0</v>
      </c>
      <c r="L26" s="1123">
        <v>0</v>
      </c>
      <c r="M26" s="1123">
        <v>0</v>
      </c>
      <c r="N26" s="1123">
        <v>0</v>
      </c>
      <c r="O26" s="1123">
        <v>0</v>
      </c>
      <c r="P26" s="1124">
        <v>0</v>
      </c>
      <c r="Q26" s="135"/>
      <c r="R26" s="1306"/>
      <c r="S26" s="1306"/>
      <c r="T26" s="146" t="s">
        <v>389</v>
      </c>
      <c r="U26" s="1122">
        <v>35898.6</v>
      </c>
      <c r="V26" s="1123">
        <v>20642.099999999999</v>
      </c>
      <c r="W26" s="1123">
        <v>22330.7</v>
      </c>
      <c r="X26" s="1123">
        <v>19916.099999999999</v>
      </c>
      <c r="Y26" s="1123">
        <v>22342.800000000003</v>
      </c>
      <c r="Z26" s="1123">
        <v>33763.5</v>
      </c>
      <c r="AA26" s="1123">
        <v>35597.500000000007</v>
      </c>
      <c r="AB26" s="1123">
        <v>31255.200000000001</v>
      </c>
      <c r="AC26" s="1123">
        <v>26883.4</v>
      </c>
      <c r="AD26" s="1123">
        <v>22030.199999999997</v>
      </c>
      <c r="AE26" s="1123">
        <v>16147.3</v>
      </c>
      <c r="AF26" s="1124">
        <v>30304.899999999998</v>
      </c>
    </row>
    <row r="27" spans="1:32" ht="13.5" customHeight="1" x14ac:dyDescent="0.15">
      <c r="A27" s="135"/>
      <c r="B27" s="1306"/>
      <c r="C27" s="1306"/>
      <c r="D27" s="146" t="s">
        <v>177</v>
      </c>
      <c r="E27" s="1034">
        <v>0</v>
      </c>
      <c r="F27" s="1035">
        <v>0</v>
      </c>
      <c r="G27" s="1035">
        <v>0</v>
      </c>
      <c r="H27" s="1035">
        <v>0</v>
      </c>
      <c r="I27" s="1035">
        <v>0</v>
      </c>
      <c r="J27" s="1035">
        <v>0</v>
      </c>
      <c r="K27" s="1035">
        <v>0</v>
      </c>
      <c r="L27" s="1035">
        <v>0</v>
      </c>
      <c r="M27" s="1035">
        <v>0</v>
      </c>
      <c r="N27" s="1035">
        <v>0</v>
      </c>
      <c r="O27" s="1035">
        <v>0</v>
      </c>
      <c r="P27" s="1036">
        <v>0</v>
      </c>
      <c r="Q27" s="135"/>
      <c r="R27" s="1306"/>
      <c r="S27" s="1306"/>
      <c r="T27" s="146" t="s">
        <v>390</v>
      </c>
      <c r="U27" s="1034">
        <v>21246699</v>
      </c>
      <c r="V27" s="1035">
        <v>13318220</v>
      </c>
      <c r="W27" s="1035">
        <v>15855930</v>
      </c>
      <c r="X27" s="1035">
        <v>15476698</v>
      </c>
      <c r="Y27" s="1035">
        <v>16863052</v>
      </c>
      <c r="Z27" s="1035">
        <v>24578639</v>
      </c>
      <c r="AA27" s="1035">
        <v>25092866</v>
      </c>
      <c r="AB27" s="1035">
        <v>21767574</v>
      </c>
      <c r="AC27" s="1035">
        <v>18400335</v>
      </c>
      <c r="AD27" s="1035">
        <v>14807935</v>
      </c>
      <c r="AE27" s="1035">
        <v>12282558</v>
      </c>
      <c r="AF27" s="1036">
        <v>22937619</v>
      </c>
    </row>
    <row r="28" spans="1:32" ht="15.6" customHeight="1" x14ac:dyDescent="0.15">
      <c r="A28" s="135"/>
      <c r="B28" s="1306"/>
      <c r="C28" s="1307"/>
      <c r="D28" s="149" t="s">
        <v>179</v>
      </c>
      <c r="E28" s="1037">
        <f t="shared" ref="E28:P28" si="8">IF(E26=0,0,E27/E26)</f>
        <v>0</v>
      </c>
      <c r="F28" s="1038">
        <f t="shared" si="8"/>
        <v>0</v>
      </c>
      <c r="G28" s="1038">
        <f t="shared" si="8"/>
        <v>0</v>
      </c>
      <c r="H28" s="1038">
        <f t="shared" si="8"/>
        <v>0</v>
      </c>
      <c r="I28" s="1038">
        <f t="shared" si="8"/>
        <v>0</v>
      </c>
      <c r="J28" s="1038">
        <f t="shared" si="8"/>
        <v>0</v>
      </c>
      <c r="K28" s="1038">
        <f t="shared" si="8"/>
        <v>0</v>
      </c>
      <c r="L28" s="1038">
        <f t="shared" si="8"/>
        <v>0</v>
      </c>
      <c r="M28" s="1038">
        <f t="shared" si="8"/>
        <v>0</v>
      </c>
      <c r="N28" s="1038">
        <f t="shared" si="8"/>
        <v>0</v>
      </c>
      <c r="O28" s="1038">
        <f t="shared" si="8"/>
        <v>0</v>
      </c>
      <c r="P28" s="1039">
        <f t="shared" si="8"/>
        <v>0</v>
      </c>
      <c r="Q28" s="135"/>
      <c r="R28" s="1306"/>
      <c r="S28" s="1307"/>
      <c r="T28" s="149" t="s">
        <v>391</v>
      </c>
      <c r="U28" s="1037">
        <f t="shared" ref="U28:AF28" si="9">IF(U26=0,0,U27/U26)</f>
        <v>591.85313633400744</v>
      </c>
      <c r="V28" s="1038">
        <f t="shared" si="9"/>
        <v>645.19695186051808</v>
      </c>
      <c r="W28" s="1038">
        <f t="shared" si="9"/>
        <v>710.05073732574431</v>
      </c>
      <c r="X28" s="1038">
        <f t="shared" si="9"/>
        <v>777.09481273944198</v>
      </c>
      <c r="Y28" s="1038">
        <f t="shared" si="9"/>
        <v>754.74210931485743</v>
      </c>
      <c r="Z28" s="1038">
        <f t="shared" si="9"/>
        <v>727.96478445658772</v>
      </c>
      <c r="AA28" s="1038">
        <f t="shared" si="9"/>
        <v>704.90528829271705</v>
      </c>
      <c r="AB28" s="1038">
        <f t="shared" si="9"/>
        <v>696.44647930584347</v>
      </c>
      <c r="AC28" s="1038">
        <f t="shared" si="9"/>
        <v>684.44969758289494</v>
      </c>
      <c r="AD28" s="1038">
        <f t="shared" si="9"/>
        <v>672.16525496818008</v>
      </c>
      <c r="AE28" s="1038">
        <f t="shared" si="9"/>
        <v>760.65707579595357</v>
      </c>
      <c r="AF28" s="1039">
        <f t="shared" si="9"/>
        <v>756.89472659536909</v>
      </c>
    </row>
    <row r="29" spans="1:32" ht="13.5" customHeight="1" x14ac:dyDescent="0.15">
      <c r="A29" s="135"/>
      <c r="B29" s="1306"/>
      <c r="C29" s="1305" t="s">
        <v>21</v>
      </c>
      <c r="D29" s="144" t="s">
        <v>178</v>
      </c>
      <c r="E29" s="1031">
        <f t="shared" ref="E29:P30" si="10">E9+E13+E17+E21+E25</f>
        <v>0</v>
      </c>
      <c r="F29" s="1032">
        <f>F9+F13+F17+F21+F25</f>
        <v>0</v>
      </c>
      <c r="G29" s="1032">
        <f>G9+G13+G17+G21+G25</f>
        <v>0</v>
      </c>
      <c r="H29" s="1032">
        <f>H9+H13+H17+H21+H25</f>
        <v>0</v>
      </c>
      <c r="I29" s="1032">
        <f t="shared" si="10"/>
        <v>0</v>
      </c>
      <c r="J29" s="1032">
        <f t="shared" si="10"/>
        <v>0</v>
      </c>
      <c r="K29" s="1032">
        <f t="shared" si="10"/>
        <v>0</v>
      </c>
      <c r="L29" s="1032">
        <f t="shared" si="10"/>
        <v>0</v>
      </c>
      <c r="M29" s="1032">
        <f t="shared" si="10"/>
        <v>0</v>
      </c>
      <c r="N29" s="1032">
        <f t="shared" si="10"/>
        <v>0</v>
      </c>
      <c r="O29" s="1032">
        <f t="shared" si="10"/>
        <v>0</v>
      </c>
      <c r="P29" s="1033">
        <f t="shared" si="10"/>
        <v>0</v>
      </c>
      <c r="Q29" s="135"/>
      <c r="R29" s="1306"/>
      <c r="S29" s="1305" t="s">
        <v>359</v>
      </c>
      <c r="T29" s="144" t="s">
        <v>388</v>
      </c>
      <c r="U29" s="1031">
        <f t="shared" ref="U29:AF30" si="11">U9+U13+U17+U21+U25</f>
        <v>145</v>
      </c>
      <c r="V29" s="1032">
        <f>V9+V13+V17+V21+V25</f>
        <v>110</v>
      </c>
      <c r="W29" s="1032">
        <f>W9+W13+W17+W21+W25</f>
        <v>107</v>
      </c>
      <c r="X29" s="1032">
        <f>X9+X13+X17+X21+X25</f>
        <v>99</v>
      </c>
      <c r="Y29" s="1032">
        <f t="shared" si="11"/>
        <v>98</v>
      </c>
      <c r="Z29" s="1032">
        <f t="shared" si="11"/>
        <v>143</v>
      </c>
      <c r="AA29" s="1032">
        <f t="shared" si="11"/>
        <v>165</v>
      </c>
      <c r="AB29" s="1032">
        <f t="shared" si="11"/>
        <v>136</v>
      </c>
      <c r="AC29" s="1032">
        <f t="shared" si="11"/>
        <v>106</v>
      </c>
      <c r="AD29" s="1032">
        <f t="shared" si="11"/>
        <v>107</v>
      </c>
      <c r="AE29" s="1032">
        <f t="shared" si="11"/>
        <v>100</v>
      </c>
      <c r="AF29" s="1033">
        <f t="shared" si="11"/>
        <v>140</v>
      </c>
    </row>
    <row r="30" spans="1:32" ht="13.5" customHeight="1" x14ac:dyDescent="0.15">
      <c r="A30" s="135"/>
      <c r="B30" s="1306"/>
      <c r="C30" s="1306"/>
      <c r="D30" s="146" t="s">
        <v>176</v>
      </c>
      <c r="E30" s="1122">
        <f t="shared" si="10"/>
        <v>0</v>
      </c>
      <c r="F30" s="1123">
        <f>F10+F14+F18+F22+F26</f>
        <v>0</v>
      </c>
      <c r="G30" s="1123">
        <f t="shared" si="10"/>
        <v>0</v>
      </c>
      <c r="H30" s="1123">
        <f t="shared" si="10"/>
        <v>0</v>
      </c>
      <c r="I30" s="1123">
        <f t="shared" si="10"/>
        <v>0</v>
      </c>
      <c r="J30" s="1123">
        <f t="shared" si="10"/>
        <v>0</v>
      </c>
      <c r="K30" s="1123">
        <f t="shared" si="10"/>
        <v>0</v>
      </c>
      <c r="L30" s="1123">
        <f t="shared" si="10"/>
        <v>0</v>
      </c>
      <c r="M30" s="1123">
        <f t="shared" si="10"/>
        <v>0</v>
      </c>
      <c r="N30" s="1123">
        <f t="shared" si="10"/>
        <v>0</v>
      </c>
      <c r="O30" s="1123">
        <f t="shared" si="10"/>
        <v>0</v>
      </c>
      <c r="P30" s="1124">
        <f>P10+P14+P18+P22+P26</f>
        <v>0</v>
      </c>
      <c r="Q30" s="135"/>
      <c r="R30" s="1306"/>
      <c r="S30" s="1306"/>
      <c r="T30" s="146" t="s">
        <v>389</v>
      </c>
      <c r="U30" s="1122">
        <f t="shared" si="11"/>
        <v>45898.5</v>
      </c>
      <c r="V30" s="1123">
        <f>V10+V14+V18+V22+V26</f>
        <v>35365.199999999997</v>
      </c>
      <c r="W30" s="1123">
        <f t="shared" si="11"/>
        <v>32977.9</v>
      </c>
      <c r="X30" s="1123">
        <f t="shared" si="11"/>
        <v>29628.699999999997</v>
      </c>
      <c r="Y30" s="1123">
        <f t="shared" si="11"/>
        <v>27917.700000000004</v>
      </c>
      <c r="Z30" s="1123">
        <f t="shared" si="11"/>
        <v>43854.6</v>
      </c>
      <c r="AA30" s="1123">
        <f t="shared" si="11"/>
        <v>48229.900000000009</v>
      </c>
      <c r="AB30" s="1123">
        <f t="shared" si="11"/>
        <v>39302.199999999997</v>
      </c>
      <c r="AC30" s="1123">
        <f t="shared" si="11"/>
        <v>31418.5</v>
      </c>
      <c r="AD30" s="1123">
        <f t="shared" si="11"/>
        <v>34687.4</v>
      </c>
      <c r="AE30" s="1123">
        <f t="shared" si="11"/>
        <v>31063.800000000003</v>
      </c>
      <c r="AF30" s="1124">
        <f>AF10+AF14+AF18+AF22+AF26</f>
        <v>43860.1</v>
      </c>
    </row>
    <row r="31" spans="1:32" ht="13.5" customHeight="1" x14ac:dyDescent="0.15">
      <c r="A31" s="135"/>
      <c r="B31" s="1306"/>
      <c r="C31" s="1306"/>
      <c r="D31" s="146" t="s">
        <v>177</v>
      </c>
      <c r="E31" s="1034">
        <f>E11+E15+E19+E23+E27</f>
        <v>0</v>
      </c>
      <c r="F31" s="1035">
        <f t="shared" ref="F31:O31" si="12">F11+F15+F19+F23+F27</f>
        <v>0</v>
      </c>
      <c r="G31" s="1035">
        <f t="shared" si="12"/>
        <v>0</v>
      </c>
      <c r="H31" s="1035">
        <f t="shared" si="12"/>
        <v>0</v>
      </c>
      <c r="I31" s="1035">
        <f t="shared" si="12"/>
        <v>0</v>
      </c>
      <c r="J31" s="1035">
        <f t="shared" si="12"/>
        <v>0</v>
      </c>
      <c r="K31" s="1035">
        <f t="shared" si="12"/>
        <v>0</v>
      </c>
      <c r="L31" s="1035">
        <f>L11+L15+L19+L23+L27</f>
        <v>0</v>
      </c>
      <c r="M31" s="1035">
        <f t="shared" si="12"/>
        <v>0</v>
      </c>
      <c r="N31" s="1035">
        <f t="shared" si="12"/>
        <v>0</v>
      </c>
      <c r="O31" s="1035">
        <f t="shared" si="12"/>
        <v>0</v>
      </c>
      <c r="P31" s="1036">
        <f>P11+P15+P19+P23+P27</f>
        <v>0</v>
      </c>
      <c r="Q31" s="135"/>
      <c r="R31" s="1306"/>
      <c r="S31" s="1306"/>
      <c r="T31" s="146" t="s">
        <v>390</v>
      </c>
      <c r="U31" s="1034">
        <f>U11+U15+U19+U23+U27</f>
        <v>28362550</v>
      </c>
      <c r="V31" s="1035">
        <f t="shared" ref="V31:AE31" si="13">V11+V15+V19+V23+V27</f>
        <v>24210792</v>
      </c>
      <c r="W31" s="1035">
        <f t="shared" si="13"/>
        <v>25145231</v>
      </c>
      <c r="X31" s="1035">
        <f t="shared" si="13"/>
        <v>24176386</v>
      </c>
      <c r="Y31" s="1035">
        <f t="shared" si="13"/>
        <v>21469121</v>
      </c>
      <c r="Z31" s="1035">
        <f t="shared" si="13"/>
        <v>34086786</v>
      </c>
      <c r="AA31" s="1035">
        <f t="shared" si="13"/>
        <v>35232024</v>
      </c>
      <c r="AB31" s="1035">
        <f>AB11+AB15+AB19+AB23+AB27</f>
        <v>28227312</v>
      </c>
      <c r="AC31" s="1035">
        <f t="shared" si="13"/>
        <v>21922167</v>
      </c>
      <c r="AD31" s="1035">
        <f t="shared" si="13"/>
        <v>24818297</v>
      </c>
      <c r="AE31" s="1035">
        <f t="shared" si="13"/>
        <v>25771871</v>
      </c>
      <c r="AF31" s="1036">
        <f>AF11+AF15+AF19+AF23+AF27</f>
        <v>35186409</v>
      </c>
    </row>
    <row r="32" spans="1:32" ht="15.6" customHeight="1" x14ac:dyDescent="0.15">
      <c r="A32" s="135"/>
      <c r="B32" s="1307"/>
      <c r="C32" s="1307"/>
      <c r="D32" s="149" t="s">
        <v>179</v>
      </c>
      <c r="E32" s="1037">
        <f t="shared" ref="E32:O32" si="14">IF(E30=0,0,E31/E30)</f>
        <v>0</v>
      </c>
      <c r="F32" s="1038">
        <f t="shared" si="14"/>
        <v>0</v>
      </c>
      <c r="G32" s="1038">
        <f t="shared" si="14"/>
        <v>0</v>
      </c>
      <c r="H32" s="1038">
        <f t="shared" si="14"/>
        <v>0</v>
      </c>
      <c r="I32" s="1038">
        <f t="shared" si="14"/>
        <v>0</v>
      </c>
      <c r="J32" s="1038">
        <f t="shared" si="14"/>
        <v>0</v>
      </c>
      <c r="K32" s="1038">
        <f t="shared" si="14"/>
        <v>0</v>
      </c>
      <c r="L32" s="1038">
        <f t="shared" si="14"/>
        <v>0</v>
      </c>
      <c r="M32" s="1038">
        <f>IF(M30=0,0,M31/M30)</f>
        <v>0</v>
      </c>
      <c r="N32" s="1038">
        <f t="shared" si="14"/>
        <v>0</v>
      </c>
      <c r="O32" s="1038">
        <f t="shared" si="14"/>
        <v>0</v>
      </c>
      <c r="P32" s="1039">
        <f>IF(P30=0,0,P31/P30)</f>
        <v>0</v>
      </c>
      <c r="Q32" s="135"/>
      <c r="R32" s="1307"/>
      <c r="S32" s="1307"/>
      <c r="T32" s="149" t="s">
        <v>391</v>
      </c>
      <c r="U32" s="1037">
        <f t="shared" ref="U32:AE32" si="15">IF(U30=0,0,U31/U30)</f>
        <v>617.9406734424872</v>
      </c>
      <c r="V32" s="1038">
        <f t="shared" si="15"/>
        <v>684.5936683519393</v>
      </c>
      <c r="W32" s="1038">
        <f t="shared" si="15"/>
        <v>762.4873324256547</v>
      </c>
      <c r="X32" s="1038">
        <f t="shared" si="15"/>
        <v>815.97862882947959</v>
      </c>
      <c r="Y32" s="1038">
        <f t="shared" si="15"/>
        <v>769.01467527769114</v>
      </c>
      <c r="Z32" s="1038">
        <f t="shared" si="15"/>
        <v>777.26819991517425</v>
      </c>
      <c r="AA32" s="1038">
        <f t="shared" si="15"/>
        <v>730.50170122683221</v>
      </c>
      <c r="AB32" s="1038">
        <f t="shared" si="15"/>
        <v>718.2120084880745</v>
      </c>
      <c r="AC32" s="1038">
        <f>IF(AC30=0,0,AC31/AC30)</f>
        <v>697.74709168165248</v>
      </c>
      <c r="AD32" s="1038">
        <f t="shared" si="15"/>
        <v>715.48449869405022</v>
      </c>
      <c r="AE32" s="1038">
        <f t="shared" si="15"/>
        <v>829.64321815103108</v>
      </c>
      <c r="AF32" s="1039">
        <f>IF(AF30=0,0,AF31/AF30)</f>
        <v>802.24187815349262</v>
      </c>
    </row>
    <row r="33" spans="2:37" ht="13.15" customHeight="1" x14ac:dyDescent="0.15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66"/>
    </row>
    <row r="34" spans="2:37" ht="13.15" customHeight="1" x14ac:dyDescent="0.15">
      <c r="B34" s="1308" t="s">
        <v>247</v>
      </c>
      <c r="C34" s="1309"/>
      <c r="D34" s="1310"/>
      <c r="E34" s="1326" t="s">
        <v>392</v>
      </c>
      <c r="F34" s="1324" t="s">
        <v>238</v>
      </c>
      <c r="G34" s="1324" t="s">
        <v>94</v>
      </c>
      <c r="H34" s="1324" t="s">
        <v>95</v>
      </c>
      <c r="I34" s="1324" t="s">
        <v>96</v>
      </c>
      <c r="J34" s="1324" t="s">
        <v>97</v>
      </c>
      <c r="K34" s="1324" t="s">
        <v>98</v>
      </c>
      <c r="L34" s="1324" t="s">
        <v>99</v>
      </c>
      <c r="M34" s="1324" t="s">
        <v>100</v>
      </c>
      <c r="N34" s="1324" t="s">
        <v>239</v>
      </c>
      <c r="O34" s="1324" t="s">
        <v>240</v>
      </c>
      <c r="P34" s="1322" t="s">
        <v>241</v>
      </c>
      <c r="R34" s="1308" t="s">
        <v>393</v>
      </c>
      <c r="S34" s="1309"/>
      <c r="T34" s="1310"/>
      <c r="U34" s="1330" t="s">
        <v>392</v>
      </c>
      <c r="V34" s="1324" t="s">
        <v>238</v>
      </c>
      <c r="W34" s="1324" t="s">
        <v>94</v>
      </c>
      <c r="X34" s="1324" t="s">
        <v>95</v>
      </c>
      <c r="Y34" s="1324" t="s">
        <v>96</v>
      </c>
      <c r="Z34" s="1324" t="s">
        <v>97</v>
      </c>
      <c r="AA34" s="1324" t="s">
        <v>98</v>
      </c>
      <c r="AB34" s="1324" t="s">
        <v>99</v>
      </c>
      <c r="AC34" s="1324" t="s">
        <v>100</v>
      </c>
      <c r="AD34" s="1324" t="s">
        <v>239</v>
      </c>
      <c r="AE34" s="1324" t="s">
        <v>240</v>
      </c>
      <c r="AF34" s="1322" t="s">
        <v>241</v>
      </c>
      <c r="AH34" s="1322" t="s">
        <v>21</v>
      </c>
    </row>
    <row r="35" spans="2:37" ht="13.15" customHeight="1" x14ac:dyDescent="0.15">
      <c r="B35" s="1311"/>
      <c r="C35" s="1312"/>
      <c r="D35" s="1313"/>
      <c r="E35" s="1327"/>
      <c r="F35" s="1325"/>
      <c r="G35" s="1325"/>
      <c r="H35" s="1325"/>
      <c r="I35" s="1325"/>
      <c r="J35" s="1325"/>
      <c r="K35" s="1325"/>
      <c r="L35" s="1325"/>
      <c r="M35" s="1325"/>
      <c r="N35" s="1325"/>
      <c r="O35" s="1325"/>
      <c r="P35" s="1323"/>
      <c r="R35" s="1311"/>
      <c r="S35" s="1312"/>
      <c r="T35" s="1313"/>
      <c r="U35" s="1331"/>
      <c r="V35" s="1325"/>
      <c r="W35" s="1325"/>
      <c r="X35" s="1325"/>
      <c r="Y35" s="1325"/>
      <c r="Z35" s="1325"/>
      <c r="AA35" s="1325"/>
      <c r="AB35" s="1325"/>
      <c r="AC35" s="1325"/>
      <c r="AD35" s="1325"/>
      <c r="AE35" s="1325"/>
      <c r="AF35" s="1323"/>
      <c r="AH35" s="1323"/>
      <c r="AJ35" t="s">
        <v>382</v>
      </c>
    </row>
    <row r="36" spans="2:37" ht="13.5" customHeight="1" x14ac:dyDescent="0.15">
      <c r="B36" s="1305" t="s">
        <v>332</v>
      </c>
      <c r="C36" s="1305">
        <v>5</v>
      </c>
      <c r="D36" s="144" t="s">
        <v>178</v>
      </c>
      <c r="E36" s="1031">
        <v>0</v>
      </c>
      <c r="F36" s="1032">
        <v>0</v>
      </c>
      <c r="G36" s="1032">
        <v>0</v>
      </c>
      <c r="H36" s="1032">
        <v>0</v>
      </c>
      <c r="I36" s="1032">
        <v>0</v>
      </c>
      <c r="J36" s="1032">
        <v>0</v>
      </c>
      <c r="K36" s="1032">
        <v>0</v>
      </c>
      <c r="L36" s="1032">
        <v>0</v>
      </c>
      <c r="M36" s="1032">
        <v>0</v>
      </c>
      <c r="N36" s="1032">
        <v>0</v>
      </c>
      <c r="O36" s="1032">
        <v>0</v>
      </c>
      <c r="P36" s="1033">
        <v>0</v>
      </c>
      <c r="R36" s="1305" t="s">
        <v>359</v>
      </c>
      <c r="S36" s="1305">
        <v>5</v>
      </c>
      <c r="T36" s="144" t="s">
        <v>388</v>
      </c>
      <c r="U36" s="1031">
        <f t="shared" ref="U36:AF38" si="16">E9+E36+U9</f>
        <v>0</v>
      </c>
      <c r="V36" s="1032">
        <f t="shared" si="16"/>
        <v>0</v>
      </c>
      <c r="W36" s="1032">
        <f t="shared" si="16"/>
        <v>0</v>
      </c>
      <c r="X36" s="1032">
        <f t="shared" si="16"/>
        <v>0</v>
      </c>
      <c r="Y36" s="1032">
        <f t="shared" si="16"/>
        <v>0</v>
      </c>
      <c r="Z36" s="1032">
        <f t="shared" si="16"/>
        <v>0</v>
      </c>
      <c r="AA36" s="1032">
        <f t="shared" si="16"/>
        <v>0</v>
      </c>
      <c r="AB36" s="1032">
        <f t="shared" si="16"/>
        <v>0</v>
      </c>
      <c r="AC36" s="1032">
        <f t="shared" si="16"/>
        <v>0</v>
      </c>
      <c r="AD36" s="1032">
        <f t="shared" si="16"/>
        <v>0</v>
      </c>
      <c r="AE36" s="1032">
        <f t="shared" si="16"/>
        <v>0</v>
      </c>
      <c r="AF36" s="1033">
        <f t="shared" si="16"/>
        <v>0</v>
      </c>
      <c r="AH36" s="172">
        <f>SUM(U36:AG36)</f>
        <v>0</v>
      </c>
      <c r="AI36" s="134">
        <f>AH36</f>
        <v>0</v>
      </c>
      <c r="AJ36" s="170"/>
      <c r="AK36" s="170">
        <f>AJ36-AI36</f>
        <v>0</v>
      </c>
    </row>
    <row r="37" spans="2:37" ht="13.5" customHeight="1" x14ac:dyDescent="0.15">
      <c r="B37" s="1306"/>
      <c r="C37" s="1306"/>
      <c r="D37" s="146" t="s">
        <v>176</v>
      </c>
      <c r="E37" s="1122">
        <v>0</v>
      </c>
      <c r="F37" s="1123">
        <v>0</v>
      </c>
      <c r="G37" s="1123">
        <v>0</v>
      </c>
      <c r="H37" s="1123">
        <v>0</v>
      </c>
      <c r="I37" s="1123">
        <v>0</v>
      </c>
      <c r="J37" s="1123">
        <v>0</v>
      </c>
      <c r="K37" s="1123">
        <v>0</v>
      </c>
      <c r="L37" s="1123">
        <v>0</v>
      </c>
      <c r="M37" s="1123">
        <v>0</v>
      </c>
      <c r="N37" s="1123">
        <v>0</v>
      </c>
      <c r="O37" s="1123">
        <v>0</v>
      </c>
      <c r="P37" s="1124">
        <v>0</v>
      </c>
      <c r="R37" s="1306"/>
      <c r="S37" s="1306"/>
      <c r="T37" s="146" t="s">
        <v>389</v>
      </c>
      <c r="U37" s="1122">
        <f t="shared" si="16"/>
        <v>0</v>
      </c>
      <c r="V37" s="1123">
        <f t="shared" si="16"/>
        <v>0</v>
      </c>
      <c r="W37" s="1123">
        <f t="shared" si="16"/>
        <v>0</v>
      </c>
      <c r="X37" s="1123">
        <f t="shared" si="16"/>
        <v>0</v>
      </c>
      <c r="Y37" s="1123">
        <f t="shared" si="16"/>
        <v>0</v>
      </c>
      <c r="Z37" s="1123">
        <f t="shared" si="16"/>
        <v>0</v>
      </c>
      <c r="AA37" s="1123">
        <f t="shared" si="16"/>
        <v>0</v>
      </c>
      <c r="AB37" s="1123">
        <f t="shared" si="16"/>
        <v>0</v>
      </c>
      <c r="AC37" s="1123">
        <f t="shared" si="16"/>
        <v>0</v>
      </c>
      <c r="AD37" s="1123">
        <f t="shared" si="16"/>
        <v>0</v>
      </c>
      <c r="AE37" s="1123">
        <f t="shared" si="16"/>
        <v>0</v>
      </c>
      <c r="AF37" s="1124">
        <f t="shared" si="16"/>
        <v>0</v>
      </c>
      <c r="AH37" s="169">
        <f>SUM(U37:AG37)</f>
        <v>0</v>
      </c>
      <c r="AI37" s="134">
        <f t="shared" ref="AI37:AI59" si="17">AH37</f>
        <v>0</v>
      </c>
      <c r="AJ37" s="170"/>
      <c r="AK37" s="170">
        <f t="shared" ref="AK37:AK58" si="18">AJ37-AI37</f>
        <v>0</v>
      </c>
    </row>
    <row r="38" spans="2:37" ht="13.5" customHeight="1" x14ac:dyDescent="0.15">
      <c r="B38" s="1306"/>
      <c r="C38" s="1306"/>
      <c r="D38" s="146" t="s">
        <v>177</v>
      </c>
      <c r="E38" s="1034">
        <v>0</v>
      </c>
      <c r="F38" s="1035">
        <v>0</v>
      </c>
      <c r="G38" s="1035">
        <v>0</v>
      </c>
      <c r="H38" s="1035">
        <v>0</v>
      </c>
      <c r="I38" s="1035">
        <v>0</v>
      </c>
      <c r="J38" s="1035">
        <v>0</v>
      </c>
      <c r="K38" s="1035">
        <v>0</v>
      </c>
      <c r="L38" s="1035">
        <v>0</v>
      </c>
      <c r="M38" s="1035">
        <v>0</v>
      </c>
      <c r="N38" s="1035">
        <v>0</v>
      </c>
      <c r="O38" s="1035">
        <v>0</v>
      </c>
      <c r="P38" s="1036">
        <v>0</v>
      </c>
      <c r="R38" s="1306"/>
      <c r="S38" s="1306"/>
      <c r="T38" s="146" t="s">
        <v>390</v>
      </c>
      <c r="U38" s="1034">
        <f t="shared" si="16"/>
        <v>0</v>
      </c>
      <c r="V38" s="1035">
        <f t="shared" si="16"/>
        <v>0</v>
      </c>
      <c r="W38" s="1035">
        <f t="shared" si="16"/>
        <v>0</v>
      </c>
      <c r="X38" s="1035">
        <f t="shared" si="16"/>
        <v>0</v>
      </c>
      <c r="Y38" s="1035">
        <f t="shared" si="16"/>
        <v>0</v>
      </c>
      <c r="Z38" s="1035">
        <f t="shared" si="16"/>
        <v>0</v>
      </c>
      <c r="AA38" s="1035">
        <f t="shared" si="16"/>
        <v>0</v>
      </c>
      <c r="AB38" s="1035">
        <f t="shared" si="16"/>
        <v>0</v>
      </c>
      <c r="AC38" s="1035">
        <f t="shared" si="16"/>
        <v>0</v>
      </c>
      <c r="AD38" s="1035">
        <f t="shared" si="16"/>
        <v>0</v>
      </c>
      <c r="AE38" s="1035">
        <f t="shared" si="16"/>
        <v>0</v>
      </c>
      <c r="AF38" s="1036">
        <f t="shared" si="16"/>
        <v>0</v>
      </c>
      <c r="AH38" s="169">
        <f>SUM(U38:AF38)</f>
        <v>0</v>
      </c>
      <c r="AI38" s="134">
        <f t="shared" si="17"/>
        <v>0</v>
      </c>
      <c r="AJ38" s="170"/>
      <c r="AK38" s="170">
        <f t="shared" si="18"/>
        <v>0</v>
      </c>
    </row>
    <row r="39" spans="2:37" ht="15.6" customHeight="1" x14ac:dyDescent="0.15">
      <c r="B39" s="1306"/>
      <c r="C39" s="1307"/>
      <c r="D39" s="149" t="s">
        <v>179</v>
      </c>
      <c r="E39" s="1037">
        <f t="shared" ref="E39:P39" si="19">IF(E37 = 0, 0, E38/E37)</f>
        <v>0</v>
      </c>
      <c r="F39" s="1038">
        <f t="shared" si="19"/>
        <v>0</v>
      </c>
      <c r="G39" s="1038">
        <f t="shared" si="19"/>
        <v>0</v>
      </c>
      <c r="H39" s="1038">
        <f t="shared" si="19"/>
        <v>0</v>
      </c>
      <c r="I39" s="1038">
        <f t="shared" si="19"/>
        <v>0</v>
      </c>
      <c r="J39" s="1038">
        <f t="shared" si="19"/>
        <v>0</v>
      </c>
      <c r="K39" s="1038">
        <f t="shared" si="19"/>
        <v>0</v>
      </c>
      <c r="L39" s="1038">
        <f t="shared" si="19"/>
        <v>0</v>
      </c>
      <c r="M39" s="1038">
        <f t="shared" si="19"/>
        <v>0</v>
      </c>
      <c r="N39" s="1038">
        <f t="shared" si="19"/>
        <v>0</v>
      </c>
      <c r="O39" s="1038">
        <f t="shared" si="19"/>
        <v>0</v>
      </c>
      <c r="P39" s="1039">
        <f t="shared" si="19"/>
        <v>0</v>
      </c>
      <c r="R39" s="1306"/>
      <c r="S39" s="1307"/>
      <c r="T39" s="149" t="s">
        <v>391</v>
      </c>
      <c r="U39" s="1037">
        <f>IF(U37=0,0,U38/U37)</f>
        <v>0</v>
      </c>
      <c r="V39" s="1038">
        <f t="shared" ref="V39:AF39" si="20">IF(V37=0,0,V38/V37)</f>
        <v>0</v>
      </c>
      <c r="W39" s="1038">
        <f t="shared" si="20"/>
        <v>0</v>
      </c>
      <c r="X39" s="1038">
        <f t="shared" si="20"/>
        <v>0</v>
      </c>
      <c r="Y39" s="1038">
        <f t="shared" si="20"/>
        <v>0</v>
      </c>
      <c r="Z39" s="1038">
        <f t="shared" si="20"/>
        <v>0</v>
      </c>
      <c r="AA39" s="1038">
        <f t="shared" si="20"/>
        <v>0</v>
      </c>
      <c r="AB39" s="1038">
        <f t="shared" si="20"/>
        <v>0</v>
      </c>
      <c r="AC39" s="1038">
        <f t="shared" si="20"/>
        <v>0</v>
      </c>
      <c r="AD39" s="1038">
        <f t="shared" si="20"/>
        <v>0</v>
      </c>
      <c r="AE39" s="1038">
        <f t="shared" si="20"/>
        <v>0</v>
      </c>
      <c r="AF39" s="1039">
        <f t="shared" si="20"/>
        <v>0</v>
      </c>
      <c r="AH39" s="171" t="str">
        <f>IF(AH37=0,"－",AH38/AH37)</f>
        <v>－</v>
      </c>
      <c r="AI39" s="134" t="str">
        <f t="shared" si="17"/>
        <v>－</v>
      </c>
      <c r="AJ39" s="170"/>
      <c r="AK39" s="170"/>
    </row>
    <row r="40" spans="2:37" ht="13.5" customHeight="1" x14ac:dyDescent="0.15">
      <c r="B40" s="1306"/>
      <c r="C40" s="1305">
        <v>4</v>
      </c>
      <c r="D40" s="144" t="s">
        <v>178</v>
      </c>
      <c r="E40" s="1031">
        <v>0</v>
      </c>
      <c r="F40" s="1032">
        <v>0</v>
      </c>
      <c r="G40" s="1032">
        <v>0</v>
      </c>
      <c r="H40" s="1032">
        <v>0</v>
      </c>
      <c r="I40" s="1032">
        <v>0</v>
      </c>
      <c r="J40" s="1032">
        <v>0</v>
      </c>
      <c r="K40" s="1032">
        <v>0</v>
      </c>
      <c r="L40" s="1032">
        <v>0</v>
      </c>
      <c r="M40" s="1032">
        <v>0</v>
      </c>
      <c r="N40" s="1032">
        <v>0</v>
      </c>
      <c r="O40" s="1032">
        <v>0</v>
      </c>
      <c r="P40" s="1033">
        <v>0</v>
      </c>
      <c r="R40" s="1306"/>
      <c r="S40" s="1305">
        <v>4</v>
      </c>
      <c r="T40" s="144" t="s">
        <v>388</v>
      </c>
      <c r="U40" s="1031">
        <f t="shared" ref="U40:AF42" si="21">E13+E40+U13</f>
        <v>0</v>
      </c>
      <c r="V40" s="1032">
        <f t="shared" si="21"/>
        <v>0</v>
      </c>
      <c r="W40" s="1032">
        <f t="shared" si="21"/>
        <v>0</v>
      </c>
      <c r="X40" s="1032">
        <f t="shared" si="21"/>
        <v>0</v>
      </c>
      <c r="Y40" s="1032">
        <f t="shared" si="21"/>
        <v>0</v>
      </c>
      <c r="Z40" s="1032">
        <f t="shared" si="21"/>
        <v>0</v>
      </c>
      <c r="AA40" s="1032">
        <f t="shared" si="21"/>
        <v>0</v>
      </c>
      <c r="AB40" s="1032">
        <f t="shared" si="21"/>
        <v>0</v>
      </c>
      <c r="AC40" s="1032">
        <f t="shared" si="21"/>
        <v>0</v>
      </c>
      <c r="AD40" s="1032">
        <f t="shared" si="21"/>
        <v>0</v>
      </c>
      <c r="AE40" s="1032">
        <f t="shared" si="21"/>
        <v>0</v>
      </c>
      <c r="AF40" s="1033">
        <f t="shared" si="21"/>
        <v>0</v>
      </c>
      <c r="AH40" s="172">
        <f>SUM(U40:AG40)</f>
        <v>0</v>
      </c>
      <c r="AI40" s="134">
        <f t="shared" si="17"/>
        <v>0</v>
      </c>
      <c r="AJ40" s="170"/>
      <c r="AK40" s="170">
        <f t="shared" si="18"/>
        <v>0</v>
      </c>
    </row>
    <row r="41" spans="2:37" ht="13.5" customHeight="1" x14ac:dyDescent="0.15">
      <c r="B41" s="1306"/>
      <c r="C41" s="1306"/>
      <c r="D41" s="146" t="s">
        <v>176</v>
      </c>
      <c r="E41" s="1122">
        <v>0</v>
      </c>
      <c r="F41" s="1123">
        <v>0</v>
      </c>
      <c r="G41" s="1123">
        <v>0</v>
      </c>
      <c r="H41" s="1123">
        <v>0</v>
      </c>
      <c r="I41" s="1123">
        <v>0</v>
      </c>
      <c r="J41" s="1123">
        <v>0</v>
      </c>
      <c r="K41" s="1123">
        <v>0</v>
      </c>
      <c r="L41" s="1123">
        <v>0</v>
      </c>
      <c r="M41" s="1123">
        <v>0</v>
      </c>
      <c r="N41" s="1123">
        <v>0</v>
      </c>
      <c r="O41" s="1123">
        <v>0</v>
      </c>
      <c r="P41" s="1124">
        <v>0</v>
      </c>
      <c r="R41" s="1306"/>
      <c r="S41" s="1306"/>
      <c r="T41" s="146" t="s">
        <v>389</v>
      </c>
      <c r="U41" s="1122">
        <f t="shared" si="21"/>
        <v>0</v>
      </c>
      <c r="V41" s="1123">
        <f t="shared" si="21"/>
        <v>0</v>
      </c>
      <c r="W41" s="1123">
        <f t="shared" si="21"/>
        <v>0</v>
      </c>
      <c r="X41" s="1123">
        <f t="shared" si="21"/>
        <v>0</v>
      </c>
      <c r="Y41" s="1123">
        <f t="shared" si="21"/>
        <v>0</v>
      </c>
      <c r="Z41" s="1123">
        <f t="shared" si="21"/>
        <v>0</v>
      </c>
      <c r="AA41" s="1123">
        <f t="shared" si="21"/>
        <v>0</v>
      </c>
      <c r="AB41" s="1123">
        <f t="shared" si="21"/>
        <v>0</v>
      </c>
      <c r="AC41" s="1123">
        <f t="shared" si="21"/>
        <v>0</v>
      </c>
      <c r="AD41" s="1123">
        <f t="shared" si="21"/>
        <v>0</v>
      </c>
      <c r="AE41" s="1123">
        <f t="shared" si="21"/>
        <v>0</v>
      </c>
      <c r="AF41" s="1124">
        <f t="shared" si="21"/>
        <v>0</v>
      </c>
      <c r="AH41" s="169">
        <f>SUM(U41:AG41)</f>
        <v>0</v>
      </c>
      <c r="AI41" s="134">
        <f t="shared" si="17"/>
        <v>0</v>
      </c>
      <c r="AJ41" s="170"/>
      <c r="AK41" s="170">
        <f t="shared" si="18"/>
        <v>0</v>
      </c>
    </row>
    <row r="42" spans="2:37" ht="13.5" customHeight="1" x14ac:dyDescent="0.15">
      <c r="B42" s="1306"/>
      <c r="C42" s="1306"/>
      <c r="D42" s="146" t="s">
        <v>177</v>
      </c>
      <c r="E42" s="1034">
        <v>0</v>
      </c>
      <c r="F42" s="1035">
        <v>0</v>
      </c>
      <c r="G42" s="1035">
        <v>0</v>
      </c>
      <c r="H42" s="1035">
        <v>0</v>
      </c>
      <c r="I42" s="1035">
        <v>0</v>
      </c>
      <c r="J42" s="1035">
        <v>0</v>
      </c>
      <c r="K42" s="1035">
        <v>0</v>
      </c>
      <c r="L42" s="1035">
        <v>0</v>
      </c>
      <c r="M42" s="1035">
        <v>0</v>
      </c>
      <c r="N42" s="1035">
        <v>0</v>
      </c>
      <c r="O42" s="1035">
        <v>0</v>
      </c>
      <c r="P42" s="1036">
        <v>0</v>
      </c>
      <c r="R42" s="1306"/>
      <c r="S42" s="1306"/>
      <c r="T42" s="146" t="s">
        <v>390</v>
      </c>
      <c r="U42" s="1034">
        <f t="shared" si="21"/>
        <v>0</v>
      </c>
      <c r="V42" s="1035">
        <f t="shared" si="21"/>
        <v>0</v>
      </c>
      <c r="W42" s="1035">
        <f t="shared" si="21"/>
        <v>0</v>
      </c>
      <c r="X42" s="1035">
        <f t="shared" si="21"/>
        <v>0</v>
      </c>
      <c r="Y42" s="1035">
        <f t="shared" si="21"/>
        <v>0</v>
      </c>
      <c r="Z42" s="1035">
        <f t="shared" si="21"/>
        <v>0</v>
      </c>
      <c r="AA42" s="1035">
        <f t="shared" si="21"/>
        <v>0</v>
      </c>
      <c r="AB42" s="1035">
        <f t="shared" si="21"/>
        <v>0</v>
      </c>
      <c r="AC42" s="1035">
        <f t="shared" si="21"/>
        <v>0</v>
      </c>
      <c r="AD42" s="1035">
        <f t="shared" si="21"/>
        <v>0</v>
      </c>
      <c r="AE42" s="1035">
        <f t="shared" si="21"/>
        <v>0</v>
      </c>
      <c r="AF42" s="1036">
        <f t="shared" si="21"/>
        <v>0</v>
      </c>
      <c r="AH42" s="169">
        <f>SUM(U42:AF42)</f>
        <v>0</v>
      </c>
      <c r="AI42" s="134">
        <f t="shared" si="17"/>
        <v>0</v>
      </c>
      <c r="AJ42" s="170"/>
      <c r="AK42" s="170">
        <f t="shared" si="18"/>
        <v>0</v>
      </c>
    </row>
    <row r="43" spans="2:37" ht="15.6" customHeight="1" x14ac:dyDescent="0.15">
      <c r="B43" s="1306"/>
      <c r="C43" s="1307"/>
      <c r="D43" s="149" t="s">
        <v>179</v>
      </c>
      <c r="E43" s="1037">
        <f t="shared" ref="E43:P43" si="22">IF(E41 = 0, 0, E42/E41)</f>
        <v>0</v>
      </c>
      <c r="F43" s="1038">
        <f t="shared" si="22"/>
        <v>0</v>
      </c>
      <c r="G43" s="1038">
        <f t="shared" si="22"/>
        <v>0</v>
      </c>
      <c r="H43" s="1038">
        <f t="shared" si="22"/>
        <v>0</v>
      </c>
      <c r="I43" s="1038">
        <f t="shared" si="22"/>
        <v>0</v>
      </c>
      <c r="J43" s="1038">
        <f t="shared" si="22"/>
        <v>0</v>
      </c>
      <c r="K43" s="1038">
        <f t="shared" si="22"/>
        <v>0</v>
      </c>
      <c r="L43" s="1038">
        <f t="shared" si="22"/>
        <v>0</v>
      </c>
      <c r="M43" s="1038">
        <f t="shared" si="22"/>
        <v>0</v>
      </c>
      <c r="N43" s="1038">
        <f t="shared" si="22"/>
        <v>0</v>
      </c>
      <c r="O43" s="1038">
        <f t="shared" si="22"/>
        <v>0</v>
      </c>
      <c r="P43" s="1039">
        <f t="shared" si="22"/>
        <v>0</v>
      </c>
      <c r="R43" s="1306"/>
      <c r="S43" s="1307"/>
      <c r="T43" s="149" t="s">
        <v>391</v>
      </c>
      <c r="U43" s="1037">
        <f t="shared" ref="U43:AF43" si="23">IF(U41=0,0,U42/U41)</f>
        <v>0</v>
      </c>
      <c r="V43" s="1038">
        <f t="shared" si="23"/>
        <v>0</v>
      </c>
      <c r="W43" s="1038">
        <f t="shared" si="23"/>
        <v>0</v>
      </c>
      <c r="X43" s="1038">
        <f t="shared" si="23"/>
        <v>0</v>
      </c>
      <c r="Y43" s="1038">
        <f t="shared" si="23"/>
        <v>0</v>
      </c>
      <c r="Z43" s="1038">
        <f t="shared" si="23"/>
        <v>0</v>
      </c>
      <c r="AA43" s="1038">
        <f t="shared" si="23"/>
        <v>0</v>
      </c>
      <c r="AB43" s="1038">
        <f t="shared" si="23"/>
        <v>0</v>
      </c>
      <c r="AC43" s="1038">
        <f t="shared" si="23"/>
        <v>0</v>
      </c>
      <c r="AD43" s="1038">
        <f t="shared" si="23"/>
        <v>0</v>
      </c>
      <c r="AE43" s="1038">
        <f t="shared" si="23"/>
        <v>0</v>
      </c>
      <c r="AF43" s="1039">
        <f t="shared" si="23"/>
        <v>0</v>
      </c>
      <c r="AH43" s="171" t="str">
        <f>IF(AH41=0,"－",AH42/AH41)</f>
        <v>－</v>
      </c>
      <c r="AI43" s="134" t="str">
        <f t="shared" si="17"/>
        <v>－</v>
      </c>
      <c r="AJ43" s="170"/>
      <c r="AK43" s="170"/>
    </row>
    <row r="44" spans="2:37" ht="13.5" customHeight="1" x14ac:dyDescent="0.15">
      <c r="B44" s="1306"/>
      <c r="C44" s="1305">
        <v>3</v>
      </c>
      <c r="D44" s="144" t="s">
        <v>178</v>
      </c>
      <c r="E44" s="1031">
        <v>0</v>
      </c>
      <c r="F44" s="1032">
        <v>0</v>
      </c>
      <c r="G44" s="1032">
        <v>2</v>
      </c>
      <c r="H44" s="1032">
        <v>0</v>
      </c>
      <c r="I44" s="1032">
        <v>0</v>
      </c>
      <c r="J44" s="1032">
        <v>0</v>
      </c>
      <c r="K44" s="1032">
        <v>1</v>
      </c>
      <c r="L44" s="1032">
        <v>0</v>
      </c>
      <c r="M44" s="1032">
        <v>0</v>
      </c>
      <c r="N44" s="1032">
        <v>0</v>
      </c>
      <c r="O44" s="1032">
        <v>0</v>
      </c>
      <c r="P44" s="1033">
        <v>0</v>
      </c>
      <c r="R44" s="1306"/>
      <c r="S44" s="1305">
        <v>3</v>
      </c>
      <c r="T44" s="144" t="s">
        <v>388</v>
      </c>
      <c r="U44" s="1031">
        <f t="shared" ref="U44:AF46" si="24">E17+E44+U17</f>
        <v>0</v>
      </c>
      <c r="V44" s="1032">
        <f t="shared" si="24"/>
        <v>0</v>
      </c>
      <c r="W44" s="1032">
        <f t="shared" si="24"/>
        <v>3</v>
      </c>
      <c r="X44" s="1032">
        <f t="shared" si="24"/>
        <v>1</v>
      </c>
      <c r="Y44" s="1032">
        <f t="shared" si="24"/>
        <v>0</v>
      </c>
      <c r="Z44" s="1032">
        <f t="shared" si="24"/>
        <v>0</v>
      </c>
      <c r="AA44" s="1032">
        <f t="shared" si="24"/>
        <v>2</v>
      </c>
      <c r="AB44" s="1032">
        <f t="shared" si="24"/>
        <v>0</v>
      </c>
      <c r="AC44" s="1032">
        <f t="shared" si="24"/>
        <v>0</v>
      </c>
      <c r="AD44" s="1032">
        <f t="shared" si="24"/>
        <v>0</v>
      </c>
      <c r="AE44" s="1032">
        <f t="shared" si="24"/>
        <v>1</v>
      </c>
      <c r="AF44" s="1033">
        <f t="shared" si="24"/>
        <v>0</v>
      </c>
      <c r="AH44" s="172">
        <f>SUM(U44:AG44)</f>
        <v>7</v>
      </c>
      <c r="AI44" s="134">
        <f t="shared" si="17"/>
        <v>7</v>
      </c>
      <c r="AJ44" s="170"/>
      <c r="AK44" s="170">
        <f t="shared" si="18"/>
        <v>-7</v>
      </c>
    </row>
    <row r="45" spans="2:37" ht="13.5" customHeight="1" x14ac:dyDescent="0.15">
      <c r="B45" s="1306"/>
      <c r="C45" s="1306"/>
      <c r="D45" s="146" t="s">
        <v>176</v>
      </c>
      <c r="E45" s="1122">
        <v>0</v>
      </c>
      <c r="F45" s="1123">
        <v>0</v>
      </c>
      <c r="G45" s="1123">
        <v>959.9</v>
      </c>
      <c r="H45" s="1123">
        <v>0</v>
      </c>
      <c r="I45" s="1123">
        <v>0</v>
      </c>
      <c r="J45" s="1123">
        <v>0</v>
      </c>
      <c r="K45" s="1123">
        <v>473.2</v>
      </c>
      <c r="L45" s="1123">
        <v>0</v>
      </c>
      <c r="M45" s="1123">
        <v>0</v>
      </c>
      <c r="N45" s="1123">
        <v>0</v>
      </c>
      <c r="O45" s="1123">
        <v>0</v>
      </c>
      <c r="P45" s="1124">
        <v>0</v>
      </c>
      <c r="R45" s="1306"/>
      <c r="S45" s="1306"/>
      <c r="T45" s="146" t="s">
        <v>389</v>
      </c>
      <c r="U45" s="1122">
        <f t="shared" si="24"/>
        <v>0</v>
      </c>
      <c r="V45" s="1123">
        <f t="shared" si="24"/>
        <v>0</v>
      </c>
      <c r="W45" s="1123">
        <f t="shared" si="24"/>
        <v>1430.6</v>
      </c>
      <c r="X45" s="1123">
        <f t="shared" si="24"/>
        <v>414.3</v>
      </c>
      <c r="Y45" s="1123">
        <f t="shared" si="24"/>
        <v>0</v>
      </c>
      <c r="Z45" s="1123">
        <f t="shared" si="24"/>
        <v>0</v>
      </c>
      <c r="AA45" s="1123">
        <f t="shared" si="24"/>
        <v>1006.3</v>
      </c>
      <c r="AB45" s="1123">
        <f t="shared" si="24"/>
        <v>0</v>
      </c>
      <c r="AC45" s="1123">
        <f t="shared" si="24"/>
        <v>0</v>
      </c>
      <c r="AD45" s="1123">
        <f t="shared" si="24"/>
        <v>0</v>
      </c>
      <c r="AE45" s="1123">
        <f t="shared" si="24"/>
        <v>472.2</v>
      </c>
      <c r="AF45" s="1124">
        <f t="shared" si="24"/>
        <v>0</v>
      </c>
      <c r="AH45" s="169">
        <f>SUM(U45:AG45)</f>
        <v>3323.3999999999996</v>
      </c>
      <c r="AI45" s="134">
        <f t="shared" si="17"/>
        <v>3323.3999999999996</v>
      </c>
      <c r="AJ45" s="170"/>
      <c r="AK45" s="170">
        <f t="shared" si="18"/>
        <v>-3323.3999999999996</v>
      </c>
    </row>
    <row r="46" spans="2:37" ht="13.5" customHeight="1" x14ac:dyDescent="0.15">
      <c r="B46" s="1306"/>
      <c r="C46" s="1306"/>
      <c r="D46" s="146" t="s">
        <v>177</v>
      </c>
      <c r="E46" s="1122">
        <v>0</v>
      </c>
      <c r="F46" s="1123">
        <v>0</v>
      </c>
      <c r="G46" s="1123">
        <v>1057715</v>
      </c>
      <c r="H46" s="1123">
        <v>0</v>
      </c>
      <c r="I46" s="1123">
        <v>0</v>
      </c>
      <c r="J46" s="1123">
        <v>0</v>
      </c>
      <c r="K46" s="1123">
        <v>542230</v>
      </c>
      <c r="L46" s="1123">
        <v>0</v>
      </c>
      <c r="M46" s="1123">
        <v>0</v>
      </c>
      <c r="N46" s="1123">
        <v>0</v>
      </c>
      <c r="O46" s="1123">
        <v>0</v>
      </c>
      <c r="P46" s="1124">
        <v>0</v>
      </c>
      <c r="R46" s="1306"/>
      <c r="S46" s="1306"/>
      <c r="T46" s="146" t="s">
        <v>390</v>
      </c>
      <c r="U46" s="1122">
        <f t="shared" si="24"/>
        <v>0</v>
      </c>
      <c r="V46" s="1123">
        <f t="shared" si="24"/>
        <v>0</v>
      </c>
      <c r="W46" s="1123">
        <f t="shared" si="24"/>
        <v>1618939</v>
      </c>
      <c r="X46" s="1123">
        <f t="shared" si="24"/>
        <v>492636</v>
      </c>
      <c r="Y46" s="1123">
        <f t="shared" si="24"/>
        <v>0</v>
      </c>
      <c r="Z46" s="1123">
        <f t="shared" si="24"/>
        <v>0</v>
      </c>
      <c r="AA46" s="1123">
        <f t="shared" si="24"/>
        <v>1160007</v>
      </c>
      <c r="AB46" s="1123">
        <f t="shared" si="24"/>
        <v>0</v>
      </c>
      <c r="AC46" s="1123">
        <f t="shared" si="24"/>
        <v>0</v>
      </c>
      <c r="AD46" s="1123">
        <f t="shared" si="24"/>
        <v>0</v>
      </c>
      <c r="AE46" s="1123">
        <f t="shared" si="24"/>
        <v>612481</v>
      </c>
      <c r="AF46" s="1124">
        <f t="shared" si="24"/>
        <v>0</v>
      </c>
      <c r="AH46" s="169">
        <f>SUM(U46:AF46)</f>
        <v>3884063</v>
      </c>
      <c r="AI46" s="134">
        <f t="shared" si="17"/>
        <v>3884063</v>
      </c>
      <c r="AJ46" s="170"/>
      <c r="AK46" s="170">
        <f t="shared" si="18"/>
        <v>-3884063</v>
      </c>
    </row>
    <row r="47" spans="2:37" ht="15.6" customHeight="1" x14ac:dyDescent="0.15">
      <c r="B47" s="1306"/>
      <c r="C47" s="1307"/>
      <c r="D47" s="149" t="s">
        <v>179</v>
      </c>
      <c r="E47" s="1037">
        <f t="shared" ref="E47:P47" si="25">IF(E45 = 0, 0, E46/E45)</f>
        <v>0</v>
      </c>
      <c r="F47" s="1038">
        <f t="shared" si="25"/>
        <v>0</v>
      </c>
      <c r="G47" s="1038">
        <f t="shared" si="25"/>
        <v>1101.90123971247</v>
      </c>
      <c r="H47" s="1038">
        <f t="shared" si="25"/>
        <v>0</v>
      </c>
      <c r="I47" s="1038">
        <f t="shared" si="25"/>
        <v>0</v>
      </c>
      <c r="J47" s="1038">
        <f t="shared" si="25"/>
        <v>0</v>
      </c>
      <c r="K47" s="1038">
        <f t="shared" si="25"/>
        <v>1145.8791208791208</v>
      </c>
      <c r="L47" s="1038">
        <f t="shared" si="25"/>
        <v>0</v>
      </c>
      <c r="M47" s="1038">
        <f t="shared" si="25"/>
        <v>0</v>
      </c>
      <c r="N47" s="1038">
        <f t="shared" si="25"/>
        <v>0</v>
      </c>
      <c r="O47" s="1038">
        <f t="shared" si="25"/>
        <v>0</v>
      </c>
      <c r="P47" s="1039">
        <f t="shared" si="25"/>
        <v>0</v>
      </c>
      <c r="R47" s="1306"/>
      <c r="S47" s="1307"/>
      <c r="T47" s="149" t="s">
        <v>391</v>
      </c>
      <c r="U47" s="1037">
        <f>IF(U45=0,0,U46/U45)</f>
        <v>0</v>
      </c>
      <c r="V47" s="1038">
        <f t="shared" ref="V47:AF47" si="26">IF(V45=0,0,V46/V45)</f>
        <v>0</v>
      </c>
      <c r="W47" s="1038">
        <f t="shared" si="26"/>
        <v>1131.6503564937789</v>
      </c>
      <c r="X47" s="1038">
        <f t="shared" si="26"/>
        <v>1189.08037653874</v>
      </c>
      <c r="Y47" s="1038">
        <f t="shared" si="26"/>
        <v>0</v>
      </c>
      <c r="Z47" s="1038">
        <f t="shared" si="26"/>
        <v>0</v>
      </c>
      <c r="AA47" s="1038">
        <f t="shared" si="26"/>
        <v>1152.7447083374739</v>
      </c>
      <c r="AB47" s="1038">
        <f t="shared" si="26"/>
        <v>0</v>
      </c>
      <c r="AC47" s="1038">
        <f t="shared" si="26"/>
        <v>0</v>
      </c>
      <c r="AD47" s="1038">
        <f t="shared" si="26"/>
        <v>0</v>
      </c>
      <c r="AE47" s="1038">
        <f t="shared" si="26"/>
        <v>1297.0796272765776</v>
      </c>
      <c r="AF47" s="1039">
        <f t="shared" si="26"/>
        <v>0</v>
      </c>
      <c r="AH47" s="171">
        <f>IF(AH45=0,"－",AH46/AH45)</f>
        <v>1168.7016308599627</v>
      </c>
      <c r="AI47" s="134">
        <f t="shared" si="17"/>
        <v>1168.7016308599627</v>
      </c>
      <c r="AJ47" s="170"/>
      <c r="AK47" s="170"/>
    </row>
    <row r="48" spans="2:37" ht="13.5" customHeight="1" x14ac:dyDescent="0.15">
      <c r="B48" s="1306"/>
      <c r="C48" s="1305">
        <v>2</v>
      </c>
      <c r="D48" s="144" t="s">
        <v>178</v>
      </c>
      <c r="E48" s="1031">
        <v>11</v>
      </c>
      <c r="F48" s="1032">
        <v>13</v>
      </c>
      <c r="G48" s="1032">
        <v>16</v>
      </c>
      <c r="H48" s="1032">
        <v>10</v>
      </c>
      <c r="I48" s="1032">
        <v>4</v>
      </c>
      <c r="J48" s="1032">
        <v>15</v>
      </c>
      <c r="K48" s="1032">
        <v>19</v>
      </c>
      <c r="L48" s="1032">
        <v>11</v>
      </c>
      <c r="M48" s="1032">
        <v>23</v>
      </c>
      <c r="N48" s="1032">
        <v>18</v>
      </c>
      <c r="O48" s="1032">
        <v>31</v>
      </c>
      <c r="P48" s="1033">
        <v>15</v>
      </c>
      <c r="R48" s="1306"/>
      <c r="S48" s="1305">
        <v>2</v>
      </c>
      <c r="T48" s="144" t="s">
        <v>388</v>
      </c>
      <c r="U48" s="1031">
        <f t="shared" ref="U48:AF50" si="27">E21+E48+U21</f>
        <v>35</v>
      </c>
      <c r="V48" s="1032">
        <f t="shared" si="27"/>
        <v>50</v>
      </c>
      <c r="W48" s="1032">
        <f t="shared" si="27"/>
        <v>41</v>
      </c>
      <c r="X48" s="1032">
        <f t="shared" si="27"/>
        <v>32</v>
      </c>
      <c r="Y48" s="1032">
        <f t="shared" si="27"/>
        <v>18</v>
      </c>
      <c r="Z48" s="1032">
        <f t="shared" si="27"/>
        <v>39</v>
      </c>
      <c r="AA48" s="1032">
        <f t="shared" si="27"/>
        <v>50</v>
      </c>
      <c r="AB48" s="1032">
        <f t="shared" si="27"/>
        <v>32</v>
      </c>
      <c r="AC48" s="1032">
        <f t="shared" si="27"/>
        <v>34</v>
      </c>
      <c r="AD48" s="1032">
        <f t="shared" si="27"/>
        <v>50</v>
      </c>
      <c r="AE48" s="1032">
        <f t="shared" si="27"/>
        <v>68</v>
      </c>
      <c r="AF48" s="1033">
        <f t="shared" si="27"/>
        <v>47</v>
      </c>
      <c r="AH48" s="172">
        <f>SUM(U48:AG48)</f>
        <v>496</v>
      </c>
      <c r="AI48" s="134">
        <f t="shared" si="17"/>
        <v>496</v>
      </c>
      <c r="AJ48" s="170"/>
      <c r="AK48" s="170">
        <f t="shared" si="18"/>
        <v>-496</v>
      </c>
    </row>
    <row r="49" spans="1:37" ht="13.5" customHeight="1" x14ac:dyDescent="0.15">
      <c r="B49" s="1306"/>
      <c r="C49" s="1306"/>
      <c r="D49" s="146" t="s">
        <v>176</v>
      </c>
      <c r="E49" s="1122">
        <v>4428.8</v>
      </c>
      <c r="F49" s="1123">
        <v>5123.5999999999995</v>
      </c>
      <c r="G49" s="1123">
        <v>6427.2999999999993</v>
      </c>
      <c r="H49" s="1123">
        <v>3973.8000000000006</v>
      </c>
      <c r="I49" s="1123">
        <v>1552.3000000000002</v>
      </c>
      <c r="J49" s="1123">
        <v>5838.6</v>
      </c>
      <c r="K49" s="1123">
        <v>7158</v>
      </c>
      <c r="L49" s="1123">
        <v>4050.7</v>
      </c>
      <c r="M49" s="1123">
        <v>8813.7000000000007</v>
      </c>
      <c r="N49" s="1123">
        <v>7182.7</v>
      </c>
      <c r="O49" s="1123">
        <v>12079.8</v>
      </c>
      <c r="P49" s="1124">
        <v>5871.3</v>
      </c>
      <c r="R49" s="1306"/>
      <c r="S49" s="1306"/>
      <c r="T49" s="146" t="s">
        <v>389</v>
      </c>
      <c r="U49" s="1122">
        <f t="shared" si="27"/>
        <v>14428.7</v>
      </c>
      <c r="V49" s="1123">
        <f t="shared" si="27"/>
        <v>19846.699999999997</v>
      </c>
      <c r="W49" s="1123">
        <f t="shared" si="27"/>
        <v>16603.8</v>
      </c>
      <c r="X49" s="1123">
        <f t="shared" si="27"/>
        <v>13272.100000000002</v>
      </c>
      <c r="Y49" s="1123">
        <f t="shared" si="27"/>
        <v>7127.2000000000007</v>
      </c>
      <c r="Z49" s="1123">
        <f t="shared" si="27"/>
        <v>15929.699999999999</v>
      </c>
      <c r="AA49" s="1123">
        <f t="shared" si="27"/>
        <v>19257.3</v>
      </c>
      <c r="AB49" s="1123">
        <f t="shared" si="27"/>
        <v>12097.7</v>
      </c>
      <c r="AC49" s="1123">
        <f t="shared" si="27"/>
        <v>13348.800000000001</v>
      </c>
      <c r="AD49" s="1123">
        <f t="shared" si="27"/>
        <v>19839.900000000001</v>
      </c>
      <c r="AE49" s="1123">
        <f t="shared" si="27"/>
        <v>26524.1</v>
      </c>
      <c r="AF49" s="1124">
        <f t="shared" si="27"/>
        <v>19426.5</v>
      </c>
      <c r="AH49" s="169">
        <f>SUM(U49:AG49)</f>
        <v>197702.5</v>
      </c>
      <c r="AI49" s="134">
        <f t="shared" si="17"/>
        <v>197702.5</v>
      </c>
      <c r="AJ49" s="170"/>
      <c r="AK49" s="170">
        <f t="shared" si="18"/>
        <v>-197702.5</v>
      </c>
    </row>
    <row r="50" spans="1:37" ht="13.5" customHeight="1" x14ac:dyDescent="0.15">
      <c r="B50" s="1306"/>
      <c r="C50" s="1306"/>
      <c r="D50" s="146" t="s">
        <v>177</v>
      </c>
      <c r="E50" s="1034">
        <v>2988690</v>
      </c>
      <c r="F50" s="1035">
        <v>3734493</v>
      </c>
      <c r="G50" s="1035">
        <v>5023285</v>
      </c>
      <c r="H50" s="1035">
        <v>3522185</v>
      </c>
      <c r="I50" s="1035">
        <v>1408968</v>
      </c>
      <c r="J50" s="1035">
        <v>4986956</v>
      </c>
      <c r="K50" s="1035">
        <v>6084414</v>
      </c>
      <c r="L50" s="1035">
        <v>3345007</v>
      </c>
      <c r="M50" s="1035">
        <v>7392994</v>
      </c>
      <c r="N50" s="1035">
        <v>5897557</v>
      </c>
      <c r="O50" s="1035">
        <v>10566860</v>
      </c>
      <c r="P50" s="1036">
        <v>5546972</v>
      </c>
      <c r="R50" s="1306"/>
      <c r="S50" s="1306"/>
      <c r="T50" s="146" t="s">
        <v>390</v>
      </c>
      <c r="U50" s="1034">
        <f t="shared" si="27"/>
        <v>10104541</v>
      </c>
      <c r="V50" s="1035">
        <f t="shared" si="27"/>
        <v>14627065</v>
      </c>
      <c r="W50" s="1035">
        <f t="shared" si="27"/>
        <v>13751362</v>
      </c>
      <c r="X50" s="1035">
        <f t="shared" si="27"/>
        <v>11729237</v>
      </c>
      <c r="Y50" s="1035">
        <f t="shared" si="27"/>
        <v>6015037</v>
      </c>
      <c r="Z50" s="1035">
        <f t="shared" si="27"/>
        <v>14495103</v>
      </c>
      <c r="AA50" s="1035">
        <f t="shared" si="27"/>
        <v>15605795</v>
      </c>
      <c r="AB50" s="1035">
        <f t="shared" si="27"/>
        <v>9804745</v>
      </c>
      <c r="AC50" s="1035">
        <f t="shared" si="27"/>
        <v>10914826</v>
      </c>
      <c r="AD50" s="1035">
        <f t="shared" si="27"/>
        <v>15907919</v>
      </c>
      <c r="AE50" s="1035">
        <f t="shared" si="27"/>
        <v>23443692</v>
      </c>
      <c r="AF50" s="1036">
        <f t="shared" si="27"/>
        <v>17795762</v>
      </c>
      <c r="AH50" s="169">
        <f>SUM(U50:AF50)</f>
        <v>164195084</v>
      </c>
      <c r="AI50" s="134">
        <f t="shared" si="17"/>
        <v>164195084</v>
      </c>
      <c r="AJ50" s="170"/>
      <c r="AK50" s="170">
        <f t="shared" si="18"/>
        <v>-164195084</v>
      </c>
    </row>
    <row r="51" spans="1:37" ht="15.6" customHeight="1" x14ac:dyDescent="0.15">
      <c r="B51" s="1306"/>
      <c r="C51" s="1307"/>
      <c r="D51" s="149" t="s">
        <v>179</v>
      </c>
      <c r="E51" s="1037">
        <f t="shared" ref="E51:P51" si="28">IF(E49 = 0, 0, E50/E49)</f>
        <v>674.83065390173408</v>
      </c>
      <c r="F51" s="1038">
        <f t="shared" si="28"/>
        <v>728.88066984151772</v>
      </c>
      <c r="G51" s="1038">
        <f t="shared" si="28"/>
        <v>781.55446299379219</v>
      </c>
      <c r="H51" s="1038">
        <f t="shared" si="28"/>
        <v>886.35185464794392</v>
      </c>
      <c r="I51" s="1038">
        <f t="shared" si="28"/>
        <v>907.66475552406098</v>
      </c>
      <c r="J51" s="1038">
        <f t="shared" si="28"/>
        <v>854.13558044736749</v>
      </c>
      <c r="K51" s="1038">
        <f t="shared" si="28"/>
        <v>850.01592623637885</v>
      </c>
      <c r="L51" s="1038">
        <f t="shared" si="28"/>
        <v>825.78492606216219</v>
      </c>
      <c r="M51" s="1038">
        <f t="shared" si="28"/>
        <v>838.8070844253831</v>
      </c>
      <c r="N51" s="1038">
        <f t="shared" si="28"/>
        <v>821.07800687763654</v>
      </c>
      <c r="O51" s="1038">
        <f t="shared" si="28"/>
        <v>874.75454891637287</v>
      </c>
      <c r="P51" s="1039">
        <f t="shared" si="28"/>
        <v>944.76044487592185</v>
      </c>
      <c r="R51" s="1306"/>
      <c r="S51" s="1307"/>
      <c r="T51" s="149" t="s">
        <v>391</v>
      </c>
      <c r="U51" s="1037">
        <f>IF(U49=0,0,U50/U49)</f>
        <v>700.30848239966178</v>
      </c>
      <c r="V51" s="1038">
        <f t="shared" ref="V51:AF51" si="29">IF(V49=0,0,V50/V49)</f>
        <v>737.0023731905053</v>
      </c>
      <c r="W51" s="1038">
        <f t="shared" si="29"/>
        <v>828.20571194545835</v>
      </c>
      <c r="X51" s="1038">
        <f t="shared" si="29"/>
        <v>883.7514033197458</v>
      </c>
      <c r="Y51" s="1038">
        <f t="shared" si="29"/>
        <v>843.95512964417992</v>
      </c>
      <c r="Z51" s="1038">
        <f t="shared" si="29"/>
        <v>909.94199514115155</v>
      </c>
      <c r="AA51" s="1038">
        <f t="shared" si="29"/>
        <v>810.38333515082593</v>
      </c>
      <c r="AB51" s="1038">
        <f t="shared" si="29"/>
        <v>810.46355918893664</v>
      </c>
      <c r="AC51" s="1038">
        <f t="shared" si="29"/>
        <v>817.66346038595225</v>
      </c>
      <c r="AD51" s="1038">
        <f t="shared" si="29"/>
        <v>801.81447487134506</v>
      </c>
      <c r="AE51" s="1038">
        <f t="shared" si="29"/>
        <v>883.86380687751898</v>
      </c>
      <c r="AF51" s="1039">
        <f t="shared" si="29"/>
        <v>916.05600597122486</v>
      </c>
      <c r="AH51" s="171">
        <f>IF(AH49=0,"－",AH50/AH49)</f>
        <v>830.51597223100362</v>
      </c>
      <c r="AI51" s="134">
        <f t="shared" si="17"/>
        <v>830.51597223100362</v>
      </c>
      <c r="AJ51" s="170"/>
      <c r="AK51" s="170"/>
    </row>
    <row r="52" spans="1:37" ht="13.5" customHeight="1" x14ac:dyDescent="0.15">
      <c r="B52" s="1306"/>
      <c r="C52" s="1305">
        <v>1</v>
      </c>
      <c r="D52" s="144" t="s">
        <v>178</v>
      </c>
      <c r="E52" s="1031">
        <v>11</v>
      </c>
      <c r="F52" s="1032">
        <v>1</v>
      </c>
      <c r="G52" s="1032">
        <v>7</v>
      </c>
      <c r="H52" s="1032">
        <v>7</v>
      </c>
      <c r="I52" s="1032">
        <v>3</v>
      </c>
      <c r="J52" s="1032">
        <v>5</v>
      </c>
      <c r="K52" s="1032">
        <v>7</v>
      </c>
      <c r="L52" s="1032">
        <v>9</v>
      </c>
      <c r="M52" s="1032">
        <v>6</v>
      </c>
      <c r="N52" s="1032">
        <v>5</v>
      </c>
      <c r="O52" s="1032">
        <v>12</v>
      </c>
      <c r="P52" s="1033">
        <v>12</v>
      </c>
      <c r="R52" s="1306"/>
      <c r="S52" s="1305">
        <v>1</v>
      </c>
      <c r="T52" s="144" t="s">
        <v>388</v>
      </c>
      <c r="U52" s="1031">
        <f t="shared" ref="U52:AF54" si="30">E25+E52+U25</f>
        <v>132</v>
      </c>
      <c r="V52" s="1032">
        <f t="shared" si="30"/>
        <v>74</v>
      </c>
      <c r="W52" s="1032">
        <f t="shared" si="30"/>
        <v>88</v>
      </c>
      <c r="X52" s="1032">
        <f t="shared" si="30"/>
        <v>83</v>
      </c>
      <c r="Y52" s="1032">
        <f t="shared" si="30"/>
        <v>87</v>
      </c>
      <c r="Z52" s="1032">
        <f t="shared" si="30"/>
        <v>124</v>
      </c>
      <c r="AA52" s="1032">
        <f t="shared" si="30"/>
        <v>140</v>
      </c>
      <c r="AB52" s="1032">
        <f t="shared" si="30"/>
        <v>124</v>
      </c>
      <c r="AC52" s="1032">
        <f t="shared" si="30"/>
        <v>101</v>
      </c>
      <c r="AD52" s="1032">
        <f t="shared" si="30"/>
        <v>80</v>
      </c>
      <c r="AE52" s="1032">
        <f t="shared" si="30"/>
        <v>74</v>
      </c>
      <c r="AF52" s="1033">
        <f t="shared" si="30"/>
        <v>120</v>
      </c>
      <c r="AH52" s="172">
        <f>SUM(U52:AG52)</f>
        <v>1227</v>
      </c>
      <c r="AI52" s="134">
        <f t="shared" si="17"/>
        <v>1227</v>
      </c>
      <c r="AJ52" s="170"/>
      <c r="AK52" s="170">
        <f t="shared" si="18"/>
        <v>-1227</v>
      </c>
    </row>
    <row r="53" spans="1:37" ht="13.5" customHeight="1" x14ac:dyDescent="0.15">
      <c r="B53" s="1306"/>
      <c r="C53" s="1306"/>
      <c r="D53" s="146" t="s">
        <v>176</v>
      </c>
      <c r="E53" s="1122">
        <v>4088.6</v>
      </c>
      <c r="F53" s="1123">
        <v>382.7</v>
      </c>
      <c r="G53" s="1123">
        <v>2535</v>
      </c>
      <c r="H53" s="1123">
        <v>2528.5</v>
      </c>
      <c r="I53" s="1123">
        <v>998.30000000000007</v>
      </c>
      <c r="J53" s="1123">
        <v>1786</v>
      </c>
      <c r="K53" s="1123">
        <v>2427.1</v>
      </c>
      <c r="L53" s="1123">
        <v>3045.2</v>
      </c>
      <c r="M53" s="1123">
        <v>2370.8000000000002</v>
      </c>
      <c r="N53" s="1123">
        <v>1774.5</v>
      </c>
      <c r="O53" s="1123">
        <v>4109.5</v>
      </c>
      <c r="P53" s="1124">
        <v>4152.6000000000004</v>
      </c>
      <c r="R53" s="1306"/>
      <c r="S53" s="1306"/>
      <c r="T53" s="146" t="s">
        <v>389</v>
      </c>
      <c r="U53" s="1122">
        <f t="shared" si="30"/>
        <v>39987.199999999997</v>
      </c>
      <c r="V53" s="1123">
        <f t="shared" si="30"/>
        <v>21024.799999999999</v>
      </c>
      <c r="W53" s="1123">
        <f t="shared" si="30"/>
        <v>24865.7</v>
      </c>
      <c r="X53" s="1123">
        <f t="shared" si="30"/>
        <v>22444.6</v>
      </c>
      <c r="Y53" s="1123">
        <f t="shared" si="30"/>
        <v>23341.100000000002</v>
      </c>
      <c r="Z53" s="1123">
        <f t="shared" si="30"/>
        <v>35549.5</v>
      </c>
      <c r="AA53" s="1123">
        <f t="shared" si="30"/>
        <v>38024.600000000006</v>
      </c>
      <c r="AB53" s="1123">
        <f t="shared" si="30"/>
        <v>34300.400000000001</v>
      </c>
      <c r="AC53" s="1123">
        <f t="shared" si="30"/>
        <v>29254.2</v>
      </c>
      <c r="AD53" s="1123">
        <f t="shared" si="30"/>
        <v>23804.699999999997</v>
      </c>
      <c r="AE53" s="1123">
        <f t="shared" si="30"/>
        <v>20256.8</v>
      </c>
      <c r="AF53" s="1124">
        <f t="shared" si="30"/>
        <v>34457.5</v>
      </c>
      <c r="AH53" s="169">
        <f>SUM(U53:AG53)</f>
        <v>347311.1</v>
      </c>
      <c r="AI53" s="134">
        <f t="shared" si="17"/>
        <v>347311.1</v>
      </c>
      <c r="AJ53" s="170"/>
      <c r="AK53" s="170">
        <f t="shared" si="18"/>
        <v>-347311.1</v>
      </c>
    </row>
    <row r="54" spans="1:37" ht="13.5" customHeight="1" x14ac:dyDescent="0.15">
      <c r="B54" s="1306"/>
      <c r="C54" s="1306"/>
      <c r="D54" s="146" t="s">
        <v>177</v>
      </c>
      <c r="E54" s="1034">
        <v>2450442</v>
      </c>
      <c r="F54" s="1035">
        <v>292627</v>
      </c>
      <c r="G54" s="1035">
        <v>1902690</v>
      </c>
      <c r="H54" s="1035">
        <v>1942966</v>
      </c>
      <c r="I54" s="1035">
        <v>759223</v>
      </c>
      <c r="J54" s="1035">
        <v>1423688</v>
      </c>
      <c r="K54" s="1035">
        <v>1830275</v>
      </c>
      <c r="L54" s="1035">
        <v>2391581</v>
      </c>
      <c r="M54" s="1035">
        <v>1710249</v>
      </c>
      <c r="N54" s="1035">
        <v>1291432</v>
      </c>
      <c r="O54" s="1035">
        <v>3788083</v>
      </c>
      <c r="P54" s="1036">
        <v>3520185</v>
      </c>
      <c r="R54" s="1306"/>
      <c r="S54" s="1306"/>
      <c r="T54" s="146" t="s">
        <v>390</v>
      </c>
      <c r="U54" s="1034">
        <f t="shared" si="30"/>
        <v>23697141</v>
      </c>
      <c r="V54" s="1035">
        <f t="shared" si="30"/>
        <v>13610847</v>
      </c>
      <c r="W54" s="1035">
        <f t="shared" si="30"/>
        <v>17758620</v>
      </c>
      <c r="X54" s="1035">
        <f t="shared" si="30"/>
        <v>17419664</v>
      </c>
      <c r="Y54" s="1035">
        <f t="shared" si="30"/>
        <v>17622275</v>
      </c>
      <c r="Z54" s="1035">
        <f t="shared" si="30"/>
        <v>26002327</v>
      </c>
      <c r="AA54" s="1035">
        <f t="shared" si="30"/>
        <v>26923141</v>
      </c>
      <c r="AB54" s="1035">
        <f t="shared" si="30"/>
        <v>24159155</v>
      </c>
      <c r="AC54" s="1035">
        <f t="shared" si="30"/>
        <v>20110584</v>
      </c>
      <c r="AD54" s="1035">
        <f t="shared" si="30"/>
        <v>16099367</v>
      </c>
      <c r="AE54" s="1035">
        <f t="shared" si="30"/>
        <v>16070641</v>
      </c>
      <c r="AF54" s="1036">
        <f t="shared" si="30"/>
        <v>26457804</v>
      </c>
      <c r="AH54" s="169">
        <f>SUM(U54:AF54)</f>
        <v>245931566</v>
      </c>
      <c r="AI54" s="134">
        <f t="shared" si="17"/>
        <v>245931566</v>
      </c>
      <c r="AJ54" s="170"/>
      <c r="AK54" s="170">
        <f t="shared" si="18"/>
        <v>-245931566</v>
      </c>
    </row>
    <row r="55" spans="1:37" ht="15.6" customHeight="1" x14ac:dyDescent="0.15">
      <c r="B55" s="1306"/>
      <c r="C55" s="1307"/>
      <c r="D55" s="149" t="s">
        <v>179</v>
      </c>
      <c r="E55" s="1037">
        <f t="shared" ref="E55:P55" si="31">IF(E53=0,0,E54/E53)</f>
        <v>599.33522477131532</v>
      </c>
      <c r="F55" s="1038">
        <f>IF(F53=0,0,F54/F53)</f>
        <v>764.63809772667889</v>
      </c>
      <c r="G55" s="1038">
        <f t="shared" si="31"/>
        <v>750.56804733727813</v>
      </c>
      <c r="H55" s="1038">
        <f t="shared" si="31"/>
        <v>768.42633972711099</v>
      </c>
      <c r="I55" s="1038">
        <f t="shared" si="31"/>
        <v>760.51587699088441</v>
      </c>
      <c r="J55" s="1038">
        <f t="shared" si="31"/>
        <v>797.13773796192606</v>
      </c>
      <c r="K55" s="1038">
        <f t="shared" si="31"/>
        <v>754.09954266408477</v>
      </c>
      <c r="L55" s="1038">
        <f t="shared" si="31"/>
        <v>785.36089583606997</v>
      </c>
      <c r="M55" s="1038">
        <f t="shared" si="31"/>
        <v>721.38054665091943</v>
      </c>
      <c r="N55" s="1038">
        <f t="shared" si="31"/>
        <v>727.77233023386873</v>
      </c>
      <c r="O55" s="1038">
        <f t="shared" si="31"/>
        <v>921.78683538143332</v>
      </c>
      <c r="P55" s="1039">
        <f t="shared" si="31"/>
        <v>847.70625632134079</v>
      </c>
      <c r="R55" s="1306"/>
      <c r="S55" s="1307"/>
      <c r="T55" s="149" t="s">
        <v>391</v>
      </c>
      <c r="U55" s="1037">
        <f>IF(U53=0,0,U54/U53)</f>
        <v>592.61816281209997</v>
      </c>
      <c r="V55" s="1038">
        <f t="shared" ref="V55:AF55" si="32">IF(V53=0,0,V54/V53)</f>
        <v>647.37105703740349</v>
      </c>
      <c r="W55" s="1038">
        <f t="shared" si="32"/>
        <v>714.18138238617848</v>
      </c>
      <c r="X55" s="1038">
        <f t="shared" si="32"/>
        <v>776.11826452687956</v>
      </c>
      <c r="Y55" s="1038">
        <f t="shared" si="32"/>
        <v>754.9890536435729</v>
      </c>
      <c r="Z55" s="1038">
        <f t="shared" si="32"/>
        <v>731.44002025344946</v>
      </c>
      <c r="AA55" s="1038">
        <f t="shared" si="32"/>
        <v>708.04534432972332</v>
      </c>
      <c r="AB55" s="1038">
        <f t="shared" si="32"/>
        <v>704.34032839267172</v>
      </c>
      <c r="AC55" s="1038">
        <f t="shared" si="32"/>
        <v>687.44262362327459</v>
      </c>
      <c r="AD55" s="1038">
        <f t="shared" si="32"/>
        <v>676.31043449402853</v>
      </c>
      <c r="AE55" s="1038">
        <f t="shared" si="32"/>
        <v>793.34549385885236</v>
      </c>
      <c r="AF55" s="1039">
        <f t="shared" si="32"/>
        <v>767.83875789015451</v>
      </c>
      <c r="AH55" s="171">
        <f>IF(AH53=0,"－",AH54/AH53)</f>
        <v>708.1016587146222</v>
      </c>
      <c r="AI55" s="134">
        <f t="shared" si="17"/>
        <v>708.1016587146222</v>
      </c>
      <c r="AJ55" s="170"/>
      <c r="AK55" s="170"/>
    </row>
    <row r="56" spans="1:37" ht="13.5" customHeight="1" x14ac:dyDescent="0.15">
      <c r="B56" s="1306"/>
      <c r="C56" s="1305" t="s">
        <v>21</v>
      </c>
      <c r="D56" s="144" t="s">
        <v>178</v>
      </c>
      <c r="E56" s="1031">
        <f t="shared" ref="E56:P57" si="33">E36+E40+E44+E48+E52</f>
        <v>22</v>
      </c>
      <c r="F56" s="1032">
        <f>F36+F40+F44+F48+F52</f>
        <v>14</v>
      </c>
      <c r="G56" s="1032">
        <f>G36+G40+G44+G48+G52</f>
        <v>25</v>
      </c>
      <c r="H56" s="1032">
        <f>H36+H40+H44+H48+H52</f>
        <v>17</v>
      </c>
      <c r="I56" s="1032">
        <f t="shared" si="33"/>
        <v>7</v>
      </c>
      <c r="J56" s="1032">
        <f t="shared" si="33"/>
        <v>20</v>
      </c>
      <c r="K56" s="1032">
        <f t="shared" si="33"/>
        <v>27</v>
      </c>
      <c r="L56" s="1032">
        <f t="shared" si="33"/>
        <v>20</v>
      </c>
      <c r="M56" s="1032">
        <f t="shared" si="33"/>
        <v>29</v>
      </c>
      <c r="N56" s="1032">
        <f t="shared" si="33"/>
        <v>23</v>
      </c>
      <c r="O56" s="1032">
        <f t="shared" si="33"/>
        <v>43</v>
      </c>
      <c r="P56" s="1033">
        <f t="shared" si="33"/>
        <v>27</v>
      </c>
      <c r="R56" s="1306"/>
      <c r="S56" s="1305" t="s">
        <v>363</v>
      </c>
      <c r="T56" s="144" t="s">
        <v>388</v>
      </c>
      <c r="U56" s="1031">
        <f t="shared" ref="U56:AF58" si="34">U36+U40+U44+U48+U52</f>
        <v>167</v>
      </c>
      <c r="V56" s="1032">
        <f t="shared" si="34"/>
        <v>124</v>
      </c>
      <c r="W56" s="1032">
        <f t="shared" si="34"/>
        <v>132</v>
      </c>
      <c r="X56" s="1032">
        <f t="shared" si="34"/>
        <v>116</v>
      </c>
      <c r="Y56" s="1032">
        <f t="shared" si="34"/>
        <v>105</v>
      </c>
      <c r="Z56" s="1032">
        <f t="shared" si="34"/>
        <v>163</v>
      </c>
      <c r="AA56" s="1032">
        <f t="shared" si="34"/>
        <v>192</v>
      </c>
      <c r="AB56" s="1032">
        <f t="shared" si="34"/>
        <v>156</v>
      </c>
      <c r="AC56" s="1032">
        <f t="shared" si="34"/>
        <v>135</v>
      </c>
      <c r="AD56" s="1032">
        <f>AD36+AD40+AD44+AD48+AD52</f>
        <v>130</v>
      </c>
      <c r="AE56" s="1032">
        <f>AE36+AE40+AE44+AE48+AE52</f>
        <v>143</v>
      </c>
      <c r="AF56" s="1033">
        <f>AF36+AF40+AF44+AF48+AF52</f>
        <v>167</v>
      </c>
      <c r="AH56" s="172">
        <f>AH36+AH40+AH44+AH48+AH52</f>
        <v>1730</v>
      </c>
      <c r="AI56" s="134">
        <f t="shared" si="17"/>
        <v>1730</v>
      </c>
      <c r="AJ56" s="170"/>
      <c r="AK56" s="170">
        <f t="shared" si="18"/>
        <v>-1730</v>
      </c>
    </row>
    <row r="57" spans="1:37" ht="13.5" customHeight="1" x14ac:dyDescent="0.15">
      <c r="B57" s="1306"/>
      <c r="C57" s="1306"/>
      <c r="D57" s="146" t="s">
        <v>176</v>
      </c>
      <c r="E57" s="1122">
        <f t="shared" si="33"/>
        <v>8517.4</v>
      </c>
      <c r="F57" s="1123">
        <f>F37+F41+F45+F49+F53</f>
        <v>5506.2999999999993</v>
      </c>
      <c r="G57" s="1123">
        <f t="shared" si="33"/>
        <v>9922.1999999999989</v>
      </c>
      <c r="H57" s="1123">
        <f t="shared" si="33"/>
        <v>6502.3000000000011</v>
      </c>
      <c r="I57" s="1123">
        <f t="shared" si="33"/>
        <v>2550.6000000000004</v>
      </c>
      <c r="J57" s="1123">
        <f t="shared" si="33"/>
        <v>7624.6</v>
      </c>
      <c r="K57" s="1123">
        <f t="shared" si="33"/>
        <v>10058.299999999999</v>
      </c>
      <c r="L57" s="1123">
        <f t="shared" si="33"/>
        <v>7095.9</v>
      </c>
      <c r="M57" s="1123">
        <f t="shared" si="33"/>
        <v>11184.5</v>
      </c>
      <c r="N57" s="1123">
        <f t="shared" si="33"/>
        <v>8957.2000000000007</v>
      </c>
      <c r="O57" s="1123">
        <f t="shared" si="33"/>
        <v>16189.3</v>
      </c>
      <c r="P57" s="1124">
        <f>P37+P41+P45+P49+P53</f>
        <v>10023.900000000001</v>
      </c>
      <c r="R57" s="1306"/>
      <c r="S57" s="1306"/>
      <c r="T57" s="146" t="s">
        <v>389</v>
      </c>
      <c r="U57" s="1122">
        <f t="shared" si="34"/>
        <v>54415.899999999994</v>
      </c>
      <c r="V57" s="1123">
        <f t="shared" si="34"/>
        <v>40871.5</v>
      </c>
      <c r="W57" s="1123">
        <f t="shared" si="34"/>
        <v>42900.1</v>
      </c>
      <c r="X57" s="1123">
        <f t="shared" si="34"/>
        <v>36131</v>
      </c>
      <c r="Y57" s="1123">
        <f t="shared" si="34"/>
        <v>30468.300000000003</v>
      </c>
      <c r="Z57" s="1123">
        <f t="shared" si="34"/>
        <v>51479.199999999997</v>
      </c>
      <c r="AA57" s="1123">
        <f t="shared" si="34"/>
        <v>58288.200000000004</v>
      </c>
      <c r="AB57" s="1123">
        <f t="shared" si="34"/>
        <v>46398.100000000006</v>
      </c>
      <c r="AC57" s="1123">
        <f t="shared" si="34"/>
        <v>42603</v>
      </c>
      <c r="AD57" s="1123">
        <f>AD37+AD41+AD45+AD49+AD53</f>
        <v>43644.6</v>
      </c>
      <c r="AE57" s="1123">
        <f t="shared" si="34"/>
        <v>47253.1</v>
      </c>
      <c r="AF57" s="1124">
        <f t="shared" si="34"/>
        <v>53884</v>
      </c>
      <c r="AH57" s="169">
        <f>AH37+AH41+AH45+AH49+AH53</f>
        <v>548337</v>
      </c>
      <c r="AI57" s="134">
        <f t="shared" si="17"/>
        <v>548337</v>
      </c>
      <c r="AJ57" s="170"/>
      <c r="AK57" s="170">
        <f t="shared" si="18"/>
        <v>-548337</v>
      </c>
    </row>
    <row r="58" spans="1:37" ht="13.5" customHeight="1" x14ac:dyDescent="0.15">
      <c r="B58" s="1306"/>
      <c r="C58" s="1306"/>
      <c r="D58" s="146" t="s">
        <v>177</v>
      </c>
      <c r="E58" s="1034">
        <f>E38+E42+E46+E50+E54</f>
        <v>5439132</v>
      </c>
      <c r="F58" s="1035">
        <f t="shared" ref="F58:O58" si="35">F38+F42+F46+F50+F54</f>
        <v>4027120</v>
      </c>
      <c r="G58" s="1035">
        <f t="shared" si="35"/>
        <v>7983690</v>
      </c>
      <c r="H58" s="1035">
        <f t="shared" si="35"/>
        <v>5465151</v>
      </c>
      <c r="I58" s="1035">
        <f t="shared" si="35"/>
        <v>2168191</v>
      </c>
      <c r="J58" s="1035">
        <f t="shared" si="35"/>
        <v>6410644</v>
      </c>
      <c r="K58" s="1035">
        <f t="shared" si="35"/>
        <v>8456919</v>
      </c>
      <c r="L58" s="1035">
        <f>L38+L42+L46+L50+L54</f>
        <v>5736588</v>
      </c>
      <c r="M58" s="1035">
        <f t="shared" si="35"/>
        <v>9103243</v>
      </c>
      <c r="N58" s="1035">
        <f t="shared" si="35"/>
        <v>7188989</v>
      </c>
      <c r="O58" s="1035">
        <f t="shared" si="35"/>
        <v>14354943</v>
      </c>
      <c r="P58" s="1036">
        <f>P38+P42+P46+P50+P54</f>
        <v>9067157</v>
      </c>
      <c r="R58" s="1306"/>
      <c r="S58" s="1306"/>
      <c r="T58" s="146" t="s">
        <v>390</v>
      </c>
      <c r="U58" s="1034">
        <f t="shared" si="34"/>
        <v>33801682</v>
      </c>
      <c r="V58" s="1035">
        <f t="shared" si="34"/>
        <v>28237912</v>
      </c>
      <c r="W58" s="1035">
        <f t="shared" si="34"/>
        <v>33128921</v>
      </c>
      <c r="X58" s="1035">
        <f t="shared" si="34"/>
        <v>29641537</v>
      </c>
      <c r="Y58" s="1035">
        <f t="shared" si="34"/>
        <v>23637312</v>
      </c>
      <c r="Z58" s="1035">
        <f t="shared" si="34"/>
        <v>40497430</v>
      </c>
      <c r="AA58" s="1035">
        <f t="shared" si="34"/>
        <v>43688943</v>
      </c>
      <c r="AB58" s="1035">
        <f t="shared" si="34"/>
        <v>33963900</v>
      </c>
      <c r="AC58" s="1035">
        <f t="shared" si="34"/>
        <v>31025410</v>
      </c>
      <c r="AD58" s="1035">
        <f>AD38+AD42+AD46+AD50+AD54</f>
        <v>32007286</v>
      </c>
      <c r="AE58" s="1035">
        <f t="shared" si="34"/>
        <v>40126814</v>
      </c>
      <c r="AF58" s="1036">
        <f t="shared" si="34"/>
        <v>44253566</v>
      </c>
      <c r="AH58" s="169">
        <f>AH38+AH42+AH46+AH50+AH54</f>
        <v>414010713</v>
      </c>
      <c r="AI58" s="134">
        <f t="shared" si="17"/>
        <v>414010713</v>
      </c>
      <c r="AJ58" s="170"/>
      <c r="AK58" s="170">
        <f t="shared" si="18"/>
        <v>-414010713</v>
      </c>
    </row>
    <row r="59" spans="1:37" ht="15.6" customHeight="1" x14ac:dyDescent="0.15">
      <c r="B59" s="1307"/>
      <c r="C59" s="1307"/>
      <c r="D59" s="149" t="s">
        <v>179</v>
      </c>
      <c r="E59" s="1037">
        <f t="shared" ref="E59:O59" si="36">IF(E57=0,0,E58/E57)</f>
        <v>638.59064972879048</v>
      </c>
      <c r="F59" s="1038">
        <f t="shared" si="36"/>
        <v>731.36588998056777</v>
      </c>
      <c r="G59" s="1038">
        <f t="shared" si="36"/>
        <v>804.6290137267946</v>
      </c>
      <c r="H59" s="1038">
        <f t="shared" si="36"/>
        <v>840.49505559571219</v>
      </c>
      <c r="I59" s="1038">
        <f t="shared" si="36"/>
        <v>850.07096369481678</v>
      </c>
      <c r="J59" s="1038">
        <f t="shared" si="36"/>
        <v>840.78430343886885</v>
      </c>
      <c r="K59" s="1038">
        <f t="shared" si="36"/>
        <v>840.79009375341764</v>
      </c>
      <c r="L59" s="1038">
        <f t="shared" si="36"/>
        <v>808.4369847376654</v>
      </c>
      <c r="M59" s="1038">
        <f>IF(M57=0,0,M58/M57)</f>
        <v>813.91595511645585</v>
      </c>
      <c r="N59" s="1038">
        <f t="shared" si="36"/>
        <v>802.59333273790912</v>
      </c>
      <c r="O59" s="1038">
        <f t="shared" si="36"/>
        <v>886.69324800948777</v>
      </c>
      <c r="P59" s="1039">
        <f>IF(P57=0,0,P58/P57)</f>
        <v>904.55381637885444</v>
      </c>
      <c r="R59" s="1307"/>
      <c r="S59" s="1307"/>
      <c r="T59" s="149" t="s">
        <v>391</v>
      </c>
      <c r="U59" s="1037">
        <f>IF(U57=0,0,U58/U57)</f>
        <v>621.17289248179304</v>
      </c>
      <c r="V59" s="1038">
        <f t="shared" ref="V59:AF59" si="37">IF(V57=0,0,V58/V57)</f>
        <v>690.89492678272143</v>
      </c>
      <c r="W59" s="1038">
        <f t="shared" si="37"/>
        <v>772.23412066638537</v>
      </c>
      <c r="X59" s="1038">
        <f t="shared" si="37"/>
        <v>820.39071711272868</v>
      </c>
      <c r="Y59" s="1038">
        <f t="shared" si="37"/>
        <v>775.80015951004805</v>
      </c>
      <c r="Z59" s="1038">
        <f t="shared" si="37"/>
        <v>786.67558936424814</v>
      </c>
      <c r="AA59" s="1038">
        <f t="shared" si="37"/>
        <v>749.53323314152772</v>
      </c>
      <c r="AB59" s="1038">
        <f t="shared" si="37"/>
        <v>732.01057801935849</v>
      </c>
      <c r="AC59" s="1038">
        <f t="shared" si="37"/>
        <v>728.24472454991428</v>
      </c>
      <c r="AD59" s="1038">
        <f t="shared" si="37"/>
        <v>733.36188211141814</v>
      </c>
      <c r="AE59" s="1038">
        <f t="shared" si="37"/>
        <v>849.18902675168408</v>
      </c>
      <c r="AF59" s="1039">
        <f t="shared" si="37"/>
        <v>821.2747012100067</v>
      </c>
      <c r="AH59" s="171">
        <f>IF(AH57=0,"－",AH58/AH57)</f>
        <v>755.02968612367943</v>
      </c>
      <c r="AI59" s="134">
        <f t="shared" si="17"/>
        <v>755.02968612367943</v>
      </c>
      <c r="AJ59" s="170"/>
    </row>
    <row r="60" spans="1:37" ht="9" customHeight="1" x14ac:dyDescent="0.15">
      <c r="B60" s="148"/>
      <c r="C60" s="148"/>
      <c r="D60" s="148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R60" s="148"/>
      <c r="S60" s="148"/>
      <c r="T60" s="148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</row>
    <row r="61" spans="1:37" ht="9" customHeight="1" x14ac:dyDescent="0.15">
      <c r="B61" s="148"/>
      <c r="C61" s="148"/>
      <c r="D61" s="148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R61" s="148"/>
      <c r="S61" s="148"/>
      <c r="T61" s="148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</row>
    <row r="62" spans="1:37" x14ac:dyDescent="0.15">
      <c r="A62" s="1182" t="s">
        <v>590</v>
      </c>
      <c r="B62" s="1184"/>
      <c r="C62" s="1184"/>
      <c r="D62" s="1184"/>
      <c r="E62" s="1293"/>
      <c r="F62" s="1293"/>
      <c r="G62" s="1293"/>
      <c r="H62" s="1293"/>
      <c r="I62" s="1293"/>
      <c r="J62" s="1293"/>
      <c r="K62" s="1293"/>
      <c r="L62" s="1293"/>
      <c r="M62" s="1293"/>
      <c r="N62" s="1293"/>
      <c r="O62" s="1293"/>
      <c r="P62" s="1293"/>
      <c r="Q62" s="21"/>
      <c r="R62" s="1182" t="s">
        <v>591</v>
      </c>
      <c r="S62" s="1293"/>
      <c r="T62" s="1293"/>
      <c r="U62" s="1293"/>
      <c r="V62" s="1293"/>
      <c r="W62" s="1293"/>
      <c r="X62" s="1293"/>
      <c r="Y62" s="1293"/>
      <c r="Z62" s="1293"/>
      <c r="AA62" s="1293"/>
      <c r="AB62" s="1293"/>
      <c r="AC62" s="1293"/>
      <c r="AD62" s="1293"/>
      <c r="AE62" s="1293"/>
      <c r="AF62" s="1293"/>
    </row>
  </sheetData>
  <mergeCells count="85">
    <mergeCell ref="AH34:AH35"/>
    <mergeCell ref="AF34:AF35"/>
    <mergeCell ref="R36:R59"/>
    <mergeCell ref="S36:S39"/>
    <mergeCell ref="S40:S43"/>
    <mergeCell ref="S44:S47"/>
    <mergeCell ref="S48:S51"/>
    <mergeCell ref="S52:S55"/>
    <mergeCell ref="S56:S59"/>
    <mergeCell ref="AB34:AB35"/>
    <mergeCell ref="AD34:AD35"/>
    <mergeCell ref="AE34:AE35"/>
    <mergeCell ref="X34:X35"/>
    <mergeCell ref="Y34:Y35"/>
    <mergeCell ref="Z34:Z35"/>
    <mergeCell ref="AA34:AA35"/>
    <mergeCell ref="R34:T35"/>
    <mergeCell ref="U34:U35"/>
    <mergeCell ref="V34:V35"/>
    <mergeCell ref="W34:W35"/>
    <mergeCell ref="AC34:AC35"/>
    <mergeCell ref="R9:R32"/>
    <mergeCell ref="S9:S12"/>
    <mergeCell ref="S13:S16"/>
    <mergeCell ref="S17:S20"/>
    <mergeCell ref="S21:S24"/>
    <mergeCell ref="S25:S28"/>
    <mergeCell ref="S29:S32"/>
    <mergeCell ref="AE6:AF6"/>
    <mergeCell ref="R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O6:P6"/>
    <mergeCell ref="B36:B59"/>
    <mergeCell ref="C36:C39"/>
    <mergeCell ref="C40:C43"/>
    <mergeCell ref="C44:C47"/>
    <mergeCell ref="C48:C51"/>
    <mergeCell ref="C52:C55"/>
    <mergeCell ref="P34:P35"/>
    <mergeCell ref="L34:L35"/>
    <mergeCell ref="O34:O35"/>
    <mergeCell ref="L7:L8"/>
    <mergeCell ref="M7:M8"/>
    <mergeCell ref="G7:G8"/>
    <mergeCell ref="H7:H8"/>
    <mergeCell ref="R62:AF62"/>
    <mergeCell ref="N7:N8"/>
    <mergeCell ref="O7:O8"/>
    <mergeCell ref="P7:P8"/>
    <mergeCell ref="C25:C28"/>
    <mergeCell ref="M34:M35"/>
    <mergeCell ref="N34:N35"/>
    <mergeCell ref="I7:I8"/>
    <mergeCell ref="C21:C24"/>
    <mergeCell ref="E7:E8"/>
    <mergeCell ref="F7:F8"/>
    <mergeCell ref="C29:C32"/>
    <mergeCell ref="J7:J8"/>
    <mergeCell ref="K7:K8"/>
    <mergeCell ref="B7:D8"/>
    <mergeCell ref="C9:C12"/>
    <mergeCell ref="A62:P62"/>
    <mergeCell ref="B9:B32"/>
    <mergeCell ref="C13:C16"/>
    <mergeCell ref="C17:C20"/>
    <mergeCell ref="H34:H35"/>
    <mergeCell ref="I34:I35"/>
    <mergeCell ref="J34:J35"/>
    <mergeCell ref="K34:K35"/>
    <mergeCell ref="C56:C59"/>
    <mergeCell ref="B34:D35"/>
    <mergeCell ref="E34:E35"/>
    <mergeCell ref="F34:F35"/>
    <mergeCell ref="G34:G35"/>
  </mergeCells>
  <phoneticPr fontId="2"/>
  <pageMargins left="0.39370078740157483" right="0.27559055118110237" top="0.78740157480314965" bottom="0.27559055118110237" header="0.27559055118110237" footer="0"/>
  <pageSetup paperSize="9" scale="85" orientation="portrait" r:id="rId1"/>
  <headerFooter alignWithMargins="0"/>
  <colBreaks count="2" manualBreakCount="2">
    <brk id="16" max="1048575" man="1"/>
    <brk id="32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5"/>
  </sheetPr>
  <dimension ref="A1:AH62"/>
  <sheetViews>
    <sheetView showGridLines="0" view="pageBreakPreview" topLeftCell="G4" zoomScale="70" zoomScaleNormal="100" zoomScaleSheetLayoutView="70" workbookViewId="0">
      <selection activeCell="S4" sqref="S4"/>
    </sheetView>
  </sheetViews>
  <sheetFormatPr defaultRowHeight="13.5" x14ac:dyDescent="0.15"/>
  <cols>
    <col min="1" max="3" width="2.625" customWidth="1"/>
    <col min="4" max="4" width="10.5" customWidth="1"/>
    <col min="5" max="16" width="8" customWidth="1"/>
    <col min="17" max="17" width="2.875" customWidth="1"/>
    <col min="18" max="18" width="3.5" customWidth="1"/>
    <col min="19" max="19" width="2.625" customWidth="1"/>
    <col min="20" max="20" width="10.5" customWidth="1"/>
    <col min="21" max="21" width="10.25" customWidth="1"/>
    <col min="22" max="33" width="8.125" customWidth="1"/>
  </cols>
  <sheetData>
    <row r="1" spans="1:33" ht="10.5" customHeight="1" x14ac:dyDescent="0.15"/>
    <row r="2" spans="1:33" ht="18.75" x14ac:dyDescent="0.2">
      <c r="B2" s="5" t="s">
        <v>326</v>
      </c>
      <c r="C2" s="5"/>
      <c r="S2" s="5"/>
      <c r="T2" s="5"/>
    </row>
    <row r="3" spans="1:33" ht="8.1" customHeight="1" x14ac:dyDescent="0.2">
      <c r="B3" s="5"/>
      <c r="C3" s="5"/>
      <c r="S3" s="5"/>
      <c r="T3" s="5"/>
    </row>
    <row r="4" spans="1:33" ht="18" customHeight="1" x14ac:dyDescent="0.2">
      <c r="B4" s="3"/>
      <c r="C4" s="3"/>
      <c r="D4" s="5" t="s">
        <v>327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3"/>
      <c r="T4" s="3"/>
      <c r="U4" s="5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 t="s">
        <v>333</v>
      </c>
      <c r="K5" s="3"/>
      <c r="L5" s="3"/>
      <c r="M5" s="3"/>
      <c r="N5" s="3"/>
      <c r="O5" s="3"/>
      <c r="P5" s="3"/>
      <c r="Q5" s="135"/>
      <c r="R5" s="135"/>
      <c r="S5" s="135"/>
      <c r="T5" s="135"/>
      <c r="U5" s="3"/>
      <c r="V5" s="3"/>
      <c r="W5" s="3"/>
      <c r="X5" s="3"/>
      <c r="Y5" s="3"/>
      <c r="Z5" s="3"/>
      <c r="AA5" s="3" t="s">
        <v>333</v>
      </c>
      <c r="AB5" s="3"/>
      <c r="AC5" s="3"/>
      <c r="AD5" s="3"/>
      <c r="AE5" s="3"/>
      <c r="AF5" s="3"/>
      <c r="AG5" s="3"/>
    </row>
    <row r="6" spans="1:33" ht="7.5" customHeight="1" x14ac:dyDescent="0.15">
      <c r="A6" s="135"/>
      <c r="B6" s="136"/>
      <c r="C6" s="136"/>
      <c r="D6" s="150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233"/>
      <c r="P6" s="1244"/>
      <c r="Q6" s="135"/>
      <c r="R6" s="135"/>
      <c r="S6" s="136"/>
      <c r="T6" s="136"/>
      <c r="U6" s="150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233"/>
      <c r="AG6" s="1244"/>
    </row>
    <row r="7" spans="1:33" ht="13.15" customHeight="1" x14ac:dyDescent="0.15">
      <c r="A7" s="135"/>
      <c r="B7" s="1308" t="s">
        <v>247</v>
      </c>
      <c r="C7" s="1309"/>
      <c r="D7" s="1310"/>
      <c r="E7" s="1326" t="s">
        <v>237</v>
      </c>
      <c r="F7" s="1324" t="s">
        <v>238</v>
      </c>
      <c r="G7" s="1324" t="s">
        <v>94</v>
      </c>
      <c r="H7" s="1324" t="s">
        <v>95</v>
      </c>
      <c r="I7" s="1324" t="s">
        <v>96</v>
      </c>
      <c r="J7" s="1324" t="s">
        <v>97</v>
      </c>
      <c r="K7" s="1324" t="s">
        <v>98</v>
      </c>
      <c r="L7" s="1324" t="s">
        <v>99</v>
      </c>
      <c r="M7" s="1324" t="s">
        <v>100</v>
      </c>
      <c r="N7" s="1324" t="s">
        <v>239</v>
      </c>
      <c r="O7" s="1324" t="s">
        <v>240</v>
      </c>
      <c r="P7" s="1322" t="s">
        <v>241</v>
      </c>
      <c r="Q7" s="135"/>
      <c r="R7" s="135"/>
      <c r="S7" s="1308" t="s">
        <v>247</v>
      </c>
      <c r="T7" s="1309"/>
      <c r="U7" s="1310"/>
      <c r="V7" s="1326" t="s">
        <v>237</v>
      </c>
      <c r="W7" s="1324" t="s">
        <v>238</v>
      </c>
      <c r="X7" s="1324" t="s">
        <v>94</v>
      </c>
      <c r="Y7" s="1324" t="s">
        <v>95</v>
      </c>
      <c r="Z7" s="1324" t="s">
        <v>96</v>
      </c>
      <c r="AA7" s="1324" t="s">
        <v>97</v>
      </c>
      <c r="AB7" s="1324" t="s">
        <v>98</v>
      </c>
      <c r="AC7" s="1324" t="s">
        <v>99</v>
      </c>
      <c r="AD7" s="1324" t="s">
        <v>100</v>
      </c>
      <c r="AE7" s="1324" t="s">
        <v>239</v>
      </c>
      <c r="AF7" s="1324" t="s">
        <v>240</v>
      </c>
      <c r="AG7" s="1322" t="s">
        <v>241</v>
      </c>
    </row>
    <row r="8" spans="1:33" ht="13.15" customHeight="1" x14ac:dyDescent="0.15">
      <c r="A8" s="135"/>
      <c r="B8" s="1311"/>
      <c r="C8" s="1312"/>
      <c r="D8" s="1313"/>
      <c r="E8" s="1327"/>
      <c r="F8" s="1325"/>
      <c r="G8" s="1325"/>
      <c r="H8" s="1325"/>
      <c r="I8" s="1325"/>
      <c r="J8" s="1325"/>
      <c r="K8" s="1325"/>
      <c r="L8" s="1325"/>
      <c r="M8" s="1325"/>
      <c r="N8" s="1325"/>
      <c r="O8" s="1325"/>
      <c r="P8" s="1323"/>
      <c r="Q8" s="135"/>
      <c r="R8" s="135"/>
      <c r="S8" s="1311"/>
      <c r="T8" s="1312"/>
      <c r="U8" s="1313"/>
      <c r="V8" s="1327"/>
      <c r="W8" s="1325"/>
      <c r="X8" s="1325"/>
      <c r="Y8" s="1325"/>
      <c r="Z8" s="1325"/>
      <c r="AA8" s="1325"/>
      <c r="AB8" s="1325"/>
      <c r="AC8" s="1325"/>
      <c r="AD8" s="1325"/>
      <c r="AE8" s="1325"/>
      <c r="AF8" s="1325"/>
      <c r="AG8" s="1323"/>
    </row>
    <row r="9" spans="1:33" ht="13.5" customHeight="1" x14ac:dyDescent="0.15">
      <c r="A9" s="135"/>
      <c r="B9" s="1305" t="s">
        <v>330</v>
      </c>
      <c r="C9" s="1305">
        <v>5</v>
      </c>
      <c r="D9" s="144" t="s">
        <v>178</v>
      </c>
      <c r="E9" s="176">
        <v>0</v>
      </c>
      <c r="F9" s="177">
        <v>0</v>
      </c>
      <c r="G9" s="177">
        <v>0</v>
      </c>
      <c r="H9" s="177">
        <v>0</v>
      </c>
      <c r="I9" s="177">
        <v>0</v>
      </c>
      <c r="J9" s="177">
        <v>0</v>
      </c>
      <c r="K9" s="177">
        <v>0</v>
      </c>
      <c r="L9" s="177">
        <v>0</v>
      </c>
      <c r="M9" s="177">
        <v>0</v>
      </c>
      <c r="N9" s="177">
        <v>0</v>
      </c>
      <c r="O9" s="177">
        <v>0</v>
      </c>
      <c r="P9" s="239">
        <v>0</v>
      </c>
      <c r="Q9" s="138"/>
      <c r="R9" s="135"/>
      <c r="S9" s="1305" t="s">
        <v>361</v>
      </c>
      <c r="T9" s="1305">
        <v>5</v>
      </c>
      <c r="U9" s="144" t="s">
        <v>388</v>
      </c>
      <c r="V9" s="176">
        <v>0</v>
      </c>
      <c r="W9" s="177">
        <v>0</v>
      </c>
      <c r="X9" s="177">
        <v>0</v>
      </c>
      <c r="Y9" s="177">
        <v>0</v>
      </c>
      <c r="Z9" s="177">
        <v>0</v>
      </c>
      <c r="AA9" s="177">
        <v>0</v>
      </c>
      <c r="AB9" s="177">
        <v>0</v>
      </c>
      <c r="AC9" s="177">
        <v>0</v>
      </c>
      <c r="AD9" s="177">
        <v>0</v>
      </c>
      <c r="AE9" s="177">
        <v>0</v>
      </c>
      <c r="AF9" s="177">
        <v>0</v>
      </c>
      <c r="AG9" s="239">
        <v>0</v>
      </c>
    </row>
    <row r="10" spans="1:33" ht="13.5" customHeight="1" x14ac:dyDescent="0.15">
      <c r="A10" s="135"/>
      <c r="B10" s="1306"/>
      <c r="C10" s="1306"/>
      <c r="D10" s="146" t="s">
        <v>176</v>
      </c>
      <c r="E10" s="183">
        <v>0</v>
      </c>
      <c r="F10" s="174">
        <v>0</v>
      </c>
      <c r="G10" s="174">
        <v>0</v>
      </c>
      <c r="H10" s="174">
        <v>0</v>
      </c>
      <c r="I10" s="174">
        <v>0</v>
      </c>
      <c r="J10" s="174">
        <v>0</v>
      </c>
      <c r="K10" s="174">
        <v>0</v>
      </c>
      <c r="L10" s="174">
        <v>0</v>
      </c>
      <c r="M10" s="174">
        <v>0</v>
      </c>
      <c r="N10" s="174">
        <v>0</v>
      </c>
      <c r="O10" s="174">
        <v>0</v>
      </c>
      <c r="P10" s="182">
        <v>0</v>
      </c>
      <c r="Q10" s="135"/>
      <c r="R10" s="135"/>
      <c r="S10" s="1306"/>
      <c r="T10" s="1306"/>
      <c r="U10" s="146" t="s">
        <v>389</v>
      </c>
      <c r="V10" s="183">
        <v>0</v>
      </c>
      <c r="W10" s="174">
        <v>0</v>
      </c>
      <c r="X10" s="174">
        <v>0</v>
      </c>
      <c r="Y10" s="174">
        <v>0</v>
      </c>
      <c r="Z10" s="174">
        <v>0</v>
      </c>
      <c r="AA10" s="174">
        <v>0</v>
      </c>
      <c r="AB10" s="174">
        <v>0</v>
      </c>
      <c r="AC10" s="174">
        <v>0</v>
      </c>
      <c r="AD10" s="174">
        <v>0</v>
      </c>
      <c r="AE10" s="174">
        <v>0</v>
      </c>
      <c r="AF10" s="174">
        <v>0</v>
      </c>
      <c r="AG10" s="182">
        <v>0</v>
      </c>
    </row>
    <row r="11" spans="1:33" ht="13.5" customHeight="1" x14ac:dyDescent="0.15">
      <c r="A11" s="135"/>
      <c r="B11" s="1306"/>
      <c r="C11" s="1306"/>
      <c r="D11" s="146" t="s">
        <v>177</v>
      </c>
      <c r="E11" s="183">
        <v>0</v>
      </c>
      <c r="F11" s="174">
        <v>0</v>
      </c>
      <c r="G11" s="174">
        <v>0</v>
      </c>
      <c r="H11" s="174">
        <v>0</v>
      </c>
      <c r="I11" s="174">
        <v>0</v>
      </c>
      <c r="J11" s="174">
        <v>0</v>
      </c>
      <c r="K11" s="174">
        <v>0</v>
      </c>
      <c r="L11" s="174">
        <v>0</v>
      </c>
      <c r="M11" s="174">
        <v>0</v>
      </c>
      <c r="N11" s="174">
        <v>0</v>
      </c>
      <c r="O11" s="174">
        <v>0</v>
      </c>
      <c r="P11" s="182">
        <v>0</v>
      </c>
      <c r="Q11" s="135"/>
      <c r="R11" s="135"/>
      <c r="S11" s="1306"/>
      <c r="T11" s="1306"/>
      <c r="U11" s="146" t="s">
        <v>390</v>
      </c>
      <c r="V11" s="183">
        <v>0</v>
      </c>
      <c r="W11" s="174">
        <v>0</v>
      </c>
      <c r="X11" s="174">
        <v>0</v>
      </c>
      <c r="Y11" s="174">
        <v>0</v>
      </c>
      <c r="Z11" s="174">
        <v>0</v>
      </c>
      <c r="AA11" s="174">
        <v>0</v>
      </c>
      <c r="AB11" s="174">
        <v>0</v>
      </c>
      <c r="AC11" s="174">
        <v>0</v>
      </c>
      <c r="AD11" s="174">
        <v>0</v>
      </c>
      <c r="AE11" s="174">
        <v>0</v>
      </c>
      <c r="AF11" s="174">
        <v>0</v>
      </c>
      <c r="AG11" s="182">
        <v>0</v>
      </c>
    </row>
    <row r="12" spans="1:33" ht="15.6" customHeight="1" x14ac:dyDescent="0.15">
      <c r="A12" s="135"/>
      <c r="B12" s="1306"/>
      <c r="C12" s="1307"/>
      <c r="D12" s="149" t="s">
        <v>179</v>
      </c>
      <c r="E12" s="179">
        <f>IF(E10=0,0,E11/E10)</f>
        <v>0</v>
      </c>
      <c r="F12" s="180">
        <f t="shared" ref="F12:P12" si="0">IF(F10=0,0,F11/F10)</f>
        <v>0</v>
      </c>
      <c r="G12" s="180">
        <f t="shared" si="0"/>
        <v>0</v>
      </c>
      <c r="H12" s="180">
        <f t="shared" si="0"/>
        <v>0</v>
      </c>
      <c r="I12" s="180">
        <f t="shared" si="0"/>
        <v>0</v>
      </c>
      <c r="J12" s="180">
        <f t="shared" si="0"/>
        <v>0</v>
      </c>
      <c r="K12" s="180">
        <f t="shared" si="0"/>
        <v>0</v>
      </c>
      <c r="L12" s="180">
        <f t="shared" si="0"/>
        <v>0</v>
      </c>
      <c r="M12" s="180">
        <f t="shared" si="0"/>
        <v>0</v>
      </c>
      <c r="N12" s="180">
        <f t="shared" si="0"/>
        <v>0</v>
      </c>
      <c r="O12" s="180">
        <f t="shared" si="0"/>
        <v>0</v>
      </c>
      <c r="P12" s="240">
        <f t="shared" si="0"/>
        <v>0</v>
      </c>
      <c r="Q12" s="135"/>
      <c r="R12" s="135"/>
      <c r="S12" s="1306"/>
      <c r="T12" s="1307"/>
      <c r="U12" s="149" t="s">
        <v>391</v>
      </c>
      <c r="V12" s="179">
        <f>IF(V10=0,0,V11/V10)</f>
        <v>0</v>
      </c>
      <c r="W12" s="180">
        <f t="shared" ref="W12:AG12" si="1">IF(W10=0,0,W11/W10)</f>
        <v>0</v>
      </c>
      <c r="X12" s="180">
        <f t="shared" si="1"/>
        <v>0</v>
      </c>
      <c r="Y12" s="180">
        <f t="shared" si="1"/>
        <v>0</v>
      </c>
      <c r="Z12" s="180">
        <f t="shared" si="1"/>
        <v>0</v>
      </c>
      <c r="AA12" s="180">
        <f t="shared" si="1"/>
        <v>0</v>
      </c>
      <c r="AB12" s="180">
        <f t="shared" si="1"/>
        <v>0</v>
      </c>
      <c r="AC12" s="180">
        <f t="shared" si="1"/>
        <v>0</v>
      </c>
      <c r="AD12" s="180">
        <f t="shared" si="1"/>
        <v>0</v>
      </c>
      <c r="AE12" s="180">
        <f t="shared" si="1"/>
        <v>0</v>
      </c>
      <c r="AF12" s="180">
        <f t="shared" si="1"/>
        <v>0</v>
      </c>
      <c r="AG12" s="240">
        <f t="shared" si="1"/>
        <v>0</v>
      </c>
    </row>
    <row r="13" spans="1:33" ht="13.5" customHeight="1" x14ac:dyDescent="0.15">
      <c r="A13" s="135"/>
      <c r="B13" s="1306"/>
      <c r="C13" s="1305">
        <v>4</v>
      </c>
      <c r="D13" s="144" t="s">
        <v>178</v>
      </c>
      <c r="E13" s="176">
        <v>0</v>
      </c>
      <c r="F13" s="177">
        <v>0</v>
      </c>
      <c r="G13" s="177">
        <v>0</v>
      </c>
      <c r="H13" s="177">
        <v>0</v>
      </c>
      <c r="I13" s="177">
        <v>0</v>
      </c>
      <c r="J13" s="177">
        <v>0</v>
      </c>
      <c r="K13" s="177">
        <v>0</v>
      </c>
      <c r="L13" s="177">
        <v>0</v>
      </c>
      <c r="M13" s="177">
        <v>0</v>
      </c>
      <c r="N13" s="177">
        <v>0</v>
      </c>
      <c r="O13" s="177">
        <v>0</v>
      </c>
      <c r="P13" s="239">
        <v>0</v>
      </c>
      <c r="Q13" s="135"/>
      <c r="R13" s="135"/>
      <c r="S13" s="1306"/>
      <c r="T13" s="1305">
        <v>4</v>
      </c>
      <c r="U13" s="144" t="s">
        <v>388</v>
      </c>
      <c r="V13" s="176">
        <v>0</v>
      </c>
      <c r="W13" s="177">
        <v>0</v>
      </c>
      <c r="X13" s="177">
        <v>0</v>
      </c>
      <c r="Y13" s="177">
        <v>0</v>
      </c>
      <c r="Z13" s="177">
        <v>0</v>
      </c>
      <c r="AA13" s="177">
        <v>0</v>
      </c>
      <c r="AB13" s="177">
        <v>0</v>
      </c>
      <c r="AC13" s="177">
        <v>0</v>
      </c>
      <c r="AD13" s="177">
        <v>0</v>
      </c>
      <c r="AE13" s="177">
        <v>0</v>
      </c>
      <c r="AF13" s="177">
        <v>0</v>
      </c>
      <c r="AG13" s="239">
        <v>0</v>
      </c>
    </row>
    <row r="14" spans="1:33" ht="13.5" customHeight="1" x14ac:dyDescent="0.15">
      <c r="A14" s="135"/>
      <c r="B14" s="1306"/>
      <c r="C14" s="1306"/>
      <c r="D14" s="146" t="s">
        <v>176</v>
      </c>
      <c r="E14" s="183">
        <v>0</v>
      </c>
      <c r="F14" s="174">
        <v>0</v>
      </c>
      <c r="G14" s="174">
        <v>0</v>
      </c>
      <c r="H14" s="174">
        <v>0</v>
      </c>
      <c r="I14" s="174">
        <v>0</v>
      </c>
      <c r="J14" s="174">
        <v>0</v>
      </c>
      <c r="K14" s="174">
        <v>0</v>
      </c>
      <c r="L14" s="174">
        <v>0</v>
      </c>
      <c r="M14" s="174">
        <v>0</v>
      </c>
      <c r="N14" s="174">
        <v>0</v>
      </c>
      <c r="O14" s="174">
        <v>0</v>
      </c>
      <c r="P14" s="182">
        <v>0</v>
      </c>
      <c r="Q14" s="135"/>
      <c r="R14" s="135"/>
      <c r="S14" s="1306"/>
      <c r="T14" s="1306"/>
      <c r="U14" s="146" t="s">
        <v>389</v>
      </c>
      <c r="V14" s="183">
        <v>0</v>
      </c>
      <c r="W14" s="174">
        <v>0</v>
      </c>
      <c r="X14" s="174">
        <v>0</v>
      </c>
      <c r="Y14" s="174">
        <v>0</v>
      </c>
      <c r="Z14" s="174">
        <v>0</v>
      </c>
      <c r="AA14" s="174">
        <v>0</v>
      </c>
      <c r="AB14" s="174">
        <v>0</v>
      </c>
      <c r="AC14" s="174">
        <v>0</v>
      </c>
      <c r="AD14" s="174">
        <v>0</v>
      </c>
      <c r="AE14" s="174">
        <v>0</v>
      </c>
      <c r="AF14" s="174">
        <v>0</v>
      </c>
      <c r="AG14" s="182">
        <v>0</v>
      </c>
    </row>
    <row r="15" spans="1:33" ht="13.5" customHeight="1" x14ac:dyDescent="0.15">
      <c r="A15" s="135"/>
      <c r="B15" s="1306"/>
      <c r="C15" s="1306"/>
      <c r="D15" s="146" t="s">
        <v>177</v>
      </c>
      <c r="E15" s="183">
        <v>0</v>
      </c>
      <c r="F15" s="174">
        <v>0</v>
      </c>
      <c r="G15" s="174">
        <v>0</v>
      </c>
      <c r="H15" s="174">
        <v>0</v>
      </c>
      <c r="I15" s="174">
        <v>0</v>
      </c>
      <c r="J15" s="174">
        <v>0</v>
      </c>
      <c r="K15" s="174">
        <v>0</v>
      </c>
      <c r="L15" s="174">
        <v>0</v>
      </c>
      <c r="M15" s="174">
        <v>0</v>
      </c>
      <c r="N15" s="174">
        <v>0</v>
      </c>
      <c r="O15" s="174">
        <v>0</v>
      </c>
      <c r="P15" s="182">
        <v>0</v>
      </c>
      <c r="Q15" s="135"/>
      <c r="R15" s="135"/>
      <c r="S15" s="1306"/>
      <c r="T15" s="1306"/>
      <c r="U15" s="146" t="s">
        <v>390</v>
      </c>
      <c r="V15" s="183">
        <v>0</v>
      </c>
      <c r="W15" s="174">
        <v>0</v>
      </c>
      <c r="X15" s="174">
        <v>0</v>
      </c>
      <c r="Y15" s="174">
        <v>0</v>
      </c>
      <c r="Z15" s="174">
        <v>0</v>
      </c>
      <c r="AA15" s="174">
        <v>0</v>
      </c>
      <c r="AB15" s="174">
        <v>0</v>
      </c>
      <c r="AC15" s="174">
        <v>0</v>
      </c>
      <c r="AD15" s="174">
        <v>0</v>
      </c>
      <c r="AE15" s="174">
        <v>0</v>
      </c>
      <c r="AF15" s="174">
        <v>0</v>
      </c>
      <c r="AG15" s="182">
        <v>0</v>
      </c>
    </row>
    <row r="16" spans="1:33" ht="15.6" customHeight="1" x14ac:dyDescent="0.15">
      <c r="A16" s="135"/>
      <c r="B16" s="1306"/>
      <c r="C16" s="1307"/>
      <c r="D16" s="149" t="s">
        <v>179</v>
      </c>
      <c r="E16" s="179">
        <f t="shared" ref="E16:P16" si="2">IF(E14=0,0,E15/E14)</f>
        <v>0</v>
      </c>
      <c r="F16" s="180">
        <f t="shared" si="2"/>
        <v>0</v>
      </c>
      <c r="G16" s="180">
        <f t="shared" si="2"/>
        <v>0</v>
      </c>
      <c r="H16" s="180">
        <f t="shared" si="2"/>
        <v>0</v>
      </c>
      <c r="I16" s="180">
        <f t="shared" si="2"/>
        <v>0</v>
      </c>
      <c r="J16" s="180">
        <f t="shared" si="2"/>
        <v>0</v>
      </c>
      <c r="K16" s="180">
        <f t="shared" si="2"/>
        <v>0</v>
      </c>
      <c r="L16" s="180">
        <f t="shared" si="2"/>
        <v>0</v>
      </c>
      <c r="M16" s="180">
        <f t="shared" si="2"/>
        <v>0</v>
      </c>
      <c r="N16" s="180">
        <f t="shared" si="2"/>
        <v>0</v>
      </c>
      <c r="O16" s="180">
        <f t="shared" si="2"/>
        <v>0</v>
      </c>
      <c r="P16" s="240">
        <f t="shared" si="2"/>
        <v>0</v>
      </c>
      <c r="Q16" s="135"/>
      <c r="R16" s="135"/>
      <c r="S16" s="1306"/>
      <c r="T16" s="1307"/>
      <c r="U16" s="149" t="s">
        <v>391</v>
      </c>
      <c r="V16" s="179">
        <f t="shared" ref="V16:AG16" si="3">IF(V14=0,0,V15/V14)</f>
        <v>0</v>
      </c>
      <c r="W16" s="180">
        <f t="shared" si="3"/>
        <v>0</v>
      </c>
      <c r="X16" s="180">
        <f t="shared" si="3"/>
        <v>0</v>
      </c>
      <c r="Y16" s="180">
        <f t="shared" si="3"/>
        <v>0</v>
      </c>
      <c r="Z16" s="180">
        <f t="shared" si="3"/>
        <v>0</v>
      </c>
      <c r="AA16" s="180">
        <f t="shared" si="3"/>
        <v>0</v>
      </c>
      <c r="AB16" s="180">
        <f t="shared" si="3"/>
        <v>0</v>
      </c>
      <c r="AC16" s="180">
        <f t="shared" si="3"/>
        <v>0</v>
      </c>
      <c r="AD16" s="180">
        <f t="shared" si="3"/>
        <v>0</v>
      </c>
      <c r="AE16" s="180">
        <f t="shared" si="3"/>
        <v>0</v>
      </c>
      <c r="AF16" s="180">
        <f t="shared" si="3"/>
        <v>0</v>
      </c>
      <c r="AG16" s="240">
        <f t="shared" si="3"/>
        <v>0</v>
      </c>
    </row>
    <row r="17" spans="1:34" ht="13.5" customHeight="1" x14ac:dyDescent="0.15">
      <c r="A17" s="135"/>
      <c r="B17" s="1306"/>
      <c r="C17" s="1305">
        <v>3</v>
      </c>
      <c r="D17" s="144" t="s">
        <v>178</v>
      </c>
      <c r="E17" s="176">
        <v>0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239">
        <v>0</v>
      </c>
      <c r="Q17" s="135"/>
      <c r="R17" s="135"/>
      <c r="S17" s="1306"/>
      <c r="T17" s="1305">
        <v>3</v>
      </c>
      <c r="U17" s="144" t="s">
        <v>388</v>
      </c>
      <c r="V17" s="176">
        <v>0</v>
      </c>
      <c r="W17" s="177">
        <v>0</v>
      </c>
      <c r="X17" s="177">
        <v>0</v>
      </c>
      <c r="Y17" s="177">
        <v>0</v>
      </c>
      <c r="Z17" s="177">
        <v>0</v>
      </c>
      <c r="AA17" s="177">
        <v>0</v>
      </c>
      <c r="AB17" s="177">
        <v>0</v>
      </c>
      <c r="AC17" s="177">
        <v>0</v>
      </c>
      <c r="AD17" s="177">
        <v>0</v>
      </c>
      <c r="AE17" s="177">
        <v>0</v>
      </c>
      <c r="AF17" s="177">
        <v>0</v>
      </c>
      <c r="AG17" s="239">
        <v>0</v>
      </c>
    </row>
    <row r="18" spans="1:34" ht="13.5" customHeight="1" x14ac:dyDescent="0.15">
      <c r="A18" s="135"/>
      <c r="B18" s="1306"/>
      <c r="C18" s="1306"/>
      <c r="D18" s="146" t="s">
        <v>176</v>
      </c>
      <c r="E18" s="183">
        <v>0</v>
      </c>
      <c r="F18" s="174">
        <v>0</v>
      </c>
      <c r="G18" s="174">
        <v>0</v>
      </c>
      <c r="H18" s="174">
        <v>0</v>
      </c>
      <c r="I18" s="174">
        <v>0</v>
      </c>
      <c r="J18" s="174">
        <v>0</v>
      </c>
      <c r="K18" s="174">
        <v>0</v>
      </c>
      <c r="L18" s="174">
        <v>0</v>
      </c>
      <c r="M18" s="174">
        <v>0</v>
      </c>
      <c r="N18" s="174">
        <v>0</v>
      </c>
      <c r="O18" s="174">
        <v>0</v>
      </c>
      <c r="P18" s="182">
        <v>0</v>
      </c>
      <c r="Q18" s="135"/>
      <c r="R18" s="135"/>
      <c r="S18" s="1306"/>
      <c r="T18" s="1306"/>
      <c r="U18" s="146" t="s">
        <v>389</v>
      </c>
      <c r="V18" s="183">
        <v>0</v>
      </c>
      <c r="W18" s="174">
        <v>0</v>
      </c>
      <c r="X18" s="174">
        <v>0</v>
      </c>
      <c r="Y18" s="174">
        <v>0</v>
      </c>
      <c r="Z18" s="174">
        <v>0</v>
      </c>
      <c r="AA18" s="174">
        <v>0</v>
      </c>
      <c r="AB18" s="174">
        <v>0</v>
      </c>
      <c r="AC18" s="174">
        <v>0</v>
      </c>
      <c r="AD18" s="174">
        <v>0</v>
      </c>
      <c r="AE18" s="174">
        <v>0</v>
      </c>
      <c r="AF18" s="174">
        <v>0</v>
      </c>
      <c r="AG18" s="182">
        <v>0</v>
      </c>
    </row>
    <row r="19" spans="1:34" ht="13.5" customHeight="1" x14ac:dyDescent="0.15">
      <c r="A19" s="135"/>
      <c r="B19" s="1306"/>
      <c r="C19" s="1306"/>
      <c r="D19" s="146" t="s">
        <v>177</v>
      </c>
      <c r="E19" s="183">
        <v>0</v>
      </c>
      <c r="F19" s="174">
        <v>0</v>
      </c>
      <c r="G19" s="174">
        <v>0</v>
      </c>
      <c r="H19" s="174">
        <v>0</v>
      </c>
      <c r="I19" s="174">
        <v>0</v>
      </c>
      <c r="J19" s="174">
        <v>0</v>
      </c>
      <c r="K19" s="174">
        <v>0</v>
      </c>
      <c r="L19" s="174">
        <v>0</v>
      </c>
      <c r="M19" s="174">
        <v>0</v>
      </c>
      <c r="N19" s="174">
        <v>0</v>
      </c>
      <c r="O19" s="174">
        <v>0</v>
      </c>
      <c r="P19" s="182">
        <v>0</v>
      </c>
      <c r="Q19" s="135"/>
      <c r="R19" s="135"/>
      <c r="S19" s="1306"/>
      <c r="T19" s="1306"/>
      <c r="U19" s="146" t="s">
        <v>390</v>
      </c>
      <c r="V19" s="183">
        <v>0</v>
      </c>
      <c r="W19" s="174">
        <v>0</v>
      </c>
      <c r="X19" s="174">
        <v>0</v>
      </c>
      <c r="Y19" s="174">
        <v>0</v>
      </c>
      <c r="Z19" s="174">
        <v>0</v>
      </c>
      <c r="AA19" s="174">
        <v>0</v>
      </c>
      <c r="AB19" s="174">
        <v>0</v>
      </c>
      <c r="AC19" s="174">
        <v>0</v>
      </c>
      <c r="AD19" s="174">
        <v>0</v>
      </c>
      <c r="AE19" s="174">
        <v>0</v>
      </c>
      <c r="AF19" s="174">
        <v>0</v>
      </c>
      <c r="AG19" s="182">
        <v>0</v>
      </c>
    </row>
    <row r="20" spans="1:34" ht="15.6" customHeight="1" x14ac:dyDescent="0.15">
      <c r="A20" s="135"/>
      <c r="B20" s="1306"/>
      <c r="C20" s="1307"/>
      <c r="D20" s="149" t="s">
        <v>179</v>
      </c>
      <c r="E20" s="179">
        <f t="shared" ref="E20:P20" si="4">IF(E18=0,0,E19/E18)</f>
        <v>0</v>
      </c>
      <c r="F20" s="180">
        <f t="shared" si="4"/>
        <v>0</v>
      </c>
      <c r="G20" s="180">
        <f t="shared" si="4"/>
        <v>0</v>
      </c>
      <c r="H20" s="180">
        <f t="shared" si="4"/>
        <v>0</v>
      </c>
      <c r="I20" s="180">
        <f t="shared" si="4"/>
        <v>0</v>
      </c>
      <c r="J20" s="180">
        <f t="shared" si="4"/>
        <v>0</v>
      </c>
      <c r="K20" s="180">
        <f t="shared" si="4"/>
        <v>0</v>
      </c>
      <c r="L20" s="180">
        <f t="shared" si="4"/>
        <v>0</v>
      </c>
      <c r="M20" s="180">
        <f t="shared" si="4"/>
        <v>0</v>
      </c>
      <c r="N20" s="180">
        <f t="shared" si="4"/>
        <v>0</v>
      </c>
      <c r="O20" s="180">
        <f t="shared" si="4"/>
        <v>0</v>
      </c>
      <c r="P20" s="240">
        <f t="shared" si="4"/>
        <v>0</v>
      </c>
      <c r="Q20" s="135"/>
      <c r="R20" s="135"/>
      <c r="S20" s="1306"/>
      <c r="T20" s="1307"/>
      <c r="U20" s="149" t="s">
        <v>391</v>
      </c>
      <c r="V20" s="179">
        <f t="shared" ref="V20:AG20" si="5">IF(V18=0,0,V19/V18)</f>
        <v>0</v>
      </c>
      <c r="W20" s="180">
        <f t="shared" si="5"/>
        <v>0</v>
      </c>
      <c r="X20" s="180">
        <f t="shared" si="5"/>
        <v>0</v>
      </c>
      <c r="Y20" s="180">
        <f t="shared" si="5"/>
        <v>0</v>
      </c>
      <c r="Z20" s="180">
        <f t="shared" si="5"/>
        <v>0</v>
      </c>
      <c r="AA20" s="180">
        <f t="shared" si="5"/>
        <v>0</v>
      </c>
      <c r="AB20" s="180">
        <f t="shared" si="5"/>
        <v>0</v>
      </c>
      <c r="AC20" s="180">
        <f t="shared" si="5"/>
        <v>0</v>
      </c>
      <c r="AD20" s="180">
        <f t="shared" si="5"/>
        <v>0</v>
      </c>
      <c r="AE20" s="180">
        <f t="shared" si="5"/>
        <v>0</v>
      </c>
      <c r="AF20" s="180">
        <f t="shared" si="5"/>
        <v>0</v>
      </c>
      <c r="AG20" s="240">
        <f t="shared" si="5"/>
        <v>0</v>
      </c>
    </row>
    <row r="21" spans="1:34" ht="13.5" customHeight="1" x14ac:dyDescent="0.15">
      <c r="A21" s="135"/>
      <c r="B21" s="1306"/>
      <c r="C21" s="1305">
        <v>2</v>
      </c>
      <c r="D21" s="144" t="s">
        <v>178</v>
      </c>
      <c r="E21" s="176">
        <v>0</v>
      </c>
      <c r="F21" s="177">
        <v>0</v>
      </c>
      <c r="G21" s="177">
        <v>0</v>
      </c>
      <c r="H21" s="177">
        <v>0</v>
      </c>
      <c r="I21" s="177">
        <v>0</v>
      </c>
      <c r="J21" s="177">
        <v>0</v>
      </c>
      <c r="K21" s="177">
        <v>0</v>
      </c>
      <c r="L21" s="177">
        <v>0</v>
      </c>
      <c r="M21" s="177">
        <v>0</v>
      </c>
      <c r="N21" s="177">
        <v>0</v>
      </c>
      <c r="O21" s="177">
        <v>0</v>
      </c>
      <c r="P21" s="239">
        <v>0</v>
      </c>
      <c r="Q21" s="135"/>
      <c r="R21" s="135"/>
      <c r="S21" s="1306"/>
      <c r="T21" s="1305">
        <v>2</v>
      </c>
      <c r="U21" s="144" t="s">
        <v>388</v>
      </c>
      <c r="V21" s="176">
        <v>0</v>
      </c>
      <c r="W21" s="177">
        <v>0</v>
      </c>
      <c r="X21" s="177">
        <v>0</v>
      </c>
      <c r="Y21" s="177">
        <v>0</v>
      </c>
      <c r="Z21" s="177">
        <v>0</v>
      </c>
      <c r="AA21" s="177">
        <v>0</v>
      </c>
      <c r="AB21" s="177">
        <v>0</v>
      </c>
      <c r="AC21" s="177">
        <v>0</v>
      </c>
      <c r="AD21" s="177">
        <v>0</v>
      </c>
      <c r="AE21" s="177">
        <v>0</v>
      </c>
      <c r="AF21" s="177">
        <v>0</v>
      </c>
      <c r="AG21" s="239">
        <v>0</v>
      </c>
    </row>
    <row r="22" spans="1:34" ht="13.5" customHeight="1" x14ac:dyDescent="0.15">
      <c r="A22" s="135"/>
      <c r="B22" s="1306"/>
      <c r="C22" s="1306"/>
      <c r="D22" s="146" t="s">
        <v>176</v>
      </c>
      <c r="E22" s="183">
        <v>0</v>
      </c>
      <c r="F22" s="174">
        <v>0</v>
      </c>
      <c r="G22" s="174">
        <v>0</v>
      </c>
      <c r="H22" s="174">
        <v>0</v>
      </c>
      <c r="I22" s="174">
        <v>0</v>
      </c>
      <c r="J22" s="174">
        <v>0</v>
      </c>
      <c r="K22" s="174">
        <v>0</v>
      </c>
      <c r="L22" s="174">
        <v>0</v>
      </c>
      <c r="M22" s="174">
        <v>0</v>
      </c>
      <c r="N22" s="174">
        <v>0</v>
      </c>
      <c r="O22" s="174">
        <v>0</v>
      </c>
      <c r="P22" s="182">
        <v>0</v>
      </c>
      <c r="Q22" s="135"/>
      <c r="R22" s="135"/>
      <c r="S22" s="1306"/>
      <c r="T22" s="1306"/>
      <c r="U22" s="146" t="s">
        <v>389</v>
      </c>
      <c r="V22" s="183">
        <v>0</v>
      </c>
      <c r="W22" s="174">
        <v>0</v>
      </c>
      <c r="X22" s="174">
        <v>0</v>
      </c>
      <c r="Y22" s="174">
        <v>0</v>
      </c>
      <c r="Z22" s="174">
        <v>0</v>
      </c>
      <c r="AA22" s="174">
        <v>0</v>
      </c>
      <c r="AB22" s="174">
        <v>0</v>
      </c>
      <c r="AC22" s="174">
        <v>0</v>
      </c>
      <c r="AD22" s="174">
        <v>0</v>
      </c>
      <c r="AE22" s="174">
        <v>0</v>
      </c>
      <c r="AF22" s="174">
        <v>0</v>
      </c>
      <c r="AG22" s="182">
        <v>0</v>
      </c>
    </row>
    <row r="23" spans="1:34" ht="13.5" customHeight="1" x14ac:dyDescent="0.15">
      <c r="A23" s="135"/>
      <c r="B23" s="1306"/>
      <c r="C23" s="1306"/>
      <c r="D23" s="146" t="s">
        <v>177</v>
      </c>
      <c r="E23" s="183">
        <v>0</v>
      </c>
      <c r="F23" s="174">
        <v>0</v>
      </c>
      <c r="G23" s="174">
        <v>0</v>
      </c>
      <c r="H23" s="174">
        <v>0</v>
      </c>
      <c r="I23" s="174">
        <v>0</v>
      </c>
      <c r="J23" s="174">
        <v>0</v>
      </c>
      <c r="K23" s="174">
        <v>0</v>
      </c>
      <c r="L23" s="174">
        <v>0</v>
      </c>
      <c r="M23" s="174">
        <v>0</v>
      </c>
      <c r="N23" s="174">
        <v>0</v>
      </c>
      <c r="O23" s="174">
        <v>0</v>
      </c>
      <c r="P23" s="182">
        <v>0</v>
      </c>
      <c r="Q23" s="135"/>
      <c r="R23" s="135"/>
      <c r="S23" s="1306"/>
      <c r="T23" s="1306"/>
      <c r="U23" s="146" t="s">
        <v>390</v>
      </c>
      <c r="V23" s="183">
        <v>0</v>
      </c>
      <c r="W23" s="174">
        <v>0</v>
      </c>
      <c r="X23" s="174">
        <v>0</v>
      </c>
      <c r="Y23" s="174">
        <v>0</v>
      </c>
      <c r="Z23" s="174">
        <v>0</v>
      </c>
      <c r="AA23" s="174">
        <v>0</v>
      </c>
      <c r="AB23" s="174">
        <v>0</v>
      </c>
      <c r="AC23" s="174">
        <v>0</v>
      </c>
      <c r="AD23" s="174">
        <v>0</v>
      </c>
      <c r="AE23" s="174">
        <v>0</v>
      </c>
      <c r="AF23" s="174">
        <v>0</v>
      </c>
      <c r="AG23" s="182">
        <v>0</v>
      </c>
    </row>
    <row r="24" spans="1:34" ht="15.6" customHeight="1" x14ac:dyDescent="0.15">
      <c r="A24" s="135"/>
      <c r="B24" s="1306"/>
      <c r="C24" s="1307"/>
      <c r="D24" s="149" t="s">
        <v>179</v>
      </c>
      <c r="E24" s="179">
        <f t="shared" ref="E24:P24" si="6">IF(E22=0,0,E23/E22)</f>
        <v>0</v>
      </c>
      <c r="F24" s="180">
        <f t="shared" si="6"/>
        <v>0</v>
      </c>
      <c r="G24" s="180">
        <f t="shared" si="6"/>
        <v>0</v>
      </c>
      <c r="H24" s="180">
        <f t="shared" si="6"/>
        <v>0</v>
      </c>
      <c r="I24" s="180">
        <f t="shared" si="6"/>
        <v>0</v>
      </c>
      <c r="J24" s="180">
        <f t="shared" si="6"/>
        <v>0</v>
      </c>
      <c r="K24" s="180">
        <f t="shared" si="6"/>
        <v>0</v>
      </c>
      <c r="L24" s="180">
        <f t="shared" si="6"/>
        <v>0</v>
      </c>
      <c r="M24" s="180">
        <f t="shared" si="6"/>
        <v>0</v>
      </c>
      <c r="N24" s="180">
        <f t="shared" si="6"/>
        <v>0</v>
      </c>
      <c r="O24" s="180">
        <f t="shared" si="6"/>
        <v>0</v>
      </c>
      <c r="P24" s="240">
        <f t="shared" si="6"/>
        <v>0</v>
      </c>
      <c r="Q24" s="135"/>
      <c r="R24" s="135"/>
      <c r="S24" s="1306"/>
      <c r="T24" s="1307"/>
      <c r="U24" s="149" t="s">
        <v>391</v>
      </c>
      <c r="V24" s="179">
        <f t="shared" ref="V24:AG24" si="7">IF(V22=0,0,V23/V22)</f>
        <v>0</v>
      </c>
      <c r="W24" s="180">
        <f t="shared" si="7"/>
        <v>0</v>
      </c>
      <c r="X24" s="180">
        <f t="shared" si="7"/>
        <v>0</v>
      </c>
      <c r="Y24" s="180">
        <f t="shared" si="7"/>
        <v>0</v>
      </c>
      <c r="Z24" s="180">
        <f t="shared" si="7"/>
        <v>0</v>
      </c>
      <c r="AA24" s="180">
        <f t="shared" si="7"/>
        <v>0</v>
      </c>
      <c r="AB24" s="180">
        <f t="shared" si="7"/>
        <v>0</v>
      </c>
      <c r="AC24" s="180">
        <f t="shared" si="7"/>
        <v>0</v>
      </c>
      <c r="AD24" s="180">
        <f t="shared" si="7"/>
        <v>0</v>
      </c>
      <c r="AE24" s="180">
        <f t="shared" si="7"/>
        <v>0</v>
      </c>
      <c r="AF24" s="180">
        <f t="shared" si="7"/>
        <v>0</v>
      </c>
      <c r="AG24" s="240">
        <f t="shared" si="7"/>
        <v>0</v>
      </c>
    </row>
    <row r="25" spans="1:34" ht="13.5" customHeight="1" x14ac:dyDescent="0.15">
      <c r="A25" s="135"/>
      <c r="B25" s="1306"/>
      <c r="C25" s="1305">
        <v>1</v>
      </c>
      <c r="D25" s="144" t="s">
        <v>178</v>
      </c>
      <c r="E25" s="176">
        <v>0</v>
      </c>
      <c r="F25" s="177">
        <v>0</v>
      </c>
      <c r="G25" s="177">
        <v>0</v>
      </c>
      <c r="H25" s="177">
        <v>0</v>
      </c>
      <c r="I25" s="177">
        <v>0</v>
      </c>
      <c r="J25" s="177">
        <v>0</v>
      </c>
      <c r="K25" s="177">
        <v>0</v>
      </c>
      <c r="L25" s="177">
        <v>0</v>
      </c>
      <c r="M25" s="177">
        <v>0</v>
      </c>
      <c r="N25" s="177">
        <v>0</v>
      </c>
      <c r="O25" s="177">
        <v>0</v>
      </c>
      <c r="P25" s="239">
        <v>0</v>
      </c>
      <c r="Q25" s="135"/>
      <c r="R25" s="135"/>
      <c r="S25" s="1306"/>
      <c r="T25" s="1305">
        <v>1</v>
      </c>
      <c r="U25" s="144" t="s">
        <v>388</v>
      </c>
      <c r="V25" s="176">
        <v>0</v>
      </c>
      <c r="W25" s="177">
        <v>0</v>
      </c>
      <c r="X25" s="177">
        <v>0</v>
      </c>
      <c r="Y25" s="177">
        <v>0</v>
      </c>
      <c r="Z25" s="177">
        <v>0</v>
      </c>
      <c r="AA25" s="177">
        <v>0</v>
      </c>
      <c r="AB25" s="177">
        <v>0</v>
      </c>
      <c r="AC25" s="177">
        <v>0</v>
      </c>
      <c r="AD25" s="177">
        <v>0</v>
      </c>
      <c r="AE25" s="177">
        <v>0</v>
      </c>
      <c r="AF25" s="177">
        <v>0</v>
      </c>
      <c r="AG25" s="239">
        <v>0</v>
      </c>
    </row>
    <row r="26" spans="1:34" ht="13.5" customHeight="1" x14ac:dyDescent="0.15">
      <c r="A26" s="135"/>
      <c r="B26" s="1306"/>
      <c r="C26" s="1306"/>
      <c r="D26" s="146" t="s">
        <v>176</v>
      </c>
      <c r="E26" s="183">
        <v>0</v>
      </c>
      <c r="F26" s="174">
        <v>0</v>
      </c>
      <c r="G26" s="174">
        <v>0</v>
      </c>
      <c r="H26" s="174">
        <v>0</v>
      </c>
      <c r="I26" s="174">
        <v>0</v>
      </c>
      <c r="J26" s="174">
        <v>0</v>
      </c>
      <c r="K26" s="174">
        <v>0</v>
      </c>
      <c r="L26" s="174">
        <v>0</v>
      </c>
      <c r="M26" s="174">
        <v>0</v>
      </c>
      <c r="N26" s="174">
        <v>0</v>
      </c>
      <c r="O26" s="174">
        <v>0</v>
      </c>
      <c r="P26" s="182">
        <v>0</v>
      </c>
      <c r="Q26" s="135"/>
      <c r="R26" s="135"/>
      <c r="S26" s="1306"/>
      <c r="T26" s="1306"/>
      <c r="U26" s="146" t="s">
        <v>389</v>
      </c>
      <c r="V26" s="183">
        <v>0</v>
      </c>
      <c r="W26" s="174">
        <v>0</v>
      </c>
      <c r="X26" s="174">
        <v>0</v>
      </c>
      <c r="Y26" s="174">
        <v>0</v>
      </c>
      <c r="Z26" s="174">
        <v>0</v>
      </c>
      <c r="AA26" s="174">
        <v>0</v>
      </c>
      <c r="AB26" s="174">
        <v>0</v>
      </c>
      <c r="AC26" s="174">
        <v>0</v>
      </c>
      <c r="AD26" s="174">
        <v>0</v>
      </c>
      <c r="AE26" s="174">
        <v>0</v>
      </c>
      <c r="AF26" s="174">
        <v>0</v>
      </c>
      <c r="AG26" s="182">
        <v>0</v>
      </c>
    </row>
    <row r="27" spans="1:34" ht="13.5" customHeight="1" x14ac:dyDescent="0.15">
      <c r="A27" s="135"/>
      <c r="B27" s="1306"/>
      <c r="C27" s="1306"/>
      <c r="D27" s="146" t="s">
        <v>177</v>
      </c>
      <c r="E27" s="183">
        <v>0</v>
      </c>
      <c r="F27" s="174">
        <v>0</v>
      </c>
      <c r="G27" s="174">
        <v>0</v>
      </c>
      <c r="H27" s="174">
        <v>0</v>
      </c>
      <c r="I27" s="174">
        <v>0</v>
      </c>
      <c r="J27" s="174">
        <v>0</v>
      </c>
      <c r="K27" s="174">
        <v>0</v>
      </c>
      <c r="L27" s="174">
        <v>0</v>
      </c>
      <c r="M27" s="174">
        <v>0</v>
      </c>
      <c r="N27" s="174">
        <v>0</v>
      </c>
      <c r="O27" s="174">
        <v>0</v>
      </c>
      <c r="P27" s="182">
        <v>0</v>
      </c>
      <c r="Q27" s="135"/>
      <c r="R27" s="135"/>
      <c r="S27" s="1306"/>
      <c r="T27" s="1306"/>
      <c r="U27" s="146" t="s">
        <v>390</v>
      </c>
      <c r="V27" s="183">
        <v>0</v>
      </c>
      <c r="W27" s="174">
        <v>0</v>
      </c>
      <c r="X27" s="174">
        <v>0</v>
      </c>
      <c r="Y27" s="174">
        <v>0</v>
      </c>
      <c r="Z27" s="174">
        <v>0</v>
      </c>
      <c r="AA27" s="174">
        <v>0</v>
      </c>
      <c r="AB27" s="174">
        <v>0</v>
      </c>
      <c r="AC27" s="174">
        <v>0</v>
      </c>
      <c r="AD27" s="174">
        <v>0</v>
      </c>
      <c r="AE27" s="174">
        <v>0</v>
      </c>
      <c r="AF27" s="174">
        <v>0</v>
      </c>
      <c r="AG27" s="182">
        <v>0</v>
      </c>
    </row>
    <row r="28" spans="1:34" ht="15.6" customHeight="1" x14ac:dyDescent="0.15">
      <c r="A28" s="135"/>
      <c r="B28" s="1306"/>
      <c r="C28" s="1307"/>
      <c r="D28" s="149" t="s">
        <v>179</v>
      </c>
      <c r="E28" s="179">
        <f t="shared" ref="E28:P28" si="8">IF(E26=0,0,E27/E26)</f>
        <v>0</v>
      </c>
      <c r="F28" s="180">
        <f t="shared" si="8"/>
        <v>0</v>
      </c>
      <c r="G28" s="180">
        <f t="shared" si="8"/>
        <v>0</v>
      </c>
      <c r="H28" s="180">
        <f t="shared" si="8"/>
        <v>0</v>
      </c>
      <c r="I28" s="180">
        <f t="shared" si="8"/>
        <v>0</v>
      </c>
      <c r="J28" s="180">
        <f t="shared" si="8"/>
        <v>0</v>
      </c>
      <c r="K28" s="238">
        <f t="shared" si="8"/>
        <v>0</v>
      </c>
      <c r="L28" s="180">
        <f t="shared" si="8"/>
        <v>0</v>
      </c>
      <c r="M28" s="180">
        <f t="shared" si="8"/>
        <v>0</v>
      </c>
      <c r="N28" s="238">
        <f t="shared" si="8"/>
        <v>0</v>
      </c>
      <c r="O28" s="180">
        <f t="shared" si="8"/>
        <v>0</v>
      </c>
      <c r="P28" s="181">
        <f t="shared" si="8"/>
        <v>0</v>
      </c>
      <c r="Q28" s="135"/>
      <c r="R28" s="135"/>
      <c r="S28" s="1306"/>
      <c r="T28" s="1307"/>
      <c r="U28" s="149" t="s">
        <v>391</v>
      </c>
      <c r="V28" s="179">
        <f t="shared" ref="V28:AG28" si="9">IF(V26=0,0,V27/V26)</f>
        <v>0</v>
      </c>
      <c r="W28" s="180">
        <f t="shared" si="9"/>
        <v>0</v>
      </c>
      <c r="X28" s="238">
        <f t="shared" si="9"/>
        <v>0</v>
      </c>
      <c r="Y28" s="180">
        <f t="shared" si="9"/>
        <v>0</v>
      </c>
      <c r="Z28" s="180">
        <f t="shared" si="9"/>
        <v>0</v>
      </c>
      <c r="AA28" s="238">
        <f t="shared" si="9"/>
        <v>0</v>
      </c>
      <c r="AB28" s="180">
        <f t="shared" si="9"/>
        <v>0</v>
      </c>
      <c r="AC28" s="180">
        <f t="shared" si="9"/>
        <v>0</v>
      </c>
      <c r="AD28" s="238">
        <f t="shared" si="9"/>
        <v>0</v>
      </c>
      <c r="AE28" s="180">
        <f t="shared" si="9"/>
        <v>0</v>
      </c>
      <c r="AF28" s="238">
        <f t="shared" si="9"/>
        <v>0</v>
      </c>
      <c r="AG28" s="181">
        <f t="shared" si="9"/>
        <v>0</v>
      </c>
    </row>
    <row r="29" spans="1:34" ht="13.5" customHeight="1" x14ac:dyDescent="0.15">
      <c r="A29" s="135"/>
      <c r="B29" s="1306"/>
      <c r="C29" s="1305" t="s">
        <v>21</v>
      </c>
      <c r="D29" s="144" t="s">
        <v>178</v>
      </c>
      <c r="E29" s="176">
        <f t="shared" ref="E29:P30" si="10">E9+E13+E17+E21+E25</f>
        <v>0</v>
      </c>
      <c r="F29" s="177">
        <f>F9+F13+F17+F21+F25</f>
        <v>0</v>
      </c>
      <c r="G29" s="177">
        <f>G9+G13+G17+G21+G25</f>
        <v>0</v>
      </c>
      <c r="H29" s="177">
        <f t="shared" si="10"/>
        <v>0</v>
      </c>
      <c r="I29" s="177">
        <f t="shared" si="10"/>
        <v>0</v>
      </c>
      <c r="J29" s="177">
        <f t="shared" si="10"/>
        <v>0</v>
      </c>
      <c r="K29" s="177">
        <f t="shared" si="10"/>
        <v>0</v>
      </c>
      <c r="L29" s="177">
        <f t="shared" si="10"/>
        <v>0</v>
      </c>
      <c r="M29" s="177">
        <f t="shared" si="10"/>
        <v>0</v>
      </c>
      <c r="N29" s="177">
        <f t="shared" si="10"/>
        <v>0</v>
      </c>
      <c r="O29" s="177">
        <f t="shared" si="10"/>
        <v>0</v>
      </c>
      <c r="P29" s="178">
        <f t="shared" si="10"/>
        <v>0</v>
      </c>
      <c r="Q29" s="135"/>
      <c r="R29" s="135"/>
      <c r="S29" s="1306"/>
      <c r="T29" s="1305" t="s">
        <v>359</v>
      </c>
      <c r="U29" s="144" t="s">
        <v>388</v>
      </c>
      <c r="V29" s="176">
        <f>V9+V13+V17+V21+V25</f>
        <v>0</v>
      </c>
      <c r="W29" s="177">
        <f>W9+W13+W17+W21+W25</f>
        <v>0</v>
      </c>
      <c r="X29" s="177">
        <f>X9+X13+X17+X21+X25</f>
        <v>0</v>
      </c>
      <c r="Y29" s="177">
        <f t="shared" ref="Y29:AG29" si="11">Y9+Y13+Y17+Y21+Y25</f>
        <v>0</v>
      </c>
      <c r="Z29" s="177">
        <f t="shared" si="11"/>
        <v>0</v>
      </c>
      <c r="AA29" s="177">
        <f t="shared" si="11"/>
        <v>0</v>
      </c>
      <c r="AB29" s="177">
        <f t="shared" si="11"/>
        <v>0</v>
      </c>
      <c r="AC29" s="177">
        <f t="shared" si="11"/>
        <v>0</v>
      </c>
      <c r="AD29" s="177">
        <f t="shared" si="11"/>
        <v>0</v>
      </c>
      <c r="AE29" s="177">
        <f t="shared" si="11"/>
        <v>0</v>
      </c>
      <c r="AF29" s="177">
        <f t="shared" si="11"/>
        <v>0</v>
      </c>
      <c r="AG29" s="178">
        <f t="shared" si="11"/>
        <v>0</v>
      </c>
    </row>
    <row r="30" spans="1:34" ht="13.5" customHeight="1" x14ac:dyDescent="0.15">
      <c r="A30" s="135"/>
      <c r="B30" s="1306"/>
      <c r="C30" s="1306"/>
      <c r="D30" s="146" t="s">
        <v>176</v>
      </c>
      <c r="E30" s="183">
        <f t="shared" si="10"/>
        <v>0</v>
      </c>
      <c r="F30" s="174">
        <f>F10+F14+F18+F22+F26</f>
        <v>0</v>
      </c>
      <c r="G30" s="174">
        <f t="shared" si="10"/>
        <v>0</v>
      </c>
      <c r="H30" s="174">
        <f t="shared" si="10"/>
        <v>0</v>
      </c>
      <c r="I30" s="174">
        <f t="shared" si="10"/>
        <v>0</v>
      </c>
      <c r="J30" s="174">
        <f t="shared" si="10"/>
        <v>0</v>
      </c>
      <c r="K30" s="174">
        <f t="shared" si="10"/>
        <v>0</v>
      </c>
      <c r="L30" s="174">
        <f t="shared" si="10"/>
        <v>0</v>
      </c>
      <c r="M30" s="174">
        <f t="shared" si="10"/>
        <v>0</v>
      </c>
      <c r="N30" s="174">
        <f t="shared" si="10"/>
        <v>0</v>
      </c>
      <c r="O30" s="174">
        <f t="shared" si="10"/>
        <v>0</v>
      </c>
      <c r="P30" s="175">
        <f t="shared" si="10"/>
        <v>0</v>
      </c>
      <c r="Q30" s="135"/>
      <c r="R30" s="135"/>
      <c r="S30" s="1306"/>
      <c r="T30" s="1306"/>
      <c r="U30" s="146" t="s">
        <v>389</v>
      </c>
      <c r="V30" s="183">
        <f>V10+V14+V18+V22+V26</f>
        <v>0</v>
      </c>
      <c r="W30" s="174">
        <f>W10+W14+W18+W22+W26</f>
        <v>0</v>
      </c>
      <c r="X30" s="174">
        <f t="shared" ref="X30:AG31" si="12">X10+X14+X18+X22+X26</f>
        <v>0</v>
      </c>
      <c r="Y30" s="174">
        <f t="shared" si="12"/>
        <v>0</v>
      </c>
      <c r="Z30" s="174">
        <f t="shared" si="12"/>
        <v>0</v>
      </c>
      <c r="AA30" s="174">
        <f t="shared" si="12"/>
        <v>0</v>
      </c>
      <c r="AB30" s="174">
        <f t="shared" si="12"/>
        <v>0</v>
      </c>
      <c r="AC30" s="174">
        <f t="shared" si="12"/>
        <v>0</v>
      </c>
      <c r="AD30" s="174">
        <f t="shared" si="12"/>
        <v>0</v>
      </c>
      <c r="AE30" s="174">
        <f t="shared" si="12"/>
        <v>0</v>
      </c>
      <c r="AF30" s="174">
        <f t="shared" si="12"/>
        <v>0</v>
      </c>
      <c r="AG30" s="175">
        <f t="shared" si="12"/>
        <v>0</v>
      </c>
    </row>
    <row r="31" spans="1:34" ht="13.5" customHeight="1" x14ac:dyDescent="0.15">
      <c r="A31" s="135"/>
      <c r="B31" s="1306"/>
      <c r="C31" s="1306"/>
      <c r="D31" s="146" t="s">
        <v>177</v>
      </c>
      <c r="E31" s="183">
        <f>E11+E15+E19+E23+E27</f>
        <v>0</v>
      </c>
      <c r="F31" s="174">
        <f t="shared" ref="F31:P31" si="13">F11+F15+F19+F23+F27</f>
        <v>0</v>
      </c>
      <c r="G31" s="174">
        <f t="shared" si="13"/>
        <v>0</v>
      </c>
      <c r="H31" s="174">
        <f t="shared" si="13"/>
        <v>0</v>
      </c>
      <c r="I31" s="174">
        <f t="shared" si="13"/>
        <v>0</v>
      </c>
      <c r="J31" s="174">
        <f t="shared" si="13"/>
        <v>0</v>
      </c>
      <c r="K31" s="174">
        <f t="shared" si="13"/>
        <v>0</v>
      </c>
      <c r="L31" s="174">
        <f>L11+L15+L19+L23+L27</f>
        <v>0</v>
      </c>
      <c r="M31" s="174">
        <f t="shared" si="13"/>
        <v>0</v>
      </c>
      <c r="N31" s="174">
        <f t="shared" si="13"/>
        <v>0</v>
      </c>
      <c r="O31" s="174">
        <f t="shared" si="13"/>
        <v>0</v>
      </c>
      <c r="P31" s="175">
        <f t="shared" si="13"/>
        <v>0</v>
      </c>
      <c r="Q31" s="135"/>
      <c r="R31" s="135"/>
      <c r="S31" s="1306"/>
      <c r="T31" s="1306"/>
      <c r="U31" s="146" t="s">
        <v>390</v>
      </c>
      <c r="V31" s="183">
        <f>V11+V15+V19+V23+V27</f>
        <v>0</v>
      </c>
      <c r="W31" s="174">
        <f t="shared" ref="W31:AB31" si="14">W11+W15+W19+W23+W27</f>
        <v>0</v>
      </c>
      <c r="X31" s="174">
        <f t="shared" si="14"/>
        <v>0</v>
      </c>
      <c r="Y31" s="174">
        <f t="shared" si="14"/>
        <v>0</v>
      </c>
      <c r="Z31" s="174">
        <f t="shared" si="14"/>
        <v>0</v>
      </c>
      <c r="AA31" s="174">
        <f t="shared" si="14"/>
        <v>0</v>
      </c>
      <c r="AB31" s="174">
        <f t="shared" si="14"/>
        <v>0</v>
      </c>
      <c r="AC31" s="174">
        <f>AC11+AC15+AC19+AC23+AC27</f>
        <v>0</v>
      </c>
      <c r="AD31" s="174">
        <f t="shared" si="12"/>
        <v>0</v>
      </c>
      <c r="AE31" s="174">
        <f t="shared" si="12"/>
        <v>0</v>
      </c>
      <c r="AF31" s="174">
        <f t="shared" si="12"/>
        <v>0</v>
      </c>
      <c r="AG31" s="175">
        <f t="shared" si="12"/>
        <v>0</v>
      </c>
    </row>
    <row r="32" spans="1:34" ht="15.6" customHeight="1" x14ac:dyDescent="0.15">
      <c r="A32" s="135"/>
      <c r="B32" s="1307"/>
      <c r="C32" s="1307"/>
      <c r="D32" s="149" t="s">
        <v>179</v>
      </c>
      <c r="E32" s="179">
        <f t="shared" ref="E32:P32" si="15">IF(E30=0,0,E31/E30)</f>
        <v>0</v>
      </c>
      <c r="F32" s="180">
        <f t="shared" si="15"/>
        <v>0</v>
      </c>
      <c r="G32" s="180">
        <f t="shared" si="15"/>
        <v>0</v>
      </c>
      <c r="H32" s="180">
        <f t="shared" si="15"/>
        <v>0</v>
      </c>
      <c r="I32" s="180">
        <f t="shared" si="15"/>
        <v>0</v>
      </c>
      <c r="J32" s="180">
        <f t="shared" si="15"/>
        <v>0</v>
      </c>
      <c r="K32" s="180">
        <f t="shared" si="15"/>
        <v>0</v>
      </c>
      <c r="L32" s="180">
        <f t="shared" si="15"/>
        <v>0</v>
      </c>
      <c r="M32" s="180">
        <f t="shared" si="15"/>
        <v>0</v>
      </c>
      <c r="N32" s="180">
        <f t="shared" si="15"/>
        <v>0</v>
      </c>
      <c r="O32" s="180">
        <f t="shared" si="15"/>
        <v>0</v>
      </c>
      <c r="P32" s="181">
        <f t="shared" si="15"/>
        <v>0</v>
      </c>
      <c r="Q32" s="135"/>
      <c r="R32" s="135"/>
      <c r="S32" s="1307"/>
      <c r="T32" s="1307"/>
      <c r="U32" s="149" t="s">
        <v>391</v>
      </c>
      <c r="V32" s="179">
        <f t="shared" ref="V32:AG32" si="16">IF(V30=0,0,V31/V30)</f>
        <v>0</v>
      </c>
      <c r="W32" s="180">
        <f t="shared" si="16"/>
        <v>0</v>
      </c>
      <c r="X32" s="180">
        <f t="shared" si="16"/>
        <v>0</v>
      </c>
      <c r="Y32" s="180">
        <f t="shared" si="16"/>
        <v>0</v>
      </c>
      <c r="Z32" s="180">
        <f t="shared" si="16"/>
        <v>0</v>
      </c>
      <c r="AA32" s="180">
        <f t="shared" si="16"/>
        <v>0</v>
      </c>
      <c r="AB32" s="180">
        <f t="shared" si="16"/>
        <v>0</v>
      </c>
      <c r="AC32" s="180">
        <f t="shared" si="16"/>
        <v>0</v>
      </c>
      <c r="AD32" s="180">
        <f t="shared" si="16"/>
        <v>0</v>
      </c>
      <c r="AE32" s="180">
        <f t="shared" si="16"/>
        <v>0</v>
      </c>
      <c r="AF32" s="180">
        <f t="shared" si="16"/>
        <v>0</v>
      </c>
      <c r="AG32" s="181">
        <f t="shared" si="16"/>
        <v>0</v>
      </c>
      <c r="AH32" s="116"/>
    </row>
    <row r="33" spans="2:33" ht="13.15" customHeight="1" x14ac:dyDescent="0.15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66"/>
    </row>
    <row r="34" spans="2:33" ht="13.15" customHeight="1" x14ac:dyDescent="0.15">
      <c r="B34" s="1308" t="s">
        <v>247</v>
      </c>
      <c r="C34" s="1309"/>
      <c r="D34" s="1310"/>
      <c r="E34" s="1326" t="s">
        <v>392</v>
      </c>
      <c r="F34" s="1324" t="s">
        <v>238</v>
      </c>
      <c r="G34" s="1324" t="s">
        <v>94</v>
      </c>
      <c r="H34" s="1324" t="s">
        <v>95</v>
      </c>
      <c r="I34" s="1324" t="s">
        <v>96</v>
      </c>
      <c r="J34" s="1324" t="s">
        <v>97</v>
      </c>
      <c r="K34" s="1324" t="s">
        <v>98</v>
      </c>
      <c r="L34" s="1324" t="s">
        <v>99</v>
      </c>
      <c r="M34" s="1324" t="s">
        <v>100</v>
      </c>
      <c r="N34" s="1324" t="s">
        <v>239</v>
      </c>
      <c r="O34" s="1324" t="s">
        <v>240</v>
      </c>
      <c r="P34" s="1322" t="s">
        <v>241</v>
      </c>
      <c r="Q34" s="139"/>
      <c r="S34" s="1308" t="s">
        <v>393</v>
      </c>
      <c r="T34" s="1309"/>
      <c r="U34" s="1310"/>
      <c r="V34" s="1326" t="s">
        <v>392</v>
      </c>
      <c r="W34" s="1324" t="s">
        <v>238</v>
      </c>
      <c r="X34" s="1324" t="s">
        <v>94</v>
      </c>
      <c r="Y34" s="1324" t="s">
        <v>95</v>
      </c>
      <c r="Z34" s="1324" t="s">
        <v>96</v>
      </c>
      <c r="AA34" s="1324" t="s">
        <v>97</v>
      </c>
      <c r="AB34" s="1324" t="s">
        <v>98</v>
      </c>
      <c r="AC34" s="1324" t="s">
        <v>99</v>
      </c>
      <c r="AD34" s="1324" t="s">
        <v>100</v>
      </c>
      <c r="AE34" s="1324" t="s">
        <v>239</v>
      </c>
      <c r="AF34" s="1324" t="s">
        <v>240</v>
      </c>
      <c r="AG34" s="1322" t="s">
        <v>241</v>
      </c>
    </row>
    <row r="35" spans="2:33" ht="13.15" customHeight="1" x14ac:dyDescent="0.15">
      <c r="B35" s="1311"/>
      <c r="C35" s="1312"/>
      <c r="D35" s="1313"/>
      <c r="E35" s="1327"/>
      <c r="F35" s="1325"/>
      <c r="G35" s="1325"/>
      <c r="H35" s="1325"/>
      <c r="I35" s="1325"/>
      <c r="J35" s="1325"/>
      <c r="K35" s="1325"/>
      <c r="L35" s="1325"/>
      <c r="M35" s="1325"/>
      <c r="N35" s="1325"/>
      <c r="O35" s="1325"/>
      <c r="P35" s="1323"/>
      <c r="S35" s="1311"/>
      <c r="T35" s="1312"/>
      <c r="U35" s="1313"/>
      <c r="V35" s="1327"/>
      <c r="W35" s="1325"/>
      <c r="X35" s="1325"/>
      <c r="Y35" s="1325"/>
      <c r="Z35" s="1325"/>
      <c r="AA35" s="1325"/>
      <c r="AB35" s="1325"/>
      <c r="AC35" s="1325"/>
      <c r="AD35" s="1325"/>
      <c r="AE35" s="1325"/>
      <c r="AF35" s="1325"/>
      <c r="AG35" s="1323"/>
    </row>
    <row r="36" spans="2:33" ht="13.5" customHeight="1" x14ac:dyDescent="0.15">
      <c r="B36" s="1305" t="s">
        <v>332</v>
      </c>
      <c r="C36" s="1305">
        <v>5</v>
      </c>
      <c r="D36" s="144" t="s">
        <v>178</v>
      </c>
      <c r="E36" s="176">
        <v>0</v>
      </c>
      <c r="F36" s="177">
        <v>0</v>
      </c>
      <c r="G36" s="177">
        <v>0</v>
      </c>
      <c r="H36" s="177">
        <v>0</v>
      </c>
      <c r="I36" s="177">
        <v>0</v>
      </c>
      <c r="J36" s="177">
        <v>0</v>
      </c>
      <c r="K36" s="177">
        <v>0</v>
      </c>
      <c r="L36" s="177">
        <v>0</v>
      </c>
      <c r="M36" s="177">
        <v>0</v>
      </c>
      <c r="N36" s="177">
        <v>0</v>
      </c>
      <c r="O36" s="177">
        <v>0</v>
      </c>
      <c r="P36" s="239">
        <v>0</v>
      </c>
      <c r="S36" s="1305" t="s">
        <v>359</v>
      </c>
      <c r="T36" s="1305">
        <v>5</v>
      </c>
      <c r="U36" s="144" t="s">
        <v>388</v>
      </c>
      <c r="V36" s="176">
        <f t="shared" ref="V36:AG40" si="17">E9+E36+V9</f>
        <v>0</v>
      </c>
      <c r="W36" s="177">
        <f t="shared" si="17"/>
        <v>0</v>
      </c>
      <c r="X36" s="177">
        <f t="shared" si="17"/>
        <v>0</v>
      </c>
      <c r="Y36" s="177">
        <f t="shared" si="17"/>
        <v>0</v>
      </c>
      <c r="Z36" s="177">
        <f t="shared" si="17"/>
        <v>0</v>
      </c>
      <c r="AA36" s="177">
        <f t="shared" si="17"/>
        <v>0</v>
      </c>
      <c r="AB36" s="177">
        <f t="shared" si="17"/>
        <v>0</v>
      </c>
      <c r="AC36" s="177">
        <f t="shared" si="17"/>
        <v>0</v>
      </c>
      <c r="AD36" s="177">
        <f t="shared" si="17"/>
        <v>0</v>
      </c>
      <c r="AE36" s="177">
        <f t="shared" si="17"/>
        <v>0</v>
      </c>
      <c r="AF36" s="177">
        <f t="shared" si="17"/>
        <v>0</v>
      </c>
      <c r="AG36" s="178">
        <f t="shared" si="17"/>
        <v>0</v>
      </c>
    </row>
    <row r="37" spans="2:33" ht="13.5" customHeight="1" x14ac:dyDescent="0.15">
      <c r="B37" s="1306"/>
      <c r="C37" s="1306"/>
      <c r="D37" s="146" t="s">
        <v>176</v>
      </c>
      <c r="E37" s="183">
        <v>0</v>
      </c>
      <c r="F37" s="174">
        <v>0</v>
      </c>
      <c r="G37" s="174">
        <v>0</v>
      </c>
      <c r="H37" s="174">
        <v>0</v>
      </c>
      <c r="I37" s="174">
        <v>0</v>
      </c>
      <c r="J37" s="174">
        <v>0</v>
      </c>
      <c r="K37" s="174">
        <v>0</v>
      </c>
      <c r="L37" s="174">
        <v>0</v>
      </c>
      <c r="M37" s="174">
        <v>0</v>
      </c>
      <c r="N37" s="174">
        <v>0</v>
      </c>
      <c r="O37" s="174">
        <v>0</v>
      </c>
      <c r="P37" s="182">
        <v>0</v>
      </c>
      <c r="S37" s="1306"/>
      <c r="T37" s="1306"/>
      <c r="U37" s="146" t="s">
        <v>389</v>
      </c>
      <c r="V37" s="183">
        <f t="shared" si="17"/>
        <v>0</v>
      </c>
      <c r="W37" s="174">
        <f t="shared" si="17"/>
        <v>0</v>
      </c>
      <c r="X37" s="174">
        <f t="shared" si="17"/>
        <v>0</v>
      </c>
      <c r="Y37" s="174">
        <f t="shared" si="17"/>
        <v>0</v>
      </c>
      <c r="Z37" s="174">
        <f t="shared" si="17"/>
        <v>0</v>
      </c>
      <c r="AA37" s="174">
        <f t="shared" si="17"/>
        <v>0</v>
      </c>
      <c r="AB37" s="174">
        <f t="shared" si="17"/>
        <v>0</v>
      </c>
      <c r="AC37" s="174">
        <f t="shared" si="17"/>
        <v>0</v>
      </c>
      <c r="AD37" s="174">
        <f t="shared" si="17"/>
        <v>0</v>
      </c>
      <c r="AE37" s="174">
        <f t="shared" si="17"/>
        <v>0</v>
      </c>
      <c r="AF37" s="174">
        <f t="shared" si="17"/>
        <v>0</v>
      </c>
      <c r="AG37" s="175">
        <f t="shared" si="17"/>
        <v>0</v>
      </c>
    </row>
    <row r="38" spans="2:33" ht="13.5" customHeight="1" x14ac:dyDescent="0.15">
      <c r="B38" s="1306"/>
      <c r="C38" s="1306"/>
      <c r="D38" s="146" t="s">
        <v>177</v>
      </c>
      <c r="E38" s="183">
        <v>0</v>
      </c>
      <c r="F38" s="174">
        <v>0</v>
      </c>
      <c r="G38" s="174">
        <v>0</v>
      </c>
      <c r="H38" s="174">
        <v>0</v>
      </c>
      <c r="I38" s="174">
        <v>0</v>
      </c>
      <c r="J38" s="174">
        <v>0</v>
      </c>
      <c r="K38" s="174">
        <v>0</v>
      </c>
      <c r="L38" s="174">
        <v>0</v>
      </c>
      <c r="M38" s="174">
        <v>0</v>
      </c>
      <c r="N38" s="174">
        <v>0</v>
      </c>
      <c r="O38" s="174">
        <v>0</v>
      </c>
      <c r="P38" s="182">
        <v>0</v>
      </c>
      <c r="S38" s="1306"/>
      <c r="T38" s="1306"/>
      <c r="U38" s="146" t="s">
        <v>390</v>
      </c>
      <c r="V38" s="183">
        <f t="shared" si="17"/>
        <v>0</v>
      </c>
      <c r="W38" s="174">
        <f t="shared" si="17"/>
        <v>0</v>
      </c>
      <c r="X38" s="174">
        <f t="shared" si="17"/>
        <v>0</v>
      </c>
      <c r="Y38" s="174">
        <f t="shared" si="17"/>
        <v>0</v>
      </c>
      <c r="Z38" s="174">
        <f t="shared" si="17"/>
        <v>0</v>
      </c>
      <c r="AA38" s="174">
        <f t="shared" si="17"/>
        <v>0</v>
      </c>
      <c r="AB38" s="174">
        <f t="shared" si="17"/>
        <v>0</v>
      </c>
      <c r="AC38" s="174">
        <f t="shared" si="17"/>
        <v>0</v>
      </c>
      <c r="AD38" s="174">
        <f t="shared" si="17"/>
        <v>0</v>
      </c>
      <c r="AE38" s="174">
        <f t="shared" si="17"/>
        <v>0</v>
      </c>
      <c r="AF38" s="174">
        <f t="shared" si="17"/>
        <v>0</v>
      </c>
      <c r="AG38" s="175">
        <f t="shared" si="17"/>
        <v>0</v>
      </c>
    </row>
    <row r="39" spans="2:33" ht="15.6" customHeight="1" x14ac:dyDescent="0.15">
      <c r="B39" s="1306"/>
      <c r="C39" s="1307"/>
      <c r="D39" s="149" t="s">
        <v>179</v>
      </c>
      <c r="E39" s="179">
        <f>IF(E37=0,0,E38/E37)</f>
        <v>0</v>
      </c>
      <c r="F39" s="180">
        <f t="shared" ref="F39:P39" si="18">IF(F37=0,0,F38/F37)</f>
        <v>0</v>
      </c>
      <c r="G39" s="180">
        <f t="shared" si="18"/>
        <v>0</v>
      </c>
      <c r="H39" s="180">
        <f t="shared" si="18"/>
        <v>0</v>
      </c>
      <c r="I39" s="180">
        <f t="shared" si="18"/>
        <v>0</v>
      </c>
      <c r="J39" s="180">
        <f t="shared" si="18"/>
        <v>0</v>
      </c>
      <c r="K39" s="180">
        <f t="shared" si="18"/>
        <v>0</v>
      </c>
      <c r="L39" s="180">
        <f t="shared" si="18"/>
        <v>0</v>
      </c>
      <c r="M39" s="180">
        <f t="shared" si="18"/>
        <v>0</v>
      </c>
      <c r="N39" s="180">
        <f t="shared" si="18"/>
        <v>0</v>
      </c>
      <c r="O39" s="180">
        <f t="shared" si="18"/>
        <v>0</v>
      </c>
      <c r="P39" s="240">
        <f t="shared" si="18"/>
        <v>0</v>
      </c>
      <c r="S39" s="1306"/>
      <c r="T39" s="1307"/>
      <c r="U39" s="149" t="s">
        <v>391</v>
      </c>
      <c r="V39" s="179">
        <f t="shared" ref="V39:AG39" si="19">IF(V37=0,0,V38/V37)</f>
        <v>0</v>
      </c>
      <c r="W39" s="180">
        <f t="shared" si="19"/>
        <v>0</v>
      </c>
      <c r="X39" s="180">
        <f t="shared" si="19"/>
        <v>0</v>
      </c>
      <c r="Y39" s="180">
        <f t="shared" si="19"/>
        <v>0</v>
      </c>
      <c r="Z39" s="180">
        <f t="shared" si="19"/>
        <v>0</v>
      </c>
      <c r="AA39" s="180">
        <f t="shared" si="19"/>
        <v>0</v>
      </c>
      <c r="AB39" s="180">
        <f t="shared" si="19"/>
        <v>0</v>
      </c>
      <c r="AC39" s="180">
        <f t="shared" si="19"/>
        <v>0</v>
      </c>
      <c r="AD39" s="180">
        <f t="shared" si="19"/>
        <v>0</v>
      </c>
      <c r="AE39" s="180">
        <f t="shared" si="19"/>
        <v>0</v>
      </c>
      <c r="AF39" s="180">
        <f t="shared" si="19"/>
        <v>0</v>
      </c>
      <c r="AG39" s="181">
        <f t="shared" si="19"/>
        <v>0</v>
      </c>
    </row>
    <row r="40" spans="2:33" ht="13.5" customHeight="1" x14ac:dyDescent="0.15">
      <c r="B40" s="1306"/>
      <c r="C40" s="1305">
        <v>4</v>
      </c>
      <c r="D40" s="144" t="s">
        <v>178</v>
      </c>
      <c r="E40" s="176">
        <v>0</v>
      </c>
      <c r="F40" s="177">
        <v>0</v>
      </c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  <c r="P40" s="239">
        <v>0</v>
      </c>
      <c r="S40" s="1306"/>
      <c r="T40" s="1305">
        <v>4</v>
      </c>
      <c r="U40" s="144" t="s">
        <v>388</v>
      </c>
      <c r="V40" s="176">
        <f t="shared" ref="V40:AG42" si="20">E13+E40+V13</f>
        <v>0</v>
      </c>
      <c r="W40" s="177">
        <f t="shared" si="20"/>
        <v>0</v>
      </c>
      <c r="X40" s="177">
        <f t="shared" si="20"/>
        <v>0</v>
      </c>
      <c r="Y40" s="177">
        <f t="shared" si="20"/>
        <v>0</v>
      </c>
      <c r="Z40" s="177">
        <f t="shared" si="20"/>
        <v>0</v>
      </c>
      <c r="AA40" s="177">
        <f t="shared" si="20"/>
        <v>0</v>
      </c>
      <c r="AB40" s="177">
        <f t="shared" si="20"/>
        <v>0</v>
      </c>
      <c r="AC40" s="177">
        <f t="shared" si="20"/>
        <v>0</v>
      </c>
      <c r="AD40" s="177">
        <f t="shared" si="20"/>
        <v>0</v>
      </c>
      <c r="AE40" s="177">
        <f t="shared" si="20"/>
        <v>0</v>
      </c>
      <c r="AF40" s="177">
        <f t="shared" si="20"/>
        <v>0</v>
      </c>
      <c r="AG40" s="178">
        <f t="shared" si="17"/>
        <v>0</v>
      </c>
    </row>
    <row r="41" spans="2:33" ht="13.5" customHeight="1" x14ac:dyDescent="0.15">
      <c r="B41" s="1306"/>
      <c r="C41" s="1306"/>
      <c r="D41" s="146" t="s">
        <v>176</v>
      </c>
      <c r="E41" s="183">
        <v>0</v>
      </c>
      <c r="F41" s="174">
        <v>0</v>
      </c>
      <c r="G41" s="174">
        <v>0</v>
      </c>
      <c r="H41" s="174">
        <v>0</v>
      </c>
      <c r="I41" s="174">
        <v>0</v>
      </c>
      <c r="J41" s="174">
        <v>0</v>
      </c>
      <c r="K41" s="174">
        <v>0</v>
      </c>
      <c r="L41" s="174">
        <v>0</v>
      </c>
      <c r="M41" s="174">
        <v>0</v>
      </c>
      <c r="N41" s="174">
        <v>0</v>
      </c>
      <c r="O41" s="174">
        <v>0</v>
      </c>
      <c r="P41" s="182">
        <v>0</v>
      </c>
      <c r="S41" s="1306"/>
      <c r="T41" s="1306"/>
      <c r="U41" s="146" t="s">
        <v>389</v>
      </c>
      <c r="V41" s="183">
        <f t="shared" si="20"/>
        <v>0</v>
      </c>
      <c r="W41" s="174">
        <f t="shared" si="20"/>
        <v>0</v>
      </c>
      <c r="X41" s="174">
        <f t="shared" si="20"/>
        <v>0</v>
      </c>
      <c r="Y41" s="174">
        <f t="shared" si="20"/>
        <v>0</v>
      </c>
      <c r="Z41" s="174">
        <f t="shared" si="20"/>
        <v>0</v>
      </c>
      <c r="AA41" s="174">
        <f t="shared" si="20"/>
        <v>0</v>
      </c>
      <c r="AB41" s="174">
        <f t="shared" si="20"/>
        <v>0</v>
      </c>
      <c r="AC41" s="174">
        <f t="shared" si="20"/>
        <v>0</v>
      </c>
      <c r="AD41" s="174">
        <f t="shared" si="20"/>
        <v>0</v>
      </c>
      <c r="AE41" s="174">
        <f t="shared" si="20"/>
        <v>0</v>
      </c>
      <c r="AF41" s="174">
        <f t="shared" si="20"/>
        <v>0</v>
      </c>
      <c r="AG41" s="175">
        <f t="shared" si="20"/>
        <v>0</v>
      </c>
    </row>
    <row r="42" spans="2:33" ht="13.5" customHeight="1" x14ac:dyDescent="0.15">
      <c r="B42" s="1306"/>
      <c r="C42" s="1306"/>
      <c r="D42" s="146" t="s">
        <v>177</v>
      </c>
      <c r="E42" s="183">
        <v>0</v>
      </c>
      <c r="F42" s="174">
        <v>0</v>
      </c>
      <c r="G42" s="174">
        <v>0</v>
      </c>
      <c r="H42" s="174">
        <v>0</v>
      </c>
      <c r="I42" s="174">
        <v>0</v>
      </c>
      <c r="J42" s="174">
        <v>0</v>
      </c>
      <c r="K42" s="174">
        <v>0</v>
      </c>
      <c r="L42" s="174">
        <v>0</v>
      </c>
      <c r="M42" s="174">
        <v>0</v>
      </c>
      <c r="N42" s="174">
        <v>0</v>
      </c>
      <c r="O42" s="174">
        <v>0</v>
      </c>
      <c r="P42" s="182">
        <v>0</v>
      </c>
      <c r="S42" s="1306"/>
      <c r="T42" s="1306"/>
      <c r="U42" s="146" t="s">
        <v>390</v>
      </c>
      <c r="V42" s="183">
        <f t="shared" si="20"/>
        <v>0</v>
      </c>
      <c r="W42" s="174">
        <f t="shared" si="20"/>
        <v>0</v>
      </c>
      <c r="X42" s="174">
        <f t="shared" si="20"/>
        <v>0</v>
      </c>
      <c r="Y42" s="174">
        <f t="shared" si="20"/>
        <v>0</v>
      </c>
      <c r="Z42" s="174">
        <f t="shared" si="20"/>
        <v>0</v>
      </c>
      <c r="AA42" s="174">
        <f t="shared" si="20"/>
        <v>0</v>
      </c>
      <c r="AB42" s="174">
        <f t="shared" si="20"/>
        <v>0</v>
      </c>
      <c r="AC42" s="174">
        <f t="shared" si="20"/>
        <v>0</v>
      </c>
      <c r="AD42" s="174">
        <f t="shared" si="20"/>
        <v>0</v>
      </c>
      <c r="AE42" s="174">
        <f t="shared" si="20"/>
        <v>0</v>
      </c>
      <c r="AF42" s="174">
        <f t="shared" si="20"/>
        <v>0</v>
      </c>
      <c r="AG42" s="175">
        <f t="shared" si="20"/>
        <v>0</v>
      </c>
    </row>
    <row r="43" spans="2:33" ht="15.6" customHeight="1" x14ac:dyDescent="0.15">
      <c r="B43" s="1306"/>
      <c r="C43" s="1307"/>
      <c r="D43" s="149" t="s">
        <v>179</v>
      </c>
      <c r="E43" s="179">
        <f t="shared" ref="E43:P43" si="21">IF(E41=0,0,E42/E41)</f>
        <v>0</v>
      </c>
      <c r="F43" s="180">
        <f t="shared" si="21"/>
        <v>0</v>
      </c>
      <c r="G43" s="180">
        <f t="shared" si="21"/>
        <v>0</v>
      </c>
      <c r="H43" s="180">
        <f t="shared" si="21"/>
        <v>0</v>
      </c>
      <c r="I43" s="180">
        <f t="shared" si="21"/>
        <v>0</v>
      </c>
      <c r="J43" s="180">
        <f t="shared" si="21"/>
        <v>0</v>
      </c>
      <c r="K43" s="180">
        <f t="shared" si="21"/>
        <v>0</v>
      </c>
      <c r="L43" s="180">
        <f t="shared" si="21"/>
        <v>0</v>
      </c>
      <c r="M43" s="180">
        <f t="shared" si="21"/>
        <v>0</v>
      </c>
      <c r="N43" s="180">
        <f t="shared" si="21"/>
        <v>0</v>
      </c>
      <c r="O43" s="180">
        <f t="shared" si="21"/>
        <v>0</v>
      </c>
      <c r="P43" s="240">
        <f t="shared" si="21"/>
        <v>0</v>
      </c>
      <c r="S43" s="1306"/>
      <c r="T43" s="1307"/>
      <c r="U43" s="149" t="s">
        <v>391</v>
      </c>
      <c r="V43" s="179">
        <f t="shared" ref="V43:AG43" si="22">IF(V41=0,0,V42/V41)</f>
        <v>0</v>
      </c>
      <c r="W43" s="180">
        <f t="shared" si="22"/>
        <v>0</v>
      </c>
      <c r="X43" s="180">
        <f t="shared" si="22"/>
        <v>0</v>
      </c>
      <c r="Y43" s="180">
        <f t="shared" si="22"/>
        <v>0</v>
      </c>
      <c r="Z43" s="180">
        <f t="shared" si="22"/>
        <v>0</v>
      </c>
      <c r="AA43" s="180">
        <f t="shared" si="22"/>
        <v>0</v>
      </c>
      <c r="AB43" s="180">
        <f t="shared" si="22"/>
        <v>0</v>
      </c>
      <c r="AC43" s="180">
        <f t="shared" si="22"/>
        <v>0</v>
      </c>
      <c r="AD43" s="180">
        <f t="shared" si="22"/>
        <v>0</v>
      </c>
      <c r="AE43" s="180">
        <f t="shared" si="22"/>
        <v>0</v>
      </c>
      <c r="AF43" s="180">
        <f t="shared" si="22"/>
        <v>0</v>
      </c>
      <c r="AG43" s="181">
        <f t="shared" si="22"/>
        <v>0</v>
      </c>
    </row>
    <row r="44" spans="2:33" ht="13.5" customHeight="1" x14ac:dyDescent="0.15">
      <c r="B44" s="1306"/>
      <c r="C44" s="1305">
        <v>3</v>
      </c>
      <c r="D44" s="144" t="s">
        <v>178</v>
      </c>
      <c r="E44" s="176">
        <v>0</v>
      </c>
      <c r="F44" s="177">
        <v>0</v>
      </c>
      <c r="G44" s="177">
        <v>0</v>
      </c>
      <c r="H44" s="177">
        <v>0</v>
      </c>
      <c r="I44" s="177">
        <v>0</v>
      </c>
      <c r="J44" s="177">
        <v>0</v>
      </c>
      <c r="K44" s="177">
        <v>0</v>
      </c>
      <c r="L44" s="177">
        <v>0</v>
      </c>
      <c r="M44" s="177">
        <v>0</v>
      </c>
      <c r="N44" s="177">
        <v>0</v>
      </c>
      <c r="O44" s="177">
        <v>0</v>
      </c>
      <c r="P44" s="239">
        <v>0</v>
      </c>
      <c r="S44" s="1306"/>
      <c r="T44" s="1305">
        <v>3</v>
      </c>
      <c r="U44" s="144" t="s">
        <v>388</v>
      </c>
      <c r="V44" s="176">
        <f t="shared" ref="V44:AG46" si="23">E17+E44+V17</f>
        <v>0</v>
      </c>
      <c r="W44" s="177">
        <f t="shared" si="23"/>
        <v>0</v>
      </c>
      <c r="X44" s="177">
        <f t="shared" si="23"/>
        <v>0</v>
      </c>
      <c r="Y44" s="177">
        <f t="shared" si="23"/>
        <v>0</v>
      </c>
      <c r="Z44" s="177">
        <f t="shared" si="23"/>
        <v>0</v>
      </c>
      <c r="AA44" s="177">
        <f t="shared" si="23"/>
        <v>0</v>
      </c>
      <c r="AB44" s="177">
        <f t="shared" si="23"/>
        <v>0</v>
      </c>
      <c r="AC44" s="177">
        <f t="shared" si="23"/>
        <v>0</v>
      </c>
      <c r="AD44" s="177">
        <f t="shared" si="23"/>
        <v>0</v>
      </c>
      <c r="AE44" s="177">
        <f t="shared" si="23"/>
        <v>0</v>
      </c>
      <c r="AF44" s="177">
        <f t="shared" si="23"/>
        <v>0</v>
      </c>
      <c r="AG44" s="178">
        <f t="shared" si="23"/>
        <v>0</v>
      </c>
    </row>
    <row r="45" spans="2:33" ht="13.5" customHeight="1" x14ac:dyDescent="0.15">
      <c r="B45" s="1306"/>
      <c r="C45" s="1306"/>
      <c r="D45" s="146" t="s">
        <v>176</v>
      </c>
      <c r="E45" s="183">
        <v>0</v>
      </c>
      <c r="F45" s="174">
        <v>0</v>
      </c>
      <c r="G45" s="174">
        <v>0</v>
      </c>
      <c r="H45" s="174">
        <v>0</v>
      </c>
      <c r="I45" s="174">
        <v>0</v>
      </c>
      <c r="J45" s="174">
        <v>0</v>
      </c>
      <c r="K45" s="174">
        <v>0</v>
      </c>
      <c r="L45" s="174">
        <v>0</v>
      </c>
      <c r="M45" s="174">
        <v>0</v>
      </c>
      <c r="N45" s="174">
        <v>0</v>
      </c>
      <c r="O45" s="174">
        <v>0</v>
      </c>
      <c r="P45" s="182">
        <v>0</v>
      </c>
      <c r="S45" s="1306"/>
      <c r="T45" s="1306"/>
      <c r="U45" s="146" t="s">
        <v>389</v>
      </c>
      <c r="V45" s="183">
        <f t="shared" si="23"/>
        <v>0</v>
      </c>
      <c r="W45" s="174">
        <f t="shared" si="23"/>
        <v>0</v>
      </c>
      <c r="X45" s="174">
        <f t="shared" si="23"/>
        <v>0</v>
      </c>
      <c r="Y45" s="174">
        <f t="shared" si="23"/>
        <v>0</v>
      </c>
      <c r="Z45" s="174">
        <f t="shared" si="23"/>
        <v>0</v>
      </c>
      <c r="AA45" s="174">
        <f t="shared" si="23"/>
        <v>0</v>
      </c>
      <c r="AB45" s="174">
        <f t="shared" si="23"/>
        <v>0</v>
      </c>
      <c r="AC45" s="174">
        <f t="shared" si="23"/>
        <v>0</v>
      </c>
      <c r="AD45" s="174">
        <f t="shared" si="23"/>
        <v>0</v>
      </c>
      <c r="AE45" s="174">
        <f t="shared" si="23"/>
        <v>0</v>
      </c>
      <c r="AF45" s="174">
        <f t="shared" si="23"/>
        <v>0</v>
      </c>
      <c r="AG45" s="175">
        <f t="shared" si="23"/>
        <v>0</v>
      </c>
    </row>
    <row r="46" spans="2:33" ht="13.5" customHeight="1" x14ac:dyDescent="0.15">
      <c r="B46" s="1306"/>
      <c r="C46" s="1306"/>
      <c r="D46" s="146" t="s">
        <v>177</v>
      </c>
      <c r="E46" s="183">
        <v>0</v>
      </c>
      <c r="F46" s="174">
        <v>0</v>
      </c>
      <c r="G46" s="174">
        <v>0</v>
      </c>
      <c r="H46" s="174">
        <v>0</v>
      </c>
      <c r="I46" s="174">
        <v>0</v>
      </c>
      <c r="J46" s="174">
        <v>0</v>
      </c>
      <c r="K46" s="174">
        <v>0</v>
      </c>
      <c r="L46" s="174">
        <v>0</v>
      </c>
      <c r="M46" s="174">
        <v>0</v>
      </c>
      <c r="N46" s="174">
        <v>0</v>
      </c>
      <c r="O46" s="174">
        <v>0</v>
      </c>
      <c r="P46" s="182">
        <v>0</v>
      </c>
      <c r="S46" s="1306"/>
      <c r="T46" s="1306"/>
      <c r="U46" s="146" t="s">
        <v>390</v>
      </c>
      <c r="V46" s="183">
        <f t="shared" si="23"/>
        <v>0</v>
      </c>
      <c r="W46" s="174">
        <f t="shared" si="23"/>
        <v>0</v>
      </c>
      <c r="X46" s="174">
        <f t="shared" si="23"/>
        <v>0</v>
      </c>
      <c r="Y46" s="174">
        <f t="shared" si="23"/>
        <v>0</v>
      </c>
      <c r="Z46" s="174">
        <f t="shared" si="23"/>
        <v>0</v>
      </c>
      <c r="AA46" s="174">
        <f t="shared" si="23"/>
        <v>0</v>
      </c>
      <c r="AB46" s="174">
        <f t="shared" si="23"/>
        <v>0</v>
      </c>
      <c r="AC46" s="174">
        <f t="shared" si="23"/>
        <v>0</v>
      </c>
      <c r="AD46" s="174">
        <f t="shared" si="23"/>
        <v>0</v>
      </c>
      <c r="AE46" s="174">
        <f t="shared" si="23"/>
        <v>0</v>
      </c>
      <c r="AF46" s="174">
        <f t="shared" si="23"/>
        <v>0</v>
      </c>
      <c r="AG46" s="175">
        <f t="shared" si="23"/>
        <v>0</v>
      </c>
    </row>
    <row r="47" spans="2:33" ht="15.6" customHeight="1" x14ac:dyDescent="0.15">
      <c r="B47" s="1306"/>
      <c r="C47" s="1307"/>
      <c r="D47" s="149" t="s">
        <v>179</v>
      </c>
      <c r="E47" s="179">
        <f t="shared" ref="E47:P47" si="24">IF(E45=0,0,E46/E45)</f>
        <v>0</v>
      </c>
      <c r="F47" s="180">
        <f t="shared" si="24"/>
        <v>0</v>
      </c>
      <c r="G47" s="180">
        <f t="shared" si="24"/>
        <v>0</v>
      </c>
      <c r="H47" s="180">
        <f t="shared" si="24"/>
        <v>0</v>
      </c>
      <c r="I47" s="180">
        <f t="shared" si="24"/>
        <v>0</v>
      </c>
      <c r="J47" s="180">
        <f t="shared" si="24"/>
        <v>0</v>
      </c>
      <c r="K47" s="180">
        <f t="shared" si="24"/>
        <v>0</v>
      </c>
      <c r="L47" s="180">
        <f t="shared" si="24"/>
        <v>0</v>
      </c>
      <c r="M47" s="180">
        <f t="shared" si="24"/>
        <v>0</v>
      </c>
      <c r="N47" s="180">
        <f t="shared" si="24"/>
        <v>0</v>
      </c>
      <c r="O47" s="180">
        <f t="shared" si="24"/>
        <v>0</v>
      </c>
      <c r="P47" s="240">
        <f t="shared" si="24"/>
        <v>0</v>
      </c>
      <c r="S47" s="1306"/>
      <c r="T47" s="1307"/>
      <c r="U47" s="149" t="s">
        <v>391</v>
      </c>
      <c r="V47" s="179">
        <f t="shared" ref="V47:AG47" si="25">IF(V45=0,0,V46/V45)</f>
        <v>0</v>
      </c>
      <c r="W47" s="180">
        <f t="shared" si="25"/>
        <v>0</v>
      </c>
      <c r="X47" s="180">
        <f t="shared" si="25"/>
        <v>0</v>
      </c>
      <c r="Y47" s="180">
        <f t="shared" si="25"/>
        <v>0</v>
      </c>
      <c r="Z47" s="180">
        <f t="shared" si="25"/>
        <v>0</v>
      </c>
      <c r="AA47" s="180">
        <f t="shared" si="25"/>
        <v>0</v>
      </c>
      <c r="AB47" s="180">
        <f t="shared" si="25"/>
        <v>0</v>
      </c>
      <c r="AC47" s="180">
        <f t="shared" si="25"/>
        <v>0</v>
      </c>
      <c r="AD47" s="180">
        <f t="shared" si="25"/>
        <v>0</v>
      </c>
      <c r="AE47" s="180">
        <f t="shared" si="25"/>
        <v>0</v>
      </c>
      <c r="AF47" s="180">
        <f t="shared" si="25"/>
        <v>0</v>
      </c>
      <c r="AG47" s="181">
        <f t="shared" si="25"/>
        <v>0</v>
      </c>
    </row>
    <row r="48" spans="2:33" ht="13.5" customHeight="1" x14ac:dyDescent="0.15">
      <c r="B48" s="1306"/>
      <c r="C48" s="1305">
        <v>2</v>
      </c>
      <c r="D48" s="144" t="s">
        <v>178</v>
      </c>
      <c r="E48" s="176">
        <v>0</v>
      </c>
      <c r="F48" s="177">
        <v>0</v>
      </c>
      <c r="G48" s="177">
        <v>0</v>
      </c>
      <c r="H48" s="177">
        <v>0</v>
      </c>
      <c r="I48" s="177">
        <v>0</v>
      </c>
      <c r="J48" s="177">
        <v>0</v>
      </c>
      <c r="K48" s="177">
        <v>0</v>
      </c>
      <c r="L48" s="177">
        <v>0</v>
      </c>
      <c r="M48" s="177">
        <v>0</v>
      </c>
      <c r="N48" s="177">
        <v>0</v>
      </c>
      <c r="O48" s="177">
        <v>0</v>
      </c>
      <c r="P48" s="239">
        <v>0</v>
      </c>
      <c r="S48" s="1306"/>
      <c r="T48" s="1305">
        <v>2</v>
      </c>
      <c r="U48" s="144" t="s">
        <v>388</v>
      </c>
      <c r="V48" s="176">
        <f t="shared" ref="V48:AG50" si="26">E21+E48+V21</f>
        <v>0</v>
      </c>
      <c r="W48" s="177">
        <f t="shared" si="26"/>
        <v>0</v>
      </c>
      <c r="X48" s="177">
        <f t="shared" si="26"/>
        <v>0</v>
      </c>
      <c r="Y48" s="177">
        <f t="shared" si="26"/>
        <v>0</v>
      </c>
      <c r="Z48" s="177">
        <f t="shared" si="26"/>
        <v>0</v>
      </c>
      <c r="AA48" s="177">
        <f t="shared" si="26"/>
        <v>0</v>
      </c>
      <c r="AB48" s="177">
        <f t="shared" si="26"/>
        <v>0</v>
      </c>
      <c r="AC48" s="177">
        <f t="shared" si="26"/>
        <v>0</v>
      </c>
      <c r="AD48" s="177">
        <f t="shared" si="26"/>
        <v>0</v>
      </c>
      <c r="AE48" s="177">
        <f t="shared" si="26"/>
        <v>0</v>
      </c>
      <c r="AF48" s="177">
        <f t="shared" si="26"/>
        <v>0</v>
      </c>
      <c r="AG48" s="178">
        <f t="shared" si="26"/>
        <v>0</v>
      </c>
    </row>
    <row r="49" spans="1:33" ht="13.5" customHeight="1" x14ac:dyDescent="0.15">
      <c r="B49" s="1306"/>
      <c r="C49" s="1306"/>
      <c r="D49" s="146" t="s">
        <v>176</v>
      </c>
      <c r="E49" s="183">
        <v>0</v>
      </c>
      <c r="F49" s="174">
        <v>0</v>
      </c>
      <c r="G49" s="174">
        <v>0</v>
      </c>
      <c r="H49" s="174">
        <v>0</v>
      </c>
      <c r="I49" s="174">
        <v>0</v>
      </c>
      <c r="J49" s="174">
        <v>0</v>
      </c>
      <c r="K49" s="174">
        <v>0</v>
      </c>
      <c r="L49" s="174">
        <v>0</v>
      </c>
      <c r="M49" s="174">
        <v>0</v>
      </c>
      <c r="N49" s="174">
        <v>0</v>
      </c>
      <c r="O49" s="174">
        <v>0</v>
      </c>
      <c r="P49" s="182">
        <v>0</v>
      </c>
      <c r="S49" s="1306"/>
      <c r="T49" s="1306"/>
      <c r="U49" s="146" t="s">
        <v>389</v>
      </c>
      <c r="V49" s="183">
        <f t="shared" si="26"/>
        <v>0</v>
      </c>
      <c r="W49" s="174">
        <f t="shared" si="26"/>
        <v>0</v>
      </c>
      <c r="X49" s="174">
        <f t="shared" si="26"/>
        <v>0</v>
      </c>
      <c r="Y49" s="174">
        <f t="shared" si="26"/>
        <v>0</v>
      </c>
      <c r="Z49" s="174">
        <f t="shared" si="26"/>
        <v>0</v>
      </c>
      <c r="AA49" s="174">
        <f t="shared" si="26"/>
        <v>0</v>
      </c>
      <c r="AB49" s="174">
        <f t="shared" si="26"/>
        <v>0</v>
      </c>
      <c r="AC49" s="174">
        <f t="shared" si="26"/>
        <v>0</v>
      </c>
      <c r="AD49" s="174">
        <f t="shared" si="26"/>
        <v>0</v>
      </c>
      <c r="AE49" s="174">
        <f t="shared" si="26"/>
        <v>0</v>
      </c>
      <c r="AF49" s="174">
        <f t="shared" si="26"/>
        <v>0</v>
      </c>
      <c r="AG49" s="175">
        <f t="shared" si="26"/>
        <v>0</v>
      </c>
    </row>
    <row r="50" spans="1:33" ht="13.5" customHeight="1" x14ac:dyDescent="0.15">
      <c r="B50" s="1306"/>
      <c r="C50" s="1306"/>
      <c r="D50" s="146" t="s">
        <v>177</v>
      </c>
      <c r="E50" s="183">
        <v>0</v>
      </c>
      <c r="F50" s="174">
        <v>0</v>
      </c>
      <c r="G50" s="174">
        <v>0</v>
      </c>
      <c r="H50" s="174">
        <v>0</v>
      </c>
      <c r="I50" s="174">
        <v>0</v>
      </c>
      <c r="J50" s="174">
        <v>0</v>
      </c>
      <c r="K50" s="174">
        <v>0</v>
      </c>
      <c r="L50" s="174">
        <v>0</v>
      </c>
      <c r="M50" s="174">
        <v>0</v>
      </c>
      <c r="N50" s="174">
        <v>0</v>
      </c>
      <c r="O50" s="174">
        <v>0</v>
      </c>
      <c r="P50" s="182">
        <v>0</v>
      </c>
      <c r="S50" s="1306"/>
      <c r="T50" s="1306"/>
      <c r="U50" s="146" t="s">
        <v>390</v>
      </c>
      <c r="V50" s="183">
        <f t="shared" si="26"/>
        <v>0</v>
      </c>
      <c r="W50" s="174">
        <f t="shared" si="26"/>
        <v>0</v>
      </c>
      <c r="X50" s="174">
        <f t="shared" si="26"/>
        <v>0</v>
      </c>
      <c r="Y50" s="174">
        <f t="shared" si="26"/>
        <v>0</v>
      </c>
      <c r="Z50" s="174">
        <f t="shared" si="26"/>
        <v>0</v>
      </c>
      <c r="AA50" s="174">
        <f t="shared" si="26"/>
        <v>0</v>
      </c>
      <c r="AB50" s="174">
        <f t="shared" si="26"/>
        <v>0</v>
      </c>
      <c r="AC50" s="174">
        <f t="shared" si="26"/>
        <v>0</v>
      </c>
      <c r="AD50" s="174">
        <f t="shared" si="26"/>
        <v>0</v>
      </c>
      <c r="AE50" s="174">
        <f t="shared" si="26"/>
        <v>0</v>
      </c>
      <c r="AF50" s="174">
        <f t="shared" si="26"/>
        <v>0</v>
      </c>
      <c r="AG50" s="175">
        <f t="shared" si="26"/>
        <v>0</v>
      </c>
    </row>
    <row r="51" spans="1:33" ht="15.6" customHeight="1" x14ac:dyDescent="0.15">
      <c r="B51" s="1306"/>
      <c r="C51" s="1307"/>
      <c r="D51" s="149" t="s">
        <v>179</v>
      </c>
      <c r="E51" s="179">
        <f t="shared" ref="E51:P51" si="27">IF(E49=0,0,E50/E49)</f>
        <v>0</v>
      </c>
      <c r="F51" s="180">
        <f t="shared" si="27"/>
        <v>0</v>
      </c>
      <c r="G51" s="180">
        <f t="shared" si="27"/>
        <v>0</v>
      </c>
      <c r="H51" s="180">
        <f t="shared" si="27"/>
        <v>0</v>
      </c>
      <c r="I51" s="180">
        <f t="shared" si="27"/>
        <v>0</v>
      </c>
      <c r="J51" s="180">
        <f t="shared" si="27"/>
        <v>0</v>
      </c>
      <c r="K51" s="180">
        <f t="shared" si="27"/>
        <v>0</v>
      </c>
      <c r="L51" s="180">
        <f t="shared" si="27"/>
        <v>0</v>
      </c>
      <c r="M51" s="180">
        <f t="shared" si="27"/>
        <v>0</v>
      </c>
      <c r="N51" s="180">
        <f t="shared" si="27"/>
        <v>0</v>
      </c>
      <c r="O51" s="180">
        <f t="shared" si="27"/>
        <v>0</v>
      </c>
      <c r="P51" s="240">
        <f t="shared" si="27"/>
        <v>0</v>
      </c>
      <c r="S51" s="1306"/>
      <c r="T51" s="1307"/>
      <c r="U51" s="149" t="s">
        <v>391</v>
      </c>
      <c r="V51" s="179">
        <f t="shared" ref="V51:AG51" si="28">IF(V49=0,0,V50/V49)</f>
        <v>0</v>
      </c>
      <c r="W51" s="180">
        <f t="shared" si="28"/>
        <v>0</v>
      </c>
      <c r="X51" s="180">
        <f t="shared" si="28"/>
        <v>0</v>
      </c>
      <c r="Y51" s="180">
        <f t="shared" si="28"/>
        <v>0</v>
      </c>
      <c r="Z51" s="180">
        <f t="shared" si="28"/>
        <v>0</v>
      </c>
      <c r="AA51" s="180">
        <f t="shared" si="28"/>
        <v>0</v>
      </c>
      <c r="AB51" s="180">
        <f t="shared" si="28"/>
        <v>0</v>
      </c>
      <c r="AC51" s="180">
        <f t="shared" si="28"/>
        <v>0</v>
      </c>
      <c r="AD51" s="180">
        <f t="shared" si="28"/>
        <v>0</v>
      </c>
      <c r="AE51" s="180">
        <f t="shared" si="28"/>
        <v>0</v>
      </c>
      <c r="AF51" s="180">
        <f t="shared" si="28"/>
        <v>0</v>
      </c>
      <c r="AG51" s="181">
        <f t="shared" si="28"/>
        <v>0</v>
      </c>
    </row>
    <row r="52" spans="1:33" ht="13.5" customHeight="1" x14ac:dyDescent="0.15">
      <c r="B52" s="1306"/>
      <c r="C52" s="1305">
        <v>1</v>
      </c>
      <c r="D52" s="144" t="s">
        <v>178</v>
      </c>
      <c r="E52" s="176">
        <v>0</v>
      </c>
      <c r="F52" s="177">
        <v>0</v>
      </c>
      <c r="G52" s="177">
        <v>0</v>
      </c>
      <c r="H52" s="177">
        <v>0</v>
      </c>
      <c r="I52" s="177">
        <v>0</v>
      </c>
      <c r="J52" s="177">
        <v>0</v>
      </c>
      <c r="K52" s="177">
        <v>0</v>
      </c>
      <c r="L52" s="177">
        <v>0</v>
      </c>
      <c r="M52" s="177">
        <v>0</v>
      </c>
      <c r="N52" s="177">
        <v>0</v>
      </c>
      <c r="O52" s="177">
        <v>0</v>
      </c>
      <c r="P52" s="239">
        <v>0</v>
      </c>
      <c r="S52" s="1306"/>
      <c r="T52" s="1305">
        <v>1</v>
      </c>
      <c r="U52" s="144" t="s">
        <v>388</v>
      </c>
      <c r="V52" s="176">
        <f t="shared" ref="V52:AG54" si="29">E25+E52+V25</f>
        <v>0</v>
      </c>
      <c r="W52" s="177">
        <f t="shared" si="29"/>
        <v>0</v>
      </c>
      <c r="X52" s="177">
        <f t="shared" si="29"/>
        <v>0</v>
      </c>
      <c r="Y52" s="177">
        <f t="shared" si="29"/>
        <v>0</v>
      </c>
      <c r="Z52" s="177">
        <f t="shared" si="29"/>
        <v>0</v>
      </c>
      <c r="AA52" s="177">
        <f t="shared" si="29"/>
        <v>0</v>
      </c>
      <c r="AB52" s="177">
        <f t="shared" si="29"/>
        <v>0</v>
      </c>
      <c r="AC52" s="177">
        <f t="shared" si="29"/>
        <v>0</v>
      </c>
      <c r="AD52" s="177">
        <f t="shared" si="29"/>
        <v>0</v>
      </c>
      <c r="AE52" s="177">
        <f t="shared" si="29"/>
        <v>0</v>
      </c>
      <c r="AF52" s="177">
        <f t="shared" si="29"/>
        <v>0</v>
      </c>
      <c r="AG52" s="178">
        <f t="shared" si="29"/>
        <v>0</v>
      </c>
    </row>
    <row r="53" spans="1:33" ht="13.5" customHeight="1" x14ac:dyDescent="0.15">
      <c r="B53" s="1306"/>
      <c r="C53" s="1306"/>
      <c r="D53" s="146" t="s">
        <v>176</v>
      </c>
      <c r="E53" s="183">
        <v>0</v>
      </c>
      <c r="F53" s="174">
        <v>0</v>
      </c>
      <c r="G53" s="174">
        <v>0</v>
      </c>
      <c r="H53" s="174">
        <v>0</v>
      </c>
      <c r="I53" s="174">
        <v>0</v>
      </c>
      <c r="J53" s="174">
        <v>0</v>
      </c>
      <c r="K53" s="174">
        <v>0</v>
      </c>
      <c r="L53" s="174">
        <v>0</v>
      </c>
      <c r="M53" s="174">
        <v>0</v>
      </c>
      <c r="N53" s="174">
        <v>0</v>
      </c>
      <c r="O53" s="174">
        <v>0</v>
      </c>
      <c r="P53" s="182">
        <v>0</v>
      </c>
      <c r="S53" s="1306"/>
      <c r="T53" s="1306"/>
      <c r="U53" s="146" t="s">
        <v>389</v>
      </c>
      <c r="V53" s="183">
        <f t="shared" si="29"/>
        <v>0</v>
      </c>
      <c r="W53" s="174">
        <f t="shared" si="29"/>
        <v>0</v>
      </c>
      <c r="X53" s="174">
        <f t="shared" si="29"/>
        <v>0</v>
      </c>
      <c r="Y53" s="174">
        <f t="shared" si="29"/>
        <v>0</v>
      </c>
      <c r="Z53" s="174">
        <f t="shared" si="29"/>
        <v>0</v>
      </c>
      <c r="AA53" s="174">
        <f t="shared" si="29"/>
        <v>0</v>
      </c>
      <c r="AB53" s="174">
        <f t="shared" si="29"/>
        <v>0</v>
      </c>
      <c r="AC53" s="174">
        <f t="shared" si="29"/>
        <v>0</v>
      </c>
      <c r="AD53" s="174">
        <f t="shared" si="29"/>
        <v>0</v>
      </c>
      <c r="AE53" s="174">
        <f t="shared" si="29"/>
        <v>0</v>
      </c>
      <c r="AF53" s="174">
        <f t="shared" si="29"/>
        <v>0</v>
      </c>
      <c r="AG53" s="175">
        <f t="shared" si="29"/>
        <v>0</v>
      </c>
    </row>
    <row r="54" spans="1:33" ht="13.5" customHeight="1" x14ac:dyDescent="0.15">
      <c r="B54" s="1306"/>
      <c r="C54" s="1306"/>
      <c r="D54" s="146" t="s">
        <v>177</v>
      </c>
      <c r="E54" s="183">
        <v>0</v>
      </c>
      <c r="F54" s="174">
        <v>0</v>
      </c>
      <c r="G54" s="174">
        <v>0</v>
      </c>
      <c r="H54" s="174">
        <v>0</v>
      </c>
      <c r="I54" s="174">
        <v>0</v>
      </c>
      <c r="J54" s="174">
        <v>0</v>
      </c>
      <c r="K54" s="174">
        <v>0</v>
      </c>
      <c r="L54" s="174">
        <v>0</v>
      </c>
      <c r="M54" s="174">
        <v>0</v>
      </c>
      <c r="N54" s="174">
        <v>0</v>
      </c>
      <c r="O54" s="174">
        <v>0</v>
      </c>
      <c r="P54" s="182">
        <v>0</v>
      </c>
      <c r="S54" s="1306"/>
      <c r="T54" s="1306"/>
      <c r="U54" s="146" t="s">
        <v>390</v>
      </c>
      <c r="V54" s="183">
        <f t="shared" si="29"/>
        <v>0</v>
      </c>
      <c r="W54" s="174">
        <f t="shared" si="29"/>
        <v>0</v>
      </c>
      <c r="X54" s="174">
        <f t="shared" si="29"/>
        <v>0</v>
      </c>
      <c r="Y54" s="174">
        <f t="shared" si="29"/>
        <v>0</v>
      </c>
      <c r="Z54" s="174">
        <f t="shared" si="29"/>
        <v>0</v>
      </c>
      <c r="AA54" s="174">
        <f t="shared" si="29"/>
        <v>0</v>
      </c>
      <c r="AB54" s="174">
        <f t="shared" si="29"/>
        <v>0</v>
      </c>
      <c r="AC54" s="174">
        <f t="shared" si="29"/>
        <v>0</v>
      </c>
      <c r="AD54" s="174">
        <f t="shared" si="29"/>
        <v>0</v>
      </c>
      <c r="AE54" s="174">
        <f t="shared" si="29"/>
        <v>0</v>
      </c>
      <c r="AF54" s="174">
        <f t="shared" si="29"/>
        <v>0</v>
      </c>
      <c r="AG54" s="175">
        <f t="shared" si="29"/>
        <v>0</v>
      </c>
    </row>
    <row r="55" spans="1:33" ht="15.6" customHeight="1" x14ac:dyDescent="0.15">
      <c r="B55" s="1306"/>
      <c r="C55" s="1307"/>
      <c r="D55" s="149" t="s">
        <v>179</v>
      </c>
      <c r="E55" s="179">
        <f t="shared" ref="E55:P55" si="30">IF(E53=0,0,E54/E53)</f>
        <v>0</v>
      </c>
      <c r="F55" s="180">
        <f t="shared" si="30"/>
        <v>0</v>
      </c>
      <c r="G55" s="238">
        <f t="shared" si="30"/>
        <v>0</v>
      </c>
      <c r="H55" s="180">
        <f t="shared" si="30"/>
        <v>0</v>
      </c>
      <c r="I55" s="180">
        <f t="shared" si="30"/>
        <v>0</v>
      </c>
      <c r="J55" s="238">
        <f t="shared" si="30"/>
        <v>0</v>
      </c>
      <c r="K55" s="180">
        <f t="shared" si="30"/>
        <v>0</v>
      </c>
      <c r="L55" s="238">
        <f t="shared" si="30"/>
        <v>0</v>
      </c>
      <c r="M55" s="180">
        <f t="shared" si="30"/>
        <v>0</v>
      </c>
      <c r="N55" s="180">
        <f t="shared" si="30"/>
        <v>0</v>
      </c>
      <c r="O55" s="180">
        <f t="shared" si="30"/>
        <v>0</v>
      </c>
      <c r="P55" s="181">
        <f t="shared" si="30"/>
        <v>0</v>
      </c>
      <c r="S55" s="1306"/>
      <c r="T55" s="1307"/>
      <c r="U55" s="149" t="s">
        <v>391</v>
      </c>
      <c r="V55" s="179">
        <f t="shared" ref="V55:AG55" si="31">IF(V53=0,0,V54/V53)</f>
        <v>0</v>
      </c>
      <c r="W55" s="180">
        <f t="shared" si="31"/>
        <v>0</v>
      </c>
      <c r="X55" s="180">
        <f t="shared" si="31"/>
        <v>0</v>
      </c>
      <c r="Y55" s="180">
        <f t="shared" si="31"/>
        <v>0</v>
      </c>
      <c r="Z55" s="180">
        <f t="shared" si="31"/>
        <v>0</v>
      </c>
      <c r="AA55" s="180">
        <f t="shared" si="31"/>
        <v>0</v>
      </c>
      <c r="AB55" s="180">
        <f t="shared" si="31"/>
        <v>0</v>
      </c>
      <c r="AC55" s="180">
        <f t="shared" si="31"/>
        <v>0</v>
      </c>
      <c r="AD55" s="180">
        <f t="shared" si="31"/>
        <v>0</v>
      </c>
      <c r="AE55" s="180">
        <f t="shared" si="31"/>
        <v>0</v>
      </c>
      <c r="AF55" s="180">
        <f t="shared" si="31"/>
        <v>0</v>
      </c>
      <c r="AG55" s="181">
        <f t="shared" si="31"/>
        <v>0</v>
      </c>
    </row>
    <row r="56" spans="1:33" ht="13.5" customHeight="1" x14ac:dyDescent="0.15">
      <c r="B56" s="1306"/>
      <c r="C56" s="1305" t="s">
        <v>21</v>
      </c>
      <c r="D56" s="144" t="s">
        <v>178</v>
      </c>
      <c r="E56" s="176">
        <f>E36+E40+E44+E48+E52</f>
        <v>0</v>
      </c>
      <c r="F56" s="177">
        <f>F36+F40+F44+F48+F52</f>
        <v>0</v>
      </c>
      <c r="G56" s="177">
        <f>G36+G40+G44+G48+G52</f>
        <v>0</v>
      </c>
      <c r="H56" s="177">
        <f t="shared" ref="H56:P56" si="32">H36+H40+H44+H48+H52</f>
        <v>0</v>
      </c>
      <c r="I56" s="177">
        <f t="shared" si="32"/>
        <v>0</v>
      </c>
      <c r="J56" s="177">
        <f t="shared" si="32"/>
        <v>0</v>
      </c>
      <c r="K56" s="177">
        <f t="shared" si="32"/>
        <v>0</v>
      </c>
      <c r="L56" s="177">
        <f t="shared" si="32"/>
        <v>0</v>
      </c>
      <c r="M56" s="177">
        <f t="shared" si="32"/>
        <v>0</v>
      </c>
      <c r="N56" s="177">
        <f t="shared" si="32"/>
        <v>0</v>
      </c>
      <c r="O56" s="177">
        <f t="shared" si="32"/>
        <v>0</v>
      </c>
      <c r="P56" s="178">
        <f t="shared" si="32"/>
        <v>0</v>
      </c>
      <c r="S56" s="1306"/>
      <c r="T56" s="1305" t="s">
        <v>363</v>
      </c>
      <c r="U56" s="144" t="s">
        <v>388</v>
      </c>
      <c r="V56" s="176">
        <f t="shared" ref="V56:AG58" si="33">V36+V40+V44+V48+V52</f>
        <v>0</v>
      </c>
      <c r="W56" s="177">
        <f t="shared" si="33"/>
        <v>0</v>
      </c>
      <c r="X56" s="177">
        <f t="shared" si="33"/>
        <v>0</v>
      </c>
      <c r="Y56" s="177">
        <f t="shared" si="33"/>
        <v>0</v>
      </c>
      <c r="Z56" s="177">
        <f t="shared" si="33"/>
        <v>0</v>
      </c>
      <c r="AA56" s="177">
        <f t="shared" si="33"/>
        <v>0</v>
      </c>
      <c r="AB56" s="177">
        <f t="shared" si="33"/>
        <v>0</v>
      </c>
      <c r="AC56" s="177">
        <f t="shared" si="33"/>
        <v>0</v>
      </c>
      <c r="AD56" s="177">
        <f t="shared" si="33"/>
        <v>0</v>
      </c>
      <c r="AE56" s="177">
        <f>AE36+AE40+AE44+AE48+AE52</f>
        <v>0</v>
      </c>
      <c r="AF56" s="177">
        <f>AF36+AF40+AF44+AF48+AF52</f>
        <v>0</v>
      </c>
      <c r="AG56" s="178">
        <f>AG36+AG40+AG44+AG48+AG52</f>
        <v>0</v>
      </c>
    </row>
    <row r="57" spans="1:33" ht="13.5" customHeight="1" x14ac:dyDescent="0.15">
      <c r="B57" s="1306"/>
      <c r="C57" s="1306"/>
      <c r="D57" s="146" t="s">
        <v>176</v>
      </c>
      <c r="E57" s="183">
        <f>E37+E41+E45+E49+E53</f>
        <v>0</v>
      </c>
      <c r="F57" s="174">
        <f>F37+F41+F45+F49+F53</f>
        <v>0</v>
      </c>
      <c r="G57" s="174">
        <f t="shared" ref="G57:P58" si="34">G37+G41+G45+G49+G53</f>
        <v>0</v>
      </c>
      <c r="H57" s="174">
        <f t="shared" si="34"/>
        <v>0</v>
      </c>
      <c r="I57" s="174">
        <f t="shared" si="34"/>
        <v>0</v>
      </c>
      <c r="J57" s="174">
        <f t="shared" si="34"/>
        <v>0</v>
      </c>
      <c r="K57" s="174">
        <f t="shared" si="34"/>
        <v>0</v>
      </c>
      <c r="L57" s="174">
        <f t="shared" si="34"/>
        <v>0</v>
      </c>
      <c r="M57" s="174">
        <f t="shared" si="34"/>
        <v>0</v>
      </c>
      <c r="N57" s="174">
        <f t="shared" si="34"/>
        <v>0</v>
      </c>
      <c r="O57" s="174">
        <f t="shared" si="34"/>
        <v>0</v>
      </c>
      <c r="P57" s="175">
        <f t="shared" si="34"/>
        <v>0</v>
      </c>
      <c r="S57" s="1306"/>
      <c r="T57" s="1306"/>
      <c r="U57" s="146" t="s">
        <v>389</v>
      </c>
      <c r="V57" s="183">
        <f t="shared" si="33"/>
        <v>0</v>
      </c>
      <c r="W57" s="174">
        <f t="shared" si="33"/>
        <v>0</v>
      </c>
      <c r="X57" s="174">
        <f t="shared" si="33"/>
        <v>0</v>
      </c>
      <c r="Y57" s="174">
        <f t="shared" si="33"/>
        <v>0</v>
      </c>
      <c r="Z57" s="174">
        <f t="shared" si="33"/>
        <v>0</v>
      </c>
      <c r="AA57" s="174">
        <f t="shared" si="33"/>
        <v>0</v>
      </c>
      <c r="AB57" s="174">
        <f t="shared" si="33"/>
        <v>0</v>
      </c>
      <c r="AC57" s="174">
        <f t="shared" si="33"/>
        <v>0</v>
      </c>
      <c r="AD57" s="174">
        <f t="shared" si="33"/>
        <v>0</v>
      </c>
      <c r="AE57" s="174">
        <f>AE37+AE41+AE45+AE49+AE53</f>
        <v>0</v>
      </c>
      <c r="AF57" s="174">
        <f t="shared" si="33"/>
        <v>0</v>
      </c>
      <c r="AG57" s="175">
        <f t="shared" si="33"/>
        <v>0</v>
      </c>
    </row>
    <row r="58" spans="1:33" ht="13.5" customHeight="1" x14ac:dyDescent="0.15">
      <c r="B58" s="1306"/>
      <c r="C58" s="1306"/>
      <c r="D58" s="146" t="s">
        <v>177</v>
      </c>
      <c r="E58" s="183">
        <f>E38+E42+E46+E50+E54</f>
        <v>0</v>
      </c>
      <c r="F58" s="174">
        <f t="shared" ref="F58:K58" si="35">F38+F42+F46+F50+F54</f>
        <v>0</v>
      </c>
      <c r="G58" s="174">
        <f t="shared" si="35"/>
        <v>0</v>
      </c>
      <c r="H58" s="174">
        <f t="shared" si="35"/>
        <v>0</v>
      </c>
      <c r="I58" s="174">
        <f t="shared" si="35"/>
        <v>0</v>
      </c>
      <c r="J58" s="174">
        <f t="shared" si="35"/>
        <v>0</v>
      </c>
      <c r="K58" s="174">
        <f t="shared" si="35"/>
        <v>0</v>
      </c>
      <c r="L58" s="174">
        <f>L38+L42+L46+L50+L54</f>
        <v>0</v>
      </c>
      <c r="M58" s="174">
        <f t="shared" si="34"/>
        <v>0</v>
      </c>
      <c r="N58" s="174">
        <f t="shared" si="34"/>
        <v>0</v>
      </c>
      <c r="O58" s="174">
        <f t="shared" si="34"/>
        <v>0</v>
      </c>
      <c r="P58" s="175">
        <f t="shared" si="34"/>
        <v>0</v>
      </c>
      <c r="S58" s="1306"/>
      <c r="T58" s="1306"/>
      <c r="U58" s="146" t="s">
        <v>390</v>
      </c>
      <c r="V58" s="183">
        <f t="shared" si="33"/>
        <v>0</v>
      </c>
      <c r="W58" s="174">
        <f t="shared" si="33"/>
        <v>0</v>
      </c>
      <c r="X58" s="174">
        <f t="shared" si="33"/>
        <v>0</v>
      </c>
      <c r="Y58" s="174">
        <f t="shared" si="33"/>
        <v>0</v>
      </c>
      <c r="Z58" s="174">
        <f t="shared" si="33"/>
        <v>0</v>
      </c>
      <c r="AA58" s="174">
        <f t="shared" si="33"/>
        <v>0</v>
      </c>
      <c r="AB58" s="174">
        <f t="shared" si="33"/>
        <v>0</v>
      </c>
      <c r="AC58" s="174">
        <f t="shared" si="33"/>
        <v>0</v>
      </c>
      <c r="AD58" s="174">
        <f t="shared" si="33"/>
        <v>0</v>
      </c>
      <c r="AE58" s="174">
        <f>AE38+AE42+AE46+AE50+AE54</f>
        <v>0</v>
      </c>
      <c r="AF58" s="174">
        <f t="shared" si="33"/>
        <v>0</v>
      </c>
      <c r="AG58" s="175">
        <f t="shared" si="33"/>
        <v>0</v>
      </c>
    </row>
    <row r="59" spans="1:33" ht="15.6" customHeight="1" x14ac:dyDescent="0.15">
      <c r="B59" s="1307"/>
      <c r="C59" s="1307"/>
      <c r="D59" s="149" t="s">
        <v>179</v>
      </c>
      <c r="E59" s="179">
        <f t="shared" ref="E59:P59" si="36">IF(E57=0,0,E58/E57)</f>
        <v>0</v>
      </c>
      <c r="F59" s="180">
        <f t="shared" si="36"/>
        <v>0</v>
      </c>
      <c r="G59" s="180">
        <f t="shared" si="36"/>
        <v>0</v>
      </c>
      <c r="H59" s="180">
        <f t="shared" si="36"/>
        <v>0</v>
      </c>
      <c r="I59" s="180">
        <f t="shared" si="36"/>
        <v>0</v>
      </c>
      <c r="J59" s="180">
        <f t="shared" si="36"/>
        <v>0</v>
      </c>
      <c r="K59" s="180">
        <f t="shared" si="36"/>
        <v>0</v>
      </c>
      <c r="L59" s="180">
        <f t="shared" si="36"/>
        <v>0</v>
      </c>
      <c r="M59" s="180">
        <f t="shared" si="36"/>
        <v>0</v>
      </c>
      <c r="N59" s="180">
        <f t="shared" si="36"/>
        <v>0</v>
      </c>
      <c r="O59" s="180">
        <f t="shared" si="36"/>
        <v>0</v>
      </c>
      <c r="P59" s="181">
        <f t="shared" si="36"/>
        <v>0</v>
      </c>
      <c r="S59" s="1307"/>
      <c r="T59" s="1307"/>
      <c r="U59" s="149" t="s">
        <v>391</v>
      </c>
      <c r="V59" s="179">
        <f t="shared" ref="V59:AG59" si="37">IF(V57=0,0,V58/V57)</f>
        <v>0</v>
      </c>
      <c r="W59" s="180">
        <f t="shared" si="37"/>
        <v>0</v>
      </c>
      <c r="X59" s="180">
        <f t="shared" si="37"/>
        <v>0</v>
      </c>
      <c r="Y59" s="180">
        <f t="shared" si="37"/>
        <v>0</v>
      </c>
      <c r="Z59" s="180">
        <f t="shared" si="37"/>
        <v>0</v>
      </c>
      <c r="AA59" s="180">
        <f t="shared" si="37"/>
        <v>0</v>
      </c>
      <c r="AB59" s="180">
        <f t="shared" si="37"/>
        <v>0</v>
      </c>
      <c r="AC59" s="180">
        <f t="shared" si="37"/>
        <v>0</v>
      </c>
      <c r="AD59" s="180">
        <f t="shared" si="37"/>
        <v>0</v>
      </c>
      <c r="AE59" s="180">
        <f t="shared" si="37"/>
        <v>0</v>
      </c>
      <c r="AF59" s="180">
        <f t="shared" si="37"/>
        <v>0</v>
      </c>
      <c r="AG59" s="181">
        <f t="shared" si="37"/>
        <v>0</v>
      </c>
    </row>
    <row r="60" spans="1:33" ht="8.1" customHeight="1" x14ac:dyDescent="0.1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</row>
    <row r="61" spans="1:33" ht="11.25" customHeight="1" x14ac:dyDescent="0.15">
      <c r="B61" s="148"/>
      <c r="C61" s="148"/>
      <c r="D61" s="148"/>
      <c r="E61" s="9" t="s">
        <v>290</v>
      </c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S61" s="148"/>
      <c r="T61" s="148"/>
      <c r="U61" s="148"/>
      <c r="V61" s="9" t="s">
        <v>290</v>
      </c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</row>
    <row r="62" spans="1:33" x14ac:dyDescent="0.15">
      <c r="A62" s="1182" t="s">
        <v>334</v>
      </c>
      <c r="B62" s="1184"/>
      <c r="C62" s="1184"/>
      <c r="D62" s="1184"/>
      <c r="E62" s="1293"/>
      <c r="F62" s="1293"/>
      <c r="G62" s="1293"/>
      <c r="H62" s="1293"/>
      <c r="I62" s="1293"/>
      <c r="J62" s="1293"/>
      <c r="K62" s="1293"/>
      <c r="L62" s="1293"/>
      <c r="M62" s="1293"/>
      <c r="N62" s="1293"/>
      <c r="O62" s="1293"/>
      <c r="P62" s="1293"/>
      <c r="Q62" s="21"/>
      <c r="R62" s="21"/>
      <c r="S62" s="1182" t="s">
        <v>335</v>
      </c>
      <c r="T62" s="1293"/>
      <c r="U62" s="1293"/>
      <c r="V62" s="1293"/>
      <c r="W62" s="1293"/>
      <c r="X62" s="1293"/>
      <c r="Y62" s="1293"/>
      <c r="Z62" s="1293"/>
      <c r="AA62" s="1293"/>
      <c r="AB62" s="1293"/>
      <c r="AC62" s="1293"/>
      <c r="AD62" s="1293"/>
      <c r="AE62" s="1293"/>
      <c r="AF62" s="1293"/>
      <c r="AG62" s="1293"/>
    </row>
  </sheetData>
  <mergeCells count="84">
    <mergeCell ref="AG34:AG35"/>
    <mergeCell ref="AC34:AC35"/>
    <mergeCell ref="AD34:AD35"/>
    <mergeCell ref="S36:S59"/>
    <mergeCell ref="T36:T39"/>
    <mergeCell ref="T40:T43"/>
    <mergeCell ref="T44:T47"/>
    <mergeCell ref="T48:T51"/>
    <mergeCell ref="T52:T55"/>
    <mergeCell ref="T56:T59"/>
    <mergeCell ref="AF34:AF35"/>
    <mergeCell ref="Y34:Y35"/>
    <mergeCell ref="Z34:Z35"/>
    <mergeCell ref="AA34:AA35"/>
    <mergeCell ref="AB34:AB35"/>
    <mergeCell ref="S34:U35"/>
    <mergeCell ref="V34:V35"/>
    <mergeCell ref="W34:W35"/>
    <mergeCell ref="X34:X35"/>
    <mergeCell ref="AE34:AE35"/>
    <mergeCell ref="S9:S32"/>
    <mergeCell ref="T9:T12"/>
    <mergeCell ref="T13:T16"/>
    <mergeCell ref="T17:T20"/>
    <mergeCell ref="T21:T24"/>
    <mergeCell ref="T25:T28"/>
    <mergeCell ref="T29:T32"/>
    <mergeCell ref="AF6:AG6"/>
    <mergeCell ref="S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O6:P6"/>
    <mergeCell ref="B36:B59"/>
    <mergeCell ref="C36:C39"/>
    <mergeCell ref="C40:C43"/>
    <mergeCell ref="C44:C47"/>
    <mergeCell ref="C48:C51"/>
    <mergeCell ref="C52:C55"/>
    <mergeCell ref="P34:P35"/>
    <mergeCell ref="L34:L35"/>
    <mergeCell ref="O34:O35"/>
    <mergeCell ref="L7:L8"/>
    <mergeCell ref="M7:M8"/>
    <mergeCell ref="G7:G8"/>
    <mergeCell ref="H7:H8"/>
    <mergeCell ref="S62:AG62"/>
    <mergeCell ref="N7:N8"/>
    <mergeCell ref="O7:O8"/>
    <mergeCell ref="P7:P8"/>
    <mergeCell ref="C25:C28"/>
    <mergeCell ref="M34:M35"/>
    <mergeCell ref="N34:N35"/>
    <mergeCell ref="I7:I8"/>
    <mergeCell ref="C21:C24"/>
    <mergeCell ref="E7:E8"/>
    <mergeCell ref="F7:F8"/>
    <mergeCell ref="C29:C32"/>
    <mergeCell ref="J7:J8"/>
    <mergeCell ref="K7:K8"/>
    <mergeCell ref="B7:D8"/>
    <mergeCell ref="C9:C12"/>
    <mergeCell ref="A62:P62"/>
    <mergeCell ref="B9:B32"/>
    <mergeCell ref="C13:C16"/>
    <mergeCell ref="C17:C20"/>
    <mergeCell ref="H34:H35"/>
    <mergeCell ref="I34:I35"/>
    <mergeCell ref="J34:J35"/>
    <mergeCell ref="K34:K35"/>
    <mergeCell ref="C56:C59"/>
    <mergeCell ref="B34:D35"/>
    <mergeCell ref="E34:E35"/>
    <mergeCell ref="F34:F35"/>
    <mergeCell ref="G34:G35"/>
  </mergeCells>
  <phoneticPr fontId="2"/>
  <pageMargins left="0.38" right="0.21" top="0.38" bottom="0.3" header="0.27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indexed="44"/>
  </sheetPr>
  <dimension ref="A1:AK65"/>
  <sheetViews>
    <sheetView showGridLines="0" view="pageBreakPreview" zoomScaleNormal="100" zoomScaleSheetLayoutView="100" workbookViewId="0">
      <pane xSplit="4" ySplit="8" topLeftCell="E9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3.5" x14ac:dyDescent="0.15"/>
  <cols>
    <col min="1" max="3" width="2.625" customWidth="1"/>
    <col min="4" max="4" width="10.5" customWidth="1"/>
    <col min="5" max="16" width="7.625" style="1162" customWidth="1"/>
    <col min="17" max="17" width="1.625" customWidth="1"/>
    <col min="18" max="19" width="2.625" customWidth="1"/>
    <col min="20" max="20" width="10.5" customWidth="1"/>
    <col min="21" max="32" width="7.625" style="1162" customWidth="1"/>
    <col min="35" max="37" width="16.25" bestFit="1" customWidth="1"/>
  </cols>
  <sheetData>
    <row r="1" spans="1:36" ht="10.5" customHeight="1" x14ac:dyDescent="0.15">
      <c r="W1" s="1162" t="s">
        <v>0</v>
      </c>
      <c r="AJ1" t="s">
        <v>357</v>
      </c>
    </row>
    <row r="2" spans="1:36" ht="18.75" x14ac:dyDescent="0.2">
      <c r="B2" s="5" t="s">
        <v>326</v>
      </c>
      <c r="C2" s="5"/>
      <c r="R2" s="5"/>
      <c r="S2" s="5"/>
    </row>
    <row r="3" spans="1:36" ht="8.1" customHeight="1" x14ac:dyDescent="0.2">
      <c r="B3" s="5"/>
      <c r="C3" s="5"/>
      <c r="R3" s="5"/>
      <c r="S3" s="5"/>
    </row>
    <row r="4" spans="1:36" ht="18" customHeight="1" x14ac:dyDescent="0.2">
      <c r="B4" s="3"/>
      <c r="C4" s="3"/>
      <c r="D4" s="5" t="s">
        <v>328</v>
      </c>
      <c r="E4" s="1163"/>
      <c r="F4" s="1163"/>
      <c r="G4" s="1163"/>
      <c r="H4" s="1163"/>
      <c r="I4" s="1163"/>
      <c r="J4" s="1163"/>
      <c r="K4" s="1163"/>
      <c r="L4" s="1163"/>
      <c r="M4" s="1163"/>
      <c r="N4" s="1163"/>
      <c r="O4" s="1163"/>
      <c r="P4" s="1163"/>
      <c r="R4" s="3"/>
      <c r="S4" s="3"/>
      <c r="T4" s="5"/>
      <c r="U4" s="1163"/>
      <c r="V4" s="1163"/>
      <c r="W4" s="1163"/>
      <c r="X4" s="1163"/>
      <c r="Y4" s="1163"/>
      <c r="Z4" s="1163"/>
      <c r="AA4" s="1163"/>
      <c r="AB4" s="1163"/>
      <c r="AC4" s="1163"/>
      <c r="AD4" s="1163"/>
      <c r="AE4" s="1163"/>
      <c r="AF4" s="1163"/>
    </row>
    <row r="5" spans="1:36" ht="11.25" customHeight="1" x14ac:dyDescent="0.15">
      <c r="A5" s="135"/>
      <c r="B5" s="135"/>
      <c r="C5" s="135"/>
      <c r="D5" s="3"/>
      <c r="E5" s="1164"/>
      <c r="F5" s="1164"/>
      <c r="G5" s="1164"/>
      <c r="H5" s="1164"/>
      <c r="I5" s="1164"/>
      <c r="J5" s="1164" t="s">
        <v>333</v>
      </c>
      <c r="K5" s="1164"/>
      <c r="L5" s="1164"/>
      <c r="M5" s="1164"/>
      <c r="N5" s="1164"/>
      <c r="O5" s="1164"/>
      <c r="P5" s="1164"/>
      <c r="Q5" s="135"/>
      <c r="R5" s="135"/>
      <c r="S5" s="135"/>
      <c r="T5" s="3"/>
      <c r="U5" s="1164"/>
      <c r="V5" s="1164"/>
      <c r="W5" s="1164"/>
      <c r="X5" s="1164"/>
      <c r="Y5" s="1164"/>
      <c r="Z5" s="1164" t="s">
        <v>333</v>
      </c>
      <c r="AA5" s="1164"/>
      <c r="AB5" s="1164"/>
      <c r="AC5" s="1164"/>
      <c r="AD5" s="1164"/>
      <c r="AE5" s="1164"/>
      <c r="AF5" s="1164"/>
    </row>
    <row r="6" spans="1:36" ht="7.5" customHeight="1" x14ac:dyDescent="0.15">
      <c r="A6" s="135"/>
      <c r="B6" s="136"/>
      <c r="C6" s="136"/>
      <c r="D6" s="150"/>
      <c r="E6" s="1165"/>
      <c r="F6" s="1165"/>
      <c r="G6" s="1165"/>
      <c r="H6" s="1165"/>
      <c r="I6" s="1165"/>
      <c r="J6" s="1165"/>
      <c r="K6" s="1165"/>
      <c r="L6" s="1165"/>
      <c r="M6" s="1165"/>
      <c r="N6" s="1165"/>
      <c r="O6" s="1332"/>
      <c r="P6" s="1333"/>
      <c r="Q6" s="135"/>
      <c r="R6" s="136"/>
      <c r="S6" s="136"/>
      <c r="T6" s="150"/>
      <c r="U6" s="1165"/>
      <c r="V6" s="1165"/>
      <c r="W6" s="1165"/>
      <c r="X6" s="1165"/>
      <c r="Y6" s="1165"/>
      <c r="Z6" s="1165"/>
      <c r="AA6" s="1165"/>
      <c r="AB6" s="1165"/>
      <c r="AC6" s="1165"/>
      <c r="AD6" s="1165"/>
      <c r="AE6" s="1332"/>
      <c r="AF6" s="1333"/>
    </row>
    <row r="7" spans="1:36" ht="13.15" customHeight="1" x14ac:dyDescent="0.15">
      <c r="A7" s="135"/>
      <c r="B7" s="1308" t="s">
        <v>247</v>
      </c>
      <c r="C7" s="1309"/>
      <c r="D7" s="1310"/>
      <c r="E7" s="1336" t="s">
        <v>237</v>
      </c>
      <c r="F7" s="1334" t="s">
        <v>238</v>
      </c>
      <c r="G7" s="1334" t="s">
        <v>94</v>
      </c>
      <c r="H7" s="1334" t="s">
        <v>95</v>
      </c>
      <c r="I7" s="1334" t="s">
        <v>96</v>
      </c>
      <c r="J7" s="1334" t="s">
        <v>97</v>
      </c>
      <c r="K7" s="1334" t="s">
        <v>98</v>
      </c>
      <c r="L7" s="1334" t="s">
        <v>99</v>
      </c>
      <c r="M7" s="1334" t="s">
        <v>100</v>
      </c>
      <c r="N7" s="1334" t="s">
        <v>239</v>
      </c>
      <c r="O7" s="1334" t="s">
        <v>240</v>
      </c>
      <c r="P7" s="1338" t="s">
        <v>241</v>
      </c>
      <c r="Q7" s="135"/>
      <c r="R7" s="1308" t="s">
        <v>247</v>
      </c>
      <c r="S7" s="1309"/>
      <c r="T7" s="1310"/>
      <c r="U7" s="1336" t="s">
        <v>237</v>
      </c>
      <c r="V7" s="1334" t="s">
        <v>238</v>
      </c>
      <c r="W7" s="1334" t="s">
        <v>94</v>
      </c>
      <c r="X7" s="1334" t="s">
        <v>95</v>
      </c>
      <c r="Y7" s="1334" t="s">
        <v>96</v>
      </c>
      <c r="Z7" s="1334" t="s">
        <v>97</v>
      </c>
      <c r="AA7" s="1334" t="s">
        <v>98</v>
      </c>
      <c r="AB7" s="1334" t="s">
        <v>99</v>
      </c>
      <c r="AC7" s="1334" t="s">
        <v>100</v>
      </c>
      <c r="AD7" s="1334" t="s">
        <v>239</v>
      </c>
      <c r="AE7" s="1334" t="s">
        <v>240</v>
      </c>
      <c r="AF7" s="1338" t="s">
        <v>241</v>
      </c>
    </row>
    <row r="8" spans="1:36" ht="13.15" customHeight="1" x14ac:dyDescent="0.15">
      <c r="A8" s="135"/>
      <c r="B8" s="1311"/>
      <c r="C8" s="1312"/>
      <c r="D8" s="1313"/>
      <c r="E8" s="1337"/>
      <c r="F8" s="1335"/>
      <c r="G8" s="1335"/>
      <c r="H8" s="1335"/>
      <c r="I8" s="1335"/>
      <c r="J8" s="1335"/>
      <c r="K8" s="1335"/>
      <c r="L8" s="1335"/>
      <c r="M8" s="1335"/>
      <c r="N8" s="1335"/>
      <c r="O8" s="1335"/>
      <c r="P8" s="1339"/>
      <c r="Q8" s="135"/>
      <c r="R8" s="1311"/>
      <c r="S8" s="1312"/>
      <c r="T8" s="1313"/>
      <c r="U8" s="1337"/>
      <c r="V8" s="1335"/>
      <c r="W8" s="1335"/>
      <c r="X8" s="1335"/>
      <c r="Y8" s="1335"/>
      <c r="Z8" s="1335"/>
      <c r="AA8" s="1335"/>
      <c r="AB8" s="1335"/>
      <c r="AC8" s="1335"/>
      <c r="AD8" s="1335"/>
      <c r="AE8" s="1335"/>
      <c r="AF8" s="1339"/>
    </row>
    <row r="9" spans="1:36" ht="13.5" customHeight="1" x14ac:dyDescent="0.15">
      <c r="A9" s="135"/>
      <c r="B9" s="1305" t="s">
        <v>330</v>
      </c>
      <c r="C9" s="1305">
        <v>5</v>
      </c>
      <c r="D9" s="144" t="s">
        <v>178</v>
      </c>
      <c r="E9" s="1166">
        <f>'第9表_月別 卸売価格(成牛・規格別)_1和種'!E9+'第9表_月別 卸売価格(成牛・規格別)_2交雑種'!E9+'第9表_月別 卸売価格(成牛・規格別)_3乳牛'!E9+'卸価格・月別（外国 計 3）'!E9</f>
        <v>841</v>
      </c>
      <c r="F9" s="1167">
        <f>'第9表_月別 卸売価格(成牛・規格別)_1和種'!F9+'第9表_月別 卸売価格(成牛・規格別)_2交雑種'!F9+'第9表_月別 卸売価格(成牛・規格別)_3乳牛'!F9+'卸価格・月別（外国 計 3）'!F9</f>
        <v>602</v>
      </c>
      <c r="G9" s="1167">
        <f>'第9表_月別 卸売価格(成牛・規格別)_1和種'!G9+'第9表_月別 卸売価格(成牛・規格別)_2交雑種'!G9+'第9表_月別 卸売価格(成牛・規格別)_3乳牛'!G9+'卸価格・月別（外国 計 3）'!G9</f>
        <v>498</v>
      </c>
      <c r="H9" s="1167">
        <f>'第9表_月別 卸売価格(成牛・規格別)_1和種'!H9+'第9表_月別 卸売価格(成牛・規格別)_2交雑種'!H9+'第9表_月別 卸売価格(成牛・規格別)_3乳牛'!H9+'卸価格・月別（外国 計 3）'!H9</f>
        <v>916</v>
      </c>
      <c r="I9" s="1167">
        <f>'第9表_月別 卸売価格(成牛・規格別)_1和種'!I9+'第9表_月別 卸売価格(成牛・規格別)_2交雑種'!I9+'第9表_月別 卸売価格(成牛・規格別)_3乳牛'!I9+'卸価格・月別（外国 計 3）'!I9</f>
        <v>559</v>
      </c>
      <c r="J9" s="1167">
        <f>'第9表_月別 卸売価格(成牛・規格別)_1和種'!J9+'第9表_月別 卸売価格(成牛・規格別)_2交雑種'!J9+'第9表_月別 卸売価格(成牛・規格別)_3乳牛'!J9+'卸価格・月別（外国 計 3）'!J9</f>
        <v>534</v>
      </c>
      <c r="K9" s="1167">
        <f>'第9表_月別 卸売価格(成牛・規格別)_1和種'!K9+'第9表_月別 卸売価格(成牛・規格別)_2交雑種'!K9+'第9表_月別 卸売価格(成牛・規格別)_3乳牛'!K9+'卸価格・月別（外国 計 3）'!K9</f>
        <v>574</v>
      </c>
      <c r="L9" s="1167">
        <f>'第9表_月別 卸売価格(成牛・規格別)_1和種'!L9+'第9表_月別 卸売価格(成牛・規格別)_2交雑種'!L9+'第9表_月別 卸売価格(成牛・規格別)_3乳牛'!L9+'卸価格・月別（外国 計 3）'!L9</f>
        <v>792</v>
      </c>
      <c r="M9" s="1167">
        <f>'第9表_月別 卸売価格(成牛・規格別)_1和種'!M9+'第9表_月別 卸売価格(成牛・規格別)_2交雑種'!M9+'第9表_月別 卸売価格(成牛・規格別)_3乳牛'!M9+'卸価格・月別（外国 計 3）'!M9</f>
        <v>735</v>
      </c>
      <c r="N9" s="1167">
        <f>'第9表_月別 卸売価格(成牛・規格別)_1和種'!N9+'第9表_月別 卸売価格(成牛・規格別)_2交雑種'!N9+'第9表_月別 卸売価格(成牛・規格別)_3乳牛'!N9+'卸価格・月別（外国 計 3）'!N9</f>
        <v>490</v>
      </c>
      <c r="O9" s="1167">
        <f>'第9表_月別 卸売価格(成牛・規格別)_1和種'!O9+'第9表_月別 卸売価格(成牛・規格別)_2交雑種'!O9+'第9表_月別 卸売価格(成牛・規格別)_3乳牛'!O9+'卸価格・月別（外国 計 3）'!O9</f>
        <v>518</v>
      </c>
      <c r="P9" s="1168">
        <f>'第9表_月別 卸売価格(成牛・規格別)_1和種'!P9+'第9表_月別 卸売価格(成牛・規格別)_2交雑種'!P9+'第9表_月別 卸売価格(成牛・規格別)_3乳牛'!P9+'卸価格・月別（外国 計 3）'!P9</f>
        <v>575</v>
      </c>
      <c r="Q9" s="135"/>
      <c r="R9" s="1305" t="s">
        <v>394</v>
      </c>
      <c r="S9" s="1305">
        <v>5</v>
      </c>
      <c r="T9" s="144" t="s">
        <v>178</v>
      </c>
      <c r="U9" s="1166">
        <f>'第9表_月別 卸売価格(成牛・規格別)_1和種'!U9+'第9表_月別 卸売価格(成牛・規格別)_2交雑種'!U9+'第9表_月別 卸売価格(成牛・規格別)_3乳牛'!U9+'卸価格・月別（外国 計 3）'!V9</f>
        <v>0</v>
      </c>
      <c r="V9" s="1167">
        <f>'第9表_月別 卸売価格(成牛・規格別)_1和種'!V9+'第9表_月別 卸売価格(成牛・規格別)_2交雑種'!V9+'第9表_月別 卸売価格(成牛・規格別)_3乳牛'!V9+'卸価格・月別（外国 計 3）'!W9</f>
        <v>0</v>
      </c>
      <c r="W9" s="1167">
        <f>'第9表_月別 卸売価格(成牛・規格別)_1和種'!W9+'第9表_月別 卸売価格(成牛・規格別)_2交雑種'!W9+'第9表_月別 卸売価格(成牛・規格別)_3乳牛'!W9+'卸価格・月別（外国 計 3）'!X9</f>
        <v>0</v>
      </c>
      <c r="X9" s="1167">
        <f>'第9表_月別 卸売価格(成牛・規格別)_1和種'!X9+'第9表_月別 卸売価格(成牛・規格別)_2交雑種'!X9+'第9表_月別 卸売価格(成牛・規格別)_3乳牛'!X9+'卸価格・月別（外国 計 3）'!Y9</f>
        <v>0</v>
      </c>
      <c r="Y9" s="1167">
        <f>'第9表_月別 卸売価格(成牛・規格別)_1和種'!Y9+'第9表_月別 卸売価格(成牛・規格別)_2交雑種'!Y9+'第9表_月別 卸売価格(成牛・規格別)_3乳牛'!Y9+'卸価格・月別（外国 計 3）'!Z9</f>
        <v>0</v>
      </c>
      <c r="Z9" s="1167">
        <f>'第9表_月別 卸売価格(成牛・規格別)_1和種'!Z9+'第9表_月別 卸売価格(成牛・規格別)_2交雑種'!Z9+'第9表_月別 卸売価格(成牛・規格別)_3乳牛'!Z9+'卸価格・月別（外国 計 3）'!AA9</f>
        <v>0</v>
      </c>
      <c r="AA9" s="1167">
        <f>'第9表_月別 卸売価格(成牛・規格別)_1和種'!AA9+'第9表_月別 卸売価格(成牛・規格別)_2交雑種'!AA9+'第9表_月別 卸売価格(成牛・規格別)_3乳牛'!AA9+'卸価格・月別（外国 計 3）'!AB9</f>
        <v>0</v>
      </c>
      <c r="AB9" s="1167">
        <f>'第9表_月別 卸売価格(成牛・規格別)_1和種'!AB9+'第9表_月別 卸売価格(成牛・規格別)_2交雑種'!AB9+'第9表_月別 卸売価格(成牛・規格別)_3乳牛'!AB9+'卸価格・月別（外国 計 3）'!AC9</f>
        <v>0</v>
      </c>
      <c r="AC9" s="1167">
        <f>'第9表_月別 卸売価格(成牛・規格別)_1和種'!AC9+'第9表_月別 卸売価格(成牛・規格別)_2交雑種'!AC9+'第9表_月別 卸売価格(成牛・規格別)_3乳牛'!AC9+'卸価格・月別（外国 計 3）'!AD9</f>
        <v>0</v>
      </c>
      <c r="AD9" s="1167">
        <f>'第9表_月別 卸売価格(成牛・規格別)_1和種'!AD9+'第9表_月別 卸売価格(成牛・規格別)_2交雑種'!AD9+'第9表_月別 卸売価格(成牛・規格別)_3乳牛'!AD9+'卸価格・月別（外国 計 3）'!AE9</f>
        <v>0</v>
      </c>
      <c r="AE9" s="1167">
        <f>'第9表_月別 卸売価格(成牛・規格別)_1和種'!AE9+'第9表_月別 卸売価格(成牛・規格別)_2交雑種'!AE9+'第9表_月別 卸売価格(成牛・規格別)_3乳牛'!AE9+'卸価格・月別（外国 計 3）'!AF9</f>
        <v>1</v>
      </c>
      <c r="AF9" s="1168">
        <f>'第9表_月別 卸売価格(成牛・規格別)_1和種'!AF9+'第9表_月別 卸売価格(成牛・規格別)_2交雑種'!AF9+'第9表_月別 卸売価格(成牛・規格別)_3乳牛'!AF9+'卸価格・月別（外国 計 3）'!AG9</f>
        <v>1</v>
      </c>
      <c r="AG9" s="378"/>
    </row>
    <row r="10" spans="1:36" ht="13.5" customHeight="1" x14ac:dyDescent="0.15">
      <c r="A10" s="135"/>
      <c r="B10" s="1306"/>
      <c r="C10" s="1306"/>
      <c r="D10" s="146" t="s">
        <v>176</v>
      </c>
      <c r="E10" s="1169">
        <f>'第9表_月別 卸売価格(成牛・規格別)_1和種'!E10+'第9表_月別 卸売価格(成牛・規格別)_2交雑種'!E10+'第9表_月別 卸売価格(成牛・規格別)_3乳牛'!E10+'卸価格・月別（外国 計 3）'!E10</f>
        <v>424165.20000000013</v>
      </c>
      <c r="F10" s="1170">
        <f>'第9表_月別 卸売価格(成牛・規格別)_1和種'!F10+'第9表_月別 卸売価格(成牛・規格別)_2交雑種'!F10+'第9表_月別 卸売価格(成牛・規格別)_3乳牛'!F10+'卸価格・月別（外国 計 3）'!F10</f>
        <v>296419.80000000005</v>
      </c>
      <c r="G10" s="1170">
        <f>'第9表_月別 卸売価格(成牛・規格別)_1和種'!G10+'第9表_月別 卸売価格(成牛・規格別)_2交雑種'!G10+'第9表_月別 卸売価格(成牛・規格別)_3乳牛'!G10+'卸価格・月別（外国 計 3）'!G10</f>
        <v>245811.80000000005</v>
      </c>
      <c r="H10" s="1170">
        <f>'第9表_月別 卸売価格(成牛・規格別)_1和種'!H10+'第9表_月別 卸売価格(成牛・規格別)_2交雑種'!H10+'第9表_月別 卸売価格(成牛・規格別)_3乳牛'!H10+'卸価格・月別（外国 計 3）'!H10</f>
        <v>461705.50000000006</v>
      </c>
      <c r="I10" s="1170">
        <f>'第9表_月別 卸売価格(成牛・規格別)_1和種'!I10+'第9表_月別 卸売価格(成牛・規格別)_2交雑種'!I10+'第9表_月別 卸売価格(成牛・規格別)_3乳牛'!I10+'卸価格・月別（外国 計 3）'!I10</f>
        <v>276883</v>
      </c>
      <c r="J10" s="1170">
        <f>'第9表_月別 卸売価格(成牛・規格別)_1和種'!J10+'第9表_月別 卸売価格(成牛・規格別)_2交雑種'!J10+'第9表_月別 卸売価格(成牛・規格別)_3乳牛'!J10+'卸価格・月別（外国 計 3）'!J10</f>
        <v>264992.5</v>
      </c>
      <c r="K10" s="1170">
        <f>'第9表_月別 卸売価格(成牛・規格別)_1和種'!K10+'第9表_月別 卸売価格(成牛・規格別)_2交雑種'!K10+'第9表_月別 卸売価格(成牛・規格別)_3乳牛'!K10+'卸価格・月別（外国 計 3）'!K10</f>
        <v>276705.60000000009</v>
      </c>
      <c r="L10" s="1170">
        <f>'第9表_月別 卸売価格(成牛・規格別)_1和種'!L10+'第9表_月別 卸売価格(成牛・規格別)_2交雑種'!L10+'第9表_月別 卸売価格(成牛・規格別)_3乳牛'!L10+'卸価格・月別（外国 計 3）'!L10</f>
        <v>395216.7</v>
      </c>
      <c r="M10" s="1170">
        <f>'第9表_月別 卸売価格(成牛・規格別)_1和種'!M10+'第9表_月別 卸売価格(成牛・規格別)_2交雑種'!M10+'第9表_月別 卸売価格(成牛・規格別)_3乳牛'!M10+'卸価格・月別（外国 計 3）'!M10</f>
        <v>369684.79999999987</v>
      </c>
      <c r="N10" s="1170">
        <f>'第9表_月別 卸売価格(成牛・規格別)_1和種'!N10+'第9表_月別 卸売価格(成牛・規格別)_2交雑種'!N10+'第9表_月別 卸売価格(成牛・規格別)_3乳牛'!N10+'卸価格・月別（外国 計 3）'!N10</f>
        <v>242054.8</v>
      </c>
      <c r="O10" s="1170">
        <f>'第9表_月別 卸売価格(成牛・規格別)_1和種'!O10+'第9表_月別 卸売価格(成牛・規格別)_2交雑種'!O10+'第9表_月別 卸売価格(成牛・規格別)_3乳牛'!O10+'卸価格・月別（外国 計 3）'!O10</f>
        <v>258650.49999999997</v>
      </c>
      <c r="P10" s="1171">
        <f>'第9表_月別 卸売価格(成牛・規格別)_1和種'!P10+'第9表_月別 卸売価格(成牛・規格別)_2交雑種'!P10+'第9表_月別 卸売価格(成牛・規格別)_3乳牛'!P10+'卸価格・月別（外国 計 3）'!P10</f>
        <v>285677.89999999997</v>
      </c>
      <c r="Q10" s="135"/>
      <c r="R10" s="1306"/>
      <c r="S10" s="1306"/>
      <c r="T10" s="146" t="s">
        <v>176</v>
      </c>
      <c r="U10" s="1169">
        <f>'第9表_月別 卸売価格(成牛・規格別)_1和種'!U10+'第9表_月別 卸売価格(成牛・規格別)_2交雑種'!U10+'第9表_月別 卸売価格(成牛・規格別)_3乳牛'!U10+'卸価格・月別（外国 計 3）'!V10</f>
        <v>0</v>
      </c>
      <c r="V10" s="1170">
        <f>'第9表_月別 卸売価格(成牛・規格別)_1和種'!V10+'第9表_月別 卸売価格(成牛・規格別)_2交雑種'!V10+'第9表_月別 卸売価格(成牛・規格別)_3乳牛'!V10+'卸価格・月別（外国 計 3）'!W10</f>
        <v>0</v>
      </c>
      <c r="W10" s="1170">
        <f>'第9表_月別 卸売価格(成牛・規格別)_1和種'!W10+'第9表_月別 卸売価格(成牛・規格別)_2交雑種'!W10+'第9表_月別 卸売価格(成牛・規格別)_3乳牛'!W10+'卸価格・月別（外国 計 3）'!X10</f>
        <v>0</v>
      </c>
      <c r="X10" s="1170">
        <f>'第9表_月別 卸売価格(成牛・規格別)_1和種'!X10+'第9表_月別 卸売価格(成牛・規格別)_2交雑種'!X10+'第9表_月別 卸売価格(成牛・規格別)_3乳牛'!X10+'卸価格・月別（外国 計 3）'!Y10</f>
        <v>0</v>
      </c>
      <c r="Y10" s="1170">
        <f>'第9表_月別 卸売価格(成牛・規格別)_1和種'!Y10+'第9表_月別 卸売価格(成牛・規格別)_2交雑種'!Y10+'第9表_月別 卸売価格(成牛・規格別)_3乳牛'!Y10+'卸価格・月別（外国 計 3）'!Z10</f>
        <v>0</v>
      </c>
      <c r="Z10" s="1170">
        <f>'第9表_月別 卸売価格(成牛・規格別)_1和種'!Z10+'第9表_月別 卸売価格(成牛・規格別)_2交雑種'!Z10+'第9表_月別 卸売価格(成牛・規格別)_3乳牛'!Z10+'卸価格・月別（外国 計 3）'!AA10</f>
        <v>0</v>
      </c>
      <c r="AA10" s="1170">
        <f>'第9表_月別 卸売価格(成牛・規格別)_1和種'!AA10+'第9表_月別 卸売価格(成牛・規格別)_2交雑種'!AA10+'第9表_月別 卸売価格(成牛・規格別)_3乳牛'!AA10+'卸価格・月別（外国 計 3）'!AB10</f>
        <v>0</v>
      </c>
      <c r="AB10" s="1170">
        <f>'第9表_月別 卸売価格(成牛・規格別)_1和種'!AB10+'第9表_月別 卸売価格(成牛・規格別)_2交雑種'!AB10+'第9表_月別 卸売価格(成牛・規格別)_3乳牛'!AB10+'卸価格・月別（外国 計 3）'!AC10</f>
        <v>0</v>
      </c>
      <c r="AC10" s="1170">
        <f>'第9表_月別 卸売価格(成牛・規格別)_1和種'!AC10+'第9表_月別 卸売価格(成牛・規格別)_2交雑種'!AC10+'第9表_月別 卸売価格(成牛・規格別)_3乳牛'!AC10+'卸価格・月別（外国 計 3）'!AD10</f>
        <v>0</v>
      </c>
      <c r="AD10" s="1170">
        <f>'第9表_月別 卸売価格(成牛・規格別)_1和種'!AD10+'第9表_月別 卸売価格(成牛・規格別)_2交雑種'!AD10+'第9表_月別 卸売価格(成牛・規格別)_3乳牛'!AD10+'卸価格・月別（外国 計 3）'!AE10</f>
        <v>0</v>
      </c>
      <c r="AE10" s="1170">
        <f>'第9表_月別 卸売価格(成牛・規格別)_1和種'!AE10+'第9表_月別 卸売価格(成牛・規格別)_2交雑種'!AE10+'第9表_月別 卸売価格(成牛・規格別)_3乳牛'!AE10+'卸価格・月別（外国 計 3）'!AF10</f>
        <v>691.5</v>
      </c>
      <c r="AF10" s="1171">
        <f>'第9表_月別 卸売価格(成牛・規格別)_1和種'!AF10+'第9表_月別 卸売価格(成牛・規格別)_2交雑種'!AF10+'第9表_月別 卸売価格(成牛・規格別)_3乳牛'!AF10+'卸価格・月別（外国 計 3）'!AG10</f>
        <v>544.5</v>
      </c>
      <c r="AG10" s="378"/>
    </row>
    <row r="11" spans="1:36" ht="13.5" customHeight="1" x14ac:dyDescent="0.15">
      <c r="A11" s="135"/>
      <c r="B11" s="1306"/>
      <c r="C11" s="1306"/>
      <c r="D11" s="146" t="s">
        <v>177</v>
      </c>
      <c r="E11" s="1172">
        <f>'第9表_月別 卸売価格(成牛・規格別)_1和種'!E11+'第9表_月別 卸売価格(成牛・規格別)_2交雑種'!E11+'第9表_月別 卸売価格(成牛・規格別)_3乳牛'!E11+'卸価格・月別（外国 計 3）'!E11</f>
        <v>1044315892</v>
      </c>
      <c r="F11" s="1173">
        <f>'第9表_月別 卸売価格(成牛・規格別)_1和種'!F11+'第9表_月別 卸売価格(成牛・規格別)_2交雑種'!F11+'第9表_月別 卸売価格(成牛・規格別)_3乳牛'!F11+'卸価格・月別（外国 計 3）'!F11</f>
        <v>697809286</v>
      </c>
      <c r="G11" s="1173">
        <f>'第9表_月別 卸売価格(成牛・規格別)_1和種'!G11+'第9表_月別 卸売価格(成牛・規格別)_2交雑種'!G11+'第9表_月別 卸売価格(成牛・規格別)_3乳牛'!G11+'卸価格・月別（外国 計 3）'!G11</f>
        <v>582833063</v>
      </c>
      <c r="H11" s="1173">
        <f>'第9表_月別 卸売価格(成牛・規格別)_1和種'!H11+'第9表_月別 卸売価格(成牛・規格別)_2交雑種'!H11+'第9表_月別 卸売価格(成牛・規格別)_3乳牛'!H11+'卸価格・月別（外国 計 3）'!H11</f>
        <v>1125983424</v>
      </c>
      <c r="I11" s="1173">
        <f>'第9表_月別 卸売価格(成牛・規格別)_1和種'!I11+'第9表_月別 卸売価格(成牛・規格別)_2交雑種'!I11+'第9表_月別 卸売価格(成牛・規格別)_3乳牛'!I11+'卸価格・月別（外国 計 3）'!I11</f>
        <v>667795656</v>
      </c>
      <c r="J11" s="1173">
        <f>'第9表_月別 卸売価格(成牛・規格別)_1和種'!J11+'第9表_月別 卸売価格(成牛・規格別)_2交雑種'!J11+'第9表_月別 卸売価格(成牛・規格別)_3乳牛'!J11+'卸価格・月別（外国 計 3）'!J11</f>
        <v>652713047</v>
      </c>
      <c r="K11" s="1173">
        <f>'第9表_月別 卸売価格(成牛・規格別)_1和種'!K11+'第9表_月別 卸売価格(成牛・規格別)_2交雑種'!K11+'第9表_月別 卸売価格(成牛・規格別)_3乳牛'!K11+'卸価格・月別（外国 計 3）'!K11</f>
        <v>668029771</v>
      </c>
      <c r="L11" s="1173">
        <f>'第9表_月別 卸売価格(成牛・規格別)_1和種'!L11+'第9表_月別 卸売価格(成牛・規格別)_2交雑種'!L11+'第9表_月別 卸売価格(成牛・規格別)_3乳牛'!L11+'卸価格・月別（外国 計 3）'!L11</f>
        <v>1028339792</v>
      </c>
      <c r="M11" s="1173">
        <f>'第9表_月別 卸売価格(成牛・規格別)_1和種'!M11+'第9表_月別 卸売価格(成牛・規格別)_2交雑種'!M11+'第9表_月別 卸売価格(成牛・規格別)_3乳牛'!M11+'卸価格・月別（外国 計 3）'!M11</f>
        <v>1042749718</v>
      </c>
      <c r="N11" s="1173">
        <f>'第9表_月別 卸売価格(成牛・規格別)_1和種'!N11+'第9表_月別 卸売価格(成牛・規格別)_2交雑種'!N11+'第9表_月別 卸売価格(成牛・規格別)_3乳牛'!N11+'卸価格・月別（外国 計 3）'!N11</f>
        <v>637095352</v>
      </c>
      <c r="O11" s="1173">
        <f>'第9表_月別 卸売価格(成牛・規格別)_1和種'!O11+'第9表_月別 卸売価格(成牛・規格別)_2交雑種'!O11+'第9表_月別 卸売価格(成牛・規格別)_3乳牛'!O11+'卸価格・月別（外国 計 3）'!O11</f>
        <v>685016730</v>
      </c>
      <c r="P11" s="1174">
        <f>'第9表_月別 卸売価格(成牛・規格別)_1和種'!P11+'第9表_月別 卸売価格(成牛・規格別)_2交雑種'!P11+'第9表_月別 卸売価格(成牛・規格別)_3乳牛'!P11+'卸価格・月別（外国 計 3）'!P11</f>
        <v>734887291</v>
      </c>
      <c r="Q11" s="135"/>
      <c r="R11" s="1306"/>
      <c r="S11" s="1306"/>
      <c r="T11" s="146" t="s">
        <v>177</v>
      </c>
      <c r="U11" s="1172">
        <f>'第9表_月別 卸売価格(成牛・規格別)_1和種'!U11+'第9表_月別 卸売価格(成牛・規格別)_2交雑種'!U11+'第9表_月別 卸売価格(成牛・規格別)_3乳牛'!U11+'卸価格・月別（外国 計 3）'!V11</f>
        <v>0</v>
      </c>
      <c r="V11" s="1173">
        <f>'第9表_月別 卸売価格(成牛・規格別)_1和種'!V11+'第9表_月別 卸売価格(成牛・規格別)_2交雑種'!V11+'第9表_月別 卸売価格(成牛・規格別)_3乳牛'!V11+'卸価格・月別（外国 計 3）'!W11</f>
        <v>0</v>
      </c>
      <c r="W11" s="1173">
        <f>'第9表_月別 卸売価格(成牛・規格別)_1和種'!W11+'第9表_月別 卸売価格(成牛・規格別)_2交雑種'!W11+'第9表_月別 卸売価格(成牛・規格別)_3乳牛'!W11+'卸価格・月別（外国 計 3）'!X11</f>
        <v>0</v>
      </c>
      <c r="X11" s="1173">
        <f>'第9表_月別 卸売価格(成牛・規格別)_1和種'!X11+'第9表_月別 卸売価格(成牛・規格別)_2交雑種'!X11+'第9表_月別 卸売価格(成牛・規格別)_3乳牛'!X11+'卸価格・月別（外国 計 3）'!Y11</f>
        <v>0</v>
      </c>
      <c r="Y11" s="1173">
        <f>'第9表_月別 卸売価格(成牛・規格別)_1和種'!Y11+'第9表_月別 卸売価格(成牛・規格別)_2交雑種'!Y11+'第9表_月別 卸売価格(成牛・規格別)_3乳牛'!Y11+'卸価格・月別（外国 計 3）'!Z11</f>
        <v>0</v>
      </c>
      <c r="Z11" s="1173">
        <f>'第9表_月別 卸売価格(成牛・規格別)_1和種'!Z11+'第9表_月別 卸売価格(成牛・規格別)_2交雑種'!Z11+'第9表_月別 卸売価格(成牛・規格別)_3乳牛'!Z11+'卸価格・月別（外国 計 3）'!AA11</f>
        <v>0</v>
      </c>
      <c r="AA11" s="1173">
        <f>'第9表_月別 卸売価格(成牛・規格別)_1和種'!AA11+'第9表_月別 卸売価格(成牛・規格別)_2交雑種'!AA11+'第9表_月別 卸売価格(成牛・規格別)_3乳牛'!AA11+'卸価格・月別（外国 計 3）'!AB11</f>
        <v>0</v>
      </c>
      <c r="AB11" s="1173">
        <f>'第9表_月別 卸売価格(成牛・規格別)_1和種'!AB11+'第9表_月別 卸売価格(成牛・規格別)_2交雑種'!AB11+'第9表_月別 卸売価格(成牛・規格別)_3乳牛'!AB11+'卸価格・月別（外国 計 3）'!AC11</f>
        <v>0</v>
      </c>
      <c r="AC11" s="1173">
        <f>'第9表_月別 卸売価格(成牛・規格別)_1和種'!AC11+'第9表_月別 卸売価格(成牛・規格別)_2交雑種'!AC11+'第9表_月別 卸売価格(成牛・規格別)_3乳牛'!AC11+'卸価格・月別（外国 計 3）'!AD11</f>
        <v>0</v>
      </c>
      <c r="AD11" s="1173">
        <f>'第9表_月別 卸売価格(成牛・規格別)_1和種'!AD11+'第9表_月別 卸売価格(成牛・規格別)_2交雑種'!AD11+'第9表_月別 卸売価格(成牛・規格別)_3乳牛'!AD11+'卸価格・月別（外国 計 3）'!AE11</f>
        <v>0</v>
      </c>
      <c r="AE11" s="1173">
        <f>'第9表_月別 卸売価格(成牛・規格別)_1和種'!AE11+'第9表_月別 卸売価格(成牛・規格別)_2交雑種'!AE11+'第9表_月別 卸売価格(成牛・規格別)_3乳牛'!AE11+'卸価格・月別（外国 計 3）'!AF11</f>
        <v>1189684</v>
      </c>
      <c r="AF11" s="1174">
        <f>'第9表_月別 卸売価格(成牛・規格別)_1和種'!AF11+'第9表_月別 卸売価格(成牛・規格別)_2交雑種'!AF11+'第9表_月別 卸売価格(成牛・規格別)_3乳牛'!AF11+'卸価格・月別（外国 計 3）'!AG11</f>
        <v>908552</v>
      </c>
      <c r="AG11" s="378"/>
    </row>
    <row r="12" spans="1:36" ht="15.6" customHeight="1" x14ac:dyDescent="0.15">
      <c r="A12" s="135"/>
      <c r="B12" s="1306"/>
      <c r="C12" s="1307"/>
      <c r="D12" s="149" t="s">
        <v>179</v>
      </c>
      <c r="E12" s="1175">
        <f t="shared" ref="E12:P12" si="0">IF(E10=0,0,E11/E10)</f>
        <v>2462.0499088562656</v>
      </c>
      <c r="F12" s="1176">
        <f t="shared" si="0"/>
        <v>2354.1250820626688</v>
      </c>
      <c r="G12" s="1176">
        <f t="shared" si="0"/>
        <v>2371.0540462256081</v>
      </c>
      <c r="H12" s="1176">
        <f t="shared" si="0"/>
        <v>2438.748128406527</v>
      </c>
      <c r="I12" s="1176">
        <f t="shared" si="0"/>
        <v>2411.8333592167087</v>
      </c>
      <c r="J12" s="1176">
        <f t="shared" si="0"/>
        <v>2463.1378133343396</v>
      </c>
      <c r="K12" s="1176">
        <f t="shared" si="0"/>
        <v>2414.2257005279248</v>
      </c>
      <c r="L12" s="1176">
        <f t="shared" si="0"/>
        <v>2601.964421037876</v>
      </c>
      <c r="M12" s="1176">
        <f t="shared" si="0"/>
        <v>2820.6453659982785</v>
      </c>
      <c r="N12" s="1176">
        <f t="shared" si="0"/>
        <v>2632.029408216652</v>
      </c>
      <c r="O12" s="1176">
        <f t="shared" si="0"/>
        <v>2648.4260807537589</v>
      </c>
      <c r="P12" s="1177">
        <f t="shared" si="0"/>
        <v>2572.4331178575594</v>
      </c>
      <c r="Q12" s="135"/>
      <c r="R12" s="1306"/>
      <c r="S12" s="1307"/>
      <c r="T12" s="149" t="s">
        <v>179</v>
      </c>
      <c r="U12" s="1175">
        <f>IF(U10=0,0,U11/U10)</f>
        <v>0</v>
      </c>
      <c r="V12" s="1176">
        <f t="shared" ref="V12:AF12" si="1">IF(V10=0,0,V11/V10)</f>
        <v>0</v>
      </c>
      <c r="W12" s="1176">
        <f t="shared" si="1"/>
        <v>0</v>
      </c>
      <c r="X12" s="1176">
        <f t="shared" si="1"/>
        <v>0</v>
      </c>
      <c r="Y12" s="1176">
        <f t="shared" si="1"/>
        <v>0</v>
      </c>
      <c r="Z12" s="1176">
        <f t="shared" si="1"/>
        <v>0</v>
      </c>
      <c r="AA12" s="1176">
        <f t="shared" si="1"/>
        <v>0</v>
      </c>
      <c r="AB12" s="1176">
        <f t="shared" si="1"/>
        <v>0</v>
      </c>
      <c r="AC12" s="1176">
        <f t="shared" si="1"/>
        <v>0</v>
      </c>
      <c r="AD12" s="1176">
        <f t="shared" si="1"/>
        <v>0</v>
      </c>
      <c r="AE12" s="1176">
        <f t="shared" si="1"/>
        <v>1720.4396240057845</v>
      </c>
      <c r="AF12" s="1177">
        <f t="shared" si="1"/>
        <v>1668.5987144168962</v>
      </c>
      <c r="AG12" s="378"/>
    </row>
    <row r="13" spans="1:36" ht="13.5" customHeight="1" x14ac:dyDescent="0.15">
      <c r="A13" s="135"/>
      <c r="B13" s="1306"/>
      <c r="C13" s="1305">
        <v>4</v>
      </c>
      <c r="D13" s="144" t="s">
        <v>178</v>
      </c>
      <c r="E13" s="1166">
        <f>'第9表_月別 卸売価格(成牛・規格別)_1和種'!E13+'第9表_月別 卸売価格(成牛・規格別)_2交雑種'!E13+'第9表_月別 卸売価格(成牛・規格別)_3乳牛'!E13+'卸価格・月別（外国 計 3）'!E13</f>
        <v>600</v>
      </c>
      <c r="F13" s="1167">
        <f>'第9表_月別 卸売価格(成牛・規格別)_1和種'!F13+'第9表_月別 卸売価格(成牛・規格別)_2交雑種'!F13+'第9表_月別 卸売価格(成牛・規格別)_3乳牛'!F13+'卸価格・月別（外国 計 3）'!F13</f>
        <v>497</v>
      </c>
      <c r="G13" s="1167">
        <f>'第9表_月別 卸売価格(成牛・規格別)_1和種'!G13+'第9表_月別 卸売価格(成牛・規格別)_2交雑種'!G13+'第9表_月別 卸売価格(成牛・規格別)_3乳牛'!G13+'卸価格・月別（外国 計 3）'!G13</f>
        <v>489</v>
      </c>
      <c r="H13" s="1167">
        <f>'第9表_月別 卸売価格(成牛・規格別)_1和種'!H13+'第9表_月別 卸売価格(成牛・規格別)_2交雑種'!H13+'第9表_月別 卸売価格(成牛・規格別)_3乳牛'!H13+'卸価格・月別（外国 計 3）'!H13</f>
        <v>544</v>
      </c>
      <c r="I13" s="1167">
        <f>'第9表_月別 卸売価格(成牛・規格別)_1和種'!I13+'第9表_月別 卸売価格(成牛・規格別)_2交雑種'!I13+'第9表_月別 卸売価格(成牛・規格別)_3乳牛'!I13+'卸価格・月別（外国 計 3）'!I13</f>
        <v>419</v>
      </c>
      <c r="J13" s="1167">
        <f>'第9表_月別 卸売価格(成牛・規格別)_1和種'!J13+'第9表_月別 卸売価格(成牛・規格別)_2交雑種'!J13+'第9表_月別 卸売価格(成牛・規格別)_3乳牛'!J13+'卸価格・月別（外国 計 3）'!J13</f>
        <v>464</v>
      </c>
      <c r="K13" s="1167">
        <f>'第9表_月別 卸売価格(成牛・規格別)_1和種'!K13+'第9表_月別 卸売価格(成牛・規格別)_2交雑種'!K13+'第9表_月別 卸売価格(成牛・規格別)_3乳牛'!K13+'卸価格・月別（外国 計 3）'!K13</f>
        <v>569</v>
      </c>
      <c r="L13" s="1167">
        <f>'第9表_月別 卸売価格(成牛・規格別)_1和種'!L13+'第9表_月別 卸売価格(成牛・規格別)_2交雑種'!L13+'第9表_月別 卸売価格(成牛・規格別)_3乳牛'!L13+'卸価格・月別（外国 計 3）'!L13</f>
        <v>561</v>
      </c>
      <c r="M13" s="1167">
        <f>'第9表_月別 卸売価格(成牛・規格別)_1和種'!M13+'第9表_月別 卸売価格(成牛・規格別)_2交雑種'!M13+'第9表_月別 卸売価格(成牛・規格別)_3乳牛'!M13+'卸価格・月別（外国 計 3）'!M13</f>
        <v>579</v>
      </c>
      <c r="N13" s="1167">
        <f>'第9表_月別 卸売価格(成牛・規格別)_1和種'!N13+'第9表_月別 卸売価格(成牛・規格別)_2交雑種'!N13+'第9表_月別 卸売価格(成牛・規格別)_3乳牛'!N13+'卸価格・月別（外国 計 3）'!N13</f>
        <v>464</v>
      </c>
      <c r="O13" s="1167">
        <f>'第9表_月別 卸売価格(成牛・規格別)_1和種'!O13+'第9表_月別 卸売価格(成牛・規格別)_2交雑種'!O13+'第9表_月別 卸売価格(成牛・規格別)_3乳牛'!O13+'卸価格・月別（外国 計 3）'!O13</f>
        <v>454</v>
      </c>
      <c r="P13" s="1168">
        <f>'第9表_月別 卸売価格(成牛・規格別)_1和種'!P13+'第9表_月別 卸売価格(成牛・規格別)_2交雑種'!P13+'第9表_月別 卸売価格(成牛・規格別)_3乳牛'!P13+'卸価格・月別（外国 計 3）'!P13</f>
        <v>547</v>
      </c>
      <c r="Q13" s="135"/>
      <c r="R13" s="1306"/>
      <c r="S13" s="1305">
        <v>4</v>
      </c>
      <c r="T13" s="144" t="s">
        <v>178</v>
      </c>
      <c r="U13" s="1166">
        <f>'第9表_月別 卸売価格(成牛・規格別)_1和種'!U13+'第9表_月別 卸売価格(成牛・規格別)_2交雑種'!U13+'第9表_月別 卸売価格(成牛・規格別)_3乳牛'!U13+'卸価格・月別（外国 計 3）'!V13</f>
        <v>13</v>
      </c>
      <c r="V13" s="1167">
        <f>'第9表_月別 卸売価格(成牛・規格別)_1和種'!V13+'第9表_月別 卸売価格(成牛・規格別)_2交雑種'!V13+'第9表_月別 卸売価格(成牛・規格別)_3乳牛'!V13+'卸価格・月別（外国 計 3）'!W13</f>
        <v>5</v>
      </c>
      <c r="W13" s="1178">
        <f>'第9表_月別 卸売価格(成牛・規格別)_1和種'!W13+'第9表_月別 卸売価格(成牛・規格別)_2交雑種'!W13+'第9表_月別 卸売価格(成牛・規格別)_3乳牛'!W13+'卸価格・月別（外国 計 3）'!X13</f>
        <v>5</v>
      </c>
      <c r="X13" s="1167">
        <f>'第9表_月別 卸売価格(成牛・規格別)_1和種'!X13+'第9表_月別 卸売価格(成牛・規格別)_2交雑種'!X13+'第9表_月別 卸売価格(成牛・規格別)_3乳牛'!X13+'卸価格・月別（外国 計 3）'!Y13</f>
        <v>7</v>
      </c>
      <c r="Y13" s="1167">
        <f>'第9表_月別 卸売価格(成牛・規格別)_1和種'!Y13+'第9表_月別 卸売価格(成牛・規格別)_2交雑種'!Y13+'第9表_月別 卸売価格(成牛・規格別)_3乳牛'!Y13+'卸価格・月別（外国 計 3）'!Z13</f>
        <v>2</v>
      </c>
      <c r="Z13" s="1167">
        <f>'第9表_月別 卸売価格(成牛・規格別)_1和種'!Z13+'第9表_月別 卸売価格(成牛・規格別)_2交雑種'!Z13+'第9表_月別 卸売価格(成牛・規格別)_3乳牛'!Z13+'卸価格・月別（外国 計 3）'!AA13</f>
        <v>2</v>
      </c>
      <c r="AA13" s="1167">
        <f>'第9表_月別 卸売価格(成牛・規格別)_1和種'!AA13+'第9表_月別 卸売価格(成牛・規格別)_2交雑種'!AA13+'第9表_月別 卸売価格(成牛・規格別)_3乳牛'!AA13+'卸価格・月別（外国 計 3）'!AB13</f>
        <v>6</v>
      </c>
      <c r="AB13" s="1167">
        <f>'第9表_月別 卸売価格(成牛・規格別)_1和種'!AB13+'第9表_月別 卸売価格(成牛・規格別)_2交雑種'!AB13+'第9表_月別 卸売価格(成牛・規格別)_3乳牛'!AB13+'卸価格・月別（外国 計 3）'!AC13</f>
        <v>5</v>
      </c>
      <c r="AC13" s="1167">
        <f>'第9表_月別 卸売価格(成牛・規格別)_1和種'!AC13+'第9表_月別 卸売価格(成牛・規格別)_2交雑種'!AC13+'第9表_月別 卸売価格(成牛・規格別)_3乳牛'!AC13+'卸価格・月別（外国 計 3）'!AD13</f>
        <v>5</v>
      </c>
      <c r="AD13" s="1167">
        <f>'第9表_月別 卸売価格(成牛・規格別)_1和種'!AD13+'第9表_月別 卸売価格(成牛・規格別)_2交雑種'!AD13+'第9表_月別 卸売価格(成牛・規格別)_3乳牛'!AD13+'卸価格・月別（外国 計 3）'!AE13</f>
        <v>5</v>
      </c>
      <c r="AE13" s="1167">
        <f>'第9表_月別 卸売価格(成牛・規格別)_1和種'!AE13+'第9表_月別 卸売価格(成牛・規格別)_2交雑種'!AE13+'第9表_月別 卸売価格(成牛・規格別)_3乳牛'!AE13+'卸価格・月別（外国 計 3）'!AF13</f>
        <v>7</v>
      </c>
      <c r="AF13" s="1168">
        <f>'第9表_月別 卸売価格(成牛・規格別)_1和種'!AF13+'第9表_月別 卸売価格(成牛・規格別)_2交雑種'!AF13+'第9表_月別 卸売価格(成牛・規格別)_3乳牛'!AF13+'卸価格・月別（外国 計 3）'!AG13</f>
        <v>3</v>
      </c>
    </row>
    <row r="14" spans="1:36" ht="13.5" customHeight="1" x14ac:dyDescent="0.15">
      <c r="A14" s="135"/>
      <c r="B14" s="1306"/>
      <c r="C14" s="1306"/>
      <c r="D14" s="146" t="s">
        <v>176</v>
      </c>
      <c r="E14" s="1169">
        <f>'第9表_月別 卸売価格(成牛・規格別)_1和種'!E14+'第9表_月別 卸売価格(成牛・規格別)_2交雑種'!E14+'第9表_月別 卸売価格(成牛・規格別)_3乳牛'!E14+'卸価格・月別（外国 計 3）'!E14</f>
        <v>278243.30000000016</v>
      </c>
      <c r="F14" s="1170">
        <f>'第9表_月別 卸売価格(成牛・規格別)_1和種'!F14+'第9表_月別 卸売価格(成牛・規格別)_2交雑種'!F14+'第9表_月別 卸売価格(成牛・規格別)_3乳牛'!F14+'卸価格・月別（外国 計 3）'!F14</f>
        <v>227560.8</v>
      </c>
      <c r="G14" s="1170">
        <f>'第9表_月別 卸売価格(成牛・規格別)_1和種'!G14+'第9表_月別 卸売価格(成牛・規格別)_2交雑種'!G14+'第9表_月別 卸売価格(成牛・規格別)_3乳牛'!G14+'卸価格・月別（外国 計 3）'!G14</f>
        <v>221429.20000000004</v>
      </c>
      <c r="H14" s="1170">
        <f>'第9表_月別 卸売価格(成牛・規格別)_1和種'!H14+'第9表_月別 卸売価格(成牛・規格別)_2交雑種'!H14+'第9表_月別 卸売価格(成牛・規格別)_3乳牛'!H14+'卸価格・月別（外国 計 3）'!H14</f>
        <v>252264.1</v>
      </c>
      <c r="I14" s="1170">
        <f>'第9表_月別 卸売価格(成牛・規格別)_1和種'!I14+'第9表_月別 卸売価格(成牛・規格別)_2交雑種'!I14+'第9表_月別 卸売価格(成牛・規格別)_3乳牛'!I14+'卸価格・月別（外国 計 3）'!I14</f>
        <v>189056.30000000002</v>
      </c>
      <c r="J14" s="1170">
        <f>'第9表_月別 卸売価格(成牛・規格別)_1和種'!J14+'第9表_月別 卸売価格(成牛・規格別)_2交雑種'!J14+'第9表_月別 卸売価格(成牛・規格別)_3乳牛'!J14+'卸価格・月別（外国 計 3）'!J14</f>
        <v>210066.3</v>
      </c>
      <c r="K14" s="1170">
        <f>'第9表_月別 卸売価格(成牛・規格別)_1和種'!K14+'第9表_月別 卸売価格(成牛・規格別)_2交雑種'!K14+'第9表_月別 卸売価格(成牛・規格別)_3乳牛'!K14+'卸価格・月別（外国 計 3）'!K14</f>
        <v>254058.39999999994</v>
      </c>
      <c r="L14" s="1170">
        <f>'第9表_月別 卸売価格(成牛・規格別)_1和種'!L14+'第9表_月別 卸売価格(成牛・規格別)_2交雑種'!L14+'第9表_月別 卸売価格(成牛・規格別)_3乳牛'!L14+'卸価格・月別（外国 計 3）'!L14</f>
        <v>257584.89999999997</v>
      </c>
      <c r="M14" s="1170">
        <f>'第9表_月別 卸売価格(成牛・規格別)_1和種'!M14+'第9表_月別 卸売価格(成牛・規格別)_2交雑種'!M14+'第9表_月別 卸売価格(成牛・規格別)_3乳牛'!M14+'卸価格・月別（外国 計 3）'!M14</f>
        <v>265605.40000000002</v>
      </c>
      <c r="N14" s="1170">
        <f>'第9表_月別 卸売価格(成牛・規格別)_1和種'!N14+'第9表_月別 卸売価格(成牛・規格別)_2交雑種'!N14+'第9表_月別 卸売価格(成牛・規格別)_3乳牛'!N14+'卸価格・月別（外国 計 3）'!N14</f>
        <v>215798.8</v>
      </c>
      <c r="O14" s="1170">
        <f>'第9表_月別 卸売価格(成牛・規格別)_1和種'!O14+'第9表_月別 卸売価格(成牛・規格別)_2交雑種'!O14+'第9表_月別 卸売価格(成牛・規格別)_3乳牛'!O14+'卸価格・月別（外国 計 3）'!O14</f>
        <v>209070.40000000008</v>
      </c>
      <c r="P14" s="1171">
        <f>'第9表_月別 卸売価格(成牛・規格別)_1和種'!P14+'第9表_月別 卸売価格(成牛・規格別)_2交雑種'!P14+'第9表_月別 卸売価格(成牛・規格別)_3乳牛'!P14+'卸価格・月別（外国 計 3）'!P14</f>
        <v>253763.99999999994</v>
      </c>
      <c r="Q14" s="135"/>
      <c r="R14" s="1306"/>
      <c r="S14" s="1306"/>
      <c r="T14" s="146" t="s">
        <v>176</v>
      </c>
      <c r="U14" s="1169">
        <f>'第9表_月別 卸売価格(成牛・規格別)_1和種'!U14+'第9表_月別 卸売価格(成牛・規格別)_2交雑種'!U14+'第9表_月別 卸売価格(成牛・規格別)_3乳牛'!U14+'卸価格・月別（外国 計 3）'!V14</f>
        <v>7813.4999999999991</v>
      </c>
      <c r="V14" s="1170">
        <f>'第9表_月別 卸売価格(成牛・規格別)_1和種'!V14+'第9表_月別 卸売価格(成牛・規格別)_2交雑種'!V14+'第9表_月別 卸売価格(成牛・規格別)_3乳牛'!V14+'卸価格・月別（外国 計 3）'!W14</f>
        <v>2953.7</v>
      </c>
      <c r="W14" s="1170">
        <f>'第9表_月別 卸売価格(成牛・規格別)_1和種'!W14+'第9表_月別 卸売価格(成牛・規格別)_2交雑種'!W14+'第9表_月別 卸売価格(成牛・規格別)_3乳牛'!W14+'卸価格・月別（外国 計 3）'!X14</f>
        <v>2934.4</v>
      </c>
      <c r="X14" s="1170">
        <f>'第9表_月別 卸売価格(成牛・規格別)_1和種'!X14+'第9表_月別 卸売価格(成牛・規格別)_2交雑種'!X14+'第9表_月別 卸売価格(成牛・規格別)_3乳牛'!X14+'卸価格・月別（外国 計 3）'!Y14</f>
        <v>4116.4000000000005</v>
      </c>
      <c r="Y14" s="1170">
        <f>'第9表_月別 卸売価格(成牛・規格別)_1和種'!Y14+'第9表_月別 卸売価格(成牛・規格別)_2交雑種'!Y14+'第9表_月別 卸売価格(成牛・規格別)_3乳牛'!Y14+'卸価格・月別（外国 計 3）'!Z14</f>
        <v>1116.7</v>
      </c>
      <c r="Z14" s="1170">
        <f>'第9表_月別 卸売価格(成牛・規格別)_1和種'!Z14+'第9表_月別 卸売価格(成牛・規格別)_2交雑種'!Z14+'第9表_月別 卸売価格(成牛・規格別)_3乳牛'!Z14+'卸価格・月別（外国 計 3）'!AA14</f>
        <v>1105.2</v>
      </c>
      <c r="AA14" s="1170">
        <f>'第9表_月別 卸売価格(成牛・規格別)_1和種'!AA14+'第9表_月別 卸売価格(成牛・規格別)_2交雑種'!AA14+'第9表_月別 卸売価格(成牛・規格別)_3乳牛'!AA14+'卸価格・月別（外国 計 3）'!AB14</f>
        <v>3003.6000000000004</v>
      </c>
      <c r="AB14" s="1170">
        <f>'第9表_月別 卸売価格(成牛・規格別)_1和種'!AB14+'第9表_月別 卸売価格(成牛・規格別)_2交雑種'!AB14+'第9表_月別 卸売価格(成牛・規格別)_3乳牛'!AB14+'卸価格・月別（外国 計 3）'!AC14</f>
        <v>2406.7000000000003</v>
      </c>
      <c r="AC14" s="1170">
        <f>'第9表_月別 卸売価格(成牛・規格別)_1和種'!AC14+'第9表_月別 卸売価格(成牛・規格別)_2交雑種'!AC14+'第9表_月別 卸売価格(成牛・規格別)_3乳牛'!AC14+'卸価格・月別（外国 計 3）'!AD14</f>
        <v>2922</v>
      </c>
      <c r="AD14" s="1170">
        <f>'第9表_月別 卸売価格(成牛・規格別)_1和種'!AD14+'第9表_月別 卸売価格(成牛・規格別)_2交雑種'!AD14+'第9表_月別 卸売価格(成牛・規格別)_3乳牛'!AD14+'卸価格・月別（外国 計 3）'!AE14</f>
        <v>2873.7000000000003</v>
      </c>
      <c r="AE14" s="1170">
        <f>'第9表_月別 卸売価格(成牛・規格別)_1和種'!AE14+'第9表_月別 卸売価格(成牛・規格別)_2交雑種'!AE14+'第9表_月別 卸売価格(成牛・規格別)_3乳牛'!AE14+'卸価格・月別（外国 計 3）'!AF14</f>
        <v>4164.7000000000007</v>
      </c>
      <c r="AF14" s="1171">
        <f>'第9表_月別 卸売価格(成牛・規格別)_1和種'!AF14+'第9表_月別 卸売価格(成牛・規格別)_2交雑種'!AF14+'第9表_月別 卸売価格(成牛・規格別)_3乳牛'!AF14+'卸価格・月別（外国 計 3）'!AG14</f>
        <v>1794.8</v>
      </c>
    </row>
    <row r="15" spans="1:36" ht="13.5" customHeight="1" x14ac:dyDescent="0.15">
      <c r="A15" s="135"/>
      <c r="B15" s="1306"/>
      <c r="C15" s="1306"/>
      <c r="D15" s="146" t="s">
        <v>177</v>
      </c>
      <c r="E15" s="1172">
        <f>'第9表_月別 卸売価格(成牛・規格別)_1和種'!E15+'第9表_月別 卸売価格(成牛・規格別)_2交雑種'!E15+'第9表_月別 卸売価格(成牛・規格別)_3乳牛'!E15+'卸価格・月別（外国 計 3）'!E15</f>
        <v>546913491</v>
      </c>
      <c r="F15" s="1173">
        <f>'第9表_月別 卸売価格(成牛・規格別)_1和種'!F15+'第9表_月別 卸売価格(成牛・規格別)_2交雑種'!F15+'第9表_月別 卸売価格(成牛・規格別)_3乳牛'!F15+'卸価格・月別（外国 計 3）'!F15</f>
        <v>442124286</v>
      </c>
      <c r="G15" s="1173">
        <f>'第9表_月別 卸売価格(成牛・規格別)_1和種'!G15+'第9表_月別 卸売価格(成牛・規格別)_2交雑種'!G15+'第9表_月別 卸売価格(成牛・規格別)_3乳牛'!G15+'卸価格・月別（外国 計 3）'!G15</f>
        <v>417914765</v>
      </c>
      <c r="H15" s="1173">
        <f>'第9表_月別 卸売価格(成牛・規格別)_1和種'!H15+'第9表_月別 卸売価格(成牛・規格別)_2交雑種'!H15+'第9表_月別 卸売価格(成牛・規格別)_3乳牛'!H15+'卸価格・月別（外国 計 3）'!H15</f>
        <v>477977745</v>
      </c>
      <c r="I15" s="1173">
        <f>'第9表_月別 卸売価格(成牛・規格別)_1和種'!I15+'第9表_月別 卸売価格(成牛・規格別)_2交雑種'!I15+'第9表_月別 卸売価格(成牛・規格別)_3乳牛'!I15+'卸価格・月別（外国 計 3）'!I15</f>
        <v>357168023</v>
      </c>
      <c r="J15" s="1173">
        <f>'第9表_月別 卸売価格(成牛・規格別)_1和種'!J15+'第9表_月別 卸売価格(成牛・規格別)_2交雑種'!J15+'第9表_月別 卸売価格(成牛・規格別)_3乳牛'!J15+'卸価格・月別（外国 計 3）'!J15</f>
        <v>417754169</v>
      </c>
      <c r="K15" s="1173">
        <f>'第9表_月別 卸売価格(成牛・規格別)_1和種'!K15+'第9表_月別 卸売価格(成牛・規格別)_2交雑種'!K15+'第9表_月別 卸売価格(成牛・規格別)_3乳牛'!K15+'卸価格・月別（外国 計 3）'!K15</f>
        <v>506132702</v>
      </c>
      <c r="L15" s="1173">
        <f>'第9表_月別 卸売価格(成牛・規格別)_1和種'!L15+'第9表_月別 卸売価格(成牛・規格別)_2交雑種'!L15+'第9表_月別 卸売価格(成牛・規格別)_3乳牛'!L15+'卸価格・月別（外国 計 3）'!L15</f>
        <v>558951856</v>
      </c>
      <c r="M15" s="1173">
        <f>'第9表_月別 卸売価格(成牛・規格別)_1和種'!M15+'第9表_月別 卸売価格(成牛・規格別)_2交雑種'!M15+'第9表_月別 卸売価格(成牛・規格別)_3乳牛'!M15+'卸価格・月別（外国 計 3）'!M15</f>
        <v>631012195</v>
      </c>
      <c r="N15" s="1173">
        <f>'第9表_月別 卸売価格(成牛・規格別)_1和種'!N15+'第9表_月別 卸売価格(成牛・規格別)_2交雑種'!N15+'第9表_月別 卸売価格(成牛・規格別)_3乳牛'!N15+'卸価格・月別（外国 計 3）'!N15</f>
        <v>463066973</v>
      </c>
      <c r="O15" s="1173">
        <f>'第9表_月別 卸売価格(成牛・規格別)_1和種'!O15+'第9表_月別 卸売価格(成牛・規格別)_2交雑種'!O15+'第9表_月別 卸売価格(成牛・規格別)_3乳牛'!O15+'卸価格・月別（外国 計 3）'!O15</f>
        <v>458512803</v>
      </c>
      <c r="P15" s="1174">
        <f>'第9表_月別 卸売価格(成牛・規格別)_1和種'!P15+'第9表_月別 卸売価格(成牛・規格別)_2交雑種'!P15+'第9表_月別 卸売価格(成牛・規格別)_3乳牛'!P15+'卸価格・月別（外国 計 3）'!P15</f>
        <v>545959450</v>
      </c>
      <c r="Q15" s="135"/>
      <c r="R15" s="1306"/>
      <c r="S15" s="1306"/>
      <c r="T15" s="146" t="s">
        <v>177</v>
      </c>
      <c r="U15" s="1172">
        <f>'第9表_月別 卸売価格(成牛・規格別)_1和種'!U15+'第9表_月別 卸売価格(成牛・規格別)_2交雑種'!U15+'第9表_月別 卸売価格(成牛・規格別)_3乳牛'!U15+'卸価格・月別（外国 計 3）'!V15</f>
        <v>12775225</v>
      </c>
      <c r="V15" s="1173">
        <f>'第9表_月別 卸売価格(成牛・規格別)_1和種'!V15+'第9表_月別 卸売価格(成牛・規格別)_2交雑種'!V15+'第9表_月別 卸売価格(成牛・規格別)_3乳牛'!V15+'卸価格・月別（外国 計 3）'!W15</f>
        <v>4612674</v>
      </c>
      <c r="W15" s="1173">
        <f>'第9表_月別 卸売価格(成牛・規格別)_1和種'!W15+'第9表_月別 卸売価格(成牛・規格別)_2交雑種'!W15+'第9表_月別 卸売価格(成牛・規格別)_3乳牛'!W15+'卸価格・月別（外国 計 3）'!X15</f>
        <v>4687948</v>
      </c>
      <c r="X15" s="1173">
        <f>'第9表_月別 卸売価格(成牛・規格別)_1和種'!X15+'第9表_月別 卸売価格(成牛・規格別)_2交雑種'!X15+'第9表_月別 卸売価格(成牛・規格別)_3乳牛'!X15+'卸価格・月別（外国 計 3）'!Y15</f>
        <v>6487729</v>
      </c>
      <c r="Y15" s="1173">
        <f>'第9表_月別 卸売価格(成牛・規格別)_1和種'!Y15+'第9表_月別 卸売価格(成牛・規格別)_2交雑種'!Y15+'第9表_月別 卸売価格(成牛・規格別)_3乳牛'!Y15+'卸価格・月別（外国 計 3）'!Z15</f>
        <v>1838459</v>
      </c>
      <c r="Z15" s="1173">
        <f>'第9表_月別 卸売価格(成牛・規格別)_1和種'!Z15+'第9表_月別 卸売価格(成牛・規格別)_2交雑種'!Z15+'第9表_月別 卸売価格(成牛・規格別)_3乳牛'!Z15+'卸価格・月別（外国 計 3）'!AA15</f>
        <v>1462096</v>
      </c>
      <c r="AA15" s="1173">
        <f>'第9表_月別 卸売価格(成牛・規格別)_1和種'!AA15+'第9表_月別 卸売価格(成牛・規格別)_2交雑種'!AA15+'第9表_月別 卸売価格(成牛・規格別)_3乳牛'!AA15+'卸価格・月別（外国 計 3）'!AB15</f>
        <v>4981578</v>
      </c>
      <c r="AB15" s="1173">
        <f>'第9表_月別 卸売価格(成牛・規格別)_1和種'!AB15+'第9表_月別 卸売価格(成牛・規格別)_2交雑種'!AB15+'第9表_月別 卸売価格(成牛・規格別)_3乳牛'!AB15+'卸価格・月別（外国 計 3）'!AC15</f>
        <v>4049056</v>
      </c>
      <c r="AC15" s="1173">
        <f>'第9表_月別 卸売価格(成牛・規格別)_1和種'!AC15+'第9表_月別 卸売価格(成牛・規格別)_2交雑種'!AC15+'第9表_月別 卸売価格(成牛・規格別)_3乳牛'!AC15+'卸価格・月別（外国 計 3）'!AD15</f>
        <v>5193688</v>
      </c>
      <c r="AD15" s="1173">
        <f>'第9表_月別 卸売価格(成牛・規格別)_1和種'!AD15+'第9表_月別 卸売価格(成牛・規格別)_2交雑種'!AD15+'第9表_月別 卸売価格(成牛・規格別)_3乳牛'!AD15+'卸価格・月別（外国 計 3）'!AE15</f>
        <v>4716655</v>
      </c>
      <c r="AE15" s="1173">
        <f>'第9表_月別 卸売価格(成牛・規格別)_1和種'!AE15+'第9表_月別 卸売価格(成牛・規格別)_2交雑種'!AE15+'第9表_月別 卸売価格(成牛・規格別)_3乳牛'!AE15+'卸価格・月別（外国 計 3）'!AF15</f>
        <v>6837048</v>
      </c>
      <c r="AF15" s="1174">
        <f>'第9表_月別 卸売価格(成牛・規格別)_1和種'!AF15+'第9表_月別 卸売価格(成牛・規格別)_2交雑種'!AF15+'第9表_月別 卸売価格(成牛・規格別)_3乳牛'!AF15+'卸価格・月別（外国 計 3）'!AG15</f>
        <v>2873068</v>
      </c>
    </row>
    <row r="16" spans="1:36" ht="15.6" customHeight="1" x14ac:dyDescent="0.15">
      <c r="A16" s="135"/>
      <c r="B16" s="1306"/>
      <c r="C16" s="1307"/>
      <c r="D16" s="149" t="s">
        <v>179</v>
      </c>
      <c r="E16" s="1175">
        <f t="shared" ref="E16:P16" si="2">IF(E14=0,0,E15/E14)</f>
        <v>1965.5944671444008</v>
      </c>
      <c r="F16" s="1176">
        <f t="shared" si="2"/>
        <v>1942.8842138013226</v>
      </c>
      <c r="G16" s="1176">
        <f t="shared" si="2"/>
        <v>1887.3516455824251</v>
      </c>
      <c r="H16" s="1176">
        <f t="shared" si="2"/>
        <v>1894.7513538390915</v>
      </c>
      <c r="I16" s="1176">
        <f t="shared" si="2"/>
        <v>1889.2151332698247</v>
      </c>
      <c r="J16" s="1176">
        <f t="shared" si="2"/>
        <v>1988.6777127030848</v>
      </c>
      <c r="K16" s="1176">
        <f t="shared" si="2"/>
        <v>1992.1903861474375</v>
      </c>
      <c r="L16" s="1176">
        <f t="shared" si="2"/>
        <v>2169.9713608988727</v>
      </c>
      <c r="M16" s="1176">
        <f t="shared" si="2"/>
        <v>2375.7506247990436</v>
      </c>
      <c r="N16" s="1176">
        <f t="shared" si="2"/>
        <v>2145.8273771679919</v>
      </c>
      <c r="O16" s="1176">
        <f>IF(O14=0,0,O15/O14)</f>
        <v>2193.102433438688</v>
      </c>
      <c r="P16" s="1177">
        <f t="shared" si="2"/>
        <v>2151.4456345265685</v>
      </c>
      <c r="Q16" s="135"/>
      <c r="R16" s="1306"/>
      <c r="S16" s="1307"/>
      <c r="T16" s="149" t="s">
        <v>179</v>
      </c>
      <c r="U16" s="1175">
        <f>IF(U14=0,0,U15/U14)</f>
        <v>1635.01951750176</v>
      </c>
      <c r="V16" s="1176">
        <f t="shared" ref="V16:AF16" si="3">IF(V14=0,0,V15/V14)</f>
        <v>1561.6596133662865</v>
      </c>
      <c r="W16" s="1176">
        <f t="shared" si="3"/>
        <v>1597.5831515812431</v>
      </c>
      <c r="X16" s="1176">
        <f t="shared" si="3"/>
        <v>1576.0686522203866</v>
      </c>
      <c r="Y16" s="1176">
        <f t="shared" si="3"/>
        <v>1646.3320497895584</v>
      </c>
      <c r="Z16" s="1176">
        <f t="shared" si="3"/>
        <v>1322.924357582338</v>
      </c>
      <c r="AA16" s="1176">
        <f t="shared" si="3"/>
        <v>1658.53575709149</v>
      </c>
      <c r="AB16" s="1176">
        <f t="shared" si="3"/>
        <v>1682.4099389205135</v>
      </c>
      <c r="AC16" s="1176">
        <f t="shared" si="3"/>
        <v>1777.4428473648186</v>
      </c>
      <c r="AD16" s="1176">
        <f t="shared" si="3"/>
        <v>1641.3178132720882</v>
      </c>
      <c r="AE16" s="1176">
        <f t="shared" si="3"/>
        <v>1641.666386534444</v>
      </c>
      <c r="AF16" s="1177">
        <f t="shared" si="3"/>
        <v>1600.7733452195232</v>
      </c>
    </row>
    <row r="17" spans="1:32" ht="13.5" customHeight="1" x14ac:dyDescent="0.15">
      <c r="A17" s="135"/>
      <c r="B17" s="1306"/>
      <c r="C17" s="1305">
        <v>3</v>
      </c>
      <c r="D17" s="144" t="s">
        <v>178</v>
      </c>
      <c r="E17" s="1166">
        <f>'第9表_月別 卸売価格(成牛・規格別)_1和種'!E17+'第9表_月別 卸売価格(成牛・規格別)_2交雑種'!E17+'第9表_月別 卸売価格(成牛・規格別)_3乳牛'!E17+'卸価格・月別（外国 計 3）'!E17</f>
        <v>236</v>
      </c>
      <c r="F17" s="1167">
        <f>'第9表_月別 卸売価格(成牛・規格別)_1和種'!F17+'第9表_月別 卸売価格(成牛・規格別)_2交雑種'!F17+'第9表_月別 卸売価格(成牛・規格別)_3乳牛'!F17+'卸価格・月別（外国 計 3）'!F17</f>
        <v>259</v>
      </c>
      <c r="G17" s="1167">
        <f>'第9表_月別 卸売価格(成牛・規格別)_1和種'!G17+'第9表_月別 卸売価格(成牛・規格別)_2交雑種'!G17+'第9表_月別 卸売価格(成牛・規格別)_3乳牛'!G17+'卸価格・月別（外国 計 3）'!G17</f>
        <v>250</v>
      </c>
      <c r="H17" s="1167">
        <f>'第9表_月別 卸売価格(成牛・規格別)_1和種'!H17+'第9表_月別 卸売価格(成牛・規格別)_2交雑種'!H17+'第9表_月別 卸売価格(成牛・規格別)_3乳牛'!H17+'卸価格・月別（外国 計 3）'!H17</f>
        <v>216</v>
      </c>
      <c r="I17" s="1167">
        <f>'第9表_月別 卸売価格(成牛・規格別)_1和種'!I17+'第9表_月別 卸売価格(成牛・規格別)_2交雑種'!I17+'第9表_月別 卸売価格(成牛・規格別)_3乳牛'!I17+'卸価格・月別（外国 計 3）'!I17</f>
        <v>219</v>
      </c>
      <c r="J17" s="1167">
        <f>'第9表_月別 卸売価格(成牛・規格別)_1和種'!J17+'第9表_月別 卸売価格(成牛・規格別)_2交雑種'!J17+'第9表_月別 卸売価格(成牛・規格別)_3乳牛'!J17+'卸価格・月別（外国 計 3）'!J17</f>
        <v>250</v>
      </c>
      <c r="K17" s="1167">
        <f>'第9表_月別 卸売価格(成牛・規格別)_1和種'!K17+'第9表_月別 卸売価格(成牛・規格別)_2交雑種'!K17+'第9表_月別 卸売価格(成牛・規格別)_3乳牛'!K17+'卸価格・月別（外国 計 3）'!K17</f>
        <v>259</v>
      </c>
      <c r="L17" s="1167">
        <f>'第9表_月別 卸売価格(成牛・規格別)_1和種'!L17+'第9表_月別 卸売価格(成牛・規格別)_2交雑種'!L17+'第9表_月別 卸売価格(成牛・規格別)_3乳牛'!L17+'卸価格・月別（外国 計 3）'!L17</f>
        <v>250</v>
      </c>
      <c r="M17" s="1167">
        <f>'第9表_月別 卸売価格(成牛・規格別)_1和種'!M17+'第9表_月別 卸売価格(成牛・規格別)_2交雑種'!M17+'第9表_月別 卸売価格(成牛・規格別)_3乳牛'!M17+'卸価格・月別（外国 計 3）'!M17</f>
        <v>281</v>
      </c>
      <c r="N17" s="1167">
        <f>'第9表_月別 卸売価格(成牛・規格別)_1和種'!N17+'第9表_月別 卸売価格(成牛・規格別)_2交雑種'!N17+'第9表_月別 卸売価格(成牛・規格別)_3乳牛'!N17+'卸価格・月別（外国 計 3）'!N17</f>
        <v>271</v>
      </c>
      <c r="O17" s="1167">
        <f>'第9表_月別 卸売価格(成牛・規格別)_1和種'!O17+'第9表_月別 卸売価格(成牛・規格別)_2交雑種'!O17+'第9表_月別 卸売価格(成牛・規格別)_3乳牛'!O17+'卸価格・月別（外国 計 3）'!O17</f>
        <v>243</v>
      </c>
      <c r="P17" s="1168">
        <f>'第9表_月別 卸売価格(成牛・規格別)_1和種'!P17+'第9表_月別 卸売価格(成牛・規格別)_2交雑種'!P17+'第9表_月別 卸売価格(成牛・規格別)_3乳牛'!P17+'卸価格・月別（外国 計 3）'!P17</f>
        <v>307</v>
      </c>
      <c r="Q17" s="135"/>
      <c r="R17" s="1306"/>
      <c r="S17" s="1305">
        <v>3</v>
      </c>
      <c r="T17" s="144" t="s">
        <v>178</v>
      </c>
      <c r="U17" s="1166">
        <f>'第9表_月別 卸売価格(成牛・規格別)_1和種'!U17+'第9表_月別 卸売価格(成牛・規格別)_2交雑種'!U17+'第9表_月別 卸売価格(成牛・規格別)_3乳牛'!U17+'卸価格・月別（外国 計 3）'!V17</f>
        <v>35</v>
      </c>
      <c r="V17" s="1167">
        <f>'第9表_月別 卸売価格(成牛・規格別)_1和種'!V17+'第9表_月別 卸売価格(成牛・規格別)_2交雑種'!V17+'第9表_月別 卸売価格(成牛・規格別)_3乳牛'!V17+'卸価格・月別（外国 計 3）'!W17</f>
        <v>28</v>
      </c>
      <c r="W17" s="1167">
        <f>'第9表_月別 卸売価格(成牛・規格別)_1和種'!W17+'第9表_月別 卸売価格(成牛・規格別)_2交雑種'!W17+'第9表_月別 卸売価格(成牛・規格別)_3乳牛'!W17+'卸価格・月別（外国 計 3）'!X17</f>
        <v>27</v>
      </c>
      <c r="X17" s="1167">
        <f>'第9表_月別 卸売価格(成牛・規格別)_1和種'!X17+'第9表_月別 卸売価格(成牛・規格別)_2交雑種'!X17+'第9表_月別 卸売価格(成牛・規格別)_3乳牛'!X17+'卸価格・月別（外国 計 3）'!Y17</f>
        <v>26</v>
      </c>
      <c r="Y17" s="1167">
        <f>'第9表_月別 卸売価格(成牛・規格別)_1和種'!Y17+'第9表_月別 卸売価格(成牛・規格別)_2交雑種'!Y17+'第9表_月別 卸売価格(成牛・規格別)_3乳牛'!Y17+'卸価格・月別（外国 計 3）'!Z17</f>
        <v>22</v>
      </c>
      <c r="Z17" s="1167">
        <f>'第9表_月別 卸売価格(成牛・規格別)_1和種'!Z17+'第9表_月別 卸売価格(成牛・規格別)_2交雑種'!Z17+'第9表_月別 卸売価格(成牛・規格別)_3乳牛'!Z17+'卸価格・月別（外国 計 3）'!AA17</f>
        <v>18</v>
      </c>
      <c r="AA17" s="1167">
        <f>'第9表_月別 卸売価格(成牛・規格別)_1和種'!AA17+'第9表_月別 卸売価格(成牛・規格別)_2交雑種'!AA17+'第9表_月別 卸売価格(成牛・規格別)_3乳牛'!AA17+'卸価格・月別（外国 計 3）'!AB17</f>
        <v>31</v>
      </c>
      <c r="AB17" s="1167">
        <f>'第9表_月別 卸売価格(成牛・規格別)_1和種'!AB17+'第9表_月別 卸売価格(成牛・規格別)_2交雑種'!AB17+'第9表_月別 卸売価格(成牛・規格別)_3乳牛'!AB17+'卸価格・月別（外国 計 3）'!AC17</f>
        <v>27</v>
      </c>
      <c r="AC17" s="1167">
        <f>'第9表_月別 卸売価格(成牛・規格別)_1和種'!AC17+'第9表_月別 卸売価格(成牛・規格別)_2交雑種'!AC17+'第9表_月別 卸売価格(成牛・規格別)_3乳牛'!AC17+'卸価格・月別（外国 計 3）'!AD17</f>
        <v>23</v>
      </c>
      <c r="AD17" s="1167">
        <f>'第9表_月別 卸売価格(成牛・規格別)_1和種'!AD17+'第9表_月別 卸売価格(成牛・規格別)_2交雑種'!AD17+'第9表_月別 卸売価格(成牛・規格別)_3乳牛'!AD17+'卸価格・月別（外国 計 3）'!AE17</f>
        <v>36</v>
      </c>
      <c r="AE17" s="1167">
        <f>'第9表_月別 卸売価格(成牛・規格別)_1和種'!AE17+'第9表_月別 卸売価格(成牛・規格別)_2交雑種'!AE17+'第9表_月別 卸売価格(成牛・規格別)_3乳牛'!AE17+'卸価格・月別（外国 計 3）'!AF17</f>
        <v>16</v>
      </c>
      <c r="AF17" s="1168">
        <f>'第9表_月別 卸売価格(成牛・規格別)_1和種'!AF17+'第9表_月別 卸売価格(成牛・規格別)_2交雑種'!AF17+'第9表_月別 卸売価格(成牛・規格別)_3乳牛'!AF17+'卸価格・月別（外国 計 3）'!AG17</f>
        <v>27</v>
      </c>
    </row>
    <row r="18" spans="1:32" ht="13.5" customHeight="1" x14ac:dyDescent="0.15">
      <c r="A18" s="135"/>
      <c r="B18" s="1306"/>
      <c r="C18" s="1306"/>
      <c r="D18" s="146" t="s">
        <v>176</v>
      </c>
      <c r="E18" s="1169">
        <f>'第9表_月別 卸売価格(成牛・規格別)_1和種'!E18+'第9表_月別 卸売価格(成牛・規格別)_2交雑種'!E18+'第9表_月別 卸売価格(成牛・規格別)_3乳牛'!E18+'卸価格・月別（外国 計 3）'!E18</f>
        <v>99031</v>
      </c>
      <c r="F18" s="1170">
        <f>'第9表_月別 卸売価格(成牛・規格別)_1和種'!F18+'第9表_月別 卸売価格(成牛・規格別)_2交雑種'!F18+'第9表_月別 卸売価格(成牛・規格別)_3乳牛'!F18+'卸価格・月別（外国 計 3）'!F18</f>
        <v>106593.9</v>
      </c>
      <c r="G18" s="1170">
        <f>'第9表_月別 卸売価格(成牛・規格別)_1和種'!G18+'第9表_月別 卸売価格(成牛・規格別)_2交雑種'!G18+'第9表_月別 卸売価格(成牛・規格別)_3乳牛'!G18+'卸価格・月別（外国 計 3）'!G18</f>
        <v>104481.5</v>
      </c>
      <c r="H18" s="1170">
        <f>'第9表_月別 卸売価格(成牛・規格別)_1和種'!H18+'第9表_月別 卸売価格(成牛・規格別)_2交雑種'!H18+'第9表_月別 卸売価格(成牛・規格別)_3乳牛'!H18+'卸価格・月別（外国 計 3）'!H18</f>
        <v>92013.599999999977</v>
      </c>
      <c r="I18" s="1170">
        <f>'第9表_月別 卸売価格(成牛・規格別)_1和種'!I18+'第9表_月別 卸売価格(成牛・規格別)_2交雑種'!I18+'第9表_月別 卸売価格(成牛・規格別)_3乳牛'!I18+'卸価格・月別（外国 計 3）'!I18</f>
        <v>92527.5</v>
      </c>
      <c r="J18" s="1170">
        <f>'第9表_月別 卸売価格(成牛・規格別)_1和種'!J18+'第9表_月別 卸売価格(成牛・規格別)_2交雑種'!J18+'第9表_月別 卸売価格(成牛・規格別)_3乳牛'!J18+'卸価格・月別（外国 計 3）'!J18</f>
        <v>106537.59999999999</v>
      </c>
      <c r="K18" s="1170">
        <f>'第9表_月別 卸売価格(成牛・規格別)_1和種'!K18+'第9表_月別 卸売価格(成牛・規格別)_2交雑種'!K18+'第9表_月別 卸売価格(成牛・規格別)_3乳牛'!K18+'卸価格・月別（外国 計 3）'!K18</f>
        <v>109406.39999999998</v>
      </c>
      <c r="L18" s="1170">
        <f>'第9表_月別 卸売価格(成牛・規格別)_1和種'!L18+'第9表_月別 卸売価格(成牛・規格別)_2交雑種'!L18+'第9表_月別 卸売価格(成牛・規格別)_3乳牛'!L18+'卸価格・月別（外国 計 3）'!L18</f>
        <v>106896.09999999999</v>
      </c>
      <c r="M18" s="1170">
        <f>'第9表_月別 卸売価格(成牛・規格別)_1和種'!M18+'第9表_月別 卸売価格(成牛・規格別)_2交雑種'!M18+'第9表_月別 卸売価格(成牛・規格別)_3乳牛'!M18+'卸価格・月別（外国 計 3）'!M18</f>
        <v>119958.5</v>
      </c>
      <c r="N18" s="1170">
        <f>'第9表_月別 卸売価格(成牛・規格別)_1和種'!N18+'第9表_月別 卸売価格(成牛・規格別)_2交雑種'!N18+'第9表_月別 卸売価格(成牛・規格別)_3乳牛'!N18+'卸価格・月別（外国 計 3）'!N18</f>
        <v>114425.8</v>
      </c>
      <c r="O18" s="1170">
        <f>'第9表_月別 卸売価格(成牛・規格別)_1和種'!O18+'第9表_月別 卸売価格(成牛・規格別)_2交雑種'!O18+'第9表_月別 卸売価格(成牛・規格別)_3乳牛'!O18+'卸価格・月別（外国 計 3）'!O18</f>
        <v>106074.80000000002</v>
      </c>
      <c r="P18" s="1171">
        <f>'第9表_月別 卸売価格(成牛・規格別)_1和種'!P18+'第9表_月別 卸売価格(成牛・規格別)_2交雑種'!P18+'第9表_月別 卸売価格(成牛・規格別)_3乳牛'!P18+'卸価格・月別（外国 計 3）'!P18</f>
        <v>131410.80000000005</v>
      </c>
      <c r="Q18" s="135"/>
      <c r="R18" s="1306"/>
      <c r="S18" s="1306"/>
      <c r="T18" s="146" t="s">
        <v>176</v>
      </c>
      <c r="U18" s="1169">
        <f>'第9表_月別 卸売価格(成牛・規格別)_1和種'!U18+'第9表_月別 卸売価格(成牛・規格別)_2交雑種'!U18+'第9表_月別 卸売価格(成牛・規格別)_3乳牛'!U18+'卸価格・月別（外国 計 3）'!V18</f>
        <v>18950.099999999999</v>
      </c>
      <c r="V18" s="1170">
        <f>'第9表_月別 卸売価格(成牛・規格別)_1和種'!V18+'第9表_月別 卸売価格(成牛・規格別)_2交雑種'!V18+'第9表_月別 卸売価格(成牛・規格別)_3乳牛'!V18+'卸価格・月別（外国 計 3）'!W18</f>
        <v>15198.099999999999</v>
      </c>
      <c r="W18" s="1170">
        <f>'第9表_月別 卸売価格(成牛・規格別)_1和種'!W18+'第9表_月別 卸売価格(成牛・規格別)_2交雑種'!W18+'第9表_月別 卸売価格(成牛・規格別)_3乳牛'!W18+'卸価格・月別（外国 計 3）'!X18</f>
        <v>14147.7</v>
      </c>
      <c r="X18" s="1170">
        <f>'第9表_月別 卸売価格(成牛・規格別)_1和種'!X18+'第9表_月別 卸売価格(成牛・規格別)_2交雑種'!X18+'第9表_月別 卸売価格(成牛・規格別)_3乳牛'!X18+'卸価格・月別（外国 計 3）'!Y18</f>
        <v>13647.3</v>
      </c>
      <c r="Y18" s="1170">
        <f>'第9表_月別 卸売価格(成牛・規格別)_1和種'!Y18+'第9表_月別 卸売価格(成牛・規格別)_2交雑種'!Y18+'第9表_月別 卸売価格(成牛・規格別)_3乳牛'!Y18+'卸価格・月別（外国 計 3）'!Z18</f>
        <v>12666</v>
      </c>
      <c r="Z18" s="1170">
        <f>'第9表_月別 卸売価格(成牛・規格別)_1和種'!Z18+'第9表_月別 卸売価格(成牛・規格別)_2交雑種'!Z18+'第9表_月別 卸売価格(成牛・規格別)_3乳牛'!Z18+'卸価格・月別（外国 計 3）'!AA18</f>
        <v>10004.4</v>
      </c>
      <c r="AA18" s="1170">
        <f>'第9表_月別 卸売価格(成牛・規格別)_1和種'!AA18+'第9表_月別 卸売価格(成牛・規格別)_2交雑種'!AA18+'第9表_月別 卸売価格(成牛・規格別)_3乳牛'!AA18+'卸価格・月別（外国 計 3）'!AB18</f>
        <v>15899.500000000004</v>
      </c>
      <c r="AB18" s="1170">
        <f>'第9表_月別 卸売価格(成牛・規格別)_1和種'!AB18+'第9表_月別 卸売価格(成牛・規格別)_2交雑種'!AB18+'第9表_月別 卸売価格(成牛・規格別)_3乳牛'!AB18+'卸価格・月別（外国 計 3）'!AC18</f>
        <v>13493.3</v>
      </c>
      <c r="AC18" s="1170">
        <f>'第9表_月別 卸売価格(成牛・規格別)_1和種'!AC18+'第9表_月別 卸売価格(成牛・規格別)_2交雑種'!AC18+'第9表_月別 卸売価格(成牛・規格別)_3乳牛'!AC18+'卸価格・月別（外国 計 3）'!AD18</f>
        <v>12693.900000000003</v>
      </c>
      <c r="AD18" s="1170">
        <f>'第9表_月別 卸売価格(成牛・規格別)_1和種'!AD18+'第9表_月別 卸売価格(成牛・規格別)_2交雑種'!AD18+'第9表_月別 卸売価格(成牛・規格別)_3乳牛'!AD18+'卸価格・月別（外国 計 3）'!AE18</f>
        <v>19053.8</v>
      </c>
      <c r="AE18" s="1170">
        <f>'第9表_月別 卸売価格(成牛・規格別)_1和種'!AE18+'第9表_月別 卸売価格(成牛・規格別)_2交雑種'!AE18+'第9表_月別 卸売価格(成牛・規格別)_3乳牛'!AE18+'卸価格・月別（外国 計 3）'!AF18</f>
        <v>8343.4</v>
      </c>
      <c r="AF18" s="1171">
        <f>'第9表_月別 卸売価格(成牛・規格別)_1和種'!AF18+'第9表_月別 卸売価格(成牛・規格別)_2交雑種'!AF18+'第9表_月別 卸売価格(成牛・規格別)_3乳牛'!AF18+'卸価格・月別（外国 計 3）'!AG18</f>
        <v>14000.9</v>
      </c>
    </row>
    <row r="19" spans="1:32" ht="13.5" customHeight="1" x14ac:dyDescent="0.15">
      <c r="A19" s="135"/>
      <c r="B19" s="1306"/>
      <c r="C19" s="1306"/>
      <c r="D19" s="146" t="s">
        <v>177</v>
      </c>
      <c r="E19" s="1169">
        <f>'第9表_月別 卸売価格(成牛・規格別)_1和種'!E19+'第9表_月別 卸売価格(成牛・規格別)_2交雑種'!E19+'第9表_月別 卸売価格(成牛・規格別)_3乳牛'!E19+'卸価格・月別（外国 計 3）'!E19</f>
        <v>160736052</v>
      </c>
      <c r="F19" s="1170">
        <f>'第9表_月別 卸売価格(成牛・規格別)_1和種'!F19+'第9表_月別 卸売価格(成牛・規格別)_2交雑種'!F19+'第9表_月別 卸売価格(成牛・規格別)_3乳牛'!F19+'卸価格・月別（外国 計 3）'!F19</f>
        <v>167952354</v>
      </c>
      <c r="G19" s="1170">
        <f>'第9表_月別 卸売価格(成牛・規格別)_1和種'!G19+'第9表_月別 卸売価格(成牛・規格別)_2交雑種'!G19+'第9表_月別 卸売価格(成牛・規格別)_3乳牛'!G19+'卸価格・月別（外国 計 3）'!G19</f>
        <v>162565801</v>
      </c>
      <c r="H19" s="1170">
        <f>'第9表_月別 卸売価格(成牛・規格別)_1和種'!H19+'第9表_月別 卸売価格(成牛・規格別)_2交雑種'!H19+'第9表_月別 卸売価格(成牛・規格別)_3乳牛'!H19+'卸価格・月別（外国 計 3）'!H19</f>
        <v>144873769</v>
      </c>
      <c r="I19" s="1170">
        <f>'第9表_月別 卸売価格(成牛・規格別)_1和種'!I19+'第9表_月別 卸売価格(成牛・規格別)_2交雑種'!I19+'第9表_月別 卸売価格(成牛・規格別)_3乳牛'!I19+'卸価格・月別（外国 計 3）'!I19</f>
        <v>145784630</v>
      </c>
      <c r="J19" s="1170">
        <f>'第9表_月別 卸売価格(成牛・規格別)_1和種'!J19+'第9表_月別 卸売価格(成牛・規格別)_2交雑種'!J19+'第9表_月別 卸売価格(成牛・規格別)_3乳牛'!J19+'卸価格・月別（外国 計 3）'!J19</f>
        <v>178832097</v>
      </c>
      <c r="K19" s="1170">
        <f>'第9表_月別 卸売価格(成牛・規格別)_1和種'!K19+'第9表_月別 卸売価格(成牛・規格別)_2交雑種'!K19+'第9表_月別 卸売価格(成牛・規格別)_3乳牛'!K19+'卸価格・月別（外国 計 3）'!K19</f>
        <v>187697390</v>
      </c>
      <c r="L19" s="1170">
        <f>'第9表_月別 卸売価格(成牛・規格別)_1和種'!L19+'第9表_月別 卸売価格(成牛・規格別)_2交雑種'!L19+'第9表_月別 卸売価格(成牛・規格別)_3乳牛'!L19+'卸価格・月別（外国 計 3）'!L19</f>
        <v>196018253</v>
      </c>
      <c r="M19" s="1170">
        <f>'第9表_月別 卸売価格(成牛・規格別)_1和種'!M19+'第9表_月別 卸売価格(成牛・規格別)_2交雑種'!M19+'第9表_月別 卸売価格(成牛・規格別)_3乳牛'!M19+'卸価格・月別（外国 計 3）'!M19</f>
        <v>238476501</v>
      </c>
      <c r="N19" s="1170">
        <f>'第9表_月別 卸売価格(成牛・規格別)_1和種'!N19+'第9表_月別 卸売価格(成牛・規格別)_2交雑種'!N19+'第9表_月別 卸売価格(成牛・規格別)_3乳牛'!N19+'卸価格・月別（外国 計 3）'!N19</f>
        <v>193025077</v>
      </c>
      <c r="O19" s="1170">
        <f>'第9表_月別 卸売価格(成牛・規格別)_1和種'!O19+'第9表_月別 卸売価格(成牛・規格別)_2交雑種'!O19+'第9表_月別 卸売価格(成牛・規格別)_3乳牛'!O19+'卸価格・月別（外国 計 3）'!O19</f>
        <v>185783486</v>
      </c>
      <c r="P19" s="1171">
        <f>'第9表_月別 卸売価格(成牛・規格別)_1和種'!P19+'第9表_月別 卸売価格(成牛・規格別)_2交雑種'!P19+'第9表_月別 卸売価格(成牛・規格別)_3乳牛'!P19+'卸価格・月別（外国 計 3）'!P19</f>
        <v>230541307</v>
      </c>
      <c r="Q19" s="135"/>
      <c r="R19" s="1306"/>
      <c r="S19" s="1306"/>
      <c r="T19" s="146" t="s">
        <v>177</v>
      </c>
      <c r="U19" s="1172">
        <f>'第9表_月別 卸売価格(成牛・規格別)_1和種'!U19+'第9表_月別 卸売価格(成牛・規格別)_2交雑種'!U19+'第9表_月別 卸売価格(成牛・規格別)_3乳牛'!U19+'卸価格・月別（外国 計 3）'!V19</f>
        <v>30727006</v>
      </c>
      <c r="V19" s="1173">
        <f>'第9表_月別 卸売価格(成牛・規格別)_1和種'!V19+'第9表_月別 卸売価格(成牛・規格別)_2交雑種'!V19+'第9表_月別 卸売価格(成牛・規格別)_3乳牛'!V19+'卸価格・月別（外国 計 3）'!W19</f>
        <v>22365752</v>
      </c>
      <c r="W19" s="1173">
        <f>'第9表_月別 卸売価格(成牛・規格別)_1和種'!W19+'第9表_月別 卸売価格(成牛・規格別)_2交雑種'!W19+'第9表_月別 卸売価格(成牛・規格別)_3乳牛'!W19+'卸価格・月別（外国 計 3）'!X19</f>
        <v>21311414</v>
      </c>
      <c r="X19" s="1173">
        <f>'第9表_月別 卸売価格(成牛・規格別)_1和種'!X19+'第9表_月別 卸売価格(成牛・規格別)_2交雑種'!X19+'第9表_月別 卸売価格(成牛・規格別)_3乳牛'!X19+'卸価格・月別（外国 計 3）'!Y19</f>
        <v>19739601</v>
      </c>
      <c r="Y19" s="1173">
        <f>'第9表_月別 卸売価格(成牛・規格別)_1和種'!Y19+'第9表_月別 卸売価格(成牛・規格別)_2交雑種'!Y19+'第9表_月別 卸売価格(成牛・規格別)_3乳牛'!Y19+'卸価格・月別（外国 計 3）'!Z19</f>
        <v>18532989</v>
      </c>
      <c r="Z19" s="1173">
        <f>'第9表_月別 卸売価格(成牛・規格別)_1和種'!Z19+'第9表_月別 卸売価格(成牛・規格別)_2交雑種'!Z19+'第9表_月別 卸売価格(成牛・規格別)_3乳牛'!Z19+'卸価格・月別（外国 計 3）'!AA19</f>
        <v>15505027</v>
      </c>
      <c r="AA19" s="1173">
        <f>'第9表_月別 卸売価格(成牛・規格別)_1和種'!AA19+'第9表_月別 卸売価格(成牛・規格別)_2交雑種'!AA19+'第9表_月別 卸売価格(成牛・規格別)_3乳牛'!AA19+'卸価格・月別（外国 計 3）'!AB19</f>
        <v>23769540</v>
      </c>
      <c r="AB19" s="1173">
        <f>'第9表_月別 卸売価格(成牛・規格別)_1和種'!AB19+'第9表_月別 卸売価格(成牛・規格別)_2交雑種'!AB19+'第9表_月別 卸売価格(成牛・規格別)_3乳牛'!AB19+'卸価格・月別（外国 計 3）'!AC19</f>
        <v>21487805</v>
      </c>
      <c r="AC19" s="1173">
        <f>'第9表_月別 卸売価格(成牛・規格別)_1和種'!AC19+'第9表_月別 卸売価格(成牛・規格別)_2交雑種'!AC19+'第9表_月別 卸売価格(成牛・規格別)_3乳牛'!AC19+'卸価格・月別（外国 計 3）'!AD19</f>
        <v>21846611</v>
      </c>
      <c r="AD19" s="1173">
        <f>'第9表_月別 卸売価格(成牛・規格別)_1和種'!AD19+'第9表_月別 卸売価格(成牛・規格別)_2交雑種'!AD19+'第9表_月別 卸売価格(成牛・規格別)_3乳牛'!AD19+'卸価格・月別（外国 計 3）'!AE19</f>
        <v>29494895</v>
      </c>
      <c r="AE19" s="1173">
        <f>'第9表_月別 卸売価格(成牛・規格別)_1和種'!AE19+'第9表_月別 卸売価格(成牛・規格別)_2交雑種'!AE19+'第9表_月別 卸売価格(成牛・規格別)_3乳牛'!AE19+'卸価格・月別（外国 計 3）'!AF19</f>
        <v>13007028</v>
      </c>
      <c r="AF19" s="1174">
        <f>'第9表_月別 卸売価格(成牛・規格別)_1和種'!AF19+'第9表_月別 卸売価格(成牛・規格別)_2交雑種'!AF19+'第9表_月別 卸売価格(成牛・規格別)_3乳牛'!AF19+'卸価格・月別（外国 計 3）'!AG19</f>
        <v>20878965</v>
      </c>
    </row>
    <row r="20" spans="1:32" ht="15.6" customHeight="1" x14ac:dyDescent="0.15">
      <c r="A20" s="135"/>
      <c r="B20" s="1306"/>
      <c r="C20" s="1307"/>
      <c r="D20" s="149" t="s">
        <v>179</v>
      </c>
      <c r="E20" s="1175">
        <f t="shared" ref="E20:P20" si="4">IF(E18=0,0,E19/E18)</f>
        <v>1623.0882450949703</v>
      </c>
      <c r="F20" s="1176">
        <f t="shared" si="4"/>
        <v>1575.6281926076447</v>
      </c>
      <c r="G20" s="1176">
        <f t="shared" si="4"/>
        <v>1555.9290496403669</v>
      </c>
      <c r="H20" s="1176">
        <f t="shared" si="4"/>
        <v>1574.4821309023887</v>
      </c>
      <c r="I20" s="1176">
        <f t="shared" si="4"/>
        <v>1575.5816378914376</v>
      </c>
      <c r="J20" s="1176">
        <f t="shared" si="4"/>
        <v>1678.5819935872407</v>
      </c>
      <c r="K20" s="1176">
        <f t="shared" si="4"/>
        <v>1715.5978992088217</v>
      </c>
      <c r="L20" s="1176">
        <f t="shared" si="4"/>
        <v>1833.726889942664</v>
      </c>
      <c r="M20" s="1176">
        <f t="shared" si="4"/>
        <v>1987.9916887923741</v>
      </c>
      <c r="N20" s="1176">
        <f t="shared" si="4"/>
        <v>1686.9017039863386</v>
      </c>
      <c r="O20" s="1176">
        <f t="shared" si="4"/>
        <v>1751.4384754908797</v>
      </c>
      <c r="P20" s="1177">
        <f t="shared" si="4"/>
        <v>1754.3558596401508</v>
      </c>
      <c r="Q20" s="135"/>
      <c r="R20" s="1306"/>
      <c r="S20" s="1307"/>
      <c r="T20" s="149" t="s">
        <v>179</v>
      </c>
      <c r="U20" s="1175">
        <f>IF(U18=0,0,U19/U18)</f>
        <v>1621.4693326156591</v>
      </c>
      <c r="V20" s="1176">
        <f t="shared" ref="V20:AF20" si="5">IF(V18=0,0,V19/V18)</f>
        <v>1471.6150045071424</v>
      </c>
      <c r="W20" s="1176">
        <f t="shared" si="5"/>
        <v>1506.3518451762477</v>
      </c>
      <c r="X20" s="1176">
        <f t="shared" si="5"/>
        <v>1446.4107186036799</v>
      </c>
      <c r="Y20" s="1176">
        <f t="shared" si="5"/>
        <v>1463.2077214590242</v>
      </c>
      <c r="Z20" s="1176">
        <f t="shared" si="5"/>
        <v>1549.8207788573029</v>
      </c>
      <c r="AA20" s="1176">
        <f t="shared" si="5"/>
        <v>1494.9866347998361</v>
      </c>
      <c r="AB20" s="1176">
        <f t="shared" si="5"/>
        <v>1592.4796009871566</v>
      </c>
      <c r="AC20" s="1176">
        <f t="shared" si="5"/>
        <v>1721.0322280780529</v>
      </c>
      <c r="AD20" s="1176">
        <f t="shared" si="5"/>
        <v>1547.9796680977024</v>
      </c>
      <c r="AE20" s="1179">
        <f t="shared" si="5"/>
        <v>1558.9601361555242</v>
      </c>
      <c r="AF20" s="1177">
        <f t="shared" si="5"/>
        <v>1491.2587762215287</v>
      </c>
    </row>
    <row r="21" spans="1:32" ht="13.5" customHeight="1" x14ac:dyDescent="0.15">
      <c r="A21" s="135"/>
      <c r="B21" s="1306"/>
      <c r="C21" s="1305">
        <v>2</v>
      </c>
      <c r="D21" s="144" t="s">
        <v>178</v>
      </c>
      <c r="E21" s="1166">
        <f>'第9表_月別 卸売価格(成牛・規格別)_1和種'!E21+'第9表_月別 卸売価格(成牛・規格別)_2交雑種'!E21+'第9表_月別 卸売価格(成牛・規格別)_3乳牛'!E21+'卸価格・月別（外国 計 3）'!E21</f>
        <v>110</v>
      </c>
      <c r="F21" s="1167">
        <f>'第9表_月別 卸売価格(成牛・規格別)_1和種'!F21+'第9表_月別 卸売価格(成牛・規格別)_2交雑種'!F21+'第9表_月別 卸売価格(成牛・規格別)_3乳牛'!F21+'卸価格・月別（外国 計 3）'!F21</f>
        <v>147</v>
      </c>
      <c r="G21" s="1167">
        <f>'第9表_月別 卸売価格(成牛・規格別)_1和種'!G21+'第9表_月別 卸売価格(成牛・規格別)_2交雑種'!G21+'第9表_月別 卸売価格(成牛・規格別)_3乳牛'!G21+'卸価格・月別（外国 計 3）'!G21</f>
        <v>147</v>
      </c>
      <c r="H21" s="1167">
        <f>'第9表_月別 卸売価格(成牛・規格別)_1和種'!H21+'第9表_月別 卸売価格(成牛・規格別)_2交雑種'!H21+'第9表_月別 卸売価格(成牛・規格別)_3乳牛'!H21+'卸価格・月別（外国 計 3）'!H21</f>
        <v>137</v>
      </c>
      <c r="I21" s="1167">
        <f>'第9表_月別 卸売価格(成牛・規格別)_1和種'!I21+'第9表_月別 卸売価格(成牛・規格別)_2交雑種'!I21+'第9表_月別 卸売価格(成牛・規格別)_3乳牛'!I21+'卸価格・月別（外国 計 3）'!I21</f>
        <v>109</v>
      </c>
      <c r="J21" s="1167">
        <f>'第9表_月別 卸売価格(成牛・規格別)_1和種'!J21+'第9表_月別 卸売価格(成牛・規格別)_2交雑種'!J21+'第9表_月別 卸売価格(成牛・規格別)_3乳牛'!J21+'卸価格・月別（外国 計 3）'!J21</f>
        <v>180</v>
      </c>
      <c r="K21" s="1167">
        <f>'第9表_月別 卸売価格(成牛・規格別)_1和種'!K21+'第9表_月別 卸売価格(成牛・規格別)_2交雑種'!K21+'第9表_月別 卸売価格(成牛・規格別)_3乳牛'!K21+'卸価格・月別（外国 計 3）'!K21</f>
        <v>148</v>
      </c>
      <c r="L21" s="1167">
        <f>'第9表_月別 卸売価格(成牛・規格別)_1和種'!L21+'第9表_月別 卸売価格(成牛・規格別)_2交雑種'!L21+'第9表_月別 卸売価格(成牛・規格別)_3乳牛'!L21+'卸価格・月別（外国 計 3）'!L21</f>
        <v>170</v>
      </c>
      <c r="M21" s="1167">
        <f>'第9表_月別 卸売価格(成牛・規格別)_1和種'!M21+'第9表_月別 卸売価格(成牛・規格別)_2交雑種'!M21+'第9表_月別 卸売価格(成牛・規格別)_3乳牛'!M21+'卸価格・月別（外国 計 3）'!M21</f>
        <v>146</v>
      </c>
      <c r="N21" s="1167">
        <f>'第9表_月別 卸売価格(成牛・規格別)_1和種'!N21+'第9表_月別 卸売価格(成牛・規格別)_2交雑種'!N21+'第9表_月別 卸売価格(成牛・規格別)_3乳牛'!N21+'卸価格・月別（外国 計 3）'!N21</f>
        <v>200</v>
      </c>
      <c r="O21" s="1167">
        <f>'第9表_月別 卸売価格(成牛・規格別)_1和種'!O21+'第9表_月別 卸売価格(成牛・規格別)_2交雑種'!O21+'第9表_月別 卸売価格(成牛・規格別)_3乳牛'!O21+'卸価格・月別（外国 計 3）'!O21</f>
        <v>206</v>
      </c>
      <c r="P21" s="1168">
        <f>'第9表_月別 卸売価格(成牛・規格別)_1和種'!P21+'第9表_月別 卸売価格(成牛・規格別)_2交雑種'!P21+'第9表_月別 卸売価格(成牛・規格別)_3乳牛'!P21+'卸価格・月別（外国 計 3）'!P21</f>
        <v>253</v>
      </c>
      <c r="Q21" s="135"/>
      <c r="R21" s="1306"/>
      <c r="S21" s="1305">
        <v>2</v>
      </c>
      <c r="T21" s="144" t="s">
        <v>178</v>
      </c>
      <c r="U21" s="1166">
        <f>'第9表_月別 卸売価格(成牛・規格別)_1和種'!U21+'第9表_月別 卸売価格(成牛・規格別)_2交雑種'!U21+'第9表_月別 卸売価格(成牛・規格別)_3乳牛'!U21+'卸価格・月別（外国 計 3）'!V21</f>
        <v>54</v>
      </c>
      <c r="V21" s="1167">
        <f>'第9表_月別 卸売価格(成牛・規格別)_1和種'!V21+'第9表_月別 卸売価格(成牛・規格別)_2交雑種'!V21+'第9表_月別 卸売価格(成牛・規格別)_3乳牛'!V21+'卸価格・月別（外国 計 3）'!W21</f>
        <v>64</v>
      </c>
      <c r="W21" s="1167">
        <f>'第9表_月別 卸売価格(成牛・規格別)_1和種'!W21+'第9表_月別 卸売価格(成牛・規格別)_2交雑種'!W21+'第9表_月別 卸売価格(成牛・規格別)_3乳牛'!W21+'卸価格・月別（外国 計 3）'!X21</f>
        <v>41</v>
      </c>
      <c r="X21" s="1167">
        <f>'第9表_月別 卸売価格(成牛・規格別)_1和種'!X21+'第9表_月別 卸売価格(成牛・規格別)_2交雑種'!X21+'第9表_月別 卸売価格(成牛・規格別)_3乳牛'!X21+'卸価格・月別（外国 計 3）'!Y21</f>
        <v>46</v>
      </c>
      <c r="Y21" s="1167">
        <f>'第9表_月別 卸売価格(成牛・規格別)_1和種'!Y21+'第9表_月別 卸売価格(成牛・規格別)_2交雑種'!Y21+'第9表_月別 卸売価格(成牛・規格別)_3乳牛'!Y21+'卸価格・月別（外国 計 3）'!Z21</f>
        <v>38</v>
      </c>
      <c r="Z21" s="1167">
        <f>'第9表_月別 卸売価格(成牛・規格別)_1和種'!Z21+'第9表_月別 卸売価格(成牛・規格別)_2交雑種'!Z21+'第9表_月別 卸売価格(成牛・規格別)_3乳牛'!Z21+'卸価格・月別（外国 計 3）'!AA21</f>
        <v>69</v>
      </c>
      <c r="AA21" s="1167">
        <f>'第9表_月別 卸売価格(成牛・規格別)_1和種'!AA21+'第9表_月別 卸売価格(成牛・規格別)_2交雑種'!AA21+'第9表_月別 卸売価格(成牛・規格別)_3乳牛'!AA21+'卸価格・月別（外国 計 3）'!AB21</f>
        <v>68</v>
      </c>
      <c r="AB21" s="1167">
        <f>'第9表_月別 卸売価格(成牛・規格別)_1和種'!AB21+'第9表_月別 卸売価格(成牛・規格別)_2交雑種'!AB21+'第9表_月別 卸売価格(成牛・規格別)_3乳牛'!AB21+'卸価格・月別（外国 計 3）'!AC21</f>
        <v>49</v>
      </c>
      <c r="AC21" s="1167">
        <f>'第9表_月別 卸売価格(成牛・規格別)_1和種'!AC21+'第9表_月別 卸売価格(成牛・規格別)_2交雑種'!AC21+'第9表_月別 卸売価格(成牛・規格別)_3乳牛'!AC21+'卸価格・月別（外国 計 3）'!AD21</f>
        <v>29</v>
      </c>
      <c r="AD21" s="1167">
        <f>'第9表_月別 卸売価格(成牛・規格別)_1和種'!AD21+'第9表_月別 卸売価格(成牛・規格別)_2交雑種'!AD21+'第9表_月別 卸売価格(成牛・規格別)_3乳牛'!AD21+'卸価格・月別（外国 計 3）'!AE21</f>
        <v>63</v>
      </c>
      <c r="AE21" s="1167">
        <f>'第9表_月別 卸売価格(成牛・規格別)_1和種'!AE21+'第9表_月別 卸売価格(成牛・規格別)_2交雑種'!AE21+'第9表_月別 卸売価格(成牛・規格別)_3乳牛'!AE21+'卸価格・月別（外国 計 3）'!AF21</f>
        <v>60</v>
      </c>
      <c r="AF21" s="1168">
        <f>'第9表_月別 卸売価格(成牛・規格別)_1和種'!AF21+'第9表_月別 卸売価格(成牛・規格別)_2交雑種'!AF21+'第9表_月別 卸売価格(成牛・規格別)_3乳牛'!AF21+'卸価格・月別（外国 計 3）'!AG21</f>
        <v>63</v>
      </c>
    </row>
    <row r="22" spans="1:32" ht="13.5" customHeight="1" x14ac:dyDescent="0.15">
      <c r="A22" s="135"/>
      <c r="B22" s="1306"/>
      <c r="C22" s="1306"/>
      <c r="D22" s="146" t="s">
        <v>176</v>
      </c>
      <c r="E22" s="1169">
        <f>'第9表_月別 卸売価格(成牛・規格別)_1和種'!E22+'第9表_月別 卸売価格(成牛・規格別)_2交雑種'!E22+'第9表_月別 卸売価格(成牛・規格別)_3乳牛'!E22+'卸価格・月別（外国 計 3）'!E22</f>
        <v>40771.300000000003</v>
      </c>
      <c r="F22" s="1170">
        <f>'第9表_月別 卸売価格(成牛・規格別)_1和種'!F22+'第9表_月別 卸売価格(成牛・規格別)_2交雑種'!F22+'第9表_月別 卸売価格(成牛・規格別)_3乳牛'!F22+'卸価格・月別（外国 計 3）'!F22</f>
        <v>54331.700000000004</v>
      </c>
      <c r="G22" s="1170">
        <f>'第9表_月別 卸売価格(成牛・規格別)_1和種'!G22+'第9表_月別 卸売価格(成牛・規格別)_2交雑種'!G22+'第9表_月別 卸売価格(成牛・規格別)_3乳牛'!G22+'卸価格・月別（外国 計 3）'!G22</f>
        <v>54670.500000000007</v>
      </c>
      <c r="H22" s="1170">
        <f>'第9表_月別 卸売価格(成牛・規格別)_1和種'!H22+'第9表_月別 卸売価格(成牛・規格別)_2交雑種'!H22+'第9表_月別 卸売価格(成牛・規格別)_3乳牛'!H22+'卸価格・月別（外国 計 3）'!H22</f>
        <v>50246.499999999993</v>
      </c>
      <c r="I22" s="1170">
        <f>'第9表_月別 卸売価格(成牛・規格別)_1和種'!I22+'第9表_月別 卸売価格(成牛・規格別)_2交雑種'!I22+'第9表_月別 卸売価格(成牛・規格別)_3乳牛'!I22+'卸価格・月別（外国 計 3）'!I22</f>
        <v>41892.1</v>
      </c>
      <c r="J22" s="1170">
        <f>'第9表_月別 卸売価格(成牛・規格別)_1和種'!J22+'第9表_月別 卸売価格(成牛・規格別)_2交雑種'!J22+'第9表_月別 卸売価格(成牛・規格別)_3乳牛'!J22+'卸価格・月別（外国 計 3）'!J22</f>
        <v>68145.8</v>
      </c>
      <c r="K22" s="1170">
        <f>'第9表_月別 卸売価格(成牛・規格別)_1和種'!K22+'第9表_月別 卸売価格(成牛・規格別)_2交雑種'!K22+'第9表_月別 卸売価格(成牛・規格別)_3乳牛'!K22+'卸価格・月別（外国 計 3）'!K22</f>
        <v>56112.6</v>
      </c>
      <c r="L22" s="1170">
        <f>'第9表_月別 卸売価格(成牛・規格別)_1和種'!L22+'第9表_月別 卸売価格(成牛・規格別)_2交雑種'!L22+'第9表_月別 卸売価格(成牛・規格別)_3乳牛'!L22+'卸価格・月別（外国 計 3）'!L22</f>
        <v>64108.7</v>
      </c>
      <c r="M22" s="1170">
        <f>'第9表_月別 卸売価格(成牛・規格別)_1和種'!M22+'第9表_月別 卸売価格(成牛・規格別)_2交雑種'!M22+'第9表_月別 卸売価格(成牛・規格別)_3乳牛'!M22+'卸価格・月別（外国 計 3）'!M22</f>
        <v>56141.30000000001</v>
      </c>
      <c r="N22" s="1170">
        <f>'第9表_月別 卸売価格(成牛・規格別)_1和種'!N22+'第9表_月別 卸売価格(成牛・規格別)_2交雑種'!N22+'第9表_月別 卸売価格(成牛・規格別)_3乳牛'!N22+'卸価格・月別（外国 計 3）'!N22</f>
        <v>73518.700000000012</v>
      </c>
      <c r="O22" s="1170">
        <f>'第9表_月別 卸売価格(成牛・規格別)_1和種'!O22+'第9表_月別 卸売価格(成牛・規格別)_2交雑種'!O22+'第9表_月別 卸売価格(成牛・規格別)_3乳牛'!O22+'卸価格・月別（外国 計 3）'!O22</f>
        <v>75860.700000000012</v>
      </c>
      <c r="P22" s="1171">
        <f>'第9表_月別 卸売価格(成牛・規格別)_1和種'!P22+'第9表_月別 卸売価格(成牛・規格別)_2交雑種'!P22+'第9表_月別 卸売価格(成牛・規格別)_3乳牛'!P22+'卸価格・月別（外国 計 3）'!P22</f>
        <v>94432.8</v>
      </c>
      <c r="Q22" s="135"/>
      <c r="R22" s="1306"/>
      <c r="S22" s="1306"/>
      <c r="T22" s="146" t="s">
        <v>176</v>
      </c>
      <c r="U22" s="1169">
        <f>'第9表_月別 卸売価格(成牛・規格別)_1和種'!U22+'第9表_月別 卸売価格(成牛・規格別)_2交雑種'!U22+'第9表_月別 卸売価格(成牛・規格別)_3乳牛'!U22+'卸価格・月別（外国 計 3）'!V22</f>
        <v>24942.899999999998</v>
      </c>
      <c r="V22" s="1170">
        <f>'第9表_月別 卸売価格(成牛・規格別)_1和種'!V22+'第9表_月別 卸売価格(成牛・規格別)_2交雑種'!V22+'第9表_月別 卸売価格(成牛・規格別)_3乳牛'!V22+'卸価格・月別（外国 計 3）'!W22</f>
        <v>27463.299999999996</v>
      </c>
      <c r="W22" s="1170">
        <f>'第9表_月別 卸売価格(成牛・規格別)_1和種'!W22+'第9表_月別 卸売価格(成牛・規格別)_2交雑種'!W22+'第9表_月別 卸売価格(成牛・規格別)_3乳牛'!W22+'卸価格・月別（外国 計 3）'!X22</f>
        <v>17889.3</v>
      </c>
      <c r="X22" s="1170">
        <f>'第9表_月別 卸売価格(成牛・規格別)_1和種'!X22+'第9表_月別 卸売価格(成牛・規格別)_2交雑種'!X22+'第9表_月別 卸売価格(成牛・規格別)_3乳牛'!X22+'卸価格・月別（外国 計 3）'!Y22</f>
        <v>19269.900000000001</v>
      </c>
      <c r="Y22" s="1170">
        <f>'第9表_月別 卸売価格(成牛・規格別)_1和種'!Y22+'第9表_月別 卸売価格(成牛・規格別)_2交雑種'!Y22+'第9表_月別 卸売価格(成牛・規格別)_3乳牛'!Y22+'卸価格・月別（外国 計 3）'!Z22</f>
        <v>16797.400000000001</v>
      </c>
      <c r="Z22" s="1170">
        <f>'第9表_月別 卸売価格(成牛・規格別)_1和種'!Z22+'第9表_月別 卸売価格(成牛・規格別)_2交雑種'!Z22+'第9表_月別 卸売価格(成牛・規格別)_3乳牛'!Z22+'卸価格・月別（外国 計 3）'!AA22</f>
        <v>30962.899999999998</v>
      </c>
      <c r="AA22" s="1170">
        <f>'第9表_月別 卸売価格(成牛・規格別)_1和種'!AA22+'第9表_月別 卸売価格(成牛・規格別)_2交雑種'!AA22+'第9表_月別 卸売価格(成牛・規格別)_3乳牛'!AA22+'卸価格・月別（外国 計 3）'!AB22</f>
        <v>28270.799999999996</v>
      </c>
      <c r="AB22" s="1170">
        <f>'第9表_月別 卸売価格(成牛・規格別)_1和種'!AB22+'第9表_月別 卸売価格(成牛・規格別)_2交雑種'!AB22+'第9表_月別 卸売価格(成牛・規格別)_3乳牛'!AB22+'卸価格・月別（外国 計 3）'!AC22</f>
        <v>21473.300000000003</v>
      </c>
      <c r="AC22" s="1170">
        <f>'第9表_月別 卸売価格(成牛・規格別)_1和種'!AC22+'第9表_月別 卸売価格(成牛・規格別)_2交雑種'!AC22+'第9表_月別 卸売価格(成牛・規格別)_3乳牛'!AC22+'卸価格・月別（外国 計 3）'!AD22</f>
        <v>13304.7</v>
      </c>
      <c r="AD22" s="1170">
        <f>'第9表_月別 卸売価格(成牛・規格別)_1和種'!AD22+'第9表_月別 卸売価格(成牛・規格別)_2交雑種'!AD22+'第9表_月別 卸売価格(成牛・規格別)_3乳牛'!AD22+'卸価格・月別（外国 計 3）'!AE22</f>
        <v>26279.5</v>
      </c>
      <c r="AE22" s="1170">
        <f>'第9表_月別 卸売価格(成牛・規格別)_1和種'!AE22+'第9表_月別 卸売価格(成牛・規格別)_2交雑種'!AE22+'第9表_月別 卸売価格(成牛・規格別)_3乳牛'!AE22+'卸価格・月別（外国 計 3）'!AF22</f>
        <v>25055.9</v>
      </c>
      <c r="AF22" s="1171">
        <f>'第9表_月別 卸売価格(成牛・規格別)_1和種'!AF22+'第9表_月別 卸売価格(成牛・規格別)_2交雑種'!AF22+'第9表_月別 卸売価格(成牛・規格別)_3乳牛'!AF22+'卸価格・月別（外国 計 3）'!AG22</f>
        <v>27841.599999999999</v>
      </c>
    </row>
    <row r="23" spans="1:32" ht="13.5" customHeight="1" x14ac:dyDescent="0.15">
      <c r="A23" s="135"/>
      <c r="B23" s="1306"/>
      <c r="C23" s="1306"/>
      <c r="D23" s="146" t="s">
        <v>177</v>
      </c>
      <c r="E23" s="1172">
        <f>'第9表_月別 卸売価格(成牛・規格別)_1和種'!E23+'第9表_月別 卸売価格(成牛・規格別)_2交雑種'!E23+'第9表_月別 卸売価格(成牛・規格別)_3乳牛'!E23+'卸価格・月別（外国 計 3）'!E23</f>
        <v>53119951</v>
      </c>
      <c r="F23" s="1173">
        <f>'第9表_月別 卸売価格(成牛・規格別)_1和種'!F23+'第9表_月別 卸売価格(成牛・規格別)_2交雑種'!F23+'第9表_月別 卸売価格(成牛・規格別)_3乳牛'!F23+'卸価格・月別（外国 計 3）'!F23</f>
        <v>69840956</v>
      </c>
      <c r="G23" s="1173">
        <f>'第9表_月別 卸売価格(成牛・規格別)_1和種'!G23+'第9表_月別 卸売価格(成牛・規格別)_2交雑種'!G23+'第9表_月別 卸売価格(成牛・規格別)_3乳牛'!G23+'卸価格・月別（外国 計 3）'!G23</f>
        <v>68474712</v>
      </c>
      <c r="H23" s="1173">
        <f>'第9表_月別 卸売価格(成牛・規格別)_1和種'!H23+'第9表_月別 卸売価格(成牛・規格別)_2交雑種'!H23+'第9表_月別 卸売価格(成牛・規格別)_3乳牛'!H23+'卸価格・月別（外国 計 3）'!H23</f>
        <v>62888649</v>
      </c>
      <c r="I23" s="1173">
        <f>'第9表_月別 卸売価格(成牛・規格別)_1和種'!I23+'第9表_月別 卸売価格(成牛・規格別)_2交雑種'!I23+'第9表_月別 卸売価格(成牛・規格別)_3乳牛'!I23+'卸価格・月別（外国 計 3）'!I23</f>
        <v>53082803</v>
      </c>
      <c r="J23" s="1173">
        <f>'第9表_月別 卸売価格(成牛・規格別)_1和種'!J23+'第9表_月別 卸売価格(成牛・規格別)_2交雑種'!J23+'第9表_月別 卸売価格(成牛・規格別)_3乳牛'!J23+'卸価格・月別（外国 計 3）'!J23</f>
        <v>89554852</v>
      </c>
      <c r="K23" s="1173">
        <f>'第9表_月別 卸売価格(成牛・規格別)_1和種'!K23+'第9表_月別 卸売価格(成牛・規格別)_2交雑種'!K23+'第9表_月別 卸売価格(成牛・規格別)_3乳牛'!K23+'卸価格・月別（外国 計 3）'!K23</f>
        <v>75348643</v>
      </c>
      <c r="L23" s="1173">
        <f>'第9表_月別 卸売価格(成牛・規格別)_1和種'!L23+'第9表_月別 卸売価格(成牛・規格別)_2交雑種'!L23+'第9表_月別 卸売価格(成牛・規格別)_3乳牛'!L23+'卸価格・月別（外国 計 3）'!L23</f>
        <v>92629917</v>
      </c>
      <c r="M23" s="1173">
        <f>'第9表_月別 卸売価格(成牛・規格別)_1和種'!M23+'第9表_月別 卸売価格(成牛・規格別)_2交雑種'!M23+'第9表_月別 卸売価格(成牛・規格別)_3乳牛'!M23+'卸価格・月別（外国 計 3）'!M23</f>
        <v>86865431</v>
      </c>
      <c r="N23" s="1173">
        <f>'第9表_月別 卸売価格(成牛・規格別)_1和種'!N23+'第9表_月別 卸売価格(成牛・規格別)_2交雑種'!N23+'第9表_月別 卸売価格(成牛・規格別)_3乳牛'!N23+'卸価格・月別（外国 計 3）'!N23</f>
        <v>99241220</v>
      </c>
      <c r="O23" s="1173">
        <f>'第9表_月別 卸売価格(成牛・規格別)_1和種'!O23+'第9表_月別 卸売価格(成牛・規格別)_2交雑種'!O23+'第9表_月別 卸売価格(成牛・規格別)_3乳牛'!O23+'卸価格・月別（外国 計 3）'!O23</f>
        <v>105506358</v>
      </c>
      <c r="P23" s="1174">
        <f>'第9表_月別 卸売価格(成牛・規格別)_1和種'!P23+'第9表_月別 卸売価格(成牛・規格別)_2交雑種'!P23+'第9表_月別 卸売価格(成牛・規格別)_3乳牛'!P23+'卸価格・月別（外国 計 3）'!P23</f>
        <v>136222603</v>
      </c>
      <c r="Q23" s="135"/>
      <c r="R23" s="1306"/>
      <c r="S23" s="1306"/>
      <c r="T23" s="146" t="s">
        <v>177</v>
      </c>
      <c r="U23" s="1172">
        <f>'第9表_月別 卸売価格(成牛・規格別)_1和種'!U23+'第9表_月別 卸売価格(成牛・規格別)_2交雑種'!U23+'第9表_月別 卸売価格(成牛・規格別)_3乳牛'!U23+'卸価格・月別（外国 計 3）'!V23</f>
        <v>29337269</v>
      </c>
      <c r="V23" s="1173">
        <f>'第9表_月別 卸売価格(成牛・規格別)_1和種'!V23+'第9表_月別 卸売価格(成牛・規格別)_2交雑種'!V23+'第9表_月別 卸売価格(成牛・規格別)_3乳牛'!V23+'卸価格・月別（外国 計 3）'!W23</f>
        <v>27877475</v>
      </c>
      <c r="W23" s="1173">
        <f>'第9表_月別 卸売価格(成牛・規格別)_1和種'!W23+'第9表_月別 卸売価格(成牛・規格別)_2交雑種'!W23+'第9表_月別 卸売価格(成牛・規格別)_3乳牛'!W23+'卸価格・月別（外国 計 3）'!X23</f>
        <v>19461764</v>
      </c>
      <c r="X23" s="1173">
        <f>'第9表_月別 卸売価格(成牛・規格別)_1和種'!X23+'第9表_月別 卸売価格(成牛・規格別)_2交雑種'!X23+'第9表_月別 卸売価格(成牛・規格別)_3乳牛'!X23+'卸価格・月別（外国 計 3）'!Y23</f>
        <v>20148905</v>
      </c>
      <c r="Y23" s="1173">
        <f>'第9表_月別 卸売価格(成牛・規格別)_1和種'!Y23+'第9表_月別 卸売価格(成牛・規格別)_2交雑種'!Y23+'第9表_月別 卸売価格(成牛・規格別)_3乳牛'!Y23+'卸価格・月別（外国 計 3）'!Z23</f>
        <v>19754329</v>
      </c>
      <c r="Z23" s="1173">
        <f>'第9表_月別 卸売価格(成牛・規格別)_1和種'!Z23+'第9表_月別 卸売価格(成牛・規格別)_2交雑種'!Z23+'第9表_月別 卸売価格(成牛・規格別)_3乳牛'!Z23+'卸価格・月別（外国 計 3）'!AA23</f>
        <v>38229109</v>
      </c>
      <c r="AA23" s="1173">
        <f>'第9表_月別 卸売価格(成牛・規格別)_1和種'!AA23+'第9表_月別 卸売価格(成牛・規格別)_2交雑種'!AA23+'第9表_月別 卸売価格(成牛・規格別)_3乳牛'!AA23+'卸価格・月別（外国 計 3）'!AB23</f>
        <v>31155324</v>
      </c>
      <c r="AB23" s="1173">
        <f>'第9表_月別 卸売価格(成牛・規格別)_1和種'!AB23+'第9表_月別 卸売価格(成牛・規格別)_2交雑種'!AB23+'第9表_月別 卸売価格(成牛・規格別)_3乳牛'!AB23+'卸価格・月別（外国 計 3）'!AC23</f>
        <v>25940910</v>
      </c>
      <c r="AC23" s="1173">
        <f>'第9表_月別 卸売価格(成牛・規格別)_1和種'!AC23+'第9表_月別 卸売価格(成牛・規格別)_2交雑種'!AC23+'第9表_月別 卸売価格(成牛・規格別)_3乳牛'!AC23+'卸価格・月別（外国 計 3）'!AD23</f>
        <v>17410263</v>
      </c>
      <c r="AD23" s="1173">
        <f>'第9表_月別 卸売価格(成牛・規格別)_1和種'!AD23+'第9表_月別 卸売価格(成牛・規格別)_2交雑種'!AD23+'第9表_月別 卸売価格(成牛・規格別)_3乳牛'!AD23+'卸価格・月別（外国 計 3）'!AE23</f>
        <v>27676851</v>
      </c>
      <c r="AE23" s="1173">
        <f>'第9表_月別 卸売価格(成牛・規格別)_1和種'!AE23+'第9表_月別 卸売価格(成牛・規格別)_2交雑種'!AE23+'第9表_月別 卸売価格(成牛・規格別)_3乳牛'!AE23+'卸価格・月別（外国 計 3）'!AF23</f>
        <v>27902681</v>
      </c>
      <c r="AF23" s="1174">
        <f>'第9表_月別 卸売価格(成牛・規格別)_1和種'!AF23+'第9表_月別 卸売価格(成牛・規格別)_2交雑種'!AF23+'第9表_月別 卸売価格(成牛・規格別)_3乳牛'!AF23+'卸価格・月別（外国 計 3）'!AG23</f>
        <v>30524839</v>
      </c>
    </row>
    <row r="24" spans="1:32" ht="15.6" customHeight="1" x14ac:dyDescent="0.15">
      <c r="A24" s="135"/>
      <c r="B24" s="1306"/>
      <c r="C24" s="1307"/>
      <c r="D24" s="149" t="s">
        <v>179</v>
      </c>
      <c r="E24" s="1175">
        <f t="shared" ref="E24:P24" si="6">IF(E22=0,0,E23/E22)</f>
        <v>1302.8760672335686</v>
      </c>
      <c r="F24" s="1176">
        <f t="shared" si="6"/>
        <v>1285.4550106107483</v>
      </c>
      <c r="G24" s="1176">
        <f t="shared" si="6"/>
        <v>1252.4983674925231</v>
      </c>
      <c r="H24" s="1176">
        <f t="shared" si="6"/>
        <v>1251.6025792841294</v>
      </c>
      <c r="I24" s="1176">
        <f t="shared" si="6"/>
        <v>1267.131583281812</v>
      </c>
      <c r="J24" s="1176">
        <f t="shared" si="6"/>
        <v>1314.1653924379784</v>
      </c>
      <c r="K24" s="1176">
        <f t="shared" si="6"/>
        <v>1342.81147193322</v>
      </c>
      <c r="L24" s="1176">
        <f t="shared" si="6"/>
        <v>1444.888400482306</v>
      </c>
      <c r="M24" s="1176">
        <f t="shared" si="6"/>
        <v>1547.2643312498994</v>
      </c>
      <c r="N24" s="1176">
        <f t="shared" si="6"/>
        <v>1349.8772421166314</v>
      </c>
      <c r="O24" s="1176">
        <f t="shared" si="6"/>
        <v>1390.7907256326396</v>
      </c>
      <c r="P24" s="1177">
        <f t="shared" si="6"/>
        <v>1442.5348290000932</v>
      </c>
      <c r="Q24" s="135"/>
      <c r="R24" s="1306"/>
      <c r="S24" s="1307"/>
      <c r="T24" s="149" t="s">
        <v>179</v>
      </c>
      <c r="U24" s="1175">
        <f>IF(U22=0,0,U23/U22)</f>
        <v>1176.1771486074194</v>
      </c>
      <c r="V24" s="1176">
        <f t="shared" ref="V24:AF24" si="7">IF(V22=0,0,V23/V22)</f>
        <v>1015.0810354181764</v>
      </c>
      <c r="W24" s="1176">
        <f t="shared" si="7"/>
        <v>1087.8996942306296</v>
      </c>
      <c r="X24" s="1176">
        <f t="shared" si="7"/>
        <v>1045.6154416992304</v>
      </c>
      <c r="Y24" s="1176">
        <f t="shared" si="7"/>
        <v>1176.0349220712728</v>
      </c>
      <c r="Z24" s="1176">
        <f t="shared" si="7"/>
        <v>1234.6746913241332</v>
      </c>
      <c r="AA24" s="1176">
        <f t="shared" si="7"/>
        <v>1102.0319198607751</v>
      </c>
      <c r="AB24" s="1176">
        <f t="shared" si="7"/>
        <v>1208.0541882244461</v>
      </c>
      <c r="AC24" s="1176">
        <f t="shared" si="7"/>
        <v>1308.5799003359714</v>
      </c>
      <c r="AD24" s="1176">
        <f t="shared" si="7"/>
        <v>1053.1726631024183</v>
      </c>
      <c r="AE24" s="1176">
        <f t="shared" si="7"/>
        <v>1113.61719195878</v>
      </c>
      <c r="AF24" s="1177">
        <f t="shared" si="7"/>
        <v>1096.3751724038848</v>
      </c>
    </row>
    <row r="25" spans="1:32" ht="13.5" customHeight="1" x14ac:dyDescent="0.15">
      <c r="A25" s="135"/>
      <c r="B25" s="1306"/>
      <c r="C25" s="1305">
        <v>1</v>
      </c>
      <c r="D25" s="144" t="s">
        <v>178</v>
      </c>
      <c r="E25" s="1166">
        <f>'第9表_月別 卸売価格(成牛・規格別)_1和種'!E25+'第9表_月別 卸売価格(成牛・規格別)_2交雑種'!E25+'第9表_月別 卸売価格(成牛・規格別)_3乳牛'!E25+'卸価格・月別（外国 計 3）'!E25</f>
        <v>0</v>
      </c>
      <c r="F25" s="1167">
        <f>'第9表_月別 卸売価格(成牛・規格別)_1和種'!F25+'第9表_月別 卸売価格(成牛・規格別)_2交雑種'!F25+'第9表_月別 卸売価格(成牛・規格別)_3乳牛'!F25+'卸価格・月別（外国 計 3）'!F25</f>
        <v>2</v>
      </c>
      <c r="G25" s="1167">
        <f>'第9表_月別 卸売価格(成牛・規格別)_1和種'!G25+'第9表_月別 卸売価格(成牛・規格別)_2交雑種'!G25+'第9表_月別 卸売価格(成牛・規格別)_3乳牛'!G25+'卸価格・月別（外国 計 3）'!G25</f>
        <v>0</v>
      </c>
      <c r="H25" s="1167">
        <f>'第9表_月別 卸売価格(成牛・規格別)_1和種'!H25+'第9表_月別 卸売価格(成牛・規格別)_2交雑種'!H25+'第9表_月別 卸売価格(成牛・規格別)_3乳牛'!H25+'卸価格・月別（外国 計 3）'!H25</f>
        <v>0</v>
      </c>
      <c r="I25" s="1167">
        <f>'第9表_月別 卸売価格(成牛・規格別)_1和種'!I25+'第9表_月別 卸売価格(成牛・規格別)_2交雑種'!I25+'第9表_月別 卸売価格(成牛・規格別)_3乳牛'!I25+'卸価格・月別（外国 計 3）'!I25</f>
        <v>0</v>
      </c>
      <c r="J25" s="1167">
        <f>'第9表_月別 卸売価格(成牛・規格別)_1和種'!J25+'第9表_月別 卸売価格(成牛・規格別)_2交雑種'!J25+'第9表_月別 卸売価格(成牛・規格別)_3乳牛'!J25+'卸価格・月別（外国 計 3）'!J25</f>
        <v>1</v>
      </c>
      <c r="K25" s="1167">
        <f>'第9表_月別 卸売価格(成牛・規格別)_1和種'!K25+'第9表_月別 卸売価格(成牛・規格別)_2交雑種'!K25+'第9表_月別 卸売価格(成牛・規格別)_3乳牛'!K25+'卸価格・月別（外国 計 3）'!K25</f>
        <v>1</v>
      </c>
      <c r="L25" s="1167">
        <f>'第9表_月別 卸売価格(成牛・規格別)_1和種'!L25+'第9表_月別 卸売価格(成牛・規格別)_2交雑種'!L25+'第9表_月別 卸売価格(成牛・規格別)_3乳牛'!L25+'卸価格・月別（外国 計 3）'!L25</f>
        <v>0</v>
      </c>
      <c r="M25" s="1167">
        <f>'第9表_月別 卸売価格(成牛・規格別)_1和種'!M25+'第9表_月別 卸売価格(成牛・規格別)_2交雑種'!M25+'第9表_月別 卸売価格(成牛・規格別)_3乳牛'!M25+'卸価格・月別（外国 計 3）'!M25</f>
        <v>1</v>
      </c>
      <c r="N25" s="1167">
        <f>'第9表_月別 卸売価格(成牛・規格別)_1和種'!N25+'第9表_月別 卸売価格(成牛・規格別)_2交雑種'!N25+'第9表_月別 卸売価格(成牛・規格別)_3乳牛'!N25+'卸価格・月別（外国 計 3）'!N25</f>
        <v>0</v>
      </c>
      <c r="O25" s="1167">
        <f>'第9表_月別 卸売価格(成牛・規格別)_1和種'!O25+'第9表_月別 卸売価格(成牛・規格別)_2交雑種'!O25+'第9表_月別 卸売価格(成牛・規格別)_3乳牛'!O25+'卸価格・月別（外国 計 3）'!O25</f>
        <v>0</v>
      </c>
      <c r="P25" s="1168">
        <f>'第9表_月別 卸売価格(成牛・規格別)_1和種'!P25+'第9表_月別 卸売価格(成牛・規格別)_2交雑種'!P25+'第9表_月別 卸売価格(成牛・規格別)_3乳牛'!P25+'卸価格・月別（外国 計 3）'!P25</f>
        <v>1</v>
      </c>
      <c r="Q25" s="135"/>
      <c r="R25" s="1306"/>
      <c r="S25" s="1305">
        <v>1</v>
      </c>
      <c r="T25" s="144" t="s">
        <v>178</v>
      </c>
      <c r="U25" s="1166">
        <f>'第9表_月別 卸売価格(成牛・規格別)_1和種'!U25+'第9表_月別 卸売価格(成牛・規格別)_2交雑種'!U25+'第9表_月別 卸売価格(成牛・規格別)_3乳牛'!U25+'卸価格・月別（外国 計 3）'!V25</f>
        <v>151</v>
      </c>
      <c r="V25" s="1167">
        <f>'第9表_月別 卸売価格(成牛・規格別)_1和種'!V25+'第9表_月別 卸売価格(成牛・規格別)_2交雑種'!V25+'第9表_月別 卸売価格(成牛・規格別)_3乳牛'!V25+'卸価格・月別（外国 計 3）'!W25</f>
        <v>112</v>
      </c>
      <c r="W25" s="1167">
        <f>'第9表_月別 卸売価格(成牛・規格別)_1和種'!W25+'第9表_月別 卸売価格(成牛・規格別)_2交雑種'!W25+'第9表_月別 卸売価格(成牛・規格別)_3乳牛'!W25+'卸価格・月別（外国 計 3）'!X25</f>
        <v>119</v>
      </c>
      <c r="X25" s="1167">
        <f>'第9表_月別 卸売価格(成牛・規格別)_1和種'!X25+'第9表_月別 卸売価格(成牛・規格別)_2交雑種'!X25+'第9表_月別 卸売価格(成牛・規格別)_3乳牛'!X25+'卸価格・月別（外国 計 3）'!Y25</f>
        <v>122</v>
      </c>
      <c r="Y25" s="1167">
        <f>'第9表_月別 卸売価格(成牛・規格別)_1和種'!Y25+'第9表_月別 卸売価格(成牛・規格別)_2交雑種'!Y25+'第9表_月別 卸売価格(成牛・規格別)_3乳牛'!Y25+'卸価格・月別（外国 計 3）'!Z25</f>
        <v>126</v>
      </c>
      <c r="Z25" s="1167">
        <f>'第9表_月別 卸売価格(成牛・規格別)_1和種'!Z25+'第9表_月別 卸売価格(成牛・規格別)_2交雑種'!Z25+'第9表_月別 卸売価格(成牛・規格別)_3乳牛'!Z25+'卸価格・月別（外国 計 3）'!AA25</f>
        <v>155</v>
      </c>
      <c r="AA25" s="1167">
        <f>'第9表_月別 卸売価格(成牛・規格別)_1和種'!AA25+'第9表_月別 卸売価格(成牛・規格別)_2交雑種'!AA25+'第9表_月別 卸売価格(成牛・規格別)_3乳牛'!AA25+'卸価格・月別（外国 計 3）'!AB25</f>
        <v>198</v>
      </c>
      <c r="AB25" s="1167">
        <f>'第9表_月別 卸売価格(成牛・規格別)_1和種'!AB25+'第9表_月別 卸売価格(成牛・規格別)_2交雑種'!AB25+'第9表_月別 卸売価格(成牛・規格別)_3乳牛'!AB25+'卸価格・月別（外国 計 3）'!AC25</f>
        <v>140</v>
      </c>
      <c r="AC25" s="1167">
        <f>'第9表_月別 卸売価格(成牛・規格別)_1和種'!AC25+'第9表_月別 卸売価格(成牛・規格別)_2交雑種'!AC25+'第9表_月別 卸売価格(成牛・規格別)_3乳牛'!AC25+'卸価格・月別（外国 計 3）'!AD25</f>
        <v>114</v>
      </c>
      <c r="AD25" s="1167">
        <f>'第9表_月別 卸売価格(成牛・規格別)_1和種'!AD25+'第9表_月別 卸売価格(成牛・規格別)_2交雑種'!AD25+'第9表_月別 卸売価格(成牛・規格別)_3乳牛'!AD25+'卸価格・月別（外国 計 3）'!AE25</f>
        <v>105</v>
      </c>
      <c r="AE25" s="1167">
        <f>'第9表_月別 卸売価格(成牛・規格別)_1和種'!AE25+'第9表_月別 卸売価格(成牛・規格別)_2交雑種'!AE25+'第9表_月別 卸売価格(成牛・規格別)_3乳牛'!AE25+'卸価格・月別（外国 計 3）'!AF25</f>
        <v>124</v>
      </c>
      <c r="AF25" s="1168">
        <f>'第9表_月別 卸売価格(成牛・規格別)_1和種'!AF25+'第9表_月別 卸売価格(成牛・規格別)_2交雑種'!AF25+'第9表_月別 卸売価格(成牛・規格別)_3乳牛'!AF25+'卸価格・月別（外国 計 3）'!AG25</f>
        <v>139</v>
      </c>
    </row>
    <row r="26" spans="1:32" ht="13.5" customHeight="1" x14ac:dyDescent="0.15">
      <c r="A26" s="135"/>
      <c r="B26" s="1306"/>
      <c r="C26" s="1306"/>
      <c r="D26" s="146" t="s">
        <v>176</v>
      </c>
      <c r="E26" s="1169">
        <f>'第9表_月別 卸売価格(成牛・規格別)_1和種'!E26+'第9表_月別 卸売価格(成牛・規格別)_2交雑種'!E26+'第9表_月別 卸売価格(成牛・規格別)_3乳牛'!E26+'卸価格・月別（外国 計 3）'!E26</f>
        <v>0</v>
      </c>
      <c r="F26" s="1170">
        <f>'第9表_月別 卸売価格(成牛・規格別)_1和種'!F26+'第9表_月別 卸売価格(成牛・規格別)_2交雑種'!F26+'第9表_月別 卸売価格(成牛・規格別)_3乳牛'!F26+'卸価格・月別（外国 計 3）'!F26</f>
        <v>601.9</v>
      </c>
      <c r="G26" s="1170">
        <f>'第9表_月別 卸売価格(成牛・規格別)_1和種'!G26+'第9表_月別 卸売価格(成牛・規格別)_2交雑種'!G26+'第9表_月別 卸売価格(成牛・規格別)_3乳牛'!G26+'卸価格・月別（外国 計 3）'!G26</f>
        <v>0</v>
      </c>
      <c r="H26" s="1170">
        <f>'第9表_月別 卸売価格(成牛・規格別)_1和種'!H26+'第9表_月別 卸売価格(成牛・規格別)_2交雑種'!H26+'第9表_月別 卸売価格(成牛・規格別)_3乳牛'!H26+'卸価格・月別（外国 計 3）'!H26</f>
        <v>0</v>
      </c>
      <c r="I26" s="1170">
        <f>'第9表_月別 卸売価格(成牛・規格別)_1和種'!I26+'第9表_月別 卸売価格(成牛・規格別)_2交雑種'!I26+'第9表_月別 卸売価格(成牛・規格別)_3乳牛'!I26+'卸価格・月別（外国 計 3）'!I26</f>
        <v>0</v>
      </c>
      <c r="J26" s="1170">
        <f>'第9表_月別 卸売価格(成牛・規格別)_1和種'!J26+'第9表_月別 卸売価格(成牛・規格別)_2交雑種'!J26+'第9表_月別 卸売価格(成牛・規格別)_3乳牛'!J26+'卸価格・月別（外国 計 3）'!J26</f>
        <v>311.8</v>
      </c>
      <c r="K26" s="1170">
        <f>'第9表_月別 卸売価格(成牛・規格別)_1和種'!K26+'第9表_月別 卸売価格(成牛・規格別)_2交雑種'!K26+'第9表_月別 卸売価格(成牛・規格別)_3乳牛'!K26+'卸価格・月別（外国 計 3）'!K26</f>
        <v>270.3</v>
      </c>
      <c r="L26" s="1170">
        <f>'第9表_月別 卸売価格(成牛・規格別)_1和種'!L26+'第9表_月別 卸売価格(成牛・規格別)_2交雑種'!L26+'第9表_月別 卸売価格(成牛・規格別)_3乳牛'!L26+'卸価格・月別（外国 計 3）'!L26</f>
        <v>0</v>
      </c>
      <c r="M26" s="1170">
        <f>'第9表_月別 卸売価格(成牛・規格別)_1和種'!M26+'第9表_月別 卸売価格(成牛・規格別)_2交雑種'!M26+'第9表_月別 卸売価格(成牛・規格別)_3乳牛'!M26+'卸価格・月別（外国 計 3）'!M26</f>
        <v>383.7</v>
      </c>
      <c r="N26" s="1170">
        <f>'第9表_月別 卸売価格(成牛・規格別)_1和種'!N26+'第9表_月別 卸売価格(成牛・規格別)_2交雑種'!N26+'第9表_月別 卸売価格(成牛・規格別)_3乳牛'!N26+'卸価格・月別（外国 計 3）'!N26</f>
        <v>0</v>
      </c>
      <c r="O26" s="1170">
        <f>'第9表_月別 卸売価格(成牛・規格別)_1和種'!O26+'第9表_月別 卸売価格(成牛・規格別)_2交雑種'!O26+'第9表_月別 卸売価格(成牛・規格別)_3乳牛'!O26+'卸価格・月別（外国 計 3）'!O26</f>
        <v>0</v>
      </c>
      <c r="P26" s="1171">
        <f>'第9表_月別 卸売価格(成牛・規格別)_1和種'!P26+'第9表_月別 卸売価格(成牛・規格別)_2交雑種'!P26+'第9表_月別 卸売価格(成牛・規格別)_3乳牛'!P26+'卸価格・月別（外国 計 3）'!P26</f>
        <v>305.89999999999998</v>
      </c>
      <c r="Q26" s="135"/>
      <c r="R26" s="1306"/>
      <c r="S26" s="1306"/>
      <c r="T26" s="146" t="s">
        <v>176</v>
      </c>
      <c r="U26" s="1169">
        <f>'第9表_月別 卸売価格(成牛・規格別)_1和種'!U26+'第9表_月別 卸売価格(成牛・規格別)_2交雑種'!U26+'第9表_月別 卸売価格(成牛・規格別)_3乳牛'!U26+'卸価格・月別（外国 計 3）'!V26</f>
        <v>41894.9</v>
      </c>
      <c r="V26" s="1170">
        <f>'第9表_月別 卸売価格(成牛・規格別)_1和種'!V26+'第9表_月別 卸売価格(成牛・規格別)_2交雑種'!V26+'第9表_月別 卸売価格(成牛・規格別)_3乳牛'!V26+'卸価格・月別（外国 計 3）'!W26</f>
        <v>28447.5</v>
      </c>
      <c r="W26" s="1170">
        <f>'第9表_月別 卸売価格(成牛・規格別)_1和種'!W26+'第9表_月別 卸売価格(成牛・規格別)_2交雑種'!W26+'第9表_月別 卸売価格(成牛・規格別)_3乳牛'!W26+'卸価格・月別（外国 計 3）'!X26</f>
        <v>30416.3</v>
      </c>
      <c r="X26" s="1170">
        <f>'第9表_月別 卸売価格(成牛・規格別)_1和種'!X26+'第9表_月別 卸売価格(成牛・規格別)_2交雑種'!X26+'第9表_月別 卸売価格(成牛・規格別)_3乳牛'!X26+'卸価格・月別（外国 計 3）'!Y26</f>
        <v>29836.299999999996</v>
      </c>
      <c r="Y26" s="1170">
        <f>'第9表_月別 卸売価格(成牛・規格別)_1和種'!Y26+'第9表_月別 卸売価格(成牛・規格別)_2交雑種'!Y26+'第9表_月別 卸売価格(成牛・規格別)_3乳牛'!Y26+'卸価格・月別（外国 計 3）'!Z26</f>
        <v>30267.700000000004</v>
      </c>
      <c r="Z26" s="1170">
        <f>'第9表_月別 卸売価格(成牛・規格別)_1和種'!Z26+'第9表_月別 卸売価格(成牛・規格別)_2交雑種'!Z26+'第9表_月別 卸売価格(成牛・規格別)_3乳牛'!Z26+'卸価格・月別（外国 計 3）'!AA26</f>
        <v>41447.200000000004</v>
      </c>
      <c r="AA26" s="1170">
        <f>'第9表_月別 卸売価格(成牛・規格別)_1和種'!AA26+'第9表_月別 卸売価格(成牛・規格別)_2交雑種'!AA26+'第9表_月別 卸売価格(成牛・規格別)_3乳牛'!AA26+'卸価格・月別（外国 計 3）'!AB26</f>
        <v>48694.400000000009</v>
      </c>
      <c r="AB26" s="1170">
        <f>'第9表_月別 卸売価格(成牛・規格別)_1和種'!AB26+'第9表_月別 卸売価格(成牛・規格別)_2交雑種'!AB26+'第9表_月別 卸売価格(成牛・規格別)_3乳牛'!AB26+'卸価格・月別（外国 計 3）'!AC26</f>
        <v>36454.699999999997</v>
      </c>
      <c r="AC26" s="1170">
        <f>'第9表_月別 卸売価格(成牛・規格別)_1和種'!AC26+'第9表_月別 卸売価格(成牛・規格別)_2交雑種'!AC26+'第9表_月別 卸売価格(成牛・規格別)_3乳牛'!AC26+'卸価格・月別（外国 計 3）'!AD26</f>
        <v>30964.600000000002</v>
      </c>
      <c r="AD26" s="1170">
        <f>'第9表_月別 卸売価格(成牛・規格別)_1和種'!AD26+'第9表_月別 卸売価格(成牛・規格別)_2交雑種'!AD26+'第9表_月別 卸売価格(成牛・規格別)_3乳牛'!AD26+'卸価格・月別（外国 計 3）'!AE26</f>
        <v>28386.199999999997</v>
      </c>
      <c r="AE26" s="1170">
        <f>'第9表_月別 卸売価格(成牛・規格別)_1和種'!AE26+'第9表_月別 卸売価格(成牛・規格別)_2交雑種'!AE26+'第9表_月別 卸売価格(成牛・規格別)_3乳牛'!AE26+'卸価格・月別（外国 計 3）'!AF26</f>
        <v>28732.1</v>
      </c>
      <c r="AF26" s="1171">
        <f>'第9表_月別 卸売価格(成牛・規格別)_1和種'!AF26+'第9表_月別 卸売価格(成牛・規格別)_2交雑種'!AF26+'第9表_月別 卸売価格(成牛・規格別)_3乳牛'!AF26+'卸価格・月別（外国 計 3）'!AG26</f>
        <v>36376.299999999996</v>
      </c>
    </row>
    <row r="27" spans="1:32" ht="13.5" customHeight="1" x14ac:dyDescent="0.15">
      <c r="A27" s="135"/>
      <c r="B27" s="1306"/>
      <c r="C27" s="1306"/>
      <c r="D27" s="146" t="s">
        <v>177</v>
      </c>
      <c r="E27" s="1172">
        <f>'第9表_月別 卸売価格(成牛・規格別)_1和種'!E27+'第9表_月別 卸売価格(成牛・規格別)_2交雑種'!E27+'第9表_月別 卸売価格(成牛・規格別)_3乳牛'!E27+'卸価格・月別（外国 計 3）'!E27</f>
        <v>0</v>
      </c>
      <c r="F27" s="1173">
        <f>'第9表_月別 卸売価格(成牛・規格別)_1和種'!F27+'第9表_月別 卸売価格(成牛・規格別)_2交雑種'!F27+'第9表_月別 卸売価格(成牛・規格別)_3乳牛'!F27+'卸価格・月別（外国 計 3）'!F27</f>
        <v>636489</v>
      </c>
      <c r="G27" s="1173">
        <f>'第9表_月別 卸売価格(成牛・規格別)_1和種'!G27+'第9表_月別 卸売価格(成牛・規格別)_2交雑種'!G27+'第9表_月別 卸売価格(成牛・規格別)_3乳牛'!G27+'卸価格・月別（外国 計 3）'!G27</f>
        <v>0</v>
      </c>
      <c r="H27" s="1173">
        <f>'第9表_月別 卸売価格(成牛・規格別)_1和種'!H27+'第9表_月別 卸売価格(成牛・規格別)_2交雑種'!H27+'第9表_月別 卸売価格(成牛・規格別)_3乳牛'!H27+'卸価格・月別（外国 計 3）'!H27</f>
        <v>0</v>
      </c>
      <c r="I27" s="1173">
        <f>'第9表_月別 卸売価格(成牛・規格別)_1和種'!I27+'第9表_月別 卸売価格(成牛・規格別)_2交雑種'!I27+'第9表_月別 卸売価格(成牛・規格別)_3乳牛'!I27+'卸価格・月別（外国 計 3）'!I27</f>
        <v>0</v>
      </c>
      <c r="J27" s="1173">
        <f>'第9表_月別 卸売価格(成牛・規格別)_1和種'!J27+'第9表_月別 卸売価格(成牛・規格別)_2交雑種'!J27+'第9表_月別 卸売価格(成牛・規格別)_3乳牛'!J27+'卸価格・月別（外国 計 3）'!J27</f>
        <v>305426</v>
      </c>
      <c r="K27" s="1173">
        <f>'第9表_月別 卸売価格(成牛・規格別)_1和種'!K27+'第9表_月別 卸売価格(成牛・規格別)_2交雑種'!K27+'第9表_月別 卸売価格(成牛・規格別)_3乳牛'!K27+'卸価格・月別（外国 計 3）'!K27</f>
        <v>273533</v>
      </c>
      <c r="L27" s="1173">
        <f>'第9表_月別 卸売価格(成牛・規格別)_1和種'!L27+'第9表_月別 卸売価格(成牛・規格別)_2交雑種'!L27+'第9表_月別 卸売価格(成牛・規格別)_3乳牛'!L27+'卸価格・月別（外国 計 3）'!L27</f>
        <v>0</v>
      </c>
      <c r="M27" s="1173">
        <f>'第9表_月別 卸売価格(成牛・規格別)_1和種'!M27+'第9表_月別 卸売価格(成牛・規格別)_2交雑種'!M27+'第9表_月別 卸売価格(成牛・規格別)_3乳牛'!M27+'卸価格・月別（外国 計 3）'!M27</f>
        <v>538300</v>
      </c>
      <c r="N27" s="1173">
        <f>'第9表_月別 卸売価格(成牛・規格別)_1和種'!N27+'第9表_月別 卸売価格(成牛・規格別)_2交雑種'!N27+'第9表_月別 卸売価格(成牛・規格別)_3乳牛'!N27+'卸価格・月別（外国 計 3）'!N27</f>
        <v>0</v>
      </c>
      <c r="O27" s="1173">
        <f>'第9表_月別 卸売価格(成牛・規格別)_1和種'!O27+'第9表_月別 卸売価格(成牛・規格別)_2交雑種'!O27+'第9表_月別 卸売価格(成牛・規格別)_3乳牛'!O27+'卸価格・月別（外国 計 3）'!O27</f>
        <v>0</v>
      </c>
      <c r="P27" s="1174">
        <f>'第9表_月別 卸売価格(成牛・規格別)_1和種'!P27+'第9表_月別 卸売価格(成牛・規格別)_2交雑種'!P27+'第9表_月別 卸売価格(成牛・規格別)_3乳牛'!P27+'卸価格・月別（外国 計 3）'!P27</f>
        <v>385213</v>
      </c>
      <c r="Q27" s="135"/>
      <c r="R27" s="1306"/>
      <c r="S27" s="1306"/>
      <c r="T27" s="146" t="s">
        <v>177</v>
      </c>
      <c r="U27" s="1172">
        <f>'第9表_月別 卸売価格(成牛・規格別)_1和種'!U27+'第9表_月別 卸売価格(成牛・規格別)_2交雑種'!U27+'第9表_月別 卸売価格(成牛・規格別)_3乳牛'!U27+'卸価格・月別（外国 計 3）'!V27</f>
        <v>25591783</v>
      </c>
      <c r="V27" s="1173">
        <f>'第9表_月別 卸売価格(成牛・規格別)_1和種'!V27+'第9表_月別 卸売価格(成牛・規格別)_2交雑種'!V27+'第9表_月別 卸売価格(成牛・規格別)_3乳牛'!V27+'卸価格・月別（外国 計 3）'!W27</f>
        <v>19582036</v>
      </c>
      <c r="W27" s="1173">
        <f>'第9表_月別 卸売価格(成牛・規格別)_1和種'!W27+'第9表_月別 卸売価格(成牛・規格別)_2交雑種'!W27+'第9表_月別 卸売価格(成牛・規格別)_3乳牛'!W27+'卸価格・月別（外国 計 3）'!X27</f>
        <v>22372294</v>
      </c>
      <c r="X27" s="1173">
        <f>'第9表_月別 卸売価格(成牛・規格別)_1和種'!X27+'第9表_月別 卸売価格(成牛・規格別)_2交雑種'!X27+'第9表_月別 卸売価格(成牛・規格別)_3乳牛'!X27+'卸価格・月別（外国 計 3）'!Y27</f>
        <v>23780442</v>
      </c>
      <c r="Y27" s="1173">
        <f>'第9表_月別 卸売価格(成牛・規格別)_1和種'!Y27+'第9表_月別 卸売価格(成牛・規格別)_2交雑種'!Y27+'第9表_月別 卸売価格(成牛・規格別)_3乳牛'!Y27+'卸価格・月別（外国 計 3）'!Z27</f>
        <v>22920824</v>
      </c>
      <c r="Z27" s="1173">
        <f>'第9表_月別 卸売価格(成牛・規格別)_1和種'!Z27+'第9表_月別 卸売価格(成牛・規格別)_2交雑種'!Z27+'第9表_月別 卸売価格(成牛・規格別)_3乳牛'!Z27+'卸価格・月別（外国 計 3）'!AA27</f>
        <v>30368193</v>
      </c>
      <c r="AA27" s="1173">
        <f>'第9表_月別 卸売価格(成牛・規格別)_1和種'!AA27+'第9表_月別 卸売価格(成牛・規格別)_2交雑種'!AA27+'第9表_月別 卸売価格(成牛・規格別)_3乳牛'!AA27+'卸価格・月別（外国 計 3）'!AB27</f>
        <v>34861713</v>
      </c>
      <c r="AB27" s="1173">
        <f>'第9表_月別 卸売価格(成牛・規格別)_1和種'!AB27+'第9表_月別 卸売価格(成牛・規格別)_2交雑種'!AB27+'第9表_月別 卸売価格(成牛・規格別)_3乳牛'!AB27+'卸価格・月別（外国 計 3）'!AC27</f>
        <v>26343577</v>
      </c>
      <c r="AC27" s="1173">
        <f>'第9表_月別 卸売価格(成牛・規格別)_1和種'!AC27+'第9表_月別 卸売価格(成牛・規格別)_2交雑種'!AC27+'第9表_月別 卸売価格(成牛・規格別)_3乳牛'!AC27+'卸価格・月別（外国 計 3）'!AD27</f>
        <v>22140768</v>
      </c>
      <c r="AD27" s="1173">
        <f>'第9表_月別 卸売価格(成牛・規格別)_1和種'!AD27+'第9表_月別 卸売価格(成牛・規格別)_2交雑種'!AD27+'第9表_月別 卸売価格(成牛・規格別)_3乳牛'!AD27+'卸価格・月別（外国 計 3）'!AE27</f>
        <v>20150454</v>
      </c>
      <c r="AE27" s="1173">
        <f>'第9表_月別 卸売価格(成牛・規格別)_1和種'!AE27+'第9表_月別 卸売価格(成牛・規格別)_2交雑種'!AE27+'第9表_月別 卸売価格(成牛・規格別)_3乳牛'!AE27+'卸価格・月別（外国 計 3）'!AF27</f>
        <v>23095366</v>
      </c>
      <c r="AF27" s="1174">
        <f>'第9表_月別 卸売価格(成牛・規格別)_1和種'!AF27+'第9表_月別 卸売価格(成牛・規格別)_2交雑種'!AF27+'第9表_月別 卸売価格(成牛・規格別)_3乳牛'!AF27+'卸価格・月別（外国 計 3）'!AG27</f>
        <v>28318948</v>
      </c>
    </row>
    <row r="28" spans="1:32" ht="15.6" customHeight="1" x14ac:dyDescent="0.15">
      <c r="A28" s="135"/>
      <c r="B28" s="1306"/>
      <c r="C28" s="1307"/>
      <c r="D28" s="149" t="s">
        <v>179</v>
      </c>
      <c r="E28" s="1175">
        <f>IF(E26=0,0,E27/E26)</f>
        <v>0</v>
      </c>
      <c r="F28" s="1176">
        <f t="shared" ref="F28:P28" si="8">IF(F26=0,0,F27/F26)</f>
        <v>1057.4663565376309</v>
      </c>
      <c r="G28" s="1176">
        <f t="shared" si="8"/>
        <v>0</v>
      </c>
      <c r="H28" s="1176">
        <f t="shared" si="8"/>
        <v>0</v>
      </c>
      <c r="I28" s="1176">
        <f t="shared" si="8"/>
        <v>0</v>
      </c>
      <c r="J28" s="1176">
        <f t="shared" si="8"/>
        <v>979.55740859525338</v>
      </c>
      <c r="K28" s="1176">
        <f t="shared" si="8"/>
        <v>1011.9607843137254</v>
      </c>
      <c r="L28" s="1176">
        <f t="shared" si="8"/>
        <v>0</v>
      </c>
      <c r="M28" s="1176">
        <f t="shared" si="8"/>
        <v>1402.9189470940839</v>
      </c>
      <c r="N28" s="1176">
        <f t="shared" si="8"/>
        <v>0</v>
      </c>
      <c r="O28" s="1176">
        <f t="shared" si="8"/>
        <v>0</v>
      </c>
      <c r="P28" s="1177">
        <f t="shared" si="8"/>
        <v>1259.2775416802879</v>
      </c>
      <c r="Q28" s="135"/>
      <c r="R28" s="1306"/>
      <c r="S28" s="1307"/>
      <c r="T28" s="149" t="s">
        <v>179</v>
      </c>
      <c r="U28" s="1175">
        <f>IF(U26=0,0,U27/U26)</f>
        <v>610.85676299501847</v>
      </c>
      <c r="V28" s="1176">
        <f t="shared" ref="V28:AF28" si="9">IF(V26=0,0,V27/V26)</f>
        <v>688.35700852447496</v>
      </c>
      <c r="W28" s="1176">
        <f t="shared" si="9"/>
        <v>735.53634071205249</v>
      </c>
      <c r="X28" s="1176">
        <f t="shared" si="9"/>
        <v>797.03052992495725</v>
      </c>
      <c r="Y28" s="1176">
        <f t="shared" si="9"/>
        <v>757.27009320166371</v>
      </c>
      <c r="Z28" s="1176">
        <f t="shared" si="9"/>
        <v>732.6958877801153</v>
      </c>
      <c r="AA28" s="1176">
        <f t="shared" si="9"/>
        <v>715.92858727081546</v>
      </c>
      <c r="AB28" s="1176">
        <f t="shared" si="9"/>
        <v>722.63869953668529</v>
      </c>
      <c r="AC28" s="1176">
        <f t="shared" si="9"/>
        <v>715.03484624377506</v>
      </c>
      <c r="AD28" s="1176">
        <f t="shared" si="9"/>
        <v>709.86796401068136</v>
      </c>
      <c r="AE28" s="1176">
        <f t="shared" si="9"/>
        <v>803.81754205226912</v>
      </c>
      <c r="AF28" s="1177">
        <f t="shared" si="9"/>
        <v>778.4999573898391</v>
      </c>
    </row>
    <row r="29" spans="1:32" ht="13.5" customHeight="1" x14ac:dyDescent="0.15">
      <c r="A29" s="135"/>
      <c r="B29" s="1306"/>
      <c r="C29" s="1305" t="s">
        <v>21</v>
      </c>
      <c r="D29" s="144" t="s">
        <v>178</v>
      </c>
      <c r="E29" s="1166">
        <f t="shared" ref="E29:O29" si="10">E9+E13+E17+E21+E25</f>
        <v>1787</v>
      </c>
      <c r="F29" s="1167">
        <f t="shared" si="10"/>
        <v>1507</v>
      </c>
      <c r="G29" s="1167">
        <f t="shared" si="10"/>
        <v>1384</v>
      </c>
      <c r="H29" s="1167">
        <f t="shared" si="10"/>
        <v>1813</v>
      </c>
      <c r="I29" s="1167">
        <f t="shared" si="10"/>
        <v>1306</v>
      </c>
      <c r="J29" s="1167">
        <f t="shared" si="10"/>
        <v>1429</v>
      </c>
      <c r="K29" s="1167">
        <f t="shared" si="10"/>
        <v>1551</v>
      </c>
      <c r="L29" s="1167">
        <f t="shared" si="10"/>
        <v>1773</v>
      </c>
      <c r="M29" s="1167">
        <f t="shared" si="10"/>
        <v>1742</v>
      </c>
      <c r="N29" s="1167">
        <f t="shared" si="10"/>
        <v>1425</v>
      </c>
      <c r="O29" s="1167">
        <f t="shared" si="10"/>
        <v>1421</v>
      </c>
      <c r="P29" s="1168">
        <f>P9+P13+P17+P21+P25</f>
        <v>1683</v>
      </c>
      <c r="Q29" s="135"/>
      <c r="R29" s="1306"/>
      <c r="S29" s="1305" t="s">
        <v>21</v>
      </c>
      <c r="T29" s="144" t="s">
        <v>178</v>
      </c>
      <c r="U29" s="1166">
        <f t="shared" ref="U29:AE29" si="11">U9+U13+U17+U21+U25</f>
        <v>253</v>
      </c>
      <c r="V29" s="1167">
        <f t="shared" si="11"/>
        <v>209</v>
      </c>
      <c r="W29" s="1167">
        <f t="shared" si="11"/>
        <v>192</v>
      </c>
      <c r="X29" s="1167">
        <f t="shared" si="11"/>
        <v>201</v>
      </c>
      <c r="Y29" s="1167">
        <f t="shared" si="11"/>
        <v>188</v>
      </c>
      <c r="Z29" s="1167">
        <f t="shared" si="11"/>
        <v>244</v>
      </c>
      <c r="AA29" s="1167">
        <f t="shared" si="11"/>
        <v>303</v>
      </c>
      <c r="AB29" s="1167">
        <f t="shared" si="11"/>
        <v>221</v>
      </c>
      <c r="AC29" s="1167">
        <f t="shared" si="11"/>
        <v>171</v>
      </c>
      <c r="AD29" s="1167">
        <f t="shared" si="11"/>
        <v>209</v>
      </c>
      <c r="AE29" s="1167">
        <f t="shared" si="11"/>
        <v>208</v>
      </c>
      <c r="AF29" s="1168">
        <f>AF9+AF13+AF17+AF21+AF25</f>
        <v>233</v>
      </c>
    </row>
    <row r="30" spans="1:32" ht="13.5" customHeight="1" x14ac:dyDescent="0.15">
      <c r="A30" s="135"/>
      <c r="B30" s="1306"/>
      <c r="C30" s="1306"/>
      <c r="D30" s="146" t="s">
        <v>176</v>
      </c>
      <c r="E30" s="1169">
        <f t="shared" ref="E30:O30" si="12">E10+E14+E18+E22+E26</f>
        <v>842210.80000000028</v>
      </c>
      <c r="F30" s="1170">
        <f t="shared" si="12"/>
        <v>685508.1</v>
      </c>
      <c r="G30" s="1170">
        <f t="shared" si="12"/>
        <v>626393.00000000012</v>
      </c>
      <c r="H30" s="1170">
        <f t="shared" si="12"/>
        <v>856229.70000000007</v>
      </c>
      <c r="I30" s="1170">
        <f t="shared" si="12"/>
        <v>600358.9</v>
      </c>
      <c r="J30" s="1170">
        <f t="shared" si="12"/>
        <v>650054.00000000012</v>
      </c>
      <c r="K30" s="1170">
        <f t="shared" si="12"/>
        <v>696553.3</v>
      </c>
      <c r="L30" s="1170">
        <f t="shared" si="12"/>
        <v>823806.39999999991</v>
      </c>
      <c r="M30" s="1170">
        <f t="shared" si="12"/>
        <v>811773.7</v>
      </c>
      <c r="N30" s="1170">
        <f t="shared" si="12"/>
        <v>645798.10000000009</v>
      </c>
      <c r="O30" s="1170">
        <f t="shared" si="12"/>
        <v>649656.40000000014</v>
      </c>
      <c r="P30" s="1171">
        <f>P10+P14+P18+P22+P26</f>
        <v>765591.4</v>
      </c>
      <c r="Q30" s="135"/>
      <c r="R30" s="1306"/>
      <c r="S30" s="1306"/>
      <c r="T30" s="146" t="s">
        <v>176</v>
      </c>
      <c r="U30" s="1169">
        <f t="shared" ref="U30:AE30" si="13">U10+U14+U18+U22+U26</f>
        <v>93601.4</v>
      </c>
      <c r="V30" s="1170">
        <f t="shared" si="13"/>
        <v>74062.599999999991</v>
      </c>
      <c r="W30" s="1170">
        <f t="shared" si="13"/>
        <v>65387.7</v>
      </c>
      <c r="X30" s="1170">
        <f t="shared" si="13"/>
        <v>66869.899999999994</v>
      </c>
      <c r="Y30" s="1170">
        <f t="shared" si="13"/>
        <v>60847.8</v>
      </c>
      <c r="Z30" s="1170">
        <f t="shared" si="13"/>
        <v>83519.700000000012</v>
      </c>
      <c r="AA30" s="1170">
        <f t="shared" si="13"/>
        <v>95868.300000000017</v>
      </c>
      <c r="AB30" s="1170">
        <f t="shared" si="13"/>
        <v>73828</v>
      </c>
      <c r="AC30" s="1170">
        <f t="shared" si="13"/>
        <v>59885.200000000012</v>
      </c>
      <c r="AD30" s="1170">
        <f t="shared" si="13"/>
        <v>76593.2</v>
      </c>
      <c r="AE30" s="1170">
        <f t="shared" si="13"/>
        <v>66987.600000000006</v>
      </c>
      <c r="AF30" s="1171">
        <f>AF10+AF14+AF18+AF22+AF26</f>
        <v>80558.100000000006</v>
      </c>
    </row>
    <row r="31" spans="1:32" ht="13.5" customHeight="1" x14ac:dyDescent="0.15">
      <c r="A31" s="135"/>
      <c r="B31" s="1306"/>
      <c r="C31" s="1306"/>
      <c r="D31" s="146" t="s">
        <v>177</v>
      </c>
      <c r="E31" s="1172">
        <f t="shared" ref="E31:O31" si="14">E11+E15+E19+E23+E27</f>
        <v>1805085386</v>
      </c>
      <c r="F31" s="1173">
        <f t="shared" si="14"/>
        <v>1378363371</v>
      </c>
      <c r="G31" s="1173">
        <f t="shared" si="14"/>
        <v>1231788341</v>
      </c>
      <c r="H31" s="1173">
        <f t="shared" si="14"/>
        <v>1811723587</v>
      </c>
      <c r="I31" s="1173">
        <f t="shared" si="14"/>
        <v>1223831112</v>
      </c>
      <c r="J31" s="1173">
        <f t="shared" si="14"/>
        <v>1339159591</v>
      </c>
      <c r="K31" s="1173">
        <f t="shared" si="14"/>
        <v>1437482039</v>
      </c>
      <c r="L31" s="1173">
        <f t="shared" si="14"/>
        <v>1875939818</v>
      </c>
      <c r="M31" s="1173">
        <f t="shared" si="14"/>
        <v>1999642145</v>
      </c>
      <c r="N31" s="1173">
        <f t="shared" si="14"/>
        <v>1392428622</v>
      </c>
      <c r="O31" s="1173">
        <f t="shared" si="14"/>
        <v>1434819377</v>
      </c>
      <c r="P31" s="1174">
        <f>P11+P15+P19+P23+P27</f>
        <v>1647995864</v>
      </c>
      <c r="Q31" s="135"/>
      <c r="R31" s="1306"/>
      <c r="S31" s="1306"/>
      <c r="T31" s="146" t="s">
        <v>177</v>
      </c>
      <c r="U31" s="1172">
        <f t="shared" ref="U31:AE31" si="15">U11+U15+U19+U23+U27</f>
        <v>98431283</v>
      </c>
      <c r="V31" s="1173">
        <f t="shared" si="15"/>
        <v>74437937</v>
      </c>
      <c r="W31" s="1173">
        <f t="shared" si="15"/>
        <v>67833420</v>
      </c>
      <c r="X31" s="1173">
        <f t="shared" si="15"/>
        <v>70156677</v>
      </c>
      <c r="Y31" s="1173">
        <f t="shared" si="15"/>
        <v>63046601</v>
      </c>
      <c r="Z31" s="1173">
        <f t="shared" si="15"/>
        <v>85564425</v>
      </c>
      <c r="AA31" s="1173">
        <f t="shared" si="15"/>
        <v>94768155</v>
      </c>
      <c r="AB31" s="1173">
        <f t="shared" si="15"/>
        <v>77821348</v>
      </c>
      <c r="AC31" s="1173">
        <f t="shared" si="15"/>
        <v>66591330</v>
      </c>
      <c r="AD31" s="1173">
        <f t="shared" si="15"/>
        <v>82038855</v>
      </c>
      <c r="AE31" s="1173">
        <f t="shared" si="15"/>
        <v>72031807</v>
      </c>
      <c r="AF31" s="1174">
        <f>AF11+AF15+AF19+AF23+AF27</f>
        <v>83504372</v>
      </c>
    </row>
    <row r="32" spans="1:32" ht="15.6" customHeight="1" x14ac:dyDescent="0.15">
      <c r="A32" s="135"/>
      <c r="B32" s="1307"/>
      <c r="C32" s="1307"/>
      <c r="D32" s="149" t="s">
        <v>179</v>
      </c>
      <c r="E32" s="1175">
        <f t="shared" ref="E32:P32" si="16">IF(E30=0,0,E31/E30)</f>
        <v>2143.2702905258393</v>
      </c>
      <c r="F32" s="1176">
        <f t="shared" si="16"/>
        <v>2010.7178470976492</v>
      </c>
      <c r="G32" s="1176">
        <f t="shared" si="16"/>
        <v>1966.4784584118911</v>
      </c>
      <c r="H32" s="1176">
        <f t="shared" si="16"/>
        <v>2115.9317260309936</v>
      </c>
      <c r="I32" s="1176">
        <f t="shared" si="16"/>
        <v>2038.4991577538035</v>
      </c>
      <c r="J32" s="1176">
        <f t="shared" si="16"/>
        <v>2060.0743799745865</v>
      </c>
      <c r="K32" s="1176">
        <f t="shared" si="16"/>
        <v>2063.7071692862555</v>
      </c>
      <c r="L32" s="1176">
        <f t="shared" si="16"/>
        <v>2277.1610150151787</v>
      </c>
      <c r="M32" s="1176">
        <f t="shared" si="16"/>
        <v>2463.2999874226034</v>
      </c>
      <c r="N32" s="1176">
        <f t="shared" si="16"/>
        <v>2156.1361391431778</v>
      </c>
      <c r="O32" s="1176">
        <f t="shared" si="16"/>
        <v>2208.5819165331086</v>
      </c>
      <c r="P32" s="1177">
        <f t="shared" si="16"/>
        <v>2152.5788612568008</v>
      </c>
      <c r="Q32" s="135"/>
      <c r="R32" s="1307"/>
      <c r="S32" s="1307"/>
      <c r="T32" s="149" t="s">
        <v>179</v>
      </c>
      <c r="U32" s="1175">
        <f>IF(U30=0,0,U31/U30)</f>
        <v>1051.6005422995811</v>
      </c>
      <c r="V32" s="1176">
        <f t="shared" ref="V32:AF32" si="17">IF(V30=0,0,V31/V30)</f>
        <v>1005.0678345075653</v>
      </c>
      <c r="W32" s="1176">
        <f t="shared" si="17"/>
        <v>1037.4033648530228</v>
      </c>
      <c r="X32" s="1176">
        <f t="shared" si="17"/>
        <v>1049.1518156898696</v>
      </c>
      <c r="Y32" s="1176">
        <f t="shared" si="17"/>
        <v>1036.1360805156471</v>
      </c>
      <c r="Z32" s="1176">
        <f t="shared" si="17"/>
        <v>1024.4819485702174</v>
      </c>
      <c r="AA32" s="1176">
        <f t="shared" si="17"/>
        <v>988.52441317933017</v>
      </c>
      <c r="AB32" s="1176">
        <f t="shared" si="17"/>
        <v>1054.0898845966301</v>
      </c>
      <c r="AC32" s="1176">
        <f t="shared" si="17"/>
        <v>1111.9830943204663</v>
      </c>
      <c r="AD32" s="1176">
        <f t="shared" si="17"/>
        <v>1071.0984134361797</v>
      </c>
      <c r="AE32" s="1176">
        <f t="shared" si="17"/>
        <v>1075.300607873696</v>
      </c>
      <c r="AF32" s="1177">
        <f t="shared" si="17"/>
        <v>1036.5732558240572</v>
      </c>
    </row>
    <row r="33" spans="2:37" ht="13.15" customHeight="1" x14ac:dyDescent="0.15">
      <c r="B33" s="148"/>
      <c r="C33" s="148"/>
      <c r="D33" s="148"/>
      <c r="E33" s="1180"/>
      <c r="F33" s="1180"/>
      <c r="G33" s="1180"/>
      <c r="H33" s="1180"/>
      <c r="I33" s="1180"/>
      <c r="J33" s="1180"/>
      <c r="K33" s="1180"/>
      <c r="L33" s="1180"/>
      <c r="M33" s="1180"/>
      <c r="N33" s="1180"/>
      <c r="O33" s="1180"/>
      <c r="P33" s="1180"/>
      <c r="R33" s="148"/>
      <c r="S33" s="148"/>
      <c r="T33" s="148"/>
      <c r="U33" s="1180"/>
      <c r="V33" s="1180"/>
      <c r="W33" s="1180"/>
      <c r="X33" s="1180"/>
      <c r="Y33" s="1180"/>
      <c r="Z33" s="1180"/>
      <c r="AA33" s="1180"/>
      <c r="AB33" s="1180"/>
      <c r="AC33" s="1180"/>
      <c r="AD33" s="1180"/>
      <c r="AE33" s="1180"/>
      <c r="AF33" s="1180"/>
    </row>
    <row r="34" spans="2:37" ht="13.15" customHeight="1" x14ac:dyDescent="0.15">
      <c r="B34" s="1308" t="s">
        <v>247</v>
      </c>
      <c r="C34" s="1309"/>
      <c r="D34" s="1310"/>
      <c r="E34" s="1336" t="s">
        <v>237</v>
      </c>
      <c r="F34" s="1334" t="s">
        <v>238</v>
      </c>
      <c r="G34" s="1334" t="s">
        <v>94</v>
      </c>
      <c r="H34" s="1334" t="s">
        <v>95</v>
      </c>
      <c r="I34" s="1334" t="s">
        <v>96</v>
      </c>
      <c r="J34" s="1334" t="s">
        <v>97</v>
      </c>
      <c r="K34" s="1334" t="s">
        <v>98</v>
      </c>
      <c r="L34" s="1334" t="s">
        <v>99</v>
      </c>
      <c r="M34" s="1334" t="s">
        <v>100</v>
      </c>
      <c r="N34" s="1334" t="s">
        <v>239</v>
      </c>
      <c r="O34" s="1334" t="s">
        <v>240</v>
      </c>
      <c r="P34" s="1338" t="s">
        <v>241</v>
      </c>
      <c r="R34" s="1308" t="s">
        <v>247</v>
      </c>
      <c r="S34" s="1309"/>
      <c r="T34" s="1310"/>
      <c r="U34" s="1336" t="s">
        <v>237</v>
      </c>
      <c r="V34" s="1334" t="s">
        <v>238</v>
      </c>
      <c r="W34" s="1334" t="s">
        <v>94</v>
      </c>
      <c r="X34" s="1334" t="s">
        <v>95</v>
      </c>
      <c r="Y34" s="1334" t="s">
        <v>96</v>
      </c>
      <c r="Z34" s="1334" t="s">
        <v>97</v>
      </c>
      <c r="AA34" s="1334" t="s">
        <v>98</v>
      </c>
      <c r="AB34" s="1334" t="s">
        <v>99</v>
      </c>
      <c r="AC34" s="1334" t="s">
        <v>100</v>
      </c>
      <c r="AD34" s="1334" t="s">
        <v>239</v>
      </c>
      <c r="AE34" s="1334" t="s">
        <v>240</v>
      </c>
      <c r="AF34" s="1338" t="s">
        <v>241</v>
      </c>
      <c r="AH34" s="1322" t="s">
        <v>21</v>
      </c>
    </row>
    <row r="35" spans="2:37" ht="13.15" customHeight="1" x14ac:dyDescent="0.15">
      <c r="B35" s="1311"/>
      <c r="C35" s="1312"/>
      <c r="D35" s="1313"/>
      <c r="E35" s="1337"/>
      <c r="F35" s="1335"/>
      <c r="G35" s="1335"/>
      <c r="H35" s="1335"/>
      <c r="I35" s="1335"/>
      <c r="J35" s="1335"/>
      <c r="K35" s="1335"/>
      <c r="L35" s="1335"/>
      <c r="M35" s="1335"/>
      <c r="N35" s="1335"/>
      <c r="O35" s="1335"/>
      <c r="P35" s="1339"/>
      <c r="R35" s="1311"/>
      <c r="S35" s="1312"/>
      <c r="T35" s="1313"/>
      <c r="U35" s="1337"/>
      <c r="V35" s="1335"/>
      <c r="W35" s="1335"/>
      <c r="X35" s="1335"/>
      <c r="Y35" s="1335"/>
      <c r="Z35" s="1335"/>
      <c r="AA35" s="1335"/>
      <c r="AB35" s="1335"/>
      <c r="AC35" s="1335"/>
      <c r="AD35" s="1335"/>
      <c r="AE35" s="1335"/>
      <c r="AF35" s="1339"/>
      <c r="AH35" s="1323"/>
      <c r="AJ35" t="s">
        <v>381</v>
      </c>
    </row>
    <row r="36" spans="2:37" ht="13.5" customHeight="1" x14ac:dyDescent="0.15">
      <c r="B36" s="1305" t="s">
        <v>332</v>
      </c>
      <c r="C36" s="1305">
        <v>5</v>
      </c>
      <c r="D36" s="144" t="s">
        <v>178</v>
      </c>
      <c r="E36" s="1166">
        <f>'第9表_月別 卸売価格(成牛・規格別)_1和種'!E36+'第9表_月別 卸売価格(成牛・規格別)_2交雑種'!E36+'第9表_月別 卸売価格(成牛・規格別)_3乳牛'!E36+'卸価格・月別（外国 計 3）'!E36</f>
        <v>12</v>
      </c>
      <c r="F36" s="1167">
        <f>'第9表_月別 卸売価格(成牛・規格別)_1和種'!F36+'第9表_月別 卸売価格(成牛・規格別)_2交雑種'!F36+'第9表_月別 卸売価格(成牛・規格別)_3乳牛'!F36+'卸価格・月別（外国 計 3）'!F36</f>
        <v>7</v>
      </c>
      <c r="G36" s="1167">
        <f>'第9表_月別 卸売価格(成牛・規格別)_1和種'!G36+'第9表_月別 卸売価格(成牛・規格別)_2交雑種'!G36+'第9表_月別 卸売価格(成牛・規格別)_3乳牛'!G36+'卸価格・月別（外国 計 3）'!G36</f>
        <v>4</v>
      </c>
      <c r="H36" s="1167">
        <f>'第9表_月別 卸売価格(成牛・規格別)_1和種'!H36+'第9表_月別 卸売価格(成牛・規格別)_2交雑種'!H36+'第9表_月別 卸売価格(成牛・規格別)_3乳牛'!H36+'卸価格・月別（外国 計 3）'!H36</f>
        <v>10</v>
      </c>
      <c r="I36" s="1167">
        <f>'第9表_月別 卸売価格(成牛・規格別)_1和種'!I36+'第9表_月別 卸売価格(成牛・規格別)_2交雑種'!I36+'第9表_月別 卸売価格(成牛・規格別)_3乳牛'!I36+'卸価格・月別（外国 計 3）'!I36</f>
        <v>0</v>
      </c>
      <c r="J36" s="1167">
        <f>'第9表_月別 卸売価格(成牛・規格別)_1和種'!J36+'第9表_月別 卸売価格(成牛・規格別)_2交雑種'!J36+'第9表_月別 卸売価格(成牛・規格別)_3乳牛'!J36+'卸価格・月別（外国 計 3）'!J36</f>
        <v>0</v>
      </c>
      <c r="K36" s="1167">
        <f>'第9表_月別 卸売価格(成牛・規格別)_1和種'!K36+'第9表_月別 卸売価格(成牛・規格別)_2交雑種'!K36+'第9表_月別 卸売価格(成牛・規格別)_3乳牛'!K36+'卸価格・月別（外国 計 3）'!K36</f>
        <v>3</v>
      </c>
      <c r="L36" s="1167">
        <f>'第9表_月別 卸売価格(成牛・規格別)_1和種'!L36+'第9表_月別 卸売価格(成牛・規格別)_2交雑種'!L36+'第9表_月別 卸売価格(成牛・規格別)_3乳牛'!L36+'卸価格・月別（外国 計 3）'!L36</f>
        <v>6</v>
      </c>
      <c r="M36" s="1167">
        <f>'第9表_月別 卸売価格(成牛・規格別)_1和種'!M36+'第9表_月別 卸売価格(成牛・規格別)_2交雑種'!M36+'第9表_月別 卸売価格(成牛・規格別)_3乳牛'!M36+'卸価格・月別（外国 計 3）'!M36</f>
        <v>3</v>
      </c>
      <c r="N36" s="1167">
        <f>'第9表_月別 卸売価格(成牛・規格別)_1和種'!N36+'第9表_月別 卸売価格(成牛・規格別)_2交雑種'!N36+'第9表_月別 卸売価格(成牛・規格別)_3乳牛'!N36+'卸価格・月別（外国 計 3）'!N36</f>
        <v>7</v>
      </c>
      <c r="O36" s="1167">
        <f>'第9表_月別 卸売価格(成牛・規格別)_1和種'!O36+'第9表_月別 卸売価格(成牛・規格別)_2交雑種'!O36+'第9表_月別 卸売価格(成牛・規格別)_3乳牛'!O36+'卸価格・月別（外国 計 3）'!O36</f>
        <v>6</v>
      </c>
      <c r="P36" s="1168">
        <f>'第9表_月別 卸売価格(成牛・規格別)_1和種'!P36+'第9表_月別 卸売価格(成牛・規格別)_2交雑種'!P36+'第9表_月別 卸売価格(成牛・規格別)_3乳牛'!P36+'卸価格・月別（外国 計 3）'!P36</f>
        <v>6</v>
      </c>
      <c r="R36" s="1305" t="s">
        <v>21</v>
      </c>
      <c r="S36" s="1305">
        <v>5</v>
      </c>
      <c r="T36" s="144" t="s">
        <v>178</v>
      </c>
      <c r="U36" s="1166">
        <f>'第9表_月別 卸売価格(成牛・規格別)_1和種'!U36+'第9表_月別 卸売価格(成牛・規格別)_2交雑種'!U36+'第9表_月別 卸売価格(成牛・規格別)_3乳牛'!U36+'卸価格・月別（外国 計 3）'!V36</f>
        <v>853</v>
      </c>
      <c r="V36" s="1167">
        <f>'第9表_月別 卸売価格(成牛・規格別)_1和種'!V36+'第9表_月別 卸売価格(成牛・規格別)_2交雑種'!V36+'第9表_月別 卸売価格(成牛・規格別)_3乳牛'!V36+'卸価格・月別（外国 計 3）'!W36</f>
        <v>609</v>
      </c>
      <c r="W36" s="1167">
        <f>'第9表_月別 卸売価格(成牛・規格別)_1和種'!W36+'第9表_月別 卸売価格(成牛・規格別)_2交雑種'!W36+'第9表_月別 卸売価格(成牛・規格別)_3乳牛'!W36+'卸価格・月別（外国 計 3）'!X36</f>
        <v>502</v>
      </c>
      <c r="X36" s="1167">
        <f>'第9表_月別 卸売価格(成牛・規格別)_1和種'!X36+'第9表_月別 卸売価格(成牛・規格別)_2交雑種'!X36+'第9表_月別 卸売価格(成牛・規格別)_3乳牛'!X36+'卸価格・月別（外国 計 3）'!Y36</f>
        <v>926</v>
      </c>
      <c r="Y36" s="1167">
        <f>'第9表_月別 卸売価格(成牛・規格別)_1和種'!Y36+'第9表_月別 卸売価格(成牛・規格別)_2交雑種'!Y36+'第9表_月別 卸売価格(成牛・規格別)_3乳牛'!Y36+'卸価格・月別（外国 計 3）'!Z36</f>
        <v>559</v>
      </c>
      <c r="Z36" s="1167">
        <f>'第9表_月別 卸売価格(成牛・規格別)_1和種'!Z36+'第9表_月別 卸売価格(成牛・規格別)_2交雑種'!Z36+'第9表_月別 卸売価格(成牛・規格別)_3乳牛'!Z36+'卸価格・月別（外国 計 3）'!AA36</f>
        <v>534</v>
      </c>
      <c r="AA36" s="1167">
        <f>'第9表_月別 卸売価格(成牛・規格別)_1和種'!AA36+'第9表_月別 卸売価格(成牛・規格別)_2交雑種'!AA36+'第9表_月別 卸売価格(成牛・規格別)_3乳牛'!AA36+'卸価格・月別（外国 計 3）'!AB36</f>
        <v>577</v>
      </c>
      <c r="AB36" s="1167">
        <f>'第9表_月別 卸売価格(成牛・規格別)_1和種'!AB36+'第9表_月別 卸売価格(成牛・規格別)_2交雑種'!AB36+'第9表_月別 卸売価格(成牛・規格別)_3乳牛'!AB36+'卸価格・月別（外国 計 3）'!AC36</f>
        <v>798</v>
      </c>
      <c r="AC36" s="1167">
        <f>'第9表_月別 卸売価格(成牛・規格別)_1和種'!AC36+'第9表_月別 卸売価格(成牛・規格別)_2交雑種'!AC36+'第9表_月別 卸売価格(成牛・規格別)_3乳牛'!AC36+'卸価格・月別（外国 計 3）'!AD36</f>
        <v>738</v>
      </c>
      <c r="AD36" s="1167">
        <f>'第9表_月別 卸売価格(成牛・規格別)_1和種'!AD36+'第9表_月別 卸売価格(成牛・規格別)_2交雑種'!AD36+'第9表_月別 卸売価格(成牛・規格別)_3乳牛'!AD36+'卸価格・月別（外国 計 3）'!AE36</f>
        <v>497</v>
      </c>
      <c r="AE36" s="1167">
        <f>'第9表_月別 卸売価格(成牛・規格別)_1和種'!AE36+'第9表_月別 卸売価格(成牛・規格別)_2交雑種'!AE36+'第9表_月別 卸売価格(成牛・規格別)_3乳牛'!AE36+'卸価格・月別（外国 計 3）'!AF36</f>
        <v>525</v>
      </c>
      <c r="AF36" s="1168">
        <f>'第9表_月別 卸売価格(成牛・規格別)_1和種'!AF36+'第9表_月別 卸売価格(成牛・規格別)_2交雑種'!AF36+'第9表_月別 卸売価格(成牛・規格別)_3乳牛'!AF36+'卸価格・月別（外国 計 3）'!AG36</f>
        <v>582</v>
      </c>
      <c r="AH36" s="172">
        <f>SUM(U36:AG36)</f>
        <v>7700</v>
      </c>
      <c r="AI36" s="134">
        <f>AH36</f>
        <v>7700</v>
      </c>
      <c r="AJ36" s="410">
        <v>905</v>
      </c>
      <c r="AK36" s="170">
        <f>AJ36-AI36</f>
        <v>-6795</v>
      </c>
    </row>
    <row r="37" spans="2:37" ht="13.5" customHeight="1" x14ac:dyDescent="0.15">
      <c r="B37" s="1306"/>
      <c r="C37" s="1306"/>
      <c r="D37" s="146" t="s">
        <v>176</v>
      </c>
      <c r="E37" s="1169">
        <f>'第9表_月別 卸売価格(成牛・規格別)_1和種'!E37+'第9表_月別 卸売価格(成牛・規格別)_2交雑種'!E37+'第9表_月別 卸売価格(成牛・規格別)_3乳牛'!E37+'卸価格・月別（外国 計 3）'!E37</f>
        <v>6598.4</v>
      </c>
      <c r="F37" s="1170">
        <f>'第9表_月別 卸売価格(成牛・規格別)_1和種'!F37+'第9表_月別 卸売価格(成牛・規格別)_2交雑種'!F37+'第9表_月別 卸売価格(成牛・規格別)_3乳牛'!F37+'卸価格・月別（外国 計 3）'!F37</f>
        <v>3479.3</v>
      </c>
      <c r="G37" s="1170">
        <f>'第9表_月別 卸売価格(成牛・規格別)_1和種'!G37+'第9表_月別 卸売価格(成牛・規格別)_2交雑種'!G37+'第9表_月別 卸売価格(成牛・規格別)_3乳牛'!G37+'卸価格・月別（外国 計 3）'!G37</f>
        <v>1703.1999999999998</v>
      </c>
      <c r="H37" s="1170">
        <f>'第9表_月別 卸売価格(成牛・規格別)_1和種'!H37+'第9表_月別 卸売価格(成牛・規格別)_2交雑種'!H37+'第9表_月別 卸売価格(成牛・規格別)_3乳牛'!H37+'卸価格・月別（外国 計 3）'!H37</f>
        <v>4900</v>
      </c>
      <c r="I37" s="1170">
        <f>'第9表_月別 卸売価格(成牛・規格別)_1和種'!I37+'第9表_月別 卸売価格(成牛・規格別)_2交雑種'!I37+'第9表_月別 卸売価格(成牛・規格別)_3乳牛'!I37+'卸価格・月別（外国 計 3）'!I37</f>
        <v>0</v>
      </c>
      <c r="J37" s="1170">
        <f>'第9表_月別 卸売価格(成牛・規格別)_1和種'!J37+'第9表_月別 卸売価格(成牛・規格別)_2交雑種'!J37+'第9表_月別 卸売価格(成牛・規格別)_3乳牛'!J37+'卸価格・月別（外国 計 3）'!J37</f>
        <v>0</v>
      </c>
      <c r="K37" s="1170">
        <f>'第9表_月別 卸売価格(成牛・規格別)_1和種'!K37+'第9表_月別 卸売価格(成牛・規格別)_2交雑種'!K37+'第9表_月別 卸売価格(成牛・規格別)_3乳牛'!K37+'卸価格・月別（外国 計 3）'!K37</f>
        <v>1389.8999999999999</v>
      </c>
      <c r="L37" s="1170">
        <f>'第9表_月別 卸売価格(成牛・規格別)_1和種'!L37+'第9表_月別 卸売価格(成牛・規格別)_2交雑種'!L37+'第9表_月別 卸売価格(成牛・規格別)_3乳牛'!L37+'卸価格・月別（外国 計 3）'!L37</f>
        <v>2876.6</v>
      </c>
      <c r="M37" s="1170">
        <f>'第9表_月別 卸売価格(成牛・規格別)_1和種'!M37+'第9表_月別 卸売価格(成牛・規格別)_2交雑種'!M37+'第9表_月別 卸売価格(成牛・規格別)_3乳牛'!M37+'卸価格・月別（外国 計 3）'!M37</f>
        <v>1639</v>
      </c>
      <c r="N37" s="1170">
        <f>'第9表_月別 卸売価格(成牛・規格別)_1和種'!N37+'第9表_月別 卸売価格(成牛・規格別)_2交雑種'!N37+'第9表_月別 卸売価格(成牛・規格別)_3乳牛'!N37+'卸価格・月別（外国 計 3）'!N37</f>
        <v>3394</v>
      </c>
      <c r="O37" s="1170">
        <f>'第9表_月別 卸売価格(成牛・規格別)_1和種'!O37+'第9表_月別 卸売価格(成牛・規格別)_2交雑種'!O37+'第9表_月別 卸売価格(成牛・規格別)_3乳牛'!O37+'卸価格・月別（外国 計 3）'!O37</f>
        <v>3033.3999999999996</v>
      </c>
      <c r="P37" s="1171">
        <f>'第9表_月別 卸売価格(成牛・規格別)_1和種'!P37+'第9表_月別 卸売価格(成牛・規格別)_2交雑種'!P37+'第9表_月別 卸売価格(成牛・規格別)_3乳牛'!P37+'卸価格・月別（外国 計 3）'!P37</f>
        <v>3412.5000000000005</v>
      </c>
      <c r="R37" s="1306"/>
      <c r="S37" s="1306"/>
      <c r="T37" s="146" t="s">
        <v>176</v>
      </c>
      <c r="U37" s="1169">
        <f>'第9表_月別 卸売価格(成牛・規格別)_1和種'!U37+'第9表_月別 卸売価格(成牛・規格別)_2交雑種'!U37+'第9表_月別 卸売価格(成牛・規格別)_3乳牛'!U37+'卸価格・月別（外国 計 3）'!V37</f>
        <v>430763.60000000009</v>
      </c>
      <c r="V37" s="1170">
        <f>'第9表_月別 卸売価格(成牛・規格別)_1和種'!V37+'第9表_月別 卸売価格(成牛・規格別)_2交雑種'!V37+'第9表_月別 卸売価格(成牛・規格別)_3乳牛'!V37+'卸価格・月別（外国 計 3）'!W37</f>
        <v>299899.10000000009</v>
      </c>
      <c r="W37" s="1170">
        <f>'第9表_月別 卸売価格(成牛・規格別)_1和種'!W37+'第9表_月別 卸売価格(成牛・規格別)_2交雑種'!W37+'第9表_月別 卸売価格(成牛・規格別)_3乳牛'!W37+'卸価格・月別（外国 計 3）'!X37</f>
        <v>247515.00000000006</v>
      </c>
      <c r="X37" s="1170">
        <f>'第9表_月別 卸売価格(成牛・規格別)_1和種'!X37+'第9表_月別 卸売価格(成牛・規格別)_2交雑種'!X37+'第9表_月別 卸売価格(成牛・規格別)_3乳牛'!X37+'卸価格・月別（外国 計 3）'!Y37</f>
        <v>466605.50000000006</v>
      </c>
      <c r="Y37" s="1170">
        <f>'第9表_月別 卸売価格(成牛・規格別)_1和種'!Y37+'第9表_月別 卸売価格(成牛・規格別)_2交雑種'!Y37+'第9表_月別 卸売価格(成牛・規格別)_3乳牛'!Y37+'卸価格・月別（外国 計 3）'!Z37</f>
        <v>276883</v>
      </c>
      <c r="Z37" s="1170">
        <f>'第9表_月別 卸売価格(成牛・規格別)_1和種'!Z37+'第9表_月別 卸売価格(成牛・規格別)_2交雑種'!Z37+'第9表_月別 卸売価格(成牛・規格別)_3乳牛'!Z37+'卸価格・月別（外国 計 3）'!AA37</f>
        <v>264992.5</v>
      </c>
      <c r="AA37" s="1170">
        <f>'第9表_月別 卸売価格(成牛・規格別)_1和種'!AA37+'第9表_月別 卸売価格(成牛・規格別)_2交雑種'!AA37+'第9表_月別 卸売価格(成牛・規格別)_3乳牛'!AA37+'卸価格・月別（外国 計 3）'!AB37</f>
        <v>278095.50000000006</v>
      </c>
      <c r="AB37" s="1170">
        <f>'第9表_月別 卸売価格(成牛・規格別)_1和種'!AB37+'第9表_月別 卸売価格(成牛・規格別)_2交雑種'!AB37+'第9表_月別 卸売価格(成牛・規格別)_3乳牛'!AB37+'卸価格・月別（外国 計 3）'!AC37</f>
        <v>398093.3</v>
      </c>
      <c r="AC37" s="1170">
        <f>'第9表_月別 卸売価格(成牛・規格別)_1和種'!AC37+'第9表_月別 卸売価格(成牛・規格別)_2交雑種'!AC37+'第9表_月別 卸売価格(成牛・規格別)_3乳牛'!AC37+'卸価格・月別（外国 計 3）'!AD37</f>
        <v>371323.79999999981</v>
      </c>
      <c r="AD37" s="1170">
        <f>'第9表_月別 卸売価格(成牛・規格別)_1和種'!AD37+'第9表_月別 卸売価格(成牛・規格別)_2交雑種'!AD37+'第9表_月別 卸売価格(成牛・規格別)_3乳牛'!AD37+'卸価格・月別（外国 計 3）'!AE37</f>
        <v>245448.8</v>
      </c>
      <c r="AE37" s="1170">
        <f>'第9表_月別 卸売価格(成牛・規格別)_1和種'!AE37+'第9表_月別 卸売価格(成牛・規格別)_2交雑種'!AE37+'第9表_月別 卸売価格(成牛・規格別)_3乳牛'!AE37+'卸価格・月別（外国 計 3）'!AF37</f>
        <v>262375.39999999997</v>
      </c>
      <c r="AF37" s="1171">
        <f>'第9表_月別 卸売価格(成牛・規格別)_1和種'!AF37+'第9表_月別 卸売価格(成牛・規格別)_2交雑種'!AF37+'第9表_月別 卸売価格(成牛・規格別)_3乳牛'!AF37+'卸価格・月別（外国 計 3）'!AG37</f>
        <v>289634.89999999997</v>
      </c>
      <c r="AH37" s="169">
        <f>SUM(U37:AG37)</f>
        <v>3831630.3999999994</v>
      </c>
      <c r="AI37" s="134">
        <f t="shared" ref="AI37:AI59" si="18">AH37</f>
        <v>3831630.3999999994</v>
      </c>
      <c r="AJ37" s="410">
        <v>418324.5</v>
      </c>
      <c r="AK37" s="170">
        <f t="shared" ref="AK37:AK58" si="19">AJ37-AI37</f>
        <v>-3413305.8999999994</v>
      </c>
    </row>
    <row r="38" spans="2:37" ht="13.5" customHeight="1" x14ac:dyDescent="0.15">
      <c r="B38" s="1306"/>
      <c r="C38" s="1306"/>
      <c r="D38" s="146" t="s">
        <v>177</v>
      </c>
      <c r="E38" s="1172">
        <f>'第9表_月別 卸売価格(成牛・規格別)_1和種'!E38+'第9表_月別 卸売価格(成牛・規格別)_2交雑種'!E38+'第9表_月別 卸売価格(成牛・規格別)_3乳牛'!E38+'卸価格・月別（外国 計 3）'!E38</f>
        <v>13023033</v>
      </c>
      <c r="F38" s="1173">
        <f>'第9表_月別 卸売価格(成牛・規格別)_1和種'!F38+'第9表_月別 卸売価格(成牛・規格別)_2交雑種'!F38+'第9表_月別 卸売価格(成牛・規格別)_3乳牛'!F38+'卸価格・月別（外国 計 3）'!F38</f>
        <v>6614165</v>
      </c>
      <c r="G38" s="1173">
        <f>'第9表_月別 卸売価格(成牛・規格別)_1和種'!G38+'第9表_月別 卸売価格(成牛・規格別)_2交雑種'!G38+'第9表_月別 卸売価格(成牛・規格別)_3乳牛'!G38+'卸価格・月別（外国 計 3）'!G38</f>
        <v>2750183</v>
      </c>
      <c r="H38" s="1173">
        <f>'第9表_月別 卸売価格(成牛・規格別)_1和種'!H38+'第9表_月別 卸売価格(成牛・規格別)_2交雑種'!H38+'第9表_月別 卸売価格(成牛・規格別)_3乳牛'!H38+'卸価格・月別（外国 計 3）'!H38</f>
        <v>10175222</v>
      </c>
      <c r="I38" s="1173">
        <f>'第9表_月別 卸売価格(成牛・規格別)_1和種'!I38+'第9表_月別 卸売価格(成牛・規格別)_2交雑種'!I38+'第9表_月別 卸売価格(成牛・規格別)_3乳牛'!I38+'卸価格・月別（外国 計 3）'!I38</f>
        <v>0</v>
      </c>
      <c r="J38" s="1173">
        <f>'第9表_月別 卸売価格(成牛・規格別)_1和種'!J38+'第9表_月別 卸売価格(成牛・規格別)_2交雑種'!J38+'第9表_月別 卸売価格(成牛・規格別)_3乳牛'!J38+'卸価格・月別（外国 計 3）'!J38</f>
        <v>0</v>
      </c>
      <c r="K38" s="1173">
        <f>'第9表_月別 卸売価格(成牛・規格別)_1和種'!K38+'第9表_月別 卸売価格(成牛・規格別)_2交雑種'!K38+'第9表_月別 卸売価格(成牛・規格別)_3乳牛'!K38+'卸価格・月別（外国 計 3）'!K38</f>
        <v>2655974</v>
      </c>
      <c r="L38" s="1173">
        <f>'第9表_月別 卸売価格(成牛・規格別)_1和種'!L38+'第9表_月別 卸売価格(成牛・規格別)_2交雑種'!L38+'第9表_月別 卸売価格(成牛・規格別)_3乳牛'!L38+'卸価格・月別（外国 計 3）'!L38</f>
        <v>5475793</v>
      </c>
      <c r="M38" s="1173">
        <f>'第9表_月別 卸売価格(成牛・規格別)_1和種'!M38+'第9表_月別 卸売価格(成牛・規格別)_2交雑種'!M38+'第9表_月別 卸売価格(成牛・規格別)_3乳牛'!M38+'卸価格・月別（外国 計 3）'!M38</f>
        <v>3666640</v>
      </c>
      <c r="N38" s="1173">
        <f>'第9表_月別 卸売価格(成牛・規格別)_1和種'!N38+'第9表_月別 卸売価格(成牛・規格別)_2交雑種'!N38+'第9表_月別 卸売価格(成牛・規格別)_3乳牛'!N38+'卸価格・月別（外国 計 3）'!N38</f>
        <v>7229627</v>
      </c>
      <c r="O38" s="1173">
        <f>'第9表_月別 卸売価格(成牛・規格別)_1和種'!O38+'第9表_月別 卸売価格(成牛・規格別)_2交雑種'!O38+'第9表_月別 卸売価格(成牛・規格別)_3乳牛'!O38+'卸価格・月別（外国 計 3）'!O38</f>
        <v>6208096</v>
      </c>
      <c r="P38" s="1174">
        <f>'第9表_月別 卸売価格(成牛・規格別)_1和種'!P38+'第9表_月別 卸売価格(成牛・規格別)_2交雑種'!P38+'第9表_月別 卸売価格(成牛・規格別)_3乳牛'!P38+'卸価格・月別（外国 計 3）'!P38</f>
        <v>6707324</v>
      </c>
      <c r="R38" s="1306"/>
      <c r="S38" s="1306"/>
      <c r="T38" s="146" t="s">
        <v>177</v>
      </c>
      <c r="U38" s="1172">
        <f>'第9表_月別 卸売価格(成牛・規格別)_1和種'!U38+'第9表_月別 卸売価格(成牛・規格別)_2交雑種'!U38+'第9表_月別 卸売価格(成牛・規格別)_3乳牛'!U38+'卸価格・月別（外国 計 3）'!V38</f>
        <v>1057338925</v>
      </c>
      <c r="V38" s="1173">
        <f>'第9表_月別 卸売価格(成牛・規格別)_1和種'!V38+'第9表_月別 卸売価格(成牛・規格別)_2交雑種'!V38+'第9表_月別 卸売価格(成牛・規格別)_3乳牛'!V38+'卸価格・月別（外国 計 3）'!W38</f>
        <v>704423451</v>
      </c>
      <c r="W38" s="1173">
        <f>'第9表_月別 卸売価格(成牛・規格別)_1和種'!W38+'第9表_月別 卸売価格(成牛・規格別)_2交雑種'!W38+'第9表_月別 卸売価格(成牛・規格別)_3乳牛'!W38+'卸価格・月別（外国 計 3）'!X38</f>
        <v>585583246</v>
      </c>
      <c r="X38" s="1173">
        <f>'第9表_月別 卸売価格(成牛・規格別)_1和種'!X38+'第9表_月別 卸売価格(成牛・規格別)_2交雑種'!X38+'第9表_月別 卸売価格(成牛・規格別)_3乳牛'!X38+'卸価格・月別（外国 計 3）'!Y38</f>
        <v>1136158646</v>
      </c>
      <c r="Y38" s="1173">
        <f>'第9表_月別 卸売価格(成牛・規格別)_1和種'!Y38+'第9表_月別 卸売価格(成牛・規格別)_2交雑種'!Y38+'第9表_月別 卸売価格(成牛・規格別)_3乳牛'!Y38+'卸価格・月別（外国 計 3）'!Z38</f>
        <v>667795656</v>
      </c>
      <c r="Z38" s="1173">
        <f>'第9表_月別 卸売価格(成牛・規格別)_1和種'!Z38+'第9表_月別 卸売価格(成牛・規格別)_2交雑種'!Z38+'第9表_月別 卸売価格(成牛・規格別)_3乳牛'!Z38+'卸価格・月別（外国 計 3）'!AA38</f>
        <v>652713047</v>
      </c>
      <c r="AA38" s="1173">
        <f>'第9表_月別 卸売価格(成牛・規格別)_1和種'!AA38+'第9表_月別 卸売価格(成牛・規格別)_2交雑種'!AA38+'第9表_月別 卸売価格(成牛・規格別)_3乳牛'!AA38+'卸価格・月別（外国 計 3）'!AB38</f>
        <v>670685745</v>
      </c>
      <c r="AB38" s="1173">
        <f>'第9表_月別 卸売価格(成牛・規格別)_1和種'!AB38+'第9表_月別 卸売価格(成牛・規格別)_2交雑種'!AB38+'第9表_月別 卸売価格(成牛・規格別)_3乳牛'!AB38+'卸価格・月別（外国 計 3）'!AC38</f>
        <v>1033815585</v>
      </c>
      <c r="AC38" s="1173">
        <f>'第9表_月別 卸売価格(成牛・規格別)_1和種'!AC38+'第9表_月別 卸売価格(成牛・規格別)_2交雑種'!AC38+'第9表_月別 卸売価格(成牛・規格別)_3乳牛'!AC38+'卸価格・月別（外国 計 3）'!AD38</f>
        <v>1046416358</v>
      </c>
      <c r="AD38" s="1173">
        <f>'第9表_月別 卸売価格(成牛・規格別)_1和種'!AD38+'第9表_月別 卸売価格(成牛・規格別)_2交雑種'!AD38+'第9表_月別 卸売価格(成牛・規格別)_3乳牛'!AD38+'卸価格・月別（外国 計 3）'!AE38</f>
        <v>644324979</v>
      </c>
      <c r="AE38" s="1173">
        <f>'第9表_月別 卸売価格(成牛・規格別)_1和種'!AE38+'第9表_月別 卸売価格(成牛・規格別)_2交雑種'!AE38+'第9表_月別 卸売価格(成牛・規格別)_3乳牛'!AE38+'卸価格・月別（外国 計 3）'!AF38</f>
        <v>692414510</v>
      </c>
      <c r="AF38" s="1174">
        <f>'第9表_月別 卸売価格(成牛・規格別)_1和種'!AF38+'第9表_月別 卸売価格(成牛・規格別)_2交雑種'!AF38+'第9表_月別 卸売価格(成牛・規格別)_3乳牛'!AF38+'卸価格・月別（外国 計 3）'!AG38</f>
        <v>742503167</v>
      </c>
      <c r="AH38" s="169">
        <f>SUM(U38:AF38)</f>
        <v>9634173315</v>
      </c>
      <c r="AI38" s="134">
        <f t="shared" si="18"/>
        <v>9634173315</v>
      </c>
      <c r="AJ38" s="410">
        <v>1012950450</v>
      </c>
      <c r="AK38" s="170">
        <f t="shared" si="19"/>
        <v>-8621222865</v>
      </c>
    </row>
    <row r="39" spans="2:37" ht="15.6" customHeight="1" x14ac:dyDescent="0.15">
      <c r="B39" s="1306"/>
      <c r="C39" s="1307"/>
      <c r="D39" s="149" t="s">
        <v>179</v>
      </c>
      <c r="E39" s="1175">
        <f t="shared" ref="E39:P39" si="20">IF(E37=0,0,E38/E37)</f>
        <v>1973.6652824927255</v>
      </c>
      <c r="F39" s="1176">
        <f t="shared" si="20"/>
        <v>1901.0045124019198</v>
      </c>
      <c r="G39" s="1176">
        <f t="shared" si="20"/>
        <v>1614.7152418976048</v>
      </c>
      <c r="H39" s="1176">
        <f t="shared" si="20"/>
        <v>2076.5759183673467</v>
      </c>
      <c r="I39" s="1176">
        <f t="shared" si="20"/>
        <v>0</v>
      </c>
      <c r="J39" s="1176">
        <f t="shared" si="20"/>
        <v>0</v>
      </c>
      <c r="K39" s="1176">
        <f t="shared" si="20"/>
        <v>1910.9101374199583</v>
      </c>
      <c r="L39" s="1176">
        <f t="shared" si="20"/>
        <v>1903.5642772717792</v>
      </c>
      <c r="M39" s="1176">
        <f t="shared" si="20"/>
        <v>2237.1201952410006</v>
      </c>
      <c r="N39" s="1176">
        <f t="shared" si="20"/>
        <v>2130.1199175014731</v>
      </c>
      <c r="O39" s="1176">
        <f t="shared" si="20"/>
        <v>2046.5800751631834</v>
      </c>
      <c r="P39" s="1177">
        <f t="shared" si="20"/>
        <v>1965.5161904761901</v>
      </c>
      <c r="R39" s="1306"/>
      <c r="S39" s="1307"/>
      <c r="T39" s="149" t="s">
        <v>179</v>
      </c>
      <c r="U39" s="1175">
        <f>IF(U37=0,0,U38/U37)</f>
        <v>2454.5688749002929</v>
      </c>
      <c r="V39" s="1176">
        <f t="shared" ref="V39:AF39" si="21">IF(V37=0,0,V38/V37)</f>
        <v>2348.8681726620712</v>
      </c>
      <c r="W39" s="1176">
        <f t="shared" si="21"/>
        <v>2365.8495283114148</v>
      </c>
      <c r="X39" s="1176">
        <f t="shared" si="21"/>
        <v>2434.9448216962719</v>
      </c>
      <c r="Y39" s="1176">
        <f t="shared" si="21"/>
        <v>2411.8333592167087</v>
      </c>
      <c r="Z39" s="1176">
        <f t="shared" si="21"/>
        <v>2463.1378133343396</v>
      </c>
      <c r="AA39" s="1176">
        <f t="shared" si="21"/>
        <v>2411.7101679099442</v>
      </c>
      <c r="AB39" s="1176">
        <f t="shared" si="21"/>
        <v>2596.9178205209682</v>
      </c>
      <c r="AC39" s="1176">
        <f t="shared" si="21"/>
        <v>2818.0697224363225</v>
      </c>
      <c r="AD39" s="1176">
        <f t="shared" si="21"/>
        <v>2625.0891387531738</v>
      </c>
      <c r="AE39" s="1176">
        <f t="shared" si="21"/>
        <v>2639.022217784137</v>
      </c>
      <c r="AF39" s="1177">
        <f t="shared" si="21"/>
        <v>2563.5832111392656</v>
      </c>
      <c r="AH39" s="171">
        <f>IF(AH37=0,"－　　",AH38/AH37)</f>
        <v>2514.3796006525058</v>
      </c>
      <c r="AI39" s="134">
        <f t="shared" si="18"/>
        <v>2514.3796006525058</v>
      </c>
      <c r="AJ39" s="410"/>
      <c r="AK39" s="170"/>
    </row>
    <row r="40" spans="2:37" ht="13.5" customHeight="1" x14ac:dyDescent="0.15">
      <c r="B40" s="1306"/>
      <c r="C40" s="1305">
        <v>4</v>
      </c>
      <c r="D40" s="144" t="s">
        <v>178</v>
      </c>
      <c r="E40" s="1166">
        <f>'第9表_月別 卸売価格(成牛・規格別)_1和種'!E40+'第9表_月別 卸売価格(成牛・規格別)_2交雑種'!E40+'第9表_月別 卸売価格(成牛・規格別)_3乳牛'!E40+'卸価格・月別（外国 計 3）'!E40</f>
        <v>130</v>
      </c>
      <c r="F40" s="1167">
        <f>'第9表_月別 卸売価格(成牛・規格別)_1和種'!F40+'第9表_月別 卸売価格(成牛・規格別)_2交雑種'!F40+'第9表_月別 卸売価格(成牛・規格別)_3乳牛'!F40+'卸価格・月別（外国 計 3）'!F40</f>
        <v>127</v>
      </c>
      <c r="G40" s="1167">
        <f>'第9表_月別 卸売価格(成牛・規格別)_1和種'!G40+'第9表_月別 卸売価格(成牛・規格別)_2交雑種'!G40+'第9表_月別 卸売価格(成牛・規格別)_3乳牛'!G40+'卸価格・月別（外国 計 3）'!G40</f>
        <v>90</v>
      </c>
      <c r="H40" s="1167">
        <f>'第9表_月別 卸売価格(成牛・規格別)_1和種'!H40+'第9表_月別 卸売価格(成牛・規格別)_2交雑種'!H40+'第9表_月別 卸売価格(成牛・規格別)_3乳牛'!H40+'卸価格・月別（外国 計 3）'!H40</f>
        <v>119</v>
      </c>
      <c r="I40" s="1167">
        <f>'第9表_月別 卸売価格(成牛・規格別)_1和種'!I40+'第9表_月別 卸売価格(成牛・規格別)_2交雑種'!I40+'第9表_月別 卸売価格(成牛・規格別)_3乳牛'!I40+'卸価格・月別（外国 計 3）'!I40</f>
        <v>71</v>
      </c>
      <c r="J40" s="1167">
        <f>'第9表_月別 卸売価格(成牛・規格別)_1和種'!J40+'第9表_月別 卸売価格(成牛・規格別)_2交雑種'!J40+'第9表_月別 卸売価格(成牛・規格別)_3乳牛'!J40+'卸価格・月別（外国 計 3）'!J40</f>
        <v>77</v>
      </c>
      <c r="K40" s="1167">
        <f>'第9表_月別 卸売価格(成牛・規格別)_1和種'!K40+'第9表_月別 卸売価格(成牛・規格別)_2交雑種'!K40+'第9表_月別 卸売価格(成牛・規格別)_3乳牛'!K40+'卸価格・月別（外国 計 3）'!K40</f>
        <v>112</v>
      </c>
      <c r="L40" s="1167">
        <f>'第9表_月別 卸売価格(成牛・規格別)_1和種'!L40+'第9表_月別 卸売価格(成牛・規格別)_2交雑種'!L40+'第9表_月別 卸売価格(成牛・規格別)_3乳牛'!L40+'卸価格・月別（外国 計 3）'!L40</f>
        <v>101</v>
      </c>
      <c r="M40" s="1167">
        <f>'第9表_月別 卸売価格(成牛・規格別)_1和種'!M40+'第9表_月別 卸売価格(成牛・規格別)_2交雑種'!M40+'第9表_月別 卸売価格(成牛・規格別)_3乳牛'!M40+'卸価格・月別（外国 計 3）'!M40</f>
        <v>102</v>
      </c>
      <c r="N40" s="1167">
        <f>'第9表_月別 卸売価格(成牛・規格別)_1和種'!N40+'第9表_月別 卸売価格(成牛・規格別)_2交雑種'!N40+'第9表_月別 卸売価格(成牛・規格別)_3乳牛'!N40+'卸価格・月別（外国 計 3）'!N40</f>
        <v>91</v>
      </c>
      <c r="O40" s="1167">
        <f>'第9表_月別 卸売価格(成牛・規格別)_1和種'!O40+'第9表_月別 卸売価格(成牛・規格別)_2交雑種'!O40+'第9表_月別 卸売価格(成牛・規格別)_3乳牛'!O40+'卸価格・月別（外国 計 3）'!O40</f>
        <v>89</v>
      </c>
      <c r="P40" s="1168">
        <f>'第9表_月別 卸売価格(成牛・規格別)_1和種'!P40+'第9表_月別 卸売価格(成牛・規格別)_2交雑種'!P40+'第9表_月別 卸売価格(成牛・規格別)_3乳牛'!P40+'卸価格・月別（外国 計 3）'!P40</f>
        <v>90</v>
      </c>
      <c r="R40" s="1306"/>
      <c r="S40" s="1305">
        <v>4</v>
      </c>
      <c r="T40" s="144" t="s">
        <v>178</v>
      </c>
      <c r="U40" s="1166">
        <f>'第9表_月別 卸売価格(成牛・規格別)_1和種'!U40+'第9表_月別 卸売価格(成牛・規格別)_2交雑種'!U40+'第9表_月別 卸売価格(成牛・規格別)_3乳牛'!U40+'卸価格・月別（外国 計 3）'!V40</f>
        <v>743</v>
      </c>
      <c r="V40" s="1167">
        <f>'第9表_月別 卸売価格(成牛・規格別)_1和種'!V40+'第9表_月別 卸売価格(成牛・規格別)_2交雑種'!V40+'第9表_月別 卸売価格(成牛・規格別)_3乳牛'!V40+'卸価格・月別（外国 計 3）'!W40</f>
        <v>629</v>
      </c>
      <c r="W40" s="1167">
        <f>'第9表_月別 卸売価格(成牛・規格別)_1和種'!W40+'第9表_月別 卸売価格(成牛・規格別)_2交雑種'!W40+'第9表_月別 卸売価格(成牛・規格別)_3乳牛'!W40+'卸価格・月別（外国 計 3）'!X40</f>
        <v>584</v>
      </c>
      <c r="X40" s="1167">
        <f>'第9表_月別 卸売価格(成牛・規格別)_1和種'!X40+'第9表_月別 卸売価格(成牛・規格別)_2交雑種'!X40+'第9表_月別 卸売価格(成牛・規格別)_3乳牛'!X40+'卸価格・月別（外国 計 3）'!Y40</f>
        <v>670</v>
      </c>
      <c r="Y40" s="1167">
        <f>'第9表_月別 卸売価格(成牛・規格別)_1和種'!Y40+'第9表_月別 卸売価格(成牛・規格別)_2交雑種'!Y40+'第9表_月別 卸売価格(成牛・規格別)_3乳牛'!Y40+'卸価格・月別（外国 計 3）'!Z40</f>
        <v>492</v>
      </c>
      <c r="Z40" s="1167">
        <f>'第9表_月別 卸売価格(成牛・規格別)_1和種'!Z40+'第9表_月別 卸売価格(成牛・規格別)_2交雑種'!Z40+'第9表_月別 卸売価格(成牛・規格別)_3乳牛'!Z40+'卸価格・月別（外国 計 3）'!AA40</f>
        <v>543</v>
      </c>
      <c r="AA40" s="1167">
        <f>'第9表_月別 卸売価格(成牛・規格別)_1和種'!AA40+'第9表_月別 卸売価格(成牛・規格別)_2交雑種'!AA40+'第9表_月別 卸売価格(成牛・規格別)_3乳牛'!AA40+'卸価格・月別（外国 計 3）'!AB40</f>
        <v>687</v>
      </c>
      <c r="AB40" s="1167">
        <f>'第9表_月別 卸売価格(成牛・規格別)_1和種'!AB40+'第9表_月別 卸売価格(成牛・規格別)_2交雑種'!AB40+'第9表_月別 卸売価格(成牛・規格別)_3乳牛'!AB40+'卸価格・月別（外国 計 3）'!AC40</f>
        <v>667</v>
      </c>
      <c r="AC40" s="1167">
        <f>'第9表_月別 卸売価格(成牛・規格別)_1和種'!AC40+'第9表_月別 卸売価格(成牛・規格別)_2交雑種'!AC40+'第9表_月別 卸売価格(成牛・規格別)_3乳牛'!AC40+'卸価格・月別（外国 計 3）'!AD40</f>
        <v>686</v>
      </c>
      <c r="AD40" s="1167">
        <f>'第9表_月別 卸売価格(成牛・規格別)_1和種'!AD40+'第9表_月別 卸売価格(成牛・規格別)_2交雑種'!AD40+'第9表_月別 卸売価格(成牛・規格別)_3乳牛'!AD40+'卸価格・月別（外国 計 3）'!AE40</f>
        <v>560</v>
      </c>
      <c r="AE40" s="1167">
        <f>'第9表_月別 卸売価格(成牛・規格別)_1和種'!AE40+'第9表_月別 卸売価格(成牛・規格別)_2交雑種'!AE40+'第9表_月別 卸売価格(成牛・規格別)_3乳牛'!AE40+'卸価格・月別（外国 計 3）'!AF40</f>
        <v>550</v>
      </c>
      <c r="AF40" s="1168">
        <f>'第9表_月別 卸売価格(成牛・規格別)_1和種'!AF40+'第9表_月別 卸売価格(成牛・規格別)_2交雑種'!AF40+'第9表_月別 卸売価格(成牛・規格別)_3乳牛'!AF40+'卸価格・月別（外国 計 3）'!AG40</f>
        <v>640</v>
      </c>
      <c r="AH40" s="172">
        <f>SUM(U40:AG40)</f>
        <v>7451</v>
      </c>
      <c r="AI40" s="134">
        <f t="shared" si="18"/>
        <v>7451</v>
      </c>
      <c r="AJ40" s="410">
        <v>3364</v>
      </c>
      <c r="AK40" s="170">
        <f t="shared" si="19"/>
        <v>-4087</v>
      </c>
    </row>
    <row r="41" spans="2:37" ht="13.5" customHeight="1" x14ac:dyDescent="0.15">
      <c r="B41" s="1306"/>
      <c r="C41" s="1306"/>
      <c r="D41" s="146" t="s">
        <v>176</v>
      </c>
      <c r="E41" s="1169">
        <f>'第9表_月別 卸売価格(成牛・規格別)_1和種'!E41+'第9表_月別 卸売価格(成牛・規格別)_2交雑種'!E41+'第9表_月別 卸売価格(成牛・規格別)_3乳牛'!E41+'卸価格・月別（外国 計 3）'!E41</f>
        <v>66633.900000000009</v>
      </c>
      <c r="F41" s="1170">
        <f>'第9表_月別 卸売価格(成牛・規格別)_1和種'!F41+'第9表_月別 卸売価格(成牛・規格別)_2交雑種'!F41+'第9表_月別 卸売価格(成牛・規格別)_3乳牛'!F41+'卸価格・月別（外国 計 3）'!F41</f>
        <v>61476.699999999983</v>
      </c>
      <c r="G41" s="1170">
        <f>'第9表_月別 卸売価格(成牛・規格別)_1和種'!G41+'第9表_月別 卸売価格(成牛・規格別)_2交雑種'!G41+'第9表_月別 卸売価格(成牛・規格別)_3乳牛'!G41+'卸価格・月別（外国 計 3）'!G41</f>
        <v>45372.600000000006</v>
      </c>
      <c r="H41" s="1170">
        <f>'第9表_月別 卸売価格(成牛・規格別)_1和種'!H41+'第9表_月別 卸売価格(成牛・規格別)_2交雑種'!H41+'第9表_月別 卸売価格(成牛・規格別)_3乳牛'!H41+'卸価格・月別（外国 計 3）'!H41</f>
        <v>58606.1</v>
      </c>
      <c r="I41" s="1170">
        <f>'第9表_月別 卸売価格(成牛・規格別)_1和種'!I41+'第9表_月別 卸売価格(成牛・規格別)_2交雑種'!I41+'第9表_月別 卸売価格(成牛・規格別)_3乳牛'!I41+'卸価格・月別（外国 計 3）'!I41</f>
        <v>35194.699999999997</v>
      </c>
      <c r="J41" s="1170">
        <f>'第9表_月別 卸売価格(成牛・規格別)_1和種'!J41+'第9表_月別 卸売価格(成牛・規格別)_2交雑種'!J41+'第9表_月別 卸売価格(成牛・規格別)_3乳牛'!J41+'卸価格・月別（外国 計 3）'!J41</f>
        <v>40947.100000000006</v>
      </c>
      <c r="K41" s="1170">
        <f>'第9表_月別 卸売価格(成牛・規格別)_1和種'!K41+'第9表_月別 卸売価格(成牛・規格別)_2交雑種'!K41+'第9表_月別 卸売価格(成牛・規格別)_3乳牛'!K41+'卸価格・月別（外国 計 3）'!K41</f>
        <v>55039.599999999991</v>
      </c>
      <c r="L41" s="1170">
        <f>'第9表_月別 卸売価格(成牛・規格別)_1和種'!L41+'第9表_月別 卸売価格(成牛・規格別)_2交雑種'!L41+'第9表_月別 卸売価格(成牛・規格別)_3乳牛'!L41+'卸価格・月別（外国 計 3）'!L41</f>
        <v>50779.400000000009</v>
      </c>
      <c r="M41" s="1170">
        <f>'第9表_月別 卸売価格(成牛・規格別)_1和種'!M41+'第9表_月別 卸売価格(成牛・規格別)_2交雑種'!M41+'第9表_月別 卸売価格(成牛・規格別)_3乳牛'!M41+'卸価格・月別（外国 計 3）'!M41</f>
        <v>51760.5</v>
      </c>
      <c r="N41" s="1170">
        <f>'第9表_月別 卸売価格(成牛・規格別)_1和種'!N41+'第9表_月別 卸売価格(成牛・規格別)_2交雑種'!N41+'第9表_月別 卸売価格(成牛・規格別)_3乳牛'!N41+'卸価格・月別（外国 計 3）'!N41</f>
        <v>45649.500000000007</v>
      </c>
      <c r="O41" s="1170">
        <f>'第9表_月別 卸売価格(成牛・規格別)_1和種'!O41+'第9表_月別 卸売価格(成牛・規格別)_2交雑種'!O41+'第9表_月別 卸売価格(成牛・規格別)_3乳牛'!O41+'卸価格・月別（外国 計 3）'!O41</f>
        <v>46719.600000000006</v>
      </c>
      <c r="P41" s="1171">
        <f>'第9表_月別 卸売価格(成牛・規格別)_1和種'!P41+'第9表_月別 卸売価格(成牛・規格別)_2交雑種'!P41+'第9表_月別 卸売価格(成牛・規格別)_3乳牛'!P41+'卸価格・月別（外国 計 3）'!P41</f>
        <v>47288.80000000001</v>
      </c>
      <c r="R41" s="1306"/>
      <c r="S41" s="1306"/>
      <c r="T41" s="146" t="s">
        <v>176</v>
      </c>
      <c r="U41" s="1169">
        <f>'第9表_月別 卸売価格(成牛・規格別)_1和種'!U41+'第9表_月別 卸売価格(成牛・規格別)_2交雑種'!U41+'第9表_月別 卸売価格(成牛・規格別)_3乳牛'!U41+'卸価格・月別（外国 計 3）'!V41</f>
        <v>352690.70000000019</v>
      </c>
      <c r="V41" s="1170">
        <f>'第9表_月別 卸売価格(成牛・規格別)_1和種'!V41+'第9表_月別 卸売価格(成牛・規格別)_2交雑種'!V41+'第9表_月別 卸売価格(成牛・規格別)_3乳牛'!V41+'卸価格・月別（外国 計 3）'!W41</f>
        <v>291991.19999999995</v>
      </c>
      <c r="W41" s="1170">
        <f>'第9表_月別 卸売価格(成牛・規格別)_1和種'!W41+'第9表_月別 卸売価格(成牛・規格別)_2交雑種'!W41+'第9表_月別 卸売価格(成牛・規格別)_3乳牛'!W41+'卸価格・月別（外国 計 3）'!X41</f>
        <v>269736.20000000007</v>
      </c>
      <c r="X41" s="1170">
        <f>'第9表_月別 卸売価格(成牛・規格別)_1和種'!X41+'第9表_月別 卸売価格(成牛・規格別)_2交雑種'!X41+'第9表_月別 卸売価格(成牛・規格別)_3乳牛'!X41+'卸価格・月別（外国 計 3）'!Y41</f>
        <v>314986.59999999998</v>
      </c>
      <c r="Y41" s="1170">
        <f>'第9表_月別 卸売価格(成牛・規格別)_1和種'!Y41+'第9表_月別 卸売価格(成牛・規格別)_2交雑種'!Y41+'第9表_月別 卸売価格(成牛・規格別)_3乳牛'!Y41+'卸価格・月別（外国 計 3）'!Z41</f>
        <v>225367.7</v>
      </c>
      <c r="Z41" s="1170">
        <f>'第9表_月別 卸売価格(成牛・規格別)_1和種'!Z41+'第9表_月別 卸売価格(成牛・規格別)_2交雑種'!Z41+'第9表_月別 卸売価格(成牛・規格別)_3乳牛'!Z41+'卸価格・月別（外国 計 3）'!AA41</f>
        <v>252118.6</v>
      </c>
      <c r="AA41" s="1170">
        <f>'第9表_月別 卸売価格(成牛・規格別)_1和種'!AA41+'第9表_月別 卸売価格(成牛・規格別)_2交雑種'!AA41+'第9表_月別 卸売価格(成牛・規格別)_3乳牛'!AA41+'卸価格・月別（外国 計 3）'!AB41</f>
        <v>312101.59999999992</v>
      </c>
      <c r="AB41" s="1170">
        <f>'第9表_月別 卸売価格(成牛・規格別)_1和種'!AB41+'第9表_月別 卸売価格(成牛・規格別)_2交雑種'!AB41+'第9表_月別 卸売価格(成牛・規格別)_3乳牛'!AB41+'卸価格・月別（外国 計 3）'!AC41</f>
        <v>310770.99999999994</v>
      </c>
      <c r="AC41" s="1170">
        <f>'第9表_月別 卸売価格(成牛・規格別)_1和種'!AC41+'第9表_月別 卸売価格(成牛・規格別)_2交雑種'!AC41+'第9表_月別 卸売価格(成牛・規格別)_3乳牛'!AC41+'卸価格・月別（外国 計 3）'!AD41</f>
        <v>320287.90000000002</v>
      </c>
      <c r="AD41" s="1170">
        <f>'第9表_月別 卸売価格(成牛・規格別)_1和種'!AD41+'第9表_月別 卸売価格(成牛・規格別)_2交雑種'!AD41+'第9表_月別 卸売価格(成牛・規格別)_3乳牛'!AD41+'卸価格・月別（外国 計 3）'!AE41</f>
        <v>264322</v>
      </c>
      <c r="AE41" s="1170">
        <f>'第9表_月別 卸売価格(成牛・規格別)_1和種'!AE41+'第9表_月別 卸売価格(成牛・規格別)_2交雑種'!AE41+'第9表_月別 卸売価格(成牛・規格別)_3乳牛'!AE41+'卸価格・月別（外国 計 3）'!AF41</f>
        <v>259954.70000000007</v>
      </c>
      <c r="AF41" s="1171">
        <f>'第9表_月別 卸売価格(成牛・規格別)_1和種'!AF41+'第9表_月別 卸売価格(成牛・規格別)_2交雑種'!AF41+'第9表_月別 卸売価格(成牛・規格別)_3乳牛'!AF41+'卸価格・月別（外国 計 3）'!AG41</f>
        <v>302847.59999999998</v>
      </c>
      <c r="AH41" s="169">
        <f>SUM(U41:AG41)</f>
        <v>3477175.8000000003</v>
      </c>
      <c r="AI41" s="134">
        <f t="shared" si="18"/>
        <v>3477175.8000000003</v>
      </c>
      <c r="AJ41" s="410">
        <v>1498116</v>
      </c>
      <c r="AK41" s="170">
        <f t="shared" si="19"/>
        <v>-1979059.8000000003</v>
      </c>
    </row>
    <row r="42" spans="2:37" ht="13.5" customHeight="1" x14ac:dyDescent="0.15">
      <c r="B42" s="1306"/>
      <c r="C42" s="1306"/>
      <c r="D42" s="146" t="s">
        <v>177</v>
      </c>
      <c r="E42" s="1172">
        <f>'第9表_月別 卸売価格(成牛・規格別)_1和種'!E42+'第9表_月別 卸売価格(成牛・規格別)_2交雑種'!E42+'第9表_月別 卸売価格(成牛・規格別)_3乳牛'!E42+'卸価格・月別（外国 計 3）'!E42</f>
        <v>116861077</v>
      </c>
      <c r="F42" s="1173">
        <f>'第9表_月別 卸売価格(成牛・規格別)_1和種'!F42+'第9表_月別 卸売価格(成牛・規格別)_2交雑種'!F42+'第9表_月別 卸売価格(成牛・規格別)_3乳牛'!F42+'卸価格・月別（外国 計 3）'!F42</f>
        <v>100787610</v>
      </c>
      <c r="G42" s="1173">
        <f>'第9表_月別 卸売価格(成牛・規格別)_1和種'!G42+'第9表_月別 卸売価格(成牛・規格別)_2交雑種'!G42+'第9表_月別 卸売価格(成牛・規格別)_3乳牛'!G42+'卸価格・月別（外国 計 3）'!G42</f>
        <v>75361115</v>
      </c>
      <c r="H42" s="1173">
        <f>'第9表_月別 卸売価格(成牛・規格別)_1和種'!H42+'第9表_月別 卸売価格(成牛・規格別)_2交雑種'!H42+'第9表_月別 卸売価格(成牛・規格別)_3乳牛'!H42+'卸価格・月別（外国 計 3）'!H42</f>
        <v>97635177</v>
      </c>
      <c r="I42" s="1173">
        <f>'第9表_月別 卸売価格(成牛・規格別)_1和種'!I42+'第9表_月別 卸売価格(成牛・規格別)_2交雑種'!I42+'第9表_月別 卸売価格(成牛・規格別)_3乳牛'!I42+'卸価格・月別（外国 計 3）'!I42</f>
        <v>59390306</v>
      </c>
      <c r="J42" s="1173">
        <f>'第9表_月別 卸売価格(成牛・規格別)_1和種'!J42+'第9表_月別 卸売価格(成牛・規格別)_2交雑種'!J42+'第9表_月別 卸売価格(成牛・規格別)_3乳牛'!J42+'卸価格・月別（外国 計 3）'!J42</f>
        <v>71332051</v>
      </c>
      <c r="K42" s="1173">
        <f>'第9表_月別 卸売価格(成牛・規格別)_1和種'!K42+'第9表_月別 卸売価格(成牛・規格別)_2交雑種'!K42+'第9表_月別 卸売価格(成牛・規格別)_3乳牛'!K42+'卸価格・月別（外国 計 3）'!K42</f>
        <v>95027295</v>
      </c>
      <c r="L42" s="1173">
        <f>'第9表_月別 卸売価格(成牛・規格別)_1和種'!L42+'第9表_月別 卸売価格(成牛・規格別)_2交雑種'!L42+'第9表_月別 卸売価格(成牛・規格別)_3乳牛'!L42+'卸価格・月別（外国 計 3）'!L42</f>
        <v>90236638</v>
      </c>
      <c r="M42" s="1173">
        <f>'第9表_月別 卸売価格(成牛・規格別)_1和種'!M42+'第9表_月別 卸売価格(成牛・規格別)_2交雑種'!M42+'第9表_月別 卸売価格(成牛・規格別)_3乳牛'!M42+'卸価格・月別（外国 計 3）'!M42</f>
        <v>99793501</v>
      </c>
      <c r="N42" s="1173">
        <f>'第9表_月別 卸売価格(成牛・規格別)_1和種'!N42+'第9表_月別 卸売価格(成牛・規格別)_2交雑種'!N42+'第9表_月別 卸売価格(成牛・規格別)_3乳牛'!N42+'卸価格・月別（外国 計 3）'!N42</f>
        <v>79987741</v>
      </c>
      <c r="O42" s="1173">
        <f>'第9表_月別 卸売価格(成牛・規格別)_1和種'!O42+'第9表_月別 卸売価格(成牛・規格別)_2交雑種'!O42+'第9表_月別 卸売価格(成牛・規格別)_3乳牛'!O42+'卸価格・月別（外国 計 3）'!O42</f>
        <v>81922083</v>
      </c>
      <c r="P42" s="1174">
        <f>'第9表_月別 卸売価格(成牛・規格別)_1和種'!P42+'第9表_月別 卸売価格(成牛・規格別)_2交雑種'!P42+'第9表_月別 卸売価格(成牛・規格別)_3乳牛'!P42+'卸価格・月別（外国 計 3）'!P42</f>
        <v>81487969</v>
      </c>
      <c r="R42" s="1306"/>
      <c r="S42" s="1306"/>
      <c r="T42" s="146" t="s">
        <v>177</v>
      </c>
      <c r="U42" s="1172">
        <f>'第9表_月別 卸売価格(成牛・規格別)_1和種'!U42+'第9表_月別 卸売価格(成牛・規格別)_2交雑種'!U42+'第9表_月別 卸売価格(成牛・規格別)_3乳牛'!U42+'卸価格・月別（外国 計 3）'!V42</f>
        <v>676549793</v>
      </c>
      <c r="V42" s="1173">
        <f>'第9表_月別 卸売価格(成牛・規格別)_1和種'!V42+'第9表_月別 卸売価格(成牛・規格別)_2交雑種'!V42+'第9表_月別 卸売価格(成牛・規格別)_3乳牛'!V42+'卸価格・月別（外国 計 3）'!W42</f>
        <v>547524570</v>
      </c>
      <c r="W42" s="1173">
        <f>'第9表_月別 卸売価格(成牛・規格別)_1和種'!W42+'第9表_月別 卸売価格(成牛・規格別)_2交雑種'!W42+'第9表_月別 卸売価格(成牛・規格別)_3乳牛'!W42+'卸価格・月別（外国 計 3）'!X42</f>
        <v>497963828</v>
      </c>
      <c r="X42" s="1173">
        <f>'第9表_月別 卸売価格(成牛・規格別)_1和種'!X42+'第9表_月別 卸売価格(成牛・規格別)_2交雑種'!X42+'第9表_月別 卸売価格(成牛・規格別)_3乳牛'!X42+'卸価格・月別（外国 計 3）'!Y42</f>
        <v>582100651</v>
      </c>
      <c r="Y42" s="1173">
        <f>'第9表_月別 卸売価格(成牛・規格別)_1和種'!Y42+'第9表_月別 卸売価格(成牛・規格別)_2交雑種'!Y42+'第9表_月別 卸売価格(成牛・規格別)_3乳牛'!Y42+'卸価格・月別（外国 計 3）'!Z42</f>
        <v>418396788</v>
      </c>
      <c r="Z42" s="1173">
        <f>'第9表_月別 卸売価格(成牛・規格別)_1和種'!Z42+'第9表_月別 卸売価格(成牛・規格別)_2交雑種'!Z42+'第9表_月別 卸売価格(成牛・規格別)_3乳牛'!Z42+'卸価格・月別（外国 計 3）'!AA42</f>
        <v>490548316</v>
      </c>
      <c r="AA42" s="1173">
        <f>'第9表_月別 卸売価格(成牛・規格別)_1和種'!AA42+'第9表_月別 卸売価格(成牛・規格別)_2交雑種'!AA42+'第9表_月別 卸売価格(成牛・規格別)_3乳牛'!AA42+'卸価格・月別（外国 計 3）'!AB42</f>
        <v>606141575</v>
      </c>
      <c r="AB42" s="1173">
        <f>'第9表_月別 卸売価格(成牛・規格別)_1和種'!AB42+'第9表_月別 卸売価格(成牛・規格別)_2交雑種'!AB42+'第9表_月別 卸売価格(成牛・規格別)_3乳牛'!AB42+'卸価格・月別（外国 計 3）'!AC42</f>
        <v>653237550</v>
      </c>
      <c r="AC42" s="1173">
        <f>'第9表_月別 卸売価格(成牛・規格別)_1和種'!AC42+'第9表_月別 卸売価格(成牛・規格別)_2交雑種'!AC42+'第9表_月別 卸売価格(成牛・規格別)_3乳牛'!AC42+'卸価格・月別（外国 計 3）'!AD42</f>
        <v>735999384</v>
      </c>
      <c r="AD42" s="1173">
        <f>'第9表_月別 卸売価格(成牛・規格別)_1和種'!AD42+'第9表_月別 卸売価格(成牛・規格別)_2交雑種'!AD42+'第9表_月別 卸売価格(成牛・規格別)_3乳牛'!AD42+'卸価格・月別（外国 計 3）'!AE42</f>
        <v>547771369</v>
      </c>
      <c r="AE42" s="1173">
        <f>'第9表_月別 卸売価格(成牛・規格別)_1和種'!AE42+'第9表_月別 卸売価格(成牛・規格別)_2交雑種'!AE42+'第9表_月別 卸売価格(成牛・規格別)_3乳牛'!AE42+'卸価格・月別（外国 計 3）'!AF42</f>
        <v>547271934</v>
      </c>
      <c r="AF42" s="1174">
        <f>'第9表_月別 卸売価格(成牛・規格別)_1和種'!AF42+'第9表_月別 卸売価格(成牛・規格別)_2交雑種'!AF42+'第9表_月別 卸売価格(成牛・規格別)_3乳牛'!AF42+'卸価格・月別（外国 計 3）'!AG42</f>
        <v>630320487</v>
      </c>
      <c r="AH42" s="169">
        <f>SUM(U42:AF42)</f>
        <v>6933826245</v>
      </c>
      <c r="AI42" s="134">
        <f t="shared" si="18"/>
        <v>6933826245</v>
      </c>
      <c r="AJ42" s="410">
        <v>2975864709</v>
      </c>
      <c r="AK42" s="170">
        <f t="shared" si="19"/>
        <v>-3957961536</v>
      </c>
    </row>
    <row r="43" spans="2:37" ht="15.6" customHeight="1" x14ac:dyDescent="0.15">
      <c r="B43" s="1306"/>
      <c r="C43" s="1307"/>
      <c r="D43" s="149" t="s">
        <v>179</v>
      </c>
      <c r="E43" s="1175">
        <f t="shared" ref="E43:P43" si="22">IF(E41=0,0,E42/E41)</f>
        <v>1753.7781369543129</v>
      </c>
      <c r="F43" s="1176">
        <f t="shared" si="22"/>
        <v>1639.4440495342142</v>
      </c>
      <c r="G43" s="1176">
        <f t="shared" si="22"/>
        <v>1660.9388705959102</v>
      </c>
      <c r="H43" s="1176">
        <f t="shared" si="22"/>
        <v>1665.9558817256225</v>
      </c>
      <c r="I43" s="1176">
        <f t="shared" si="22"/>
        <v>1687.4786828698641</v>
      </c>
      <c r="J43" s="1176">
        <f t="shared" si="22"/>
        <v>1742.0537962395381</v>
      </c>
      <c r="K43" s="1176">
        <f t="shared" si="22"/>
        <v>1726.5259013510276</v>
      </c>
      <c r="L43" s="1176">
        <f t="shared" si="22"/>
        <v>1777.0323792719091</v>
      </c>
      <c r="M43" s="1176">
        <f t="shared" si="22"/>
        <v>1927.9856454245999</v>
      </c>
      <c r="N43" s="1176">
        <f t="shared" si="22"/>
        <v>1752.2150516435008</v>
      </c>
      <c r="O43" s="1176">
        <f t="shared" si="22"/>
        <v>1753.4842550021831</v>
      </c>
      <c r="P43" s="1177">
        <f t="shared" si="22"/>
        <v>1723.1980722708122</v>
      </c>
      <c r="R43" s="1306"/>
      <c r="S43" s="1307"/>
      <c r="T43" s="149" t="s">
        <v>179</v>
      </c>
      <c r="U43" s="1175">
        <f>IF(U41=0,0,U42/U41)</f>
        <v>1918.2524319467443</v>
      </c>
      <c r="V43" s="1176">
        <f t="shared" ref="V43:AF43" si="23">IF(V41=0,0,V42/V41)</f>
        <v>1875.1406549238473</v>
      </c>
      <c r="W43" s="1176">
        <f t="shared" si="23"/>
        <v>1846.1141960181833</v>
      </c>
      <c r="X43" s="1176">
        <f t="shared" si="23"/>
        <v>1848.0171886677085</v>
      </c>
      <c r="Y43" s="1176">
        <f t="shared" si="23"/>
        <v>1856.5073344583095</v>
      </c>
      <c r="Z43" s="1176">
        <f t="shared" si="23"/>
        <v>1945.7045850643308</v>
      </c>
      <c r="AA43" s="1176">
        <f t="shared" si="23"/>
        <v>1942.1290214468627</v>
      </c>
      <c r="AB43" s="1176">
        <f t="shared" si="23"/>
        <v>2101.990050551693</v>
      </c>
      <c r="AC43" s="1176">
        <f t="shared" si="23"/>
        <v>2297.9306555133676</v>
      </c>
      <c r="AD43" s="1176">
        <f t="shared" si="23"/>
        <v>2072.3638932816793</v>
      </c>
      <c r="AE43" s="1176">
        <f t="shared" si="23"/>
        <v>2105.2588547158402</v>
      </c>
      <c r="AF43" s="1177">
        <f t="shared" si="23"/>
        <v>2081.3124720156279</v>
      </c>
      <c r="AH43" s="171">
        <f>IF(AH41=0,"－　　",AH42/AH41)</f>
        <v>1994.0971189894969</v>
      </c>
      <c r="AI43" s="134">
        <f t="shared" si="18"/>
        <v>1994.0971189894969</v>
      </c>
      <c r="AJ43" s="410"/>
      <c r="AK43" s="170"/>
    </row>
    <row r="44" spans="2:37" ht="13.5" customHeight="1" x14ac:dyDescent="0.15">
      <c r="B44" s="1306"/>
      <c r="C44" s="1305">
        <v>3</v>
      </c>
      <c r="D44" s="144" t="s">
        <v>178</v>
      </c>
      <c r="E44" s="1166">
        <f>'第9表_月別 卸売価格(成牛・規格別)_1和種'!E44+'第9表_月別 卸売価格(成牛・規格別)_2交雑種'!E44+'第9表_月別 卸売価格(成牛・規格別)_3乳牛'!E44+'卸価格・月別（外国 計 3）'!E44</f>
        <v>212</v>
      </c>
      <c r="F44" s="1167">
        <f>'第9表_月別 卸売価格(成牛・規格別)_1和種'!F44+'第9表_月別 卸売価格(成牛・規格別)_2交雑種'!F44+'第9表_月別 卸売価格(成牛・規格別)_3乳牛'!F44+'卸価格・月別（外国 計 3）'!F44</f>
        <v>229</v>
      </c>
      <c r="G44" s="1167">
        <f>'第9表_月別 卸売価格(成牛・規格別)_1和種'!G44+'第9表_月別 卸売価格(成牛・規格別)_2交雑種'!G44+'第9表_月別 卸売価格(成牛・規格別)_3乳牛'!G44+'卸価格・月別（外国 計 3）'!G44</f>
        <v>210</v>
      </c>
      <c r="H44" s="1167">
        <f>'第9表_月別 卸売価格(成牛・規格別)_1和種'!H44+'第9表_月別 卸売価格(成牛・規格別)_2交雑種'!H44+'第9表_月別 卸売価格(成牛・規格別)_3乳牛'!H44+'卸価格・月別（外国 計 3）'!H44</f>
        <v>221</v>
      </c>
      <c r="I44" s="1167">
        <f>'第9表_月別 卸売価格(成牛・規格別)_1和種'!I44+'第9表_月別 卸売価格(成牛・規格別)_2交雑種'!I44+'第9表_月別 卸売価格(成牛・規格別)_3乳牛'!I44+'卸価格・月別（外国 計 3）'!I44</f>
        <v>200</v>
      </c>
      <c r="J44" s="1167">
        <f>'第9表_月別 卸売価格(成牛・規格別)_1和種'!J44+'第9表_月別 卸売価格(成牛・規格別)_2交雑種'!J44+'第9表_月別 卸売価格(成牛・規格別)_3乳牛'!J44+'卸価格・月別（外国 計 3）'!J44</f>
        <v>192</v>
      </c>
      <c r="K44" s="1167">
        <f>'第9表_月別 卸売価格(成牛・規格別)_1和種'!K44+'第9表_月別 卸売価格(成牛・規格別)_2交雑種'!K44+'第9表_月別 卸売価格(成牛・規格別)_3乳牛'!K44+'卸価格・月別（外国 計 3）'!K44</f>
        <v>241</v>
      </c>
      <c r="L44" s="1167">
        <f>'第9表_月別 卸売価格(成牛・規格別)_1和種'!L44+'第9表_月別 卸売価格(成牛・規格別)_2交雑種'!L44+'第9表_月別 卸売価格(成牛・規格別)_3乳牛'!L44+'卸価格・月別（外国 計 3）'!L44</f>
        <v>216</v>
      </c>
      <c r="M44" s="1167">
        <f>'第9表_月別 卸売価格(成牛・規格別)_1和種'!M44+'第9表_月別 卸売価格(成牛・規格別)_2交雑種'!M44+'第9表_月別 卸売価格(成牛・規格別)_3乳牛'!M44+'卸価格・月別（外国 計 3）'!M44</f>
        <v>154</v>
      </c>
      <c r="N44" s="1167">
        <f>'第9表_月別 卸売価格(成牛・規格別)_1和種'!N44+'第9表_月別 卸売価格(成牛・規格別)_2交雑種'!N44+'第9表_月別 卸売価格(成牛・規格別)_3乳牛'!N44+'卸価格・月別（外国 計 3）'!N44</f>
        <v>203</v>
      </c>
      <c r="O44" s="1167">
        <f>'第9表_月別 卸売価格(成牛・規格別)_1和種'!O44+'第9表_月別 卸売価格(成牛・規格別)_2交雑種'!O44+'第9表_月別 卸売価格(成牛・規格別)_3乳牛'!O44+'卸価格・月別（外国 計 3）'!O44</f>
        <v>167</v>
      </c>
      <c r="P44" s="1168">
        <f>'第9表_月別 卸売価格(成牛・規格別)_1和種'!P44+'第9表_月別 卸売価格(成牛・規格別)_2交雑種'!P44+'第9表_月別 卸売価格(成牛・規格別)_3乳牛'!P44+'卸価格・月別（外国 計 3）'!P44</f>
        <v>194</v>
      </c>
      <c r="R44" s="1306"/>
      <c r="S44" s="1305">
        <v>3</v>
      </c>
      <c r="T44" s="144" t="s">
        <v>178</v>
      </c>
      <c r="U44" s="1166">
        <f>'第9表_月別 卸売価格(成牛・規格別)_1和種'!U44+'第9表_月別 卸売価格(成牛・規格別)_2交雑種'!U44+'第9表_月別 卸売価格(成牛・規格別)_3乳牛'!U44+'卸価格・月別（外国 計 3）'!V44</f>
        <v>483</v>
      </c>
      <c r="V44" s="1167">
        <f>'第9表_月別 卸売価格(成牛・規格別)_1和種'!V44+'第9表_月別 卸売価格(成牛・規格別)_2交雑種'!V44+'第9表_月別 卸売価格(成牛・規格別)_3乳牛'!V44+'卸価格・月別（外国 計 3）'!W44</f>
        <v>516</v>
      </c>
      <c r="W44" s="1167">
        <f>'第9表_月別 卸売価格(成牛・規格別)_1和種'!W44+'第9表_月別 卸売価格(成牛・規格別)_2交雑種'!W44+'第9表_月別 卸売価格(成牛・規格別)_3乳牛'!W44+'卸価格・月別（外国 計 3）'!X44</f>
        <v>487</v>
      </c>
      <c r="X44" s="1167">
        <f>'第9表_月別 卸売価格(成牛・規格別)_1和種'!X44+'第9表_月別 卸売価格(成牛・規格別)_2交雑種'!X44+'第9表_月別 卸売価格(成牛・規格別)_3乳牛'!X44+'卸価格・月別（外国 計 3）'!Y44</f>
        <v>463</v>
      </c>
      <c r="Y44" s="1167">
        <f>'第9表_月別 卸売価格(成牛・規格別)_1和種'!Y44+'第9表_月別 卸売価格(成牛・規格別)_2交雑種'!Y44+'第9表_月別 卸売価格(成牛・規格別)_3乳牛'!Y44+'卸価格・月別（外国 計 3）'!Z44</f>
        <v>441</v>
      </c>
      <c r="Z44" s="1167">
        <f>'第9表_月別 卸売価格(成牛・規格別)_1和種'!Z44+'第9表_月別 卸売価格(成牛・規格別)_2交雑種'!Z44+'第9表_月別 卸売価格(成牛・規格別)_3乳牛'!Z44+'卸価格・月別（外国 計 3）'!AA44</f>
        <v>460</v>
      </c>
      <c r="AA44" s="1167">
        <f>'第9表_月別 卸売価格(成牛・規格別)_1和種'!AA44+'第9表_月別 卸売価格(成牛・規格別)_2交雑種'!AA44+'第9表_月別 卸売価格(成牛・規格別)_3乳牛'!AA44+'卸価格・月別（外国 計 3）'!AB44</f>
        <v>531</v>
      </c>
      <c r="AB44" s="1167">
        <f>'第9表_月別 卸売価格(成牛・規格別)_1和種'!AB44+'第9表_月別 卸売価格(成牛・規格別)_2交雑種'!AB44+'第9表_月別 卸売価格(成牛・規格別)_3乳牛'!AB44+'卸価格・月別（外国 計 3）'!AC44</f>
        <v>493</v>
      </c>
      <c r="AC44" s="1167">
        <f>'第9表_月別 卸売価格(成牛・規格別)_1和種'!AC44+'第9表_月別 卸売価格(成牛・規格別)_2交雑種'!AC44+'第9表_月別 卸売価格(成牛・規格別)_3乳牛'!AC44+'卸価格・月別（外国 計 3）'!AD44</f>
        <v>458</v>
      </c>
      <c r="AD44" s="1167">
        <f>'第9表_月別 卸売価格(成牛・規格別)_1和種'!AD44+'第9表_月別 卸売価格(成牛・規格別)_2交雑種'!AD44+'第9表_月別 卸売価格(成牛・規格別)_3乳牛'!AD44+'卸価格・月別（外国 計 3）'!AE44</f>
        <v>510</v>
      </c>
      <c r="AE44" s="1167">
        <f>'第9表_月別 卸売価格(成牛・規格別)_1和種'!AE44+'第9表_月別 卸売価格(成牛・規格別)_2交雑種'!AE44+'第9表_月別 卸売価格(成牛・規格別)_3乳牛'!AE44+'卸価格・月別（外国 計 3）'!AF44</f>
        <v>426</v>
      </c>
      <c r="AF44" s="1168">
        <f>'第9表_月別 卸売価格(成牛・規格別)_1和種'!AF44+'第9表_月別 卸売価格(成牛・規格別)_2交雑種'!AF44+'第9表_月別 卸売価格(成牛・規格別)_3乳牛'!AF44+'卸価格・月別（外国 計 3）'!AG44</f>
        <v>528</v>
      </c>
      <c r="AH44" s="172">
        <f>SUM(U44:AG44)</f>
        <v>5796</v>
      </c>
      <c r="AI44" s="134">
        <f t="shared" si="18"/>
        <v>5796</v>
      </c>
      <c r="AJ44" s="410">
        <v>6090</v>
      </c>
      <c r="AK44" s="170">
        <f t="shared" si="19"/>
        <v>294</v>
      </c>
    </row>
    <row r="45" spans="2:37" ht="13.5" customHeight="1" x14ac:dyDescent="0.15">
      <c r="B45" s="1306"/>
      <c r="C45" s="1306"/>
      <c r="D45" s="146" t="s">
        <v>176</v>
      </c>
      <c r="E45" s="1169">
        <f>'第9表_月別 卸売価格(成牛・規格別)_1和種'!E45+'第9表_月別 卸売価格(成牛・規格別)_2交雑種'!E45+'第9表_月別 卸売価格(成牛・規格別)_3乳牛'!E45+'卸価格・月別（外国 計 3）'!E45</f>
        <v>96999.599999999977</v>
      </c>
      <c r="F45" s="1170">
        <f>'第9表_月別 卸売価格(成牛・規格別)_1和種'!F45+'第9表_月別 卸売価格(成牛・規格別)_2交雑種'!F45+'第9表_月別 卸売価格(成牛・規格別)_3乳牛'!F45+'卸価格・月別（外国 計 3）'!F45</f>
        <v>101850.40000000002</v>
      </c>
      <c r="G45" s="1170">
        <f>'第9表_月別 卸売価格(成牛・規格別)_1和種'!G45+'第9表_月別 卸売価格(成牛・規格別)_2交雑種'!G45+'第9表_月別 卸売価格(成牛・規格別)_3乳牛'!G45+'卸価格・月別（外国 計 3）'!G45</f>
        <v>97912.2</v>
      </c>
      <c r="H45" s="1170">
        <f>'第9表_月別 卸売価格(成牛・規格別)_1和種'!H45+'第9表_月別 卸売価格(成牛・規格別)_2交雑種'!H45+'第9表_月別 卸売価格(成牛・規格別)_3乳牛'!H45+'卸価格・月別（外国 計 3）'!H45</f>
        <v>99697.4</v>
      </c>
      <c r="I45" s="1170">
        <f>'第9表_月別 卸売価格(成牛・規格別)_1和種'!I45+'第9表_月別 卸売価格(成牛・規格別)_2交雑種'!I45+'第9表_月別 卸売価格(成牛・規格別)_3乳牛'!I45+'卸価格・月別（外国 計 3）'!I45</f>
        <v>92481.500000000015</v>
      </c>
      <c r="J45" s="1170">
        <f>'第9表_月別 卸売価格(成牛・規格別)_1和種'!J45+'第9表_月別 卸売価格(成牛・規格別)_2交雑種'!J45+'第9表_月別 卸売価格(成牛・規格別)_3乳牛'!J45+'卸価格・月別（外国 計 3）'!J45</f>
        <v>89583</v>
      </c>
      <c r="K45" s="1170">
        <f>'第9表_月別 卸売価格(成牛・規格別)_1和種'!K45+'第9表_月別 卸売価格(成牛・規格別)_2交雑種'!K45+'第9表_月別 卸売価格(成牛・規格別)_3乳牛'!K45+'卸価格・月別（外国 計 3）'!K45</f>
        <v>109419.49999999997</v>
      </c>
      <c r="L45" s="1170">
        <f>'第9表_月別 卸売価格(成牛・規格別)_1和種'!L45+'第9表_月別 卸売価格(成牛・規格別)_2交雑種'!L45+'第9表_月別 卸売価格(成牛・規格別)_3乳牛'!L45+'卸価格・月別（外国 計 3）'!L45</f>
        <v>100952.90000000001</v>
      </c>
      <c r="M45" s="1170">
        <f>'第9表_月別 卸売価格(成牛・規格別)_1和種'!M45+'第9表_月別 卸売価格(成牛・規格別)_2交雑種'!M45+'第9表_月別 卸売価格(成牛・規格別)_3乳牛'!M45+'卸価格・月別（外国 計 3）'!M45</f>
        <v>73902</v>
      </c>
      <c r="N45" s="1170">
        <f>'第9表_月別 卸売価格(成牛・規格別)_1和種'!N45+'第9表_月別 卸売価格(成牛・規格別)_2交雑種'!N45+'第9表_月別 卸売価格(成牛・規格別)_3乳牛'!N45+'卸価格・月別（外国 計 3）'!N45</f>
        <v>92355.800000000017</v>
      </c>
      <c r="O45" s="1170">
        <f>'第9表_月別 卸売価格(成牛・規格別)_1和種'!O45+'第9表_月別 卸売価格(成牛・規格別)_2交雑種'!O45+'第9表_月別 卸売価格(成牛・規格別)_3乳牛'!O45+'卸価格・月別（外国 計 3）'!O45</f>
        <v>81060.399999999994</v>
      </c>
      <c r="P45" s="1171">
        <f>'第9表_月別 卸売価格(成牛・規格別)_1和種'!P45+'第9表_月別 卸売価格(成牛・規格別)_2交雑種'!P45+'第9表_月別 卸売価格(成牛・規格別)_3乳牛'!P45+'卸価格・月別（外国 計 3）'!P45</f>
        <v>90623.8</v>
      </c>
      <c r="R45" s="1306"/>
      <c r="S45" s="1306"/>
      <c r="T45" s="146" t="s">
        <v>176</v>
      </c>
      <c r="U45" s="1169">
        <f>'第9表_月別 卸売価格(成牛・規格別)_1和種'!U45+'第9表_月別 卸売価格(成牛・規格別)_2交雑種'!U45+'第9表_月別 卸売価格(成牛・規格別)_3乳牛'!U45+'卸価格・月別（外国 計 3）'!V45</f>
        <v>214980.7</v>
      </c>
      <c r="V45" s="1170">
        <f>'第9表_月別 卸売価格(成牛・規格別)_1和種'!V45+'第9表_月別 卸売価格(成牛・規格別)_2交雑種'!V45+'第9表_月別 卸売価格(成牛・規格別)_3乳牛'!V45+'卸価格・月別（外国 計 3）'!W45</f>
        <v>223642.40000000002</v>
      </c>
      <c r="W45" s="1170">
        <f>'第9表_月別 卸売価格(成牛・規格別)_1和種'!W45+'第9表_月別 卸売価格(成牛・規格別)_2交雑種'!W45+'第9表_月別 卸売価格(成牛・規格別)_3乳牛'!W45+'卸価格・月別（外国 計 3）'!X45</f>
        <v>216541.4</v>
      </c>
      <c r="X45" s="1170">
        <f>'第9表_月別 卸売価格(成牛・規格別)_1和種'!X45+'第9表_月別 卸売価格(成牛・規格別)_2交雑種'!X45+'第9表_月別 卸売価格(成牛・規格別)_3乳牛'!X45+'卸価格・月別（外国 計 3）'!Y45</f>
        <v>205358.29999999996</v>
      </c>
      <c r="Y45" s="1170">
        <f>'第9表_月別 卸売価格(成牛・規格別)_1和種'!Y45+'第9表_月別 卸売価格(成牛・規格別)_2交雑種'!Y45+'第9表_月別 卸売価格(成牛・規格別)_3乳牛'!Y45+'卸価格・月別（外国 計 3）'!Z45</f>
        <v>197675</v>
      </c>
      <c r="Z45" s="1170">
        <f>'第9表_月別 卸売価格(成牛・規格別)_1和種'!Z45+'第9表_月別 卸売価格(成牛・規格別)_2交雑種'!Z45+'第9表_月別 卸売価格(成牛・規格別)_3乳牛'!Z45+'卸価格・月別（外国 計 3）'!AA45</f>
        <v>206125</v>
      </c>
      <c r="AA45" s="1170">
        <f>'第9表_月別 卸売価格(成牛・規格別)_1和種'!AA45+'第9表_月別 卸売価格(成牛・規格別)_2交雑種'!AA45+'第9表_月別 卸売価格(成牛・規格別)_3乳牛'!AA45+'卸価格・月別（外国 計 3）'!AB45</f>
        <v>234725.39999999997</v>
      </c>
      <c r="AB45" s="1170">
        <f>'第9表_月別 卸売価格(成牛・規格別)_1和種'!AB45+'第9表_月別 卸売価格(成牛・規格別)_2交雑種'!AB45+'第9表_月別 卸売価格(成牛・規格別)_3乳牛'!AB45+'卸価格・月別（外国 計 3）'!AC45</f>
        <v>221342.3</v>
      </c>
      <c r="AC45" s="1170">
        <f>'第9表_月別 卸売価格(成牛・規格別)_1和種'!AC45+'第9表_月別 卸売価格(成牛・規格別)_2交雑種'!AC45+'第9表_月別 卸売価格(成牛・規格別)_3乳牛'!AC45+'卸価格・月別（外国 計 3）'!AD45</f>
        <v>206554.40000000002</v>
      </c>
      <c r="AD45" s="1170">
        <f>'第9表_月別 卸売価格(成牛・規格別)_1和種'!AD45+'第9表_月別 卸売価格(成牛・規格別)_2交雑種'!AD45+'第9表_月別 卸売価格(成牛・規格別)_3乳牛'!AD45+'卸価格・月別（外国 計 3）'!AE45</f>
        <v>225835.40000000002</v>
      </c>
      <c r="AE45" s="1170">
        <f>'第9表_月別 卸売価格(成牛・規格別)_1和種'!AE45+'第9表_月別 卸売価格(成牛・規格別)_2交雑種'!AE45+'第9表_月別 卸売価格(成牛・規格別)_3乳牛'!AE45+'卸価格・月別（外国 計 3）'!AF45</f>
        <v>195478.60000000003</v>
      </c>
      <c r="AF45" s="1171">
        <f>'第9表_月別 卸売価格(成牛・規格別)_1和種'!AF45+'第9表_月別 卸売価格(成牛・規格別)_2交雑種'!AF45+'第9表_月別 卸売価格(成牛・規格別)_3乳牛'!AF45+'卸価格・月別（外国 計 3）'!AG45</f>
        <v>236035.50000000006</v>
      </c>
      <c r="AH45" s="169">
        <f>SUM(U45:AG45)</f>
        <v>2584294.3999999999</v>
      </c>
      <c r="AI45" s="134">
        <f t="shared" si="18"/>
        <v>2584294.3999999999</v>
      </c>
      <c r="AJ45" s="410">
        <v>2657614</v>
      </c>
      <c r="AK45" s="170">
        <f t="shared" si="19"/>
        <v>73319.600000000093</v>
      </c>
    </row>
    <row r="46" spans="2:37" ht="13.5" customHeight="1" x14ac:dyDescent="0.15">
      <c r="B46" s="1306"/>
      <c r="C46" s="1306"/>
      <c r="D46" s="146" t="s">
        <v>177</v>
      </c>
      <c r="E46" s="1172">
        <f>'第9表_月別 卸売価格(成牛・規格別)_1和種'!E46+'第9表_月別 卸売価格(成牛・規格別)_2交雑種'!E46+'第9表_月別 卸売価格(成牛・規格別)_3乳牛'!E46+'卸価格・月別（外国 計 3）'!E46</f>
        <v>152553061</v>
      </c>
      <c r="F46" s="1173">
        <f>'第9表_月別 卸売価格(成牛・規格別)_1和種'!F46+'第9表_月別 卸売価格(成牛・規格別)_2交雑種'!F46+'第9表_月別 卸売価格(成牛・規格別)_3乳牛'!F46+'卸価格・月別（外国 計 3）'!F46</f>
        <v>151341178</v>
      </c>
      <c r="G46" s="1173">
        <f>'第9表_月別 卸売価格(成牛・規格別)_1和種'!G46+'第9表_月別 卸売価格(成牛・規格別)_2交雑種'!G46+'第9表_月別 卸売価格(成牛・規格別)_3乳牛'!G46+'卸価格・月別（外国 計 3）'!G46</f>
        <v>145535217</v>
      </c>
      <c r="H46" s="1173">
        <f>'第9表_月別 卸売価格(成牛・規格別)_1和種'!H46+'第9表_月別 卸売価格(成牛・規格別)_2交雑種'!H46+'第9表_月別 卸売価格(成牛・規格別)_3乳牛'!H46+'卸価格・月別（外国 計 3）'!H46</f>
        <v>146770826</v>
      </c>
      <c r="I46" s="1173">
        <f>'第9表_月別 卸売価格(成牛・規格別)_1和種'!I46+'第9表_月別 卸売価格(成牛・規格別)_2交雑種'!I46+'第9表_月別 卸売価格(成牛・規格別)_3乳牛'!I46+'卸価格・月別（外国 計 3）'!I46</f>
        <v>139395500</v>
      </c>
      <c r="J46" s="1173">
        <f>'第9表_月別 卸売価格(成牛・規格別)_1和種'!J46+'第9表_月別 卸売価格(成牛・規格別)_2交雑種'!J46+'第9表_月別 卸売価格(成牛・規格別)_3乳牛'!J46+'卸価格・月別（外国 計 3）'!J46</f>
        <v>139727863</v>
      </c>
      <c r="K46" s="1173">
        <f>'第9表_月別 卸売価格(成牛・規格別)_1和種'!K46+'第9表_月別 卸売価格(成牛・規格別)_2交雑種'!K46+'第9表_月別 卸売価格(成牛・規格別)_3乳牛'!K46+'卸価格・月別（外国 計 3）'!K46</f>
        <v>168630011</v>
      </c>
      <c r="L46" s="1173">
        <f>'第9表_月別 卸売価格(成牛・規格別)_1和種'!L46+'第9表_月別 卸売価格(成牛・規格別)_2交雑種'!L46+'第9表_月別 卸売価格(成牛・規格別)_3乳牛'!L46+'卸価格・月別（外国 計 3）'!L46</f>
        <v>162354440</v>
      </c>
      <c r="M46" s="1173">
        <f>'第9表_月別 卸売価格(成牛・規格別)_1和種'!M46+'第9表_月別 卸売価格(成牛・規格別)_2交雑種'!M46+'第9表_月別 卸売価格(成牛・規格別)_3乳牛'!M46+'卸価格・月別（外国 計 3）'!M46</f>
        <v>129864926</v>
      </c>
      <c r="N46" s="1173">
        <f>'第9表_月別 卸売価格(成牛・規格別)_1和種'!N46+'第9表_月別 卸売価格(成牛・規格別)_2交雑種'!N46+'第9表_月別 卸売価格(成牛・規格別)_3乳牛'!N46+'卸価格・月別（外国 計 3）'!N46</f>
        <v>145315135</v>
      </c>
      <c r="O46" s="1173">
        <f>'第9表_月別 卸売価格(成牛・規格別)_1和種'!O46+'第9表_月別 卸売価格(成牛・規格別)_2交雑種'!O46+'第9表_月別 卸売価格(成牛・規格別)_3乳牛'!O46+'卸価格・月別（外国 計 3）'!O46</f>
        <v>130513883</v>
      </c>
      <c r="P46" s="1174">
        <f>'第9表_月別 卸売価格(成牛・規格別)_1和種'!P46+'第9表_月別 卸売価格(成牛・規格別)_2交雑種'!P46+'第9表_月別 卸売価格(成牛・規格別)_3乳牛'!P46+'卸価格・月別（外国 計 3）'!P46</f>
        <v>141818685</v>
      </c>
      <c r="R46" s="1306"/>
      <c r="S46" s="1306"/>
      <c r="T46" s="146" t="s">
        <v>177</v>
      </c>
      <c r="U46" s="1172">
        <f>'第9表_月別 卸売価格(成牛・規格別)_1和種'!U46+'第9表_月別 卸売価格(成牛・規格別)_2交雑種'!U46+'第9表_月別 卸売価格(成牛・規格別)_3乳牛'!U46+'卸価格・月別（外国 計 3）'!V46</f>
        <v>344016119</v>
      </c>
      <c r="V46" s="1173">
        <f>'第9表_月別 卸売価格(成牛・規格別)_1和種'!V46+'第9表_月別 卸売価格(成牛・規格別)_2交雑種'!V46+'第9表_月別 卸売価格(成牛・規格別)_3乳牛'!V46+'卸価格・月別（外国 計 3）'!W46</f>
        <v>341659284</v>
      </c>
      <c r="W46" s="1173">
        <f>'第9表_月別 卸売価格(成牛・規格別)_1和種'!W46+'第9表_月別 卸売価格(成牛・規格別)_2交雑種'!W46+'第9表_月別 卸売価格(成牛・規格別)_3乳牛'!W46+'卸価格・月別（外国 計 3）'!X46</f>
        <v>329412432</v>
      </c>
      <c r="X46" s="1173">
        <f>'第9表_月別 卸売価格(成牛・規格別)_1和種'!X46+'第9表_月別 卸売価格(成牛・規格別)_2交雑種'!X46+'第9表_月別 卸売価格(成牛・規格別)_3乳牛'!X46+'卸価格・月別（外国 計 3）'!Y46</f>
        <v>311384196</v>
      </c>
      <c r="Y46" s="1173">
        <f>'第9表_月別 卸売価格(成牛・規格別)_1和種'!Y46+'第9表_月別 卸売価格(成牛・規格別)_2交雑種'!Y46+'第9表_月別 卸売価格(成牛・規格別)_3乳牛'!Y46+'卸価格・月別（外国 計 3）'!Z46</f>
        <v>303713119</v>
      </c>
      <c r="Z46" s="1173">
        <f>'第9表_月別 卸売価格(成牛・規格別)_1和種'!Z46+'第9表_月別 卸売価格(成牛・規格別)_2交雑種'!Z46+'第9表_月別 卸売価格(成牛・規格別)_3乳牛'!Z46+'卸価格・月別（外国 計 3）'!AA46</f>
        <v>334064987</v>
      </c>
      <c r="AA46" s="1173">
        <f>'第9表_月別 卸売価格(成牛・規格別)_1和種'!AA46+'第9表_月別 卸売価格(成牛・規格別)_2交雑種'!AA46+'第9表_月別 卸売価格(成牛・規格別)_3乳牛'!AA46+'卸価格・月別（外国 計 3）'!AB46</f>
        <v>380096941</v>
      </c>
      <c r="AB46" s="1173">
        <f>'第9表_月別 卸売価格(成牛・規格別)_1和種'!AB46+'第9表_月別 卸売価格(成牛・規格別)_2交雑種'!AB46+'第9表_月別 卸売価格(成牛・規格別)_3乳牛'!AB46+'卸価格・月別（外国 計 3）'!AC46</f>
        <v>379860498</v>
      </c>
      <c r="AC46" s="1173">
        <f>'第9表_月別 卸売価格(成牛・規格別)_1和種'!AC46+'第9表_月別 卸売価格(成牛・規格別)_2交雑種'!AC46+'第9表_月別 卸売価格(成牛・規格別)_3乳牛'!AC46+'卸価格・月別（外国 計 3）'!AD46</f>
        <v>390188038</v>
      </c>
      <c r="AD46" s="1173">
        <f>'第9表_月別 卸売価格(成牛・規格別)_1和種'!AD46+'第9表_月別 卸売価格(成牛・規格別)_2交雑種'!AD46+'第9表_月別 卸売価格(成牛・規格別)_3乳牛'!AD46+'卸価格・月別（外国 計 3）'!AE46</f>
        <v>367835107</v>
      </c>
      <c r="AE46" s="1173">
        <f>'第9表_月別 卸売価格(成牛・規格別)_1和種'!AE46+'第9表_月別 卸売価格(成牛・規格別)_2交雑種'!AE46+'第9表_月別 卸売価格(成牛・規格別)_3乳牛'!AE46+'卸価格・月別（外国 計 3）'!AF46</f>
        <v>329304397</v>
      </c>
      <c r="AF46" s="1174">
        <f>'第9表_月別 卸売価格(成牛・規格別)_1和種'!AF46+'第9表_月別 卸売価格(成牛・規格別)_2交雑種'!AF46+'第9表_月別 卸売価格(成牛・規格別)_3乳牛'!AF46+'卸価格・月別（外国 計 3）'!AG46</f>
        <v>393238957</v>
      </c>
      <c r="AH46" s="169">
        <f>SUM(U46:AF46)</f>
        <v>4204774075</v>
      </c>
      <c r="AI46" s="134">
        <f t="shared" si="18"/>
        <v>4204774075</v>
      </c>
      <c r="AJ46" s="410">
        <v>3969620476</v>
      </c>
      <c r="AK46" s="170">
        <f t="shared" si="19"/>
        <v>-235153599</v>
      </c>
    </row>
    <row r="47" spans="2:37" ht="15.6" customHeight="1" x14ac:dyDescent="0.15">
      <c r="B47" s="1306"/>
      <c r="C47" s="1307"/>
      <c r="D47" s="149" t="s">
        <v>179</v>
      </c>
      <c r="E47" s="1175">
        <f t="shared" ref="E47:P47" si="24">IF(E45=0,0,E46/E45)</f>
        <v>1572.7184545090911</v>
      </c>
      <c r="F47" s="1176">
        <f t="shared" si="24"/>
        <v>1485.9163832444444</v>
      </c>
      <c r="G47" s="1176">
        <f t="shared" si="24"/>
        <v>1486.3849142394922</v>
      </c>
      <c r="H47" s="1176">
        <f t="shared" si="24"/>
        <v>1472.163025314602</v>
      </c>
      <c r="I47" s="1176">
        <f t="shared" si="24"/>
        <v>1507.2798343452471</v>
      </c>
      <c r="J47" s="1176">
        <f t="shared" si="24"/>
        <v>1559.7586930556022</v>
      </c>
      <c r="K47" s="1176">
        <f t="shared" si="24"/>
        <v>1541.1330795699125</v>
      </c>
      <c r="L47" s="1176">
        <f t="shared" si="24"/>
        <v>1608.2196747195969</v>
      </c>
      <c r="M47" s="1176">
        <f t="shared" si="24"/>
        <v>1757.2586127574355</v>
      </c>
      <c r="N47" s="1176">
        <f t="shared" si="24"/>
        <v>1573.427277983624</v>
      </c>
      <c r="O47" s="1176">
        <f t="shared" si="24"/>
        <v>1610.0819018904424</v>
      </c>
      <c r="P47" s="1177">
        <f t="shared" si="24"/>
        <v>1564.9165561364673</v>
      </c>
      <c r="R47" s="1306"/>
      <c r="S47" s="1307"/>
      <c r="T47" s="149" t="s">
        <v>179</v>
      </c>
      <c r="U47" s="1175">
        <f>IF(U45=0,0,U46/U45)</f>
        <v>1600.2186196249245</v>
      </c>
      <c r="V47" s="1176">
        <f t="shared" ref="V47:AF47" si="25">IF(V45=0,0,V46/V45)</f>
        <v>1527.7035302786949</v>
      </c>
      <c r="W47" s="1176">
        <f t="shared" si="25"/>
        <v>1521.2445841765132</v>
      </c>
      <c r="X47" s="1176">
        <f t="shared" si="25"/>
        <v>1516.2971060823938</v>
      </c>
      <c r="Y47" s="1176">
        <f t="shared" si="25"/>
        <v>1536.4265536866069</v>
      </c>
      <c r="Z47" s="1176">
        <f t="shared" si="25"/>
        <v>1620.6912650090965</v>
      </c>
      <c r="AA47" s="1176">
        <f t="shared" si="25"/>
        <v>1619.3259911368775</v>
      </c>
      <c r="AB47" s="1176">
        <f t="shared" si="25"/>
        <v>1716.1676642919135</v>
      </c>
      <c r="AC47" s="1176">
        <f t="shared" si="25"/>
        <v>1889.0328068537874</v>
      </c>
      <c r="AD47" s="1176">
        <f t="shared" si="25"/>
        <v>1628.7752363004204</v>
      </c>
      <c r="AE47" s="1176">
        <f t="shared" si="25"/>
        <v>1684.6058699008481</v>
      </c>
      <c r="AF47" s="1177">
        <f t="shared" si="25"/>
        <v>1666.0161585863138</v>
      </c>
      <c r="AH47" s="171">
        <f>IF(AH45=0,"－　　",AH46/AH45)</f>
        <v>1627.0491763631885</v>
      </c>
      <c r="AI47" s="134">
        <f t="shared" si="18"/>
        <v>1627.0491763631885</v>
      </c>
      <c r="AJ47" s="410"/>
      <c r="AK47" s="170"/>
    </row>
    <row r="48" spans="2:37" ht="13.5" customHeight="1" x14ac:dyDescent="0.15">
      <c r="B48" s="1306"/>
      <c r="C48" s="1305">
        <v>2</v>
      </c>
      <c r="D48" s="144" t="s">
        <v>178</v>
      </c>
      <c r="E48" s="1166">
        <f>'第9表_月別 卸売価格(成牛・規格別)_1和種'!E48+'第9表_月別 卸売価格(成牛・規格別)_2交雑種'!E48+'第9表_月別 卸売価格(成牛・規格別)_3乳牛'!E48+'卸価格・月別（外国 計 3）'!E48</f>
        <v>273</v>
      </c>
      <c r="F48" s="1167">
        <f>'第9表_月別 卸売価格(成牛・規格別)_1和種'!F48+'第9表_月別 卸売価格(成牛・規格別)_2交雑種'!F48+'第9表_月別 卸売価格(成牛・規格別)_3乳牛'!F48+'卸価格・月別（外国 計 3）'!F48</f>
        <v>338</v>
      </c>
      <c r="G48" s="1167">
        <f>'第9表_月別 卸売価格(成牛・規格別)_1和種'!G48+'第9表_月別 卸売価格(成牛・規格別)_2交雑種'!G48+'第9表_月別 卸売価格(成牛・規格別)_3乳牛'!G48+'卸価格・月別（外国 計 3）'!G48</f>
        <v>305</v>
      </c>
      <c r="H48" s="1167">
        <f>'第9表_月別 卸売価格(成牛・規格別)_1和種'!H48+'第9表_月別 卸売価格(成牛・規格別)_2交雑種'!H48+'第9表_月別 卸売価格(成牛・規格別)_3乳牛'!H48+'卸価格・月別（外国 計 3）'!H48</f>
        <v>366</v>
      </c>
      <c r="I48" s="1167">
        <f>'第9表_月別 卸売価格(成牛・規格別)_1和種'!I48+'第9表_月別 卸売価格(成牛・規格別)_2交雑種'!I48+'第9表_月別 卸売価格(成牛・規格別)_3乳牛'!I48+'卸価格・月別（外国 計 3）'!I48</f>
        <v>357</v>
      </c>
      <c r="J48" s="1167">
        <f>'第9表_月別 卸売価格(成牛・規格別)_1和種'!J48+'第9表_月別 卸売価格(成牛・規格別)_2交雑種'!J48+'第9表_月別 卸売価格(成牛・規格別)_3乳牛'!J48+'卸価格・月別（外国 計 3）'!J48</f>
        <v>377</v>
      </c>
      <c r="K48" s="1167">
        <f>'第9表_月別 卸売価格(成牛・規格別)_1和種'!K48+'第9表_月別 卸売価格(成牛・規格別)_2交雑種'!K48+'第9表_月別 卸売価格(成牛・規格別)_3乳牛'!K48+'卸価格・月別（外国 計 3）'!K48</f>
        <v>533</v>
      </c>
      <c r="L48" s="1167">
        <f>'第9表_月別 卸売価格(成牛・規格別)_1和種'!L48+'第9表_月別 卸売価格(成牛・規格別)_2交雑種'!L48+'第9表_月別 卸売価格(成牛・規格別)_3乳牛'!L48+'卸価格・月別（外国 計 3）'!L48</f>
        <v>416</v>
      </c>
      <c r="M48" s="1167">
        <f>'第9表_月別 卸売価格(成牛・規格別)_1和種'!M48+'第9表_月別 卸売価格(成牛・規格別)_2交雑種'!M48+'第9表_月別 卸売価格(成牛・規格別)_3乳牛'!M48+'卸価格・月別（外国 計 3）'!M48</f>
        <v>288</v>
      </c>
      <c r="N48" s="1167">
        <f>'第9表_月別 卸売価格(成牛・規格別)_1和種'!N48+'第9表_月別 卸売価格(成牛・規格別)_2交雑種'!N48+'第9表_月別 卸売価格(成牛・規格別)_3乳牛'!N48+'卸価格・月別（外国 計 3）'!N48</f>
        <v>423</v>
      </c>
      <c r="O48" s="1167">
        <f>'第9表_月別 卸売価格(成牛・規格別)_1和種'!O48+'第9表_月別 卸売価格(成牛・規格別)_2交雑種'!O48+'第9表_月別 卸売価格(成牛・規格別)_3乳牛'!O48+'卸価格・月別（外国 計 3）'!O48</f>
        <v>355</v>
      </c>
      <c r="P48" s="1168">
        <f>'第9表_月別 卸売価格(成牛・規格別)_1和種'!P48+'第9表_月別 卸売価格(成牛・規格別)_2交雑種'!P48+'第9表_月別 卸売価格(成牛・規格別)_3乳牛'!P48+'卸価格・月別（外国 計 3）'!P48</f>
        <v>342</v>
      </c>
      <c r="R48" s="1306"/>
      <c r="S48" s="1305">
        <v>2</v>
      </c>
      <c r="T48" s="144" t="s">
        <v>178</v>
      </c>
      <c r="U48" s="1166">
        <f>'第9表_月別 卸売価格(成牛・規格別)_1和種'!U48+'第9表_月別 卸売価格(成牛・規格別)_2交雑種'!U48+'第9表_月別 卸売価格(成牛・規格別)_3乳牛'!U48+'卸価格・月別（外国 計 3）'!V48</f>
        <v>437</v>
      </c>
      <c r="V48" s="1167">
        <f>'第9表_月別 卸売価格(成牛・規格別)_1和種'!V48+'第9表_月別 卸売価格(成牛・規格別)_2交雑種'!V48+'第9表_月別 卸売価格(成牛・規格別)_3乳牛'!V48+'卸価格・月別（外国 計 3）'!W48</f>
        <v>549</v>
      </c>
      <c r="W48" s="1167">
        <f>'第9表_月別 卸売価格(成牛・規格別)_1和種'!W48+'第9表_月別 卸売価格(成牛・規格別)_2交雑種'!W48+'第9表_月別 卸売価格(成牛・規格別)_3乳牛'!W48+'卸価格・月別（外国 計 3）'!X48</f>
        <v>493</v>
      </c>
      <c r="X48" s="1167">
        <f>'第9表_月別 卸売価格(成牛・規格別)_1和種'!X48+'第9表_月別 卸売価格(成牛・規格別)_2交雑種'!X48+'第9表_月別 卸売価格(成牛・規格別)_3乳牛'!X48+'卸価格・月別（外国 計 3）'!Y48</f>
        <v>549</v>
      </c>
      <c r="Y48" s="1167">
        <f>'第9表_月別 卸売価格(成牛・規格別)_1和種'!Y48+'第9表_月別 卸売価格(成牛・規格別)_2交雑種'!Y48+'第9表_月別 卸売価格(成牛・規格別)_3乳牛'!Y48+'卸価格・月別（外国 計 3）'!Z48</f>
        <v>504</v>
      </c>
      <c r="Z48" s="1167">
        <f>'第9表_月別 卸売価格(成牛・規格別)_1和種'!Z48+'第9表_月別 卸売価格(成牛・規格別)_2交雑種'!Z48+'第9表_月別 卸売価格(成牛・規格別)_3乳牛'!Z48+'卸価格・月別（外国 計 3）'!AA48</f>
        <v>626</v>
      </c>
      <c r="AA48" s="1167">
        <f>'第9表_月別 卸売価格(成牛・規格別)_1和種'!AA48+'第9表_月別 卸売価格(成牛・規格別)_2交雑種'!AA48+'第9表_月別 卸売価格(成牛・規格別)_3乳牛'!AA48+'卸価格・月別（外国 計 3）'!AB48</f>
        <v>749</v>
      </c>
      <c r="AB48" s="1167">
        <f>'第9表_月別 卸売価格(成牛・規格別)_1和種'!AB48+'第9表_月別 卸売価格(成牛・規格別)_2交雑種'!AB48+'第9表_月別 卸売価格(成牛・規格別)_3乳牛'!AB48+'卸価格・月別（外国 計 3）'!AC48</f>
        <v>635</v>
      </c>
      <c r="AC48" s="1167">
        <f>'第9表_月別 卸売価格(成牛・規格別)_1和種'!AC48+'第9表_月別 卸売価格(成牛・規格別)_2交雑種'!AC48+'第9表_月別 卸売価格(成牛・規格別)_3乳牛'!AC48+'卸価格・月別（外国 計 3）'!AD48</f>
        <v>463</v>
      </c>
      <c r="AD48" s="1167">
        <f>'第9表_月別 卸売価格(成牛・規格別)_1和種'!AD48+'第9表_月別 卸売価格(成牛・規格別)_2交雑種'!AD48+'第9表_月別 卸売価格(成牛・規格別)_3乳牛'!AD48+'卸価格・月別（外国 計 3）'!AE48</f>
        <v>686</v>
      </c>
      <c r="AE48" s="1167">
        <f>'第9表_月別 卸売価格(成牛・規格別)_1和種'!AE48+'第9表_月別 卸売価格(成牛・規格別)_2交雑種'!AE48+'第9表_月別 卸売価格(成牛・規格別)_3乳牛'!AE48+'卸価格・月別（外国 計 3）'!AF48</f>
        <v>621</v>
      </c>
      <c r="AF48" s="1168">
        <f>'第9表_月別 卸売価格(成牛・規格別)_1和種'!AF48+'第9表_月別 卸売価格(成牛・規格別)_2交雑種'!AF48+'第9表_月別 卸売価格(成牛・規格別)_3乳牛'!AF48+'卸価格・月別（外国 計 3）'!AG48</f>
        <v>658</v>
      </c>
      <c r="AH48" s="172">
        <f>SUM(U48:AG48)</f>
        <v>6970</v>
      </c>
      <c r="AI48" s="134">
        <f t="shared" si="18"/>
        <v>6970</v>
      </c>
      <c r="AJ48" s="410">
        <v>5936</v>
      </c>
      <c r="AK48" s="170">
        <f t="shared" si="19"/>
        <v>-1034</v>
      </c>
    </row>
    <row r="49" spans="1:37" ht="13.5" customHeight="1" x14ac:dyDescent="0.15">
      <c r="B49" s="1306"/>
      <c r="C49" s="1306"/>
      <c r="D49" s="146" t="s">
        <v>176</v>
      </c>
      <c r="E49" s="1169">
        <f>'第9表_月別 卸売価格(成牛・規格別)_1和種'!E49+'第9表_月別 卸売価格(成牛・規格別)_2交雑種'!E49+'第9表_月別 卸売価格(成牛・規格別)_3乳牛'!E49+'卸価格・月別（外国 計 3）'!E49</f>
        <v>100276.6</v>
      </c>
      <c r="F49" s="1170">
        <f>'第9表_月別 卸売価格(成牛・規格別)_1和種'!F49+'第9表_月別 卸売価格(成牛・規格別)_2交雑種'!F49+'第9表_月別 卸売価格(成牛・規格別)_3乳牛'!F49+'卸価格・月別（外国 計 3）'!F49</f>
        <v>121672.50000000001</v>
      </c>
      <c r="G49" s="1170">
        <f>'第9表_月別 卸売価格(成牛・規格別)_1和種'!G49+'第9表_月別 卸売価格(成牛・規格別)_2交雑種'!G49+'第9表_月別 卸売価格(成牛・規格別)_3乳牛'!G49+'卸価格・月別（外国 計 3）'!G49</f>
        <v>113017.7</v>
      </c>
      <c r="H49" s="1170">
        <f>'第9表_月別 卸売価格(成牛・規格別)_1和種'!H49+'第9表_月別 卸売価格(成牛・規格別)_2交雑種'!H49+'第9表_月別 卸売価格(成牛・規格別)_3乳牛'!H49+'卸価格・月別（外国 計 3）'!H49</f>
        <v>132789.70000000001</v>
      </c>
      <c r="I49" s="1170">
        <f>'第9表_月別 卸売価格(成牛・規格別)_1和種'!I49+'第9表_月別 卸売価格(成牛・規格別)_2交雑種'!I49+'第9表_月別 卸売価格(成牛・規格別)_3乳牛'!I49+'卸価格・月別（外国 計 3）'!I49</f>
        <v>133681.79999999999</v>
      </c>
      <c r="J49" s="1170">
        <f>'第9表_月別 卸売価格(成牛・規格別)_1和種'!J49+'第9表_月別 卸売価格(成牛・規格別)_2交雑種'!J49+'第9表_月別 卸売価格(成牛・規格別)_3乳牛'!J49+'卸価格・月別（外国 計 3）'!J49</f>
        <v>137398.1</v>
      </c>
      <c r="K49" s="1170">
        <f>'第9表_月別 卸売価格(成牛・規格別)_1和種'!K49+'第9表_月別 卸売価格(成牛・規格別)_2交雑種'!K49+'第9表_月別 卸売価格(成牛・規格別)_3乳牛'!K49+'卸価格・月別（外国 計 3）'!K49</f>
        <v>192722.6</v>
      </c>
      <c r="L49" s="1170">
        <f>'第9表_月別 卸売価格(成牛・規格別)_1和種'!L49+'第9表_月別 卸売価格(成牛・規格別)_2交雑種'!L49+'第9表_月別 卸売価格(成牛・規格別)_3乳牛'!L49+'卸価格・月別（外国 計 3）'!L49</f>
        <v>153965.79999999999</v>
      </c>
      <c r="M49" s="1170">
        <f>'第9表_月別 卸売価格(成牛・規格別)_1和種'!M49+'第9表_月別 卸売価格(成牛・規格別)_2交雑種'!M49+'第9表_月別 卸売価格(成牛・規格別)_3乳牛'!M49+'卸価格・月別（外国 計 3）'!M49</f>
        <v>111010.8</v>
      </c>
      <c r="N49" s="1170">
        <f>'第9表_月別 卸売価格(成牛・規格別)_1和種'!N49+'第9表_月別 卸売価格(成牛・規格別)_2交雑種'!N49+'第9表_月別 卸売価格(成牛・規格別)_3乳牛'!N49+'卸価格・月別（外国 計 3）'!N49</f>
        <v>153169.30000000002</v>
      </c>
      <c r="O49" s="1170">
        <f>'第9表_月別 卸売価格(成牛・規格別)_1和種'!O49+'第9表_月別 卸売価格(成牛・規格別)_2交雑種'!O49+'第9表_月別 卸売価格(成牛・規格別)_3乳牛'!O49+'卸価格・月別（外国 計 3）'!O49</f>
        <v>126735.3</v>
      </c>
      <c r="P49" s="1171">
        <f>'第9表_月別 卸売価格(成牛・規格別)_1和種'!P49+'第9表_月別 卸売価格(成牛・規格別)_2交雑種'!P49+'第9表_月別 卸売価格(成牛・規格別)_3乳牛'!P49+'卸価格・月別（外国 計 3）'!P49</f>
        <v>127867.99999999999</v>
      </c>
      <c r="R49" s="1306"/>
      <c r="S49" s="1306"/>
      <c r="T49" s="146" t="s">
        <v>176</v>
      </c>
      <c r="U49" s="1169">
        <f>'第9表_月別 卸売価格(成牛・規格別)_1和種'!U49+'第9表_月別 卸売価格(成牛・規格別)_2交雑種'!U49+'第9表_月別 卸売価格(成牛・規格別)_3乳牛'!U49+'卸価格・月別（外国 計 3）'!V49</f>
        <v>165990.80000000002</v>
      </c>
      <c r="V49" s="1170">
        <f>'第9表_月別 卸売価格(成牛・規格別)_1和種'!V49+'第9表_月別 卸売価格(成牛・規格別)_2交雑種'!V49+'第9表_月別 卸売価格(成牛・規格別)_3乳牛'!V49+'卸価格・月別（外国 計 3）'!W49</f>
        <v>203467.50000000006</v>
      </c>
      <c r="W49" s="1170">
        <f>'第9表_月別 卸売価格(成牛・規格別)_1和種'!W49+'第9表_月別 卸売価格(成牛・規格別)_2交雑種'!W49+'第9表_月別 卸売価格(成牛・規格別)_3乳牛'!W49+'卸価格・月別（外国 計 3）'!X49</f>
        <v>185577.5</v>
      </c>
      <c r="X49" s="1170">
        <f>'第9表_月別 卸売価格(成牛・規格別)_1和種'!X49+'第9表_月別 卸売価格(成牛・規格別)_2交雑種'!X49+'第9表_月別 卸売価格(成牛・規格別)_3乳牛'!X49+'卸価格・月別（外国 計 3）'!Y49</f>
        <v>202306.1</v>
      </c>
      <c r="Y49" s="1170">
        <f>'第9表_月別 卸売価格(成牛・規格別)_1和種'!Y49+'第9表_月別 卸売価格(成牛・規格別)_2交雑種'!Y49+'第9表_月別 卸売価格(成牛・規格別)_3乳牛'!Y49+'卸価格・月別（外国 計 3）'!Z49</f>
        <v>192371.3</v>
      </c>
      <c r="Z49" s="1170">
        <f>'第9表_月別 卸売価格(成牛・規格別)_1和種'!Z49+'第9表_月別 卸売価格(成牛・規格別)_2交雑種'!Z49+'第9表_月別 卸売価格(成牛・規格別)_3乳牛'!Z49+'卸価格・月別（外国 計 3）'!AA49</f>
        <v>236506.80000000002</v>
      </c>
      <c r="AA49" s="1170">
        <f>'第9表_月別 卸売価格(成牛・規格別)_1和種'!AA49+'第9表_月別 卸売価格(成牛・規格別)_2交雑種'!AA49+'第9表_月別 卸売価格(成牛・規格別)_3乳牛'!AA49+'卸価格・月別（外国 計 3）'!AB49</f>
        <v>277106</v>
      </c>
      <c r="AB49" s="1170">
        <f>'第9表_月別 卸売価格(成牛・規格別)_1和種'!AB49+'第9表_月別 卸売価格(成牛・規格別)_2交雑種'!AB49+'第9表_月別 卸売価格(成牛・規格別)_3乳牛'!AB49+'卸価格・月別（外国 計 3）'!AC49</f>
        <v>239547.8</v>
      </c>
      <c r="AC49" s="1170">
        <f>'第9表_月別 卸売価格(成牛・規格別)_1和種'!AC49+'第9表_月別 卸売価格(成牛・規格別)_2交雑種'!AC49+'第9表_月別 卸売価格(成牛・規格別)_3乳牛'!AC49+'卸価格・月別（外国 計 3）'!AD49</f>
        <v>180456.8</v>
      </c>
      <c r="AD49" s="1170">
        <f>'第9表_月別 卸売価格(成牛・規格別)_1和種'!AD49+'第9表_月別 卸売価格(成牛・規格別)_2交雑種'!AD49+'第9表_月別 卸売価格(成牛・規格別)_3乳牛'!AD49+'卸価格・月別（外国 計 3）'!AE49</f>
        <v>252967.49999999997</v>
      </c>
      <c r="AE49" s="1170">
        <f>'第9表_月別 卸売価格(成牛・規格別)_1和種'!AE49+'第9表_月別 卸売価格(成牛・規格別)_2交雑種'!AE49+'第9表_月別 卸売価格(成牛・規格別)_3乳牛'!AE49+'卸価格・月別（外国 計 3）'!AF49</f>
        <v>227651.90000000005</v>
      </c>
      <c r="AF49" s="1171">
        <f>'第9表_月別 卸売価格(成牛・規格別)_1和種'!AF49+'第9表_月別 卸売価格(成牛・規格別)_2交雑種'!AF49+'第9表_月別 卸売価格(成牛・規格別)_3乳牛'!AF49+'卸価格・月別（外国 計 3）'!AG49</f>
        <v>250142.39999999997</v>
      </c>
      <c r="AH49" s="169">
        <f>SUM(U49:AG49)</f>
        <v>2614092.4</v>
      </c>
      <c r="AI49" s="134">
        <f t="shared" si="18"/>
        <v>2614092.4</v>
      </c>
      <c r="AJ49" s="410">
        <v>2409736.5</v>
      </c>
      <c r="AK49" s="170">
        <f t="shared" si="19"/>
        <v>-204355.89999999991</v>
      </c>
    </row>
    <row r="50" spans="1:37" ht="13.5" customHeight="1" x14ac:dyDescent="0.15">
      <c r="B50" s="1306"/>
      <c r="C50" s="1306"/>
      <c r="D50" s="146" t="s">
        <v>177</v>
      </c>
      <c r="E50" s="1172">
        <f>'第9表_月別 卸売価格(成牛・規格別)_1和種'!E50+'第9表_月別 卸売価格(成牛・規格別)_2交雑種'!E50+'第9表_月別 卸売価格(成牛・規格別)_3乳牛'!E50+'卸価格・月別（外国 計 3）'!E50</f>
        <v>125820699</v>
      </c>
      <c r="F50" s="1173">
        <f>'第9表_月別 卸売価格(成牛・規格別)_1和種'!F50+'第9表_月別 卸売価格(成牛・規格別)_2交雑種'!F50+'第9表_月別 卸売価格(成牛・規格別)_3乳牛'!F50+'卸価格・月別（外国 計 3）'!F50</f>
        <v>148861908</v>
      </c>
      <c r="G50" s="1173">
        <f>'第9表_月別 卸売価格(成牛・規格別)_1和種'!G50+'第9表_月別 卸売価格(成牛・規格別)_2交雑種'!G50+'第9表_月別 卸売価格(成牛・規格別)_3乳牛'!G50+'卸価格・月別（外国 計 3）'!G50</f>
        <v>138763181</v>
      </c>
      <c r="H50" s="1173">
        <f>'第9表_月別 卸売価格(成牛・規格別)_1和種'!H50+'第9表_月別 卸売価格(成牛・規格別)_2交雑種'!H50+'第9表_月別 卸売価格(成牛・規格別)_3乳牛'!H50+'卸価格・月別（外国 計 3）'!H50</f>
        <v>160955683</v>
      </c>
      <c r="I50" s="1173">
        <f>'第9表_月別 卸売価格(成牛・規格別)_1和種'!I50+'第9表_月別 卸売価格(成牛・規格別)_2交雑種'!I50+'第9表_月別 卸売価格(成牛・規格別)_3乳牛'!I50+'卸価格・月別（外国 計 3）'!I50</f>
        <v>166918429</v>
      </c>
      <c r="J50" s="1173">
        <f>'第9表_月別 卸売価格(成牛・規格別)_1和種'!J50+'第9表_月別 卸売価格(成牛・規格別)_2交雑種'!J50+'第9表_月別 卸売価格(成牛・規格別)_3乳牛'!J50+'卸価格・月別（外国 計 3）'!J50</f>
        <v>166541223</v>
      </c>
      <c r="K50" s="1173">
        <f>'第9表_月別 卸売価格(成牛・規格別)_1和種'!K50+'第9表_月別 卸売価格(成牛・規格別)_2交雑種'!K50+'第9表_月別 卸売価格(成牛・規格別)_3乳牛'!K50+'卸価格・月別（外国 計 3）'!K50</f>
        <v>243395492</v>
      </c>
      <c r="L50" s="1173">
        <f>'第9表_月別 卸売価格(成牛・規格別)_1和種'!L50+'第9表_月別 卸売価格(成牛・規格別)_2交雑種'!L50+'第9表_月別 卸売価格(成牛・規格別)_3乳牛'!L50+'卸価格・月別（外国 計 3）'!L50</f>
        <v>211549085</v>
      </c>
      <c r="M50" s="1173">
        <f>'第9表_月別 卸売価格(成牛・規格別)_1和種'!M50+'第9表_月別 卸売価格(成牛・規格別)_2交雑種'!M50+'第9表_月別 卸売価格(成牛・規格別)_3乳牛'!M50+'卸価格・月別（外国 計 3）'!M50</f>
        <v>158211428</v>
      </c>
      <c r="N50" s="1173">
        <f>'第9表_月別 卸売価格(成牛・規格別)_1和種'!N50+'第9表_月別 卸売価格(成牛・規格別)_2交雑種'!N50+'第9表_月別 卸売価格(成牛・規格別)_3乳牛'!N50+'卸価格・月別（外国 計 3）'!N50</f>
        <v>194902727</v>
      </c>
      <c r="O50" s="1173">
        <f>'第9表_月別 卸売価格(成牛・規格別)_1和種'!O50+'第9表_月別 卸売価格(成牛・規格別)_2交雑種'!O50+'第9表_月別 卸売価格(成牛・規格別)_3乳牛'!O50+'卸価格・月別（外国 計 3）'!O50</f>
        <v>165024916</v>
      </c>
      <c r="P50" s="1174">
        <f>'第9表_月別 卸売価格(成牛・規格別)_1和種'!P50+'第9表_月別 卸売価格(成牛・規格別)_2交雑種'!P50+'第9表_月別 卸売価格(成牛・規格別)_3乳牛'!P50+'卸価格・月別（外国 計 3）'!P50</f>
        <v>176613412</v>
      </c>
      <c r="R50" s="1306"/>
      <c r="S50" s="1306"/>
      <c r="T50" s="146" t="s">
        <v>177</v>
      </c>
      <c r="U50" s="1172">
        <f>'第9表_月別 卸売価格(成牛・規格別)_1和種'!U50+'第9表_月別 卸売価格(成牛・規格別)_2交雑種'!U50+'第9表_月別 卸売価格(成牛・規格別)_3乳牛'!U50+'卸価格・月別（外国 計 3）'!V50</f>
        <v>208277919</v>
      </c>
      <c r="V50" s="1173">
        <f>'第9表_月別 卸売価格(成牛・規格別)_1和種'!V50+'第9表_月別 卸売価格(成牛・規格別)_2交雑種'!V50+'第9表_月別 卸売価格(成牛・規格別)_3乳牛'!V50+'卸価格・月別（外国 計 3）'!W50</f>
        <v>246580339</v>
      </c>
      <c r="W50" s="1173">
        <f>'第9表_月別 卸売価格(成牛・規格別)_1和種'!W50+'第9表_月別 卸売価格(成牛・規格別)_2交雑種'!W50+'第9表_月別 卸売価格(成牛・規格別)_3乳牛'!W50+'卸価格・月別（外国 計 3）'!X50</f>
        <v>226699657</v>
      </c>
      <c r="X50" s="1173">
        <f>'第9表_月別 卸売価格(成牛・規格別)_1和種'!X50+'第9表_月別 卸売価格(成牛・規格別)_2交雑種'!X50+'第9表_月別 卸売価格(成牛・規格別)_3乳牛'!X50+'卸価格・月別（外国 計 3）'!Y50</f>
        <v>243993237</v>
      </c>
      <c r="Y50" s="1173">
        <f>'第9表_月別 卸売価格(成牛・規格別)_1和種'!Y50+'第9表_月別 卸売価格(成牛・規格別)_2交雑種'!Y50+'第9表_月別 卸売価格(成牛・規格別)_3乳牛'!Y50+'卸価格・月別（外国 計 3）'!Z50</f>
        <v>239755561</v>
      </c>
      <c r="Z50" s="1173">
        <f>'第9表_月別 卸売価格(成牛・規格別)_1和種'!Z50+'第9表_月別 卸売価格(成牛・規格別)_2交雑種'!Z50+'第9表_月別 卸売価格(成牛・規格別)_3乳牛'!Z50+'卸価格・月別（外国 計 3）'!AA50</f>
        <v>294325184</v>
      </c>
      <c r="AA50" s="1173">
        <f>'第9表_月別 卸売価格(成牛・規格別)_1和種'!AA50+'第9表_月別 卸売価格(成牛・規格別)_2交雑種'!AA50+'第9表_月別 卸売価格(成牛・規格別)_3乳牛'!AA50+'卸価格・月別（外国 計 3）'!AB50</f>
        <v>349899459</v>
      </c>
      <c r="AB50" s="1173">
        <f>'第9表_月別 卸売価格(成牛・規格別)_1和種'!AB50+'第9表_月別 卸売価格(成牛・規格別)_2交雑種'!AB50+'第9表_月別 卸売価格(成牛・規格別)_3乳牛'!AB50+'卸価格・月別（外国 計 3）'!AC50</f>
        <v>330119912</v>
      </c>
      <c r="AC50" s="1173">
        <f>'第9表_月別 卸売価格(成牛・規格別)_1和種'!AC50+'第9表_月別 卸売価格(成牛・規格別)_2交雑種'!AC50+'第9表_月別 卸売価格(成牛・規格別)_3乳牛'!AC50+'卸価格・月別（外国 計 3）'!AD50</f>
        <v>262487122</v>
      </c>
      <c r="AD50" s="1173">
        <f>'第9表_月別 卸売価格(成牛・規格別)_1和種'!AD50+'第9表_月別 卸売価格(成牛・規格別)_2交雑種'!AD50+'第9表_月別 卸売価格(成牛・規格別)_3乳牛'!AD50+'卸価格・月別（外国 計 3）'!AE50</f>
        <v>321820798</v>
      </c>
      <c r="AE50" s="1173">
        <f>'第9表_月別 卸売価格(成牛・規格別)_1和種'!AE50+'第9表_月別 卸売価格(成牛・規格別)_2交雑種'!AE50+'第9表_月別 卸売価格(成牛・規格別)_3乳牛'!AE50+'卸価格・月別（外国 計 3）'!AF50</f>
        <v>298433955</v>
      </c>
      <c r="AF50" s="1174">
        <f>'第9表_月別 卸売価格(成牛・規格別)_1和種'!AF50+'第9表_月別 卸売価格(成牛・規格別)_2交雑種'!AF50+'第9表_月別 卸売価格(成牛・規格別)_3乳牛'!AF50+'卸価格・月別（外国 計 3）'!AG50</f>
        <v>343360854</v>
      </c>
      <c r="AH50" s="169">
        <f>SUM(U50:AF50)</f>
        <v>3365753997</v>
      </c>
      <c r="AI50" s="134">
        <f t="shared" si="18"/>
        <v>3365753997</v>
      </c>
      <c r="AJ50" s="410">
        <v>2469558911</v>
      </c>
      <c r="AK50" s="170">
        <f t="shared" si="19"/>
        <v>-896195086</v>
      </c>
    </row>
    <row r="51" spans="1:37" ht="15.6" customHeight="1" x14ac:dyDescent="0.15">
      <c r="B51" s="1306"/>
      <c r="C51" s="1307"/>
      <c r="D51" s="149" t="s">
        <v>179</v>
      </c>
      <c r="E51" s="1175">
        <f t="shared" ref="E51:P51" si="26">IF(E49=0,0,E50/E49)</f>
        <v>1254.7363891476177</v>
      </c>
      <c r="F51" s="1176">
        <f t="shared" si="26"/>
        <v>1223.463872280096</v>
      </c>
      <c r="G51" s="1176">
        <f t="shared" si="26"/>
        <v>1227.8004330295166</v>
      </c>
      <c r="H51" s="1176">
        <f t="shared" si="26"/>
        <v>1212.1096967611193</v>
      </c>
      <c r="I51" s="1176">
        <f t="shared" si="26"/>
        <v>1248.6249362291651</v>
      </c>
      <c r="J51" s="1176">
        <f t="shared" si="26"/>
        <v>1212.1071761545466</v>
      </c>
      <c r="K51" s="1176">
        <f t="shared" si="26"/>
        <v>1262.9317578737521</v>
      </c>
      <c r="L51" s="1176">
        <f t="shared" si="26"/>
        <v>1374.000492317125</v>
      </c>
      <c r="M51" s="1176">
        <f t="shared" si="26"/>
        <v>1425.1895130924197</v>
      </c>
      <c r="N51" s="1176">
        <f t="shared" si="26"/>
        <v>1272.4660033048397</v>
      </c>
      <c r="O51" s="1176">
        <f t="shared" si="26"/>
        <v>1302.1227392841615</v>
      </c>
      <c r="P51" s="1177">
        <f t="shared" si="26"/>
        <v>1381.2166609315859</v>
      </c>
      <c r="R51" s="1306"/>
      <c r="S51" s="1307"/>
      <c r="T51" s="149" t="s">
        <v>179</v>
      </c>
      <c r="U51" s="1175">
        <f>IF(U49=0,0,U50/U49)</f>
        <v>1254.7557997190204</v>
      </c>
      <c r="V51" s="1176">
        <f t="shared" ref="V51:AF51" si="27">IF(V49=0,0,V50/V49)</f>
        <v>1211.8905427156667</v>
      </c>
      <c r="W51" s="1176">
        <f t="shared" si="27"/>
        <v>1221.5902089423557</v>
      </c>
      <c r="X51" s="1176">
        <f t="shared" si="27"/>
        <v>1206.0597134737905</v>
      </c>
      <c r="Y51" s="1176">
        <f t="shared" si="27"/>
        <v>1246.3166854931064</v>
      </c>
      <c r="Z51" s="1176">
        <f t="shared" si="27"/>
        <v>1244.4681675114625</v>
      </c>
      <c r="AA51" s="1176">
        <f t="shared" si="27"/>
        <v>1262.6917461188136</v>
      </c>
      <c r="AB51" s="1176">
        <f t="shared" si="27"/>
        <v>1378.0961962497674</v>
      </c>
      <c r="AC51" s="1176">
        <f t="shared" si="27"/>
        <v>1454.5704124200363</v>
      </c>
      <c r="AD51" s="1176">
        <f t="shared" si="27"/>
        <v>1272.1823870655323</v>
      </c>
      <c r="AE51" s="1176">
        <f t="shared" si="27"/>
        <v>1310.9223116521318</v>
      </c>
      <c r="AF51" s="1177">
        <f t="shared" si="27"/>
        <v>1372.6615479822694</v>
      </c>
      <c r="AH51" s="171">
        <f>IF(AH49=0,"－　　",AH50/AH49)</f>
        <v>1287.5420918556667</v>
      </c>
      <c r="AI51" s="134">
        <f t="shared" si="18"/>
        <v>1287.5420918556667</v>
      </c>
      <c r="AJ51" s="410"/>
      <c r="AK51" s="170"/>
    </row>
    <row r="52" spans="1:37" ht="13.5" customHeight="1" x14ac:dyDescent="0.15">
      <c r="B52" s="1306"/>
      <c r="C52" s="1305">
        <v>1</v>
      </c>
      <c r="D52" s="144" t="s">
        <v>178</v>
      </c>
      <c r="E52" s="1166">
        <f>'第9表_月別 卸売価格(成牛・規格別)_1和種'!E52+'第9表_月別 卸売価格(成牛・規格別)_2交雑種'!E52+'第9表_月別 卸売価格(成牛・規格別)_3乳牛'!E52+'卸価格・月別（外国 計 3）'!E52</f>
        <v>12</v>
      </c>
      <c r="F52" s="1167">
        <f>'第9表_月別 卸売価格(成牛・規格別)_1和種'!F52+'第9表_月別 卸売価格(成牛・規格別)_2交雑種'!F52+'第9表_月別 卸売価格(成牛・規格別)_3乳牛'!F52+'卸価格・月別（外国 計 3）'!F52</f>
        <v>8</v>
      </c>
      <c r="G52" s="1167">
        <f>'第9表_月別 卸売価格(成牛・規格別)_1和種'!G52+'第9表_月別 卸売価格(成牛・規格別)_2交雑種'!G52+'第9表_月別 卸売価格(成牛・規格別)_3乳牛'!G52+'卸価格・月別（外国 計 3）'!G52</f>
        <v>14</v>
      </c>
      <c r="H52" s="1167">
        <f>'第9表_月別 卸売価格(成牛・規格別)_1和種'!H52+'第9表_月別 卸売価格(成牛・規格別)_2交雑種'!H52+'第9表_月別 卸売価格(成牛・規格別)_3乳牛'!H52+'卸価格・月別（外国 計 3）'!H52</f>
        <v>16</v>
      </c>
      <c r="I52" s="1167">
        <f>'第9表_月別 卸売価格(成牛・規格別)_1和種'!I52+'第9表_月別 卸売価格(成牛・規格別)_2交雑種'!I52+'第9表_月別 卸売価格(成牛・規格別)_3乳牛'!I52+'卸価格・月別（外国 計 3）'!I52</f>
        <v>11</v>
      </c>
      <c r="J52" s="1167">
        <f>'第9表_月別 卸売価格(成牛・規格別)_1和種'!J52+'第9表_月別 卸売価格(成牛・規格別)_2交雑種'!J52+'第9表_月別 卸売価格(成牛・規格別)_3乳牛'!J52+'卸価格・月別（外国 計 3）'!J52</f>
        <v>23</v>
      </c>
      <c r="K52" s="1167">
        <f>'第9表_月別 卸売価格(成牛・規格別)_1和種'!K52+'第9表_月別 卸売価格(成牛・規格別)_2交雑種'!K52+'第9表_月別 卸売価格(成牛・規格別)_3乳牛'!K52+'卸価格・月別（外国 計 3）'!K52</f>
        <v>24</v>
      </c>
      <c r="L52" s="1167">
        <f>'第9表_月別 卸売価格(成牛・規格別)_1和種'!L52+'第9表_月別 卸売価格(成牛・規格別)_2交雑種'!L52+'第9表_月別 卸売価格(成牛・規格別)_3乳牛'!L52+'卸価格・月別（外国 計 3）'!L52</f>
        <v>14</v>
      </c>
      <c r="M52" s="1167">
        <f>'第9表_月別 卸売価格(成牛・規格別)_1和種'!M52+'第9表_月別 卸売価格(成牛・規格別)_2交雑種'!M52+'第9表_月別 卸売価格(成牛・規格別)_3乳牛'!M52+'卸価格・月別（外国 計 3）'!M52</f>
        <v>17</v>
      </c>
      <c r="N52" s="1167">
        <f>'第9表_月別 卸売価格(成牛・規格別)_1和種'!N52+'第9表_月別 卸売価格(成牛・規格別)_2交雑種'!N52+'第9表_月別 卸売価格(成牛・規格別)_3乳牛'!N52+'卸価格・月別（外国 計 3）'!N52</f>
        <v>20</v>
      </c>
      <c r="O52" s="1167">
        <f>'第9表_月別 卸売価格(成牛・規格別)_1和種'!O52+'第9表_月別 卸売価格(成牛・規格別)_2交雑種'!O52+'第9表_月別 卸売価格(成牛・規格別)_3乳牛'!O52+'卸価格・月別（外国 計 3）'!O52</f>
        <v>21</v>
      </c>
      <c r="P52" s="1168">
        <f>'第9表_月別 卸売価格(成牛・規格別)_1和種'!P52+'第9表_月別 卸売価格(成牛・規格別)_2交雑種'!P52+'第9表_月別 卸売価格(成牛・規格別)_3乳牛'!P52+'卸価格・月別（外国 計 3）'!P52</f>
        <v>24</v>
      </c>
      <c r="R52" s="1306"/>
      <c r="S52" s="1305">
        <v>1</v>
      </c>
      <c r="T52" s="144" t="s">
        <v>178</v>
      </c>
      <c r="U52" s="1166">
        <f>'第9表_月別 卸売価格(成牛・規格別)_1和種'!U52+'第9表_月別 卸売価格(成牛・規格別)_2交雑種'!U52+'第9表_月別 卸売価格(成牛・規格別)_3乳牛'!U52+'卸価格・月別（外国 計 3）'!V52</f>
        <v>163</v>
      </c>
      <c r="V52" s="1167">
        <f>'第9表_月別 卸売価格(成牛・規格別)_1和種'!V52+'第9表_月別 卸売価格(成牛・規格別)_2交雑種'!V52+'第9表_月別 卸売価格(成牛・規格別)_3乳牛'!V52+'卸価格・月別（外国 計 3）'!W52</f>
        <v>122</v>
      </c>
      <c r="W52" s="1167">
        <f>'第9表_月別 卸売価格(成牛・規格別)_1和種'!W52+'第9表_月別 卸売価格(成牛・規格別)_2交雑種'!W52+'第9表_月別 卸売価格(成牛・規格別)_3乳牛'!W52+'卸価格・月別（外国 計 3）'!X52</f>
        <v>133</v>
      </c>
      <c r="X52" s="1167">
        <f>'第9表_月別 卸売価格(成牛・規格別)_1和種'!X52+'第9表_月別 卸売価格(成牛・規格別)_2交雑種'!X52+'第9表_月別 卸売価格(成牛・規格別)_3乳牛'!X52+'卸価格・月別（外国 計 3）'!Y52</f>
        <v>138</v>
      </c>
      <c r="Y52" s="1167">
        <f>'第9表_月別 卸売価格(成牛・規格別)_1和種'!Y52+'第9表_月別 卸売価格(成牛・規格別)_2交雑種'!Y52+'第9表_月別 卸売価格(成牛・規格別)_3乳牛'!Y52+'卸価格・月別（外国 計 3）'!Z52</f>
        <v>137</v>
      </c>
      <c r="Z52" s="1167">
        <f>'第9表_月別 卸売価格(成牛・規格別)_1和種'!Z52+'第9表_月別 卸売価格(成牛・規格別)_2交雑種'!Z52+'第9表_月別 卸売価格(成牛・規格別)_3乳牛'!Z52+'卸価格・月別（外国 計 3）'!AA52</f>
        <v>179</v>
      </c>
      <c r="AA52" s="1167">
        <f>'第9表_月別 卸売価格(成牛・規格別)_1和種'!AA52+'第9表_月別 卸売価格(成牛・規格別)_2交雑種'!AA52+'第9表_月別 卸売価格(成牛・規格別)_3乳牛'!AA52+'卸価格・月別（外国 計 3）'!AB52</f>
        <v>223</v>
      </c>
      <c r="AB52" s="1167">
        <f>'第9表_月別 卸売価格(成牛・規格別)_1和種'!AB52+'第9表_月別 卸売価格(成牛・規格別)_2交雑種'!AB52+'第9表_月別 卸売価格(成牛・規格別)_3乳牛'!AB52+'卸価格・月別（外国 計 3）'!AC52</f>
        <v>154</v>
      </c>
      <c r="AC52" s="1167">
        <f>'第9表_月別 卸売価格(成牛・規格別)_1和種'!AC52+'第9表_月別 卸売価格(成牛・規格別)_2交雑種'!AC52+'第9表_月別 卸売価格(成牛・規格別)_3乳牛'!AC52+'卸価格・月別（外国 計 3）'!AD52</f>
        <v>132</v>
      </c>
      <c r="AD52" s="1167">
        <f>'第9表_月別 卸売価格(成牛・規格別)_1和種'!AD52+'第9表_月別 卸売価格(成牛・規格別)_2交雑種'!AD52+'第9表_月別 卸売価格(成牛・規格別)_3乳牛'!AD52+'卸価格・月別（外国 計 3）'!AE52</f>
        <v>125</v>
      </c>
      <c r="AE52" s="1167">
        <f>'第9表_月別 卸売価格(成牛・規格別)_1和種'!AE52+'第9表_月別 卸売価格(成牛・規格別)_2交雑種'!AE52+'第9表_月別 卸売価格(成牛・規格別)_3乳牛'!AE52+'卸価格・月別（外国 計 3）'!AF52</f>
        <v>145</v>
      </c>
      <c r="AF52" s="1168">
        <f>'第9表_月別 卸売価格(成牛・規格別)_1和種'!AF52+'第9表_月別 卸売価格(成牛・規格別)_2交雑種'!AF52+'第9表_月別 卸売価格(成牛・規格別)_3乳牛'!AF52+'卸価格・月別（外国 計 3）'!AG52</f>
        <v>164</v>
      </c>
      <c r="AH52" s="172">
        <f>SUM(U52:AG52)</f>
        <v>1815</v>
      </c>
      <c r="AI52" s="134">
        <f t="shared" si="18"/>
        <v>1815</v>
      </c>
      <c r="AJ52" s="410">
        <v>904</v>
      </c>
      <c r="AK52" s="170">
        <f t="shared" si="19"/>
        <v>-911</v>
      </c>
    </row>
    <row r="53" spans="1:37" ht="13.5" customHeight="1" x14ac:dyDescent="0.15">
      <c r="B53" s="1306"/>
      <c r="C53" s="1306"/>
      <c r="D53" s="146" t="s">
        <v>176</v>
      </c>
      <c r="E53" s="1169">
        <f>'第9表_月別 卸売価格(成牛・規格別)_1和種'!E53+'第9表_月別 卸売価格(成牛・規格別)_2交雑種'!E53+'第9表_月別 卸売価格(成牛・規格別)_3乳牛'!E53+'卸価格・月別（外国 計 3）'!E53</f>
        <v>4379.6000000000004</v>
      </c>
      <c r="F53" s="1170">
        <f>'第9表_月別 卸売価格(成牛・規格別)_1和種'!F53+'第9表_月別 卸売価格(成牛・規格別)_2交雑種'!F53+'第9表_月別 卸売価格(成牛・規格別)_3乳牛'!F53+'卸価格・月別（外国 計 3）'!F53</f>
        <v>2283.5</v>
      </c>
      <c r="G53" s="1170">
        <f>'第9表_月別 卸売価格(成牛・規格別)_1和種'!G53+'第9表_月別 卸売価格(成牛・規格別)_2交雑種'!G53+'第9表_月別 卸売価格(成牛・規格別)_3乳牛'!G53+'卸価格・月別（外国 計 3）'!G53</f>
        <v>4339.3</v>
      </c>
      <c r="H53" s="1170">
        <f>'第9表_月別 卸売価格(成牛・規格別)_1和種'!H53+'第9表_月別 卸売価格(成牛・規格別)_2交雑種'!H53+'第9表_月別 卸売価格(成牛・規格別)_3乳牛'!H53+'卸価格・月別（外国 計 3）'!H53</f>
        <v>4758</v>
      </c>
      <c r="I53" s="1170">
        <f>'第9表_月別 卸売価格(成牛・規格別)_1和種'!I53+'第9表_月別 卸売価格(成牛・規格別)_2交雑種'!I53+'第9表_月別 卸売価格(成牛・規格別)_3乳牛'!I53+'卸価格・月別（外国 計 3）'!I53</f>
        <v>3341.0000000000005</v>
      </c>
      <c r="J53" s="1170">
        <f>'第9表_月別 卸売価格(成牛・規格別)_1和種'!J53+'第9表_月別 卸売価格(成牛・規格別)_2交雑種'!J53+'第9表_月別 卸売価格(成牛・規格別)_3乳牛'!J53+'卸価格・月別（外国 計 3）'!J53</f>
        <v>6430.9</v>
      </c>
      <c r="K53" s="1170">
        <f>'第9表_月別 卸売価格(成牛・規格別)_1和種'!K53+'第9表_月別 卸売価格(成牛・規格別)_2交雑種'!K53+'第9表_月別 卸売価格(成牛・規格別)_3乳牛'!K53+'卸価格・月別（外国 計 3）'!K53</f>
        <v>6707.0999999999985</v>
      </c>
      <c r="L53" s="1170">
        <f>'第9表_月別 卸売価格(成牛・規格別)_1和種'!L53+'第9表_月別 卸売価格(成牛・規格別)_2交雑種'!L53+'第9表_月別 卸売価格(成牛・規格別)_3乳牛'!L53+'卸価格・月別（外国 計 3）'!L53</f>
        <v>4391.0999999999995</v>
      </c>
      <c r="M53" s="1170">
        <f>'第9表_月別 卸売価格(成牛・規格別)_1和種'!M53+'第9表_月別 卸売価格(成牛・規格別)_2交雑種'!M53+'第9表_月別 卸売価格(成牛・規格別)_3乳牛'!M53+'卸価格・月別（外国 計 3）'!M53</f>
        <v>5316.6</v>
      </c>
      <c r="N53" s="1170">
        <f>'第9表_月別 卸売価格(成牛・規格別)_1和種'!N53+'第9表_月別 卸売価格(成牛・規格別)_2交雑種'!N53+'第9表_月別 卸売価格(成牛・規格別)_3乳牛'!N53+'卸価格・月別（外国 計 3）'!N53</f>
        <v>5676.7</v>
      </c>
      <c r="O53" s="1170">
        <f>'第9表_月別 卸売価格(成牛・規格別)_1和種'!O53+'第9表_月別 卸売価格(成牛・規格別)_2交雑種'!O53+'第9表_月別 卸売価格(成牛・規格別)_3乳牛'!O53+'卸価格・月別（外国 計 3）'!O53</f>
        <v>6396.2</v>
      </c>
      <c r="P53" s="1171">
        <f>'第9表_月別 卸売価格(成牛・規格別)_1和種'!P53+'第9表_月別 卸売価格(成牛・規格別)_2交雑種'!P53+'第9表_月別 卸売価格(成牛・規格別)_3乳牛'!P53+'卸価格・月別（外国 計 3）'!P53</f>
        <v>7325.2000000000007</v>
      </c>
      <c r="R53" s="1306"/>
      <c r="S53" s="1306"/>
      <c r="T53" s="146" t="s">
        <v>176</v>
      </c>
      <c r="U53" s="1169">
        <f>'第9表_月別 卸売価格(成牛・規格別)_1和種'!U53+'第9表_月別 卸売価格(成牛・規格別)_2交雑種'!U53+'第9表_月別 卸売価格(成牛・規格別)_3乳牛'!U53+'卸価格・月別（外国 計 3）'!V53</f>
        <v>46274.5</v>
      </c>
      <c r="V53" s="1170">
        <f>'第9表_月別 卸売価格(成牛・規格別)_1和種'!V53+'第9表_月別 卸売価格(成牛・規格別)_2交雑種'!V53+'第9表_月別 卸売価格(成牛・規格別)_3乳牛'!V53+'卸価格・月別（外国 計 3）'!W53</f>
        <v>31332.9</v>
      </c>
      <c r="W53" s="1170">
        <f>'第9表_月別 卸売価格(成牛・規格別)_1和種'!W53+'第9表_月別 卸売価格(成牛・規格別)_2交雑種'!W53+'第9表_月別 卸売価格(成牛・規格別)_3乳牛'!W53+'卸価格・月別（外国 計 3）'!X53</f>
        <v>34755.599999999999</v>
      </c>
      <c r="X53" s="1170">
        <f>'第9表_月別 卸売価格(成牛・規格別)_1和種'!X53+'第9表_月別 卸売価格(成牛・規格別)_2交雑種'!X53+'第9表_月別 卸売価格(成牛・規格別)_3乳牛'!X53+'卸価格・月別（外国 計 3）'!Y53</f>
        <v>34594.299999999996</v>
      </c>
      <c r="Y53" s="1170">
        <f>'第9表_月別 卸売価格(成牛・規格別)_1和種'!Y53+'第9表_月別 卸売価格(成牛・規格別)_2交雑種'!Y53+'第9表_月別 卸売価格(成牛・規格別)_3乳牛'!Y53+'卸価格・月別（外国 計 3）'!Z53</f>
        <v>33608.700000000004</v>
      </c>
      <c r="Z53" s="1170">
        <f>'第9表_月別 卸売価格(成牛・規格別)_1和種'!Z53+'第9表_月別 卸売価格(成牛・規格別)_2交雑種'!Z53+'第9表_月別 卸売価格(成牛・規格別)_3乳牛'!Z53+'卸価格・月別（外国 計 3）'!AA53</f>
        <v>48189.9</v>
      </c>
      <c r="AA53" s="1170">
        <f>'第9表_月別 卸売価格(成牛・規格別)_1和種'!AA53+'第9表_月別 卸売価格(成牛・規格別)_2交雑種'!AA53+'第9表_月別 卸売価格(成牛・規格別)_3乳牛'!AA53+'卸価格・月別（外国 計 3）'!AB53</f>
        <v>55671.8</v>
      </c>
      <c r="AB53" s="1170">
        <f>'第9表_月別 卸売価格(成牛・規格別)_1和種'!AB53+'第9表_月別 卸売価格(成牛・規格別)_2交雑種'!AB53+'第9表_月別 卸売価格(成牛・規格別)_3乳牛'!AB53+'卸価格・月別（外国 計 3）'!AC53</f>
        <v>40845.800000000003</v>
      </c>
      <c r="AC53" s="1170">
        <f>'第9表_月別 卸売価格(成牛・規格別)_1和種'!AC53+'第9表_月別 卸売価格(成牛・規格別)_2交雑種'!AC53+'第9表_月別 卸売価格(成牛・規格別)_3乳牛'!AC53+'卸価格・月別（外国 計 3）'!AD53</f>
        <v>36664.9</v>
      </c>
      <c r="AD53" s="1170">
        <f>'第9表_月別 卸売価格(成牛・規格別)_1和種'!AD53+'第9表_月別 卸売価格(成牛・規格別)_2交雑種'!AD53+'第9表_月別 卸売価格(成牛・規格別)_3乳牛'!AD53+'卸価格・月別（外国 計 3）'!AE53</f>
        <v>34062.899999999994</v>
      </c>
      <c r="AE53" s="1170">
        <f>'第9表_月別 卸売価格(成牛・規格別)_1和種'!AE53+'第9表_月別 卸売価格(成牛・規格別)_2交雑種'!AE53+'第9表_月別 卸売価格(成牛・規格別)_3乳牛'!AE53+'卸価格・月別（外国 計 3）'!AF53</f>
        <v>35128.300000000003</v>
      </c>
      <c r="AF53" s="1171">
        <f>'第9表_月別 卸売価格(成牛・規格別)_1和種'!AF53+'第9表_月別 卸売価格(成牛・規格別)_2交雑種'!AF53+'第9表_月別 卸売価格(成牛・規格別)_3乳牛'!AF53+'卸価格・月別（外国 計 3）'!AG53</f>
        <v>44007.4</v>
      </c>
      <c r="AH53" s="169">
        <f>SUM(U53:AG53)</f>
        <v>475137.00000000006</v>
      </c>
      <c r="AI53" s="134">
        <f t="shared" si="18"/>
        <v>475137.00000000006</v>
      </c>
      <c r="AJ53" s="410">
        <v>244862</v>
      </c>
      <c r="AK53" s="170">
        <f t="shared" si="19"/>
        <v>-230275.00000000006</v>
      </c>
    </row>
    <row r="54" spans="1:37" ht="13.5" customHeight="1" x14ac:dyDescent="0.15">
      <c r="B54" s="1306"/>
      <c r="C54" s="1306"/>
      <c r="D54" s="146" t="s">
        <v>177</v>
      </c>
      <c r="E54" s="1172">
        <f>'第9表_月別 卸売価格(成牛・規格別)_1和種'!E54+'第9表_月別 卸売価格(成牛・規格別)_2交雑種'!E54+'第9表_月別 卸売価格(成牛・規格別)_3乳牛'!E54+'卸価格・月別（外国 計 3）'!E54</f>
        <v>2780750</v>
      </c>
      <c r="F54" s="1173">
        <f>'第9表_月別 卸売価格(成牛・規格別)_1和種'!F54+'第9表_月別 卸売価格(成牛・規格別)_2交雑種'!F54+'第9表_月別 卸売価格(成牛・規格別)_3乳牛'!F54+'卸価格・月別（外国 計 3）'!F54</f>
        <v>2317682</v>
      </c>
      <c r="G54" s="1173">
        <f>'第9表_月別 卸売価格(成牛・規格別)_1和種'!G54+'第9表_月別 卸売価格(成牛・規格別)_2交雑種'!G54+'第9表_月別 卸売価格(成牛・規格別)_3乳牛'!G54+'卸価格・月別（外国 計 3）'!G54</f>
        <v>3781930</v>
      </c>
      <c r="H54" s="1173">
        <f>'第9表_月別 卸売価格(成牛・規格別)_1和種'!H54+'第9表_月別 卸売価格(成牛・規格別)_2交雑種'!H54+'第9表_月別 卸売価格(成牛・規格別)_3乳牛'!H54+'卸価格・月別（外国 計 3）'!H54</f>
        <v>4145910</v>
      </c>
      <c r="I54" s="1173">
        <f>'第9表_月別 卸売価格(成牛・規格別)_1和種'!I54+'第9表_月別 卸売価格(成牛・規格別)_2交雑種'!I54+'第9表_月別 卸売価格(成牛・規格別)_3乳牛'!I54+'卸価格・月別（外国 計 3）'!I54</f>
        <v>2944468</v>
      </c>
      <c r="J54" s="1173">
        <f>'第9表_月別 卸売価格(成牛・規格別)_1和種'!J54+'第9表_月別 卸売価格(成牛・規格別)_2交雑種'!J54+'第9表_月別 卸売価格(成牛・規格別)_3乳牛'!J54+'卸価格・月別（外国 計 3）'!J54</f>
        <v>5306809</v>
      </c>
      <c r="K54" s="1173">
        <f>'第9表_月別 卸売価格(成牛・規格別)_1和種'!K54+'第9表_月別 卸売価格(成牛・規格別)_2交雑種'!K54+'第9表_月別 卸売価格(成牛・規格別)_3乳牛'!K54+'卸価格・月別（外国 計 3）'!K54</f>
        <v>5826188</v>
      </c>
      <c r="L54" s="1173">
        <f>'第9表_月別 卸売価格(成牛・規格別)_1和種'!L54+'第9表_月別 卸売価格(成牛・規格別)_2交雑種'!L54+'第9表_月別 卸売価格(成牛・規格別)_3乳牛'!L54+'卸価格・月別（外国 計 3）'!L54</f>
        <v>3866880</v>
      </c>
      <c r="M54" s="1173">
        <f>'第9表_月別 卸売価格(成牛・規格別)_1和種'!M54+'第9表_月別 卸売価格(成牛・規格別)_2交雑種'!M54+'第9表_月別 卸売価格(成牛・規格別)_3乳牛'!M54+'卸価格・月別（外国 計 3）'!M54</f>
        <v>5069268</v>
      </c>
      <c r="N54" s="1173">
        <f>'第9表_月別 卸売価格(成牛・規格別)_1和種'!N54+'第9表_月別 卸売価格(成牛・規格別)_2交雑種'!N54+'第9表_月別 卸売価格(成牛・規格別)_3乳牛'!N54+'卸価格・月別（外国 計 3）'!N54</f>
        <v>5378532</v>
      </c>
      <c r="O54" s="1173">
        <f>'第9表_月別 卸売価格(成牛・規格別)_1和種'!O54+'第9表_月別 卸売価格(成牛・規格別)_2交雑種'!O54+'第9表_月別 卸売価格(成牛・規格別)_3乳牛'!O54+'卸価格・月別（外国 計 3）'!O54</f>
        <v>6363741</v>
      </c>
      <c r="P54" s="1174">
        <f>'第9表_月別 卸売価格(成牛・規格別)_1和種'!P54+'第9表_月別 卸売価格(成牛・規格別)_2交雑種'!P54+'第9表_月別 卸売価格(成牛・規格別)_3乳牛'!P54+'卸価格・月別（外国 計 3）'!P54</f>
        <v>7540129</v>
      </c>
      <c r="R54" s="1306"/>
      <c r="S54" s="1306"/>
      <c r="T54" s="146" t="s">
        <v>177</v>
      </c>
      <c r="U54" s="1172">
        <f>'第9表_月別 卸売価格(成牛・規格別)_1和種'!U54+'第9表_月別 卸売価格(成牛・規格別)_2交雑種'!U54+'第9表_月別 卸売価格(成牛・規格別)_3乳牛'!U54+'卸価格・月別（外国 計 3）'!V54</f>
        <v>28372533</v>
      </c>
      <c r="V54" s="1173">
        <f>'第9表_月別 卸売価格(成牛・規格別)_1和種'!V54+'第9表_月別 卸売価格(成牛・規格別)_2交雑種'!V54+'第9表_月別 卸売価格(成牛・規格別)_3乳牛'!V54+'卸価格・月別（外国 計 3）'!W54</f>
        <v>22536207</v>
      </c>
      <c r="W54" s="1173">
        <f>'第9表_月別 卸売価格(成牛・規格別)_1和種'!W54+'第9表_月別 卸売価格(成牛・規格別)_2交雑種'!W54+'第9表_月別 卸売価格(成牛・規格別)_3乳牛'!W54+'卸価格・月別（外国 計 3）'!X54</f>
        <v>26154224</v>
      </c>
      <c r="X54" s="1173">
        <f>'第9表_月別 卸売価格(成牛・規格別)_1和種'!X54+'第9表_月別 卸売価格(成牛・規格別)_2交雑種'!X54+'第9表_月別 卸売価格(成牛・規格別)_3乳牛'!X54+'卸価格・月別（外国 計 3）'!Y54</f>
        <v>27926352</v>
      </c>
      <c r="Y54" s="1173">
        <f>'第9表_月別 卸売価格(成牛・規格別)_1和種'!Y54+'第9表_月別 卸売価格(成牛・規格別)_2交雑種'!Y54+'第9表_月別 卸売価格(成牛・規格別)_3乳牛'!Y54+'卸価格・月別（外国 計 3）'!Z54</f>
        <v>25865292</v>
      </c>
      <c r="Z54" s="1173">
        <f>'第9表_月別 卸売価格(成牛・規格別)_1和種'!Z54+'第9表_月別 卸売価格(成牛・規格別)_2交雑種'!Z54+'第9表_月別 卸売価格(成牛・規格別)_3乳牛'!Z54+'卸価格・月別（外国 計 3）'!AA54</f>
        <v>35980428</v>
      </c>
      <c r="AA54" s="1173">
        <f>'第9表_月別 卸売価格(成牛・規格別)_1和種'!AA54+'第9表_月別 卸売価格(成牛・規格別)_2交雑種'!AA54+'第9表_月別 卸売価格(成牛・規格別)_3乳牛'!AA54+'卸価格・月別（外国 計 3）'!AB54</f>
        <v>40961434</v>
      </c>
      <c r="AB54" s="1173">
        <f>'第9表_月別 卸売価格(成牛・規格別)_1和種'!AB54+'第9表_月別 卸売価格(成牛・規格別)_2交雑種'!AB54+'第9表_月別 卸売価格(成牛・規格別)_3乳牛'!AB54+'卸価格・月別（外国 計 3）'!AC54</f>
        <v>30210457</v>
      </c>
      <c r="AC54" s="1173">
        <f>'第9表_月別 卸売価格(成牛・規格別)_1和種'!AC54+'第9表_月別 卸売価格(成牛・規格別)_2交雑種'!AC54+'第9表_月別 卸売価格(成牛・規格別)_3乳牛'!AC54+'卸価格・月別（外国 計 3）'!AD54</f>
        <v>27748336</v>
      </c>
      <c r="AD54" s="1173">
        <f>'第9表_月別 卸売価格(成牛・規格別)_1和種'!AD54+'第9表_月別 卸売価格(成牛・規格別)_2交雑種'!AD54+'第9表_月別 卸売価格(成牛・規格別)_3乳牛'!AD54+'卸価格・月別（外国 計 3）'!AE54</f>
        <v>25528986</v>
      </c>
      <c r="AE54" s="1173">
        <f>'第9表_月別 卸売価格(成牛・規格別)_1和種'!AE54+'第9表_月別 卸売価格(成牛・規格別)_2交雑種'!AE54+'第9表_月別 卸売価格(成牛・規格別)_3乳牛'!AE54+'卸価格・月別（外国 計 3）'!AF54</f>
        <v>29459107</v>
      </c>
      <c r="AF54" s="1174">
        <f>'第9表_月別 卸売価格(成牛・規格別)_1和種'!AF54+'第9表_月別 卸売価格(成牛・規格別)_2交雑種'!AF54+'第9表_月別 卸売価格(成牛・規格別)_3乳牛'!AF54+'卸価格・月別（外国 計 3）'!AG54</f>
        <v>36244290</v>
      </c>
      <c r="AH54" s="169">
        <f>SUM(U54:AF54)</f>
        <v>356987646</v>
      </c>
      <c r="AI54" s="134">
        <f t="shared" si="18"/>
        <v>356987646</v>
      </c>
      <c r="AJ54" s="410">
        <v>119948727</v>
      </c>
      <c r="AK54" s="170">
        <f t="shared" si="19"/>
        <v>-237038919</v>
      </c>
    </row>
    <row r="55" spans="1:37" ht="15.6" customHeight="1" x14ac:dyDescent="0.15">
      <c r="B55" s="1306"/>
      <c r="C55" s="1307"/>
      <c r="D55" s="149" t="s">
        <v>179</v>
      </c>
      <c r="E55" s="1175">
        <f t="shared" ref="E55:P55" si="28">IF(E53=0,0,E54/E53)</f>
        <v>634.93241391907929</v>
      </c>
      <c r="F55" s="1176">
        <f t="shared" si="28"/>
        <v>1014.969126341143</v>
      </c>
      <c r="G55" s="1176">
        <f t="shared" si="28"/>
        <v>871.5530154633235</v>
      </c>
      <c r="H55" s="1176">
        <f t="shared" si="28"/>
        <v>871.35561160151326</v>
      </c>
      <c r="I55" s="1176">
        <f t="shared" si="28"/>
        <v>881.31337922777595</v>
      </c>
      <c r="J55" s="1176">
        <f t="shared" si="28"/>
        <v>825.20471473666214</v>
      </c>
      <c r="K55" s="1176">
        <f t="shared" si="28"/>
        <v>868.6597784437389</v>
      </c>
      <c r="L55" s="1176">
        <f t="shared" si="28"/>
        <v>880.61761289881815</v>
      </c>
      <c r="M55" s="1176">
        <f t="shared" si="28"/>
        <v>953.47929127637963</v>
      </c>
      <c r="N55" s="1176">
        <f t="shared" si="28"/>
        <v>947.47511758592145</v>
      </c>
      <c r="O55" s="1176">
        <f t="shared" si="28"/>
        <v>994.92526812795097</v>
      </c>
      <c r="P55" s="1177">
        <f t="shared" si="28"/>
        <v>1029.3410418828155</v>
      </c>
      <c r="R55" s="1306"/>
      <c r="S55" s="1307"/>
      <c r="T55" s="149" t="s">
        <v>179</v>
      </c>
      <c r="U55" s="1175">
        <f>IF(U53=0,0,U54/U53)</f>
        <v>613.13537693546118</v>
      </c>
      <c r="V55" s="1176">
        <f t="shared" ref="V55:AF55" si="29">IF(V53=0,0,V54/V53)</f>
        <v>719.25059601888108</v>
      </c>
      <c r="W55" s="1176">
        <f t="shared" si="29"/>
        <v>752.51827043699438</v>
      </c>
      <c r="X55" s="1176">
        <f t="shared" si="29"/>
        <v>807.25298676371551</v>
      </c>
      <c r="Y55" s="1176">
        <f t="shared" si="29"/>
        <v>769.60108543323588</v>
      </c>
      <c r="Z55" s="1176">
        <f t="shared" si="29"/>
        <v>746.63836198041497</v>
      </c>
      <c r="AA55" s="1176">
        <f t="shared" si="29"/>
        <v>735.76629460516813</v>
      </c>
      <c r="AB55" s="1176">
        <f t="shared" si="29"/>
        <v>739.62211537049086</v>
      </c>
      <c r="AC55" s="1176">
        <f t="shared" si="29"/>
        <v>756.80926444637782</v>
      </c>
      <c r="AD55" s="1176">
        <f t="shared" si="29"/>
        <v>749.46601727979726</v>
      </c>
      <c r="AE55" s="1176">
        <f t="shared" si="29"/>
        <v>838.61464972685837</v>
      </c>
      <c r="AF55" s="1177">
        <f t="shared" si="29"/>
        <v>823.59534987297593</v>
      </c>
      <c r="AH55" s="171">
        <f>IF(AH53=0,"－　　",AH54/AH53)</f>
        <v>751.33623775879369</v>
      </c>
      <c r="AI55" s="134">
        <f t="shared" si="18"/>
        <v>751.33623775879369</v>
      </c>
      <c r="AJ55" s="410"/>
      <c r="AK55" s="170"/>
    </row>
    <row r="56" spans="1:37" ht="13.5" customHeight="1" x14ac:dyDescent="0.15">
      <c r="B56" s="1306"/>
      <c r="C56" s="1305" t="s">
        <v>21</v>
      </c>
      <c r="D56" s="144" t="s">
        <v>178</v>
      </c>
      <c r="E56" s="1166">
        <f t="shared" ref="E56:O56" si="30">E36+E40+E44+E48+E52</f>
        <v>639</v>
      </c>
      <c r="F56" s="1167">
        <f t="shared" si="30"/>
        <v>709</v>
      </c>
      <c r="G56" s="1167">
        <f t="shared" si="30"/>
        <v>623</v>
      </c>
      <c r="H56" s="1167">
        <f t="shared" si="30"/>
        <v>732</v>
      </c>
      <c r="I56" s="1167">
        <f t="shared" si="30"/>
        <v>639</v>
      </c>
      <c r="J56" s="1167">
        <f>J36+J40+J44+J48+J52</f>
        <v>669</v>
      </c>
      <c r="K56" s="1167">
        <f t="shared" si="30"/>
        <v>913</v>
      </c>
      <c r="L56" s="1167">
        <f t="shared" si="30"/>
        <v>753</v>
      </c>
      <c r="M56" s="1167">
        <f t="shared" si="30"/>
        <v>564</v>
      </c>
      <c r="N56" s="1167">
        <f t="shared" si="30"/>
        <v>744</v>
      </c>
      <c r="O56" s="1167">
        <f t="shared" si="30"/>
        <v>638</v>
      </c>
      <c r="P56" s="1168">
        <f>P36+P40+P44+P48+P52</f>
        <v>656</v>
      </c>
      <c r="R56" s="1306"/>
      <c r="S56" s="1305" t="s">
        <v>232</v>
      </c>
      <c r="T56" s="144" t="s">
        <v>178</v>
      </c>
      <c r="U56" s="1166">
        <f t="shared" ref="U56:AE56" si="31">U36+U40+U44+U48+U52</f>
        <v>2679</v>
      </c>
      <c r="V56" s="1167">
        <f t="shared" si="31"/>
        <v>2425</v>
      </c>
      <c r="W56" s="1167">
        <f t="shared" si="31"/>
        <v>2199</v>
      </c>
      <c r="X56" s="1167">
        <f t="shared" si="31"/>
        <v>2746</v>
      </c>
      <c r="Y56" s="1167">
        <f t="shared" si="31"/>
        <v>2133</v>
      </c>
      <c r="Z56" s="1167">
        <f t="shared" si="31"/>
        <v>2342</v>
      </c>
      <c r="AA56" s="1167">
        <f t="shared" si="31"/>
        <v>2767</v>
      </c>
      <c r="AB56" s="1167">
        <f t="shared" si="31"/>
        <v>2747</v>
      </c>
      <c r="AC56" s="1167">
        <f t="shared" si="31"/>
        <v>2477</v>
      </c>
      <c r="AD56" s="1167">
        <f t="shared" si="31"/>
        <v>2378</v>
      </c>
      <c r="AE56" s="1167">
        <f t="shared" si="31"/>
        <v>2267</v>
      </c>
      <c r="AF56" s="1168">
        <f>AF36+AF40+AF44+AF48+AF52</f>
        <v>2572</v>
      </c>
      <c r="AG56" s="9"/>
      <c r="AH56" s="172">
        <f>AH36+AH40+AH44+AH48+AH52</f>
        <v>29732</v>
      </c>
      <c r="AI56" s="134">
        <f t="shared" si="18"/>
        <v>29732</v>
      </c>
      <c r="AJ56" s="410">
        <v>17199</v>
      </c>
      <c r="AK56" s="170">
        <f t="shared" si="19"/>
        <v>-12533</v>
      </c>
    </row>
    <row r="57" spans="1:37" ht="13.5" customHeight="1" x14ac:dyDescent="0.15">
      <c r="B57" s="1306"/>
      <c r="C57" s="1306"/>
      <c r="D57" s="146" t="s">
        <v>176</v>
      </c>
      <c r="E57" s="1169">
        <f t="shared" ref="E57:O57" si="32">E37+E41+E45+E49+E53</f>
        <v>274888.09999999998</v>
      </c>
      <c r="F57" s="1170">
        <f>F37+F41+F45+F49+F53</f>
        <v>290762.40000000002</v>
      </c>
      <c r="G57" s="1170">
        <f t="shared" si="32"/>
        <v>262345</v>
      </c>
      <c r="H57" s="1170">
        <f t="shared" si="32"/>
        <v>300751.2</v>
      </c>
      <c r="I57" s="1170">
        <f t="shared" si="32"/>
        <v>264699</v>
      </c>
      <c r="J57" s="1170">
        <f>J37+J41+J45+J49+J53</f>
        <v>274359.10000000003</v>
      </c>
      <c r="K57" s="1170">
        <f t="shared" si="32"/>
        <v>365278.69999999995</v>
      </c>
      <c r="L57" s="1170">
        <f t="shared" si="32"/>
        <v>312965.8</v>
      </c>
      <c r="M57" s="1170">
        <f t="shared" si="32"/>
        <v>243628.9</v>
      </c>
      <c r="N57" s="1170">
        <f t="shared" si="32"/>
        <v>300245.30000000005</v>
      </c>
      <c r="O57" s="1170">
        <f t="shared" si="32"/>
        <v>263944.90000000002</v>
      </c>
      <c r="P57" s="1171">
        <f>P37+P41+P45+P49+P53</f>
        <v>276518.3</v>
      </c>
      <c r="R57" s="1306"/>
      <c r="S57" s="1306"/>
      <c r="T57" s="146" t="s">
        <v>176</v>
      </c>
      <c r="U57" s="1169">
        <f t="shared" ref="U57:AE57" si="33">U37+U41+U45+U49+U53</f>
        <v>1210700.3000000003</v>
      </c>
      <c r="V57" s="1170">
        <f t="shared" si="33"/>
        <v>1050333.1000000001</v>
      </c>
      <c r="W57" s="1170">
        <f t="shared" si="33"/>
        <v>954125.70000000007</v>
      </c>
      <c r="X57" s="1170">
        <f t="shared" si="33"/>
        <v>1223850.8</v>
      </c>
      <c r="Y57" s="1170">
        <f t="shared" si="33"/>
        <v>925905.7</v>
      </c>
      <c r="Z57" s="1170">
        <f t="shared" si="33"/>
        <v>1007932.8</v>
      </c>
      <c r="AA57" s="1170">
        <f t="shared" si="33"/>
        <v>1157700.3</v>
      </c>
      <c r="AB57" s="1170">
        <f t="shared" si="33"/>
        <v>1210600.2</v>
      </c>
      <c r="AC57" s="1170">
        <f t="shared" si="33"/>
        <v>1115287.7999999998</v>
      </c>
      <c r="AD57" s="1170">
        <f t="shared" si="33"/>
        <v>1022636.6</v>
      </c>
      <c r="AE57" s="1170">
        <f t="shared" si="33"/>
        <v>980588.90000000014</v>
      </c>
      <c r="AF57" s="1171">
        <f>AF37+AF41+AF45+AF49+AF53</f>
        <v>1122667.7999999998</v>
      </c>
      <c r="AG57" s="9"/>
      <c r="AH57" s="169">
        <f>AH37+AH41+AH45+AH49+AH53</f>
        <v>12982330</v>
      </c>
      <c r="AI57" s="134">
        <f t="shared" si="18"/>
        <v>12982330</v>
      </c>
      <c r="AJ57" s="410">
        <v>7228653</v>
      </c>
      <c r="AK57" s="170">
        <f t="shared" si="19"/>
        <v>-5753677</v>
      </c>
    </row>
    <row r="58" spans="1:37" ht="13.5" customHeight="1" x14ac:dyDescent="0.15">
      <c r="B58" s="1306"/>
      <c r="C58" s="1306"/>
      <c r="D58" s="146" t="s">
        <v>177</v>
      </c>
      <c r="E58" s="1172">
        <f t="shared" ref="E58:O58" si="34">E38+E42+E46+E50+E54</f>
        <v>411038620</v>
      </c>
      <c r="F58" s="1173">
        <f t="shared" si="34"/>
        <v>409922543</v>
      </c>
      <c r="G58" s="1173">
        <f t="shared" si="34"/>
        <v>366191626</v>
      </c>
      <c r="H58" s="1173">
        <f t="shared" si="34"/>
        <v>419682818</v>
      </c>
      <c r="I58" s="1173">
        <f t="shared" si="34"/>
        <v>368648703</v>
      </c>
      <c r="J58" s="1173">
        <f t="shared" si="34"/>
        <v>382907946</v>
      </c>
      <c r="K58" s="1173">
        <f t="shared" si="34"/>
        <v>515534960</v>
      </c>
      <c r="L58" s="1173">
        <f t="shared" si="34"/>
        <v>473482836</v>
      </c>
      <c r="M58" s="1173">
        <f t="shared" si="34"/>
        <v>396605763</v>
      </c>
      <c r="N58" s="1173">
        <f t="shared" si="34"/>
        <v>432813762</v>
      </c>
      <c r="O58" s="1173">
        <f t="shared" si="34"/>
        <v>390032719</v>
      </c>
      <c r="P58" s="1174">
        <f>P38+P42+P46+P50+P54</f>
        <v>414167519</v>
      </c>
      <c r="R58" s="1306"/>
      <c r="S58" s="1306"/>
      <c r="T58" s="146" t="s">
        <v>177</v>
      </c>
      <c r="U58" s="1172">
        <f t="shared" ref="U58:AE58" si="35">U38+U42+U46+U50+U54</f>
        <v>2314555289</v>
      </c>
      <c r="V58" s="1173">
        <f t="shared" si="35"/>
        <v>1862723851</v>
      </c>
      <c r="W58" s="1173">
        <f t="shared" si="35"/>
        <v>1665813387</v>
      </c>
      <c r="X58" s="1173">
        <f t="shared" si="35"/>
        <v>2301563082</v>
      </c>
      <c r="Y58" s="1173">
        <f t="shared" si="35"/>
        <v>1655526416</v>
      </c>
      <c r="Z58" s="1173">
        <f t="shared" si="35"/>
        <v>1807631962</v>
      </c>
      <c r="AA58" s="1173">
        <f t="shared" si="35"/>
        <v>2047785154</v>
      </c>
      <c r="AB58" s="1173">
        <f t="shared" si="35"/>
        <v>2427244002</v>
      </c>
      <c r="AC58" s="1173">
        <f t="shared" si="35"/>
        <v>2462839238</v>
      </c>
      <c r="AD58" s="1173">
        <f t="shared" si="35"/>
        <v>1907281239</v>
      </c>
      <c r="AE58" s="1173">
        <f t="shared" si="35"/>
        <v>1896883903</v>
      </c>
      <c r="AF58" s="1174">
        <f>AF38+AF42+AF46+AF50+AF54</f>
        <v>2145667755</v>
      </c>
      <c r="AG58" s="9"/>
      <c r="AH58" s="169">
        <f>AH38+AH42+AH46+AH50+AH54</f>
        <v>24495515278</v>
      </c>
      <c r="AI58" s="134">
        <f t="shared" si="18"/>
        <v>24495515278</v>
      </c>
      <c r="AJ58" s="410">
        <v>10547943273</v>
      </c>
      <c r="AK58" s="170">
        <f t="shared" si="19"/>
        <v>-13947572005</v>
      </c>
    </row>
    <row r="59" spans="1:37" ht="15.6" customHeight="1" x14ac:dyDescent="0.15">
      <c r="B59" s="1307"/>
      <c r="C59" s="1307"/>
      <c r="D59" s="149" t="s">
        <v>179</v>
      </c>
      <c r="E59" s="1175">
        <f t="shared" ref="E59:P59" si="36">IF(E57=0,0,E58/E57)</f>
        <v>1495.2943397695281</v>
      </c>
      <c r="F59" s="1176">
        <f t="shared" si="36"/>
        <v>1409.819643117542</v>
      </c>
      <c r="G59" s="1176">
        <f t="shared" si="36"/>
        <v>1395.8399283386379</v>
      </c>
      <c r="H59" s="1176">
        <f t="shared" si="36"/>
        <v>1395.4485235636632</v>
      </c>
      <c r="I59" s="1176">
        <f t="shared" si="36"/>
        <v>1392.7090884362995</v>
      </c>
      <c r="J59" s="1176">
        <f t="shared" si="36"/>
        <v>1395.6451453587649</v>
      </c>
      <c r="K59" s="1176">
        <f t="shared" si="36"/>
        <v>1411.346897588061</v>
      </c>
      <c r="L59" s="1176">
        <f t="shared" si="36"/>
        <v>1512.8900218490328</v>
      </c>
      <c r="M59" s="1176">
        <f t="shared" si="36"/>
        <v>1627.9093449094094</v>
      </c>
      <c r="N59" s="1176">
        <f t="shared" si="36"/>
        <v>1441.5338458253966</v>
      </c>
      <c r="O59" s="1176">
        <f t="shared" si="36"/>
        <v>1477.7050778401097</v>
      </c>
      <c r="P59" s="1177">
        <f t="shared" si="36"/>
        <v>1497.7942472523519</v>
      </c>
      <c r="R59" s="1307"/>
      <c r="S59" s="1307"/>
      <c r="T59" s="149" t="s">
        <v>179</v>
      </c>
      <c r="U59" s="1175">
        <f>IF(U57=0,0,U58/U57)</f>
        <v>1911.7491661644087</v>
      </c>
      <c r="V59" s="1176">
        <f t="shared" ref="V59:AF59" si="37">IF(V57=0,0,V58/V57)</f>
        <v>1773.460106132045</v>
      </c>
      <c r="W59" s="1176">
        <f t="shared" si="37"/>
        <v>1745.905583509594</v>
      </c>
      <c r="X59" s="1176">
        <f t="shared" si="37"/>
        <v>1880.5912305650329</v>
      </c>
      <c r="Y59" s="1176">
        <f t="shared" si="37"/>
        <v>1788.00758651772</v>
      </c>
      <c r="Z59" s="1176">
        <f t="shared" si="37"/>
        <v>1793.4052369364306</v>
      </c>
      <c r="AA59" s="1176">
        <f t="shared" si="37"/>
        <v>1768.8387521364552</v>
      </c>
      <c r="AB59" s="1176">
        <f t="shared" si="37"/>
        <v>2004.9922360825647</v>
      </c>
      <c r="AC59" s="1176">
        <f t="shared" si="37"/>
        <v>2208.2544415889784</v>
      </c>
      <c r="AD59" s="1176">
        <f t="shared" si="37"/>
        <v>1865.062563768987</v>
      </c>
      <c r="AE59" s="1176">
        <f t="shared" si="37"/>
        <v>1934.4333828375986</v>
      </c>
      <c r="AF59" s="1177">
        <f t="shared" si="37"/>
        <v>1911.2223179465914</v>
      </c>
      <c r="AH59" s="171">
        <f>IF(AH57=0,"－　　",AH58/AH57)</f>
        <v>1886.8350502567721</v>
      </c>
      <c r="AI59" s="134">
        <f t="shared" si="18"/>
        <v>1886.8350502567721</v>
      </c>
    </row>
    <row r="60" spans="1:37" ht="8.1" customHeight="1" x14ac:dyDescent="0.15">
      <c r="B60" s="148"/>
      <c r="C60" s="148"/>
      <c r="D60" s="148"/>
      <c r="E60" s="1180"/>
      <c r="F60" s="1180"/>
      <c r="G60" s="1180"/>
      <c r="H60" s="1180"/>
      <c r="I60" s="1180"/>
      <c r="J60" s="1180"/>
      <c r="K60" s="1180"/>
      <c r="L60" s="1180"/>
      <c r="M60" s="1180"/>
      <c r="N60" s="1180"/>
      <c r="O60" s="1180"/>
      <c r="P60" s="1180"/>
      <c r="R60" s="148"/>
      <c r="S60" s="148"/>
      <c r="T60" s="148"/>
      <c r="U60" s="1180"/>
      <c r="V60" s="1180"/>
      <c r="W60" s="1180"/>
      <c r="X60" s="1180"/>
      <c r="Y60" s="1180"/>
      <c r="Z60" s="1180"/>
      <c r="AA60" s="1180"/>
      <c r="AB60" s="1180"/>
      <c r="AC60" s="1180"/>
      <c r="AD60" s="1180"/>
      <c r="AE60" s="1180"/>
      <c r="AF60" s="1180"/>
    </row>
    <row r="61" spans="1:37" ht="9.9499999999999993" customHeight="1" x14ac:dyDescent="0.15">
      <c r="B61" s="148"/>
      <c r="C61" s="148"/>
      <c r="D61" s="148"/>
      <c r="E61" s="1181"/>
      <c r="F61" s="1180"/>
      <c r="G61" s="1180"/>
      <c r="H61" s="1180"/>
      <c r="I61" s="1180"/>
      <c r="J61" s="1180"/>
      <c r="K61" s="1180"/>
      <c r="L61" s="1180"/>
      <c r="M61" s="1180"/>
      <c r="N61" s="1180"/>
      <c r="O61" s="1180"/>
      <c r="P61" s="1180"/>
      <c r="R61" s="148"/>
      <c r="S61" s="148"/>
      <c r="T61" s="148"/>
      <c r="U61" s="1181"/>
      <c r="V61" s="1180"/>
      <c r="W61" s="1180"/>
      <c r="X61" s="1180"/>
      <c r="Y61" s="1180"/>
      <c r="Z61" s="1180"/>
      <c r="AA61" s="1180"/>
      <c r="AB61" s="1180"/>
      <c r="AC61" s="1180"/>
      <c r="AD61" s="1180"/>
      <c r="AE61" s="1180"/>
      <c r="AF61" s="1180"/>
    </row>
    <row r="62" spans="1:37" x14ac:dyDescent="0.15">
      <c r="A62" s="1182" t="s">
        <v>592</v>
      </c>
      <c r="B62" s="1184"/>
      <c r="C62" s="1184"/>
      <c r="D62" s="1184"/>
      <c r="E62" s="1293"/>
      <c r="F62" s="1293"/>
      <c r="G62" s="1293"/>
      <c r="H62" s="1293"/>
      <c r="I62" s="1293"/>
      <c r="J62" s="1293"/>
      <c r="K62" s="1293"/>
      <c r="L62" s="1293"/>
      <c r="M62" s="1293"/>
      <c r="N62" s="1293"/>
      <c r="O62" s="1293"/>
      <c r="P62" s="1293"/>
      <c r="Q62" s="21"/>
      <c r="R62" s="1182" t="s">
        <v>593</v>
      </c>
      <c r="S62" s="1293"/>
      <c r="T62" s="1293"/>
      <c r="U62" s="1293"/>
      <c r="V62" s="1293"/>
      <c r="W62" s="1293"/>
      <c r="X62" s="1293"/>
      <c r="Y62" s="1293"/>
      <c r="Z62" s="1293"/>
      <c r="AA62" s="1293"/>
      <c r="AB62" s="1293"/>
      <c r="AC62" s="1293"/>
      <c r="AD62" s="1293"/>
      <c r="AE62" s="1293"/>
      <c r="AF62" s="1293"/>
    </row>
    <row r="64" spans="1:37" x14ac:dyDescent="0.15">
      <c r="X64" s="1181"/>
    </row>
    <row r="65" spans="24:24" x14ac:dyDescent="0.15">
      <c r="X65" s="1181"/>
    </row>
  </sheetData>
  <mergeCells count="85">
    <mergeCell ref="AH34:AH35"/>
    <mergeCell ref="AF34:AF35"/>
    <mergeCell ref="R36:R59"/>
    <mergeCell ref="S36:S39"/>
    <mergeCell ref="S40:S43"/>
    <mergeCell ref="S44:S47"/>
    <mergeCell ref="S48:S51"/>
    <mergeCell ref="S52:S55"/>
    <mergeCell ref="S56:S59"/>
    <mergeCell ref="AB34:AB35"/>
    <mergeCell ref="AD34:AD35"/>
    <mergeCell ref="AE34:AE35"/>
    <mergeCell ref="X34:X35"/>
    <mergeCell ref="Y34:Y35"/>
    <mergeCell ref="Z34:Z35"/>
    <mergeCell ref="AA34:AA35"/>
    <mergeCell ref="R34:T35"/>
    <mergeCell ref="U34:U35"/>
    <mergeCell ref="V34:V35"/>
    <mergeCell ref="W34:W35"/>
    <mergeCell ref="AC34:AC35"/>
    <mergeCell ref="R9:R32"/>
    <mergeCell ref="S9:S12"/>
    <mergeCell ref="S13:S16"/>
    <mergeCell ref="S17:S20"/>
    <mergeCell ref="S21:S24"/>
    <mergeCell ref="S25:S28"/>
    <mergeCell ref="S29:S32"/>
    <mergeCell ref="AE6:AF6"/>
    <mergeCell ref="R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I7:I8"/>
    <mergeCell ref="P7:P8"/>
    <mergeCell ref="C25:C28"/>
    <mergeCell ref="B7:D8"/>
    <mergeCell ref="C9:C12"/>
    <mergeCell ref="C13:C16"/>
    <mergeCell ref="C17:C20"/>
    <mergeCell ref="J7:J8"/>
    <mergeCell ref="K7:K8"/>
    <mergeCell ref="L7:L8"/>
    <mergeCell ref="M7:M8"/>
    <mergeCell ref="A62:P62"/>
    <mergeCell ref="R62:AF62"/>
    <mergeCell ref="C56:C59"/>
    <mergeCell ref="C21:C24"/>
    <mergeCell ref="E7:E8"/>
    <mergeCell ref="F7:F8"/>
    <mergeCell ref="C29:C32"/>
    <mergeCell ref="P34:P35"/>
    <mergeCell ref="L34:L35"/>
    <mergeCell ref="M34:M35"/>
    <mergeCell ref="N34:N35"/>
    <mergeCell ref="O34:O35"/>
    <mergeCell ref="H34:H35"/>
    <mergeCell ref="G7:G8"/>
    <mergeCell ref="H7:H8"/>
    <mergeCell ref="N7:N8"/>
    <mergeCell ref="O6:P6"/>
    <mergeCell ref="B36:B59"/>
    <mergeCell ref="C36:C39"/>
    <mergeCell ref="C40:C43"/>
    <mergeCell ref="C44:C47"/>
    <mergeCell ref="C48:C51"/>
    <mergeCell ref="C52:C55"/>
    <mergeCell ref="I34:I35"/>
    <mergeCell ref="J34:J35"/>
    <mergeCell ref="K34:K35"/>
    <mergeCell ref="O7:O8"/>
    <mergeCell ref="B34:D35"/>
    <mergeCell ref="E34:E35"/>
    <mergeCell ref="F34:F35"/>
    <mergeCell ref="G34:G35"/>
    <mergeCell ref="B9:B32"/>
  </mergeCells>
  <phoneticPr fontId="2"/>
  <pageMargins left="0.27559055118110237" right="0" top="0.78740157480314965" bottom="0.27559055118110237" header="0.27559055118110237" footer="0"/>
  <pageSetup paperSize="9" scale="90" orientation="portrait" r:id="rId1"/>
  <headerFooter alignWithMargins="0"/>
  <colBreaks count="1" manualBreakCount="1">
    <brk id="16" max="61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0000"/>
    <pageSetUpPr fitToPage="1"/>
  </sheetPr>
  <dimension ref="A1:AL96"/>
  <sheetViews>
    <sheetView showGridLines="0" view="pageBreakPreview" zoomScaleNormal="100" zoomScaleSheetLayoutView="100" workbookViewId="0">
      <pane xSplit="4" topLeftCell="E1" activePane="topRight" state="frozen"/>
      <selection activeCell="B7" sqref="B7"/>
      <selection pane="topRight" activeCell="B7" sqref="B7"/>
    </sheetView>
  </sheetViews>
  <sheetFormatPr defaultRowHeight="13.5" x14ac:dyDescent="0.15"/>
  <cols>
    <col min="1" max="1" width="1.375" customWidth="1"/>
    <col min="2" max="2" width="4.125" customWidth="1"/>
    <col min="3" max="3" width="2.75" customWidth="1"/>
    <col min="4" max="4" width="10.5" customWidth="1"/>
    <col min="5" max="11" width="8.125" customWidth="1"/>
    <col min="12" max="13" width="8.125" style="134" customWidth="1"/>
    <col min="14" max="14" width="1.75" customWidth="1"/>
    <col min="15" max="15" width="8" customWidth="1"/>
    <col min="16" max="16" width="8.5" customWidth="1"/>
    <col min="17" max="26" width="8" customWidth="1"/>
    <col min="27" max="27" width="13.625" bestFit="1" customWidth="1"/>
    <col min="28" max="28" width="10.25" customWidth="1"/>
  </cols>
  <sheetData>
    <row r="1" spans="1:38" ht="3.75" customHeight="1" x14ac:dyDescent="0.15"/>
    <row r="2" spans="1:38" ht="18" customHeight="1" x14ac:dyDescent="0.2">
      <c r="B2" s="5" t="s">
        <v>310</v>
      </c>
      <c r="C2" s="5"/>
    </row>
    <row r="3" spans="1:38" ht="3" customHeight="1" x14ac:dyDescent="0.2">
      <c r="B3" s="5"/>
      <c r="C3" s="5"/>
    </row>
    <row r="4" spans="1:38" ht="21.75" customHeight="1" x14ac:dyDescent="0.2">
      <c r="B4" s="3"/>
      <c r="C4" s="3"/>
      <c r="D4" s="5" t="s">
        <v>312</v>
      </c>
      <c r="E4" s="5"/>
      <c r="F4" s="5"/>
      <c r="G4" s="5"/>
      <c r="H4" s="5"/>
      <c r="I4" s="5"/>
      <c r="J4" s="5"/>
      <c r="K4" s="5"/>
      <c r="L4" s="278"/>
      <c r="M4" s="278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8" ht="3" customHeight="1" x14ac:dyDescent="0.2">
      <c r="A5" s="135"/>
      <c r="B5" s="136"/>
      <c r="C5" s="136"/>
      <c r="D5" s="150"/>
      <c r="E5" s="137"/>
      <c r="F5" s="137"/>
      <c r="G5" s="137"/>
      <c r="H5" s="137"/>
      <c r="I5" s="137"/>
      <c r="J5" s="137"/>
      <c r="K5" s="137"/>
      <c r="L5" s="279"/>
      <c r="M5" s="279"/>
      <c r="N5" s="137"/>
      <c r="O5" s="136"/>
      <c r="P5" s="136"/>
      <c r="Q5" s="136"/>
      <c r="R5" s="136"/>
      <c r="S5" s="136"/>
      <c r="T5" s="136" t="s">
        <v>301</v>
      </c>
      <c r="U5" s="136"/>
      <c r="V5" s="136"/>
      <c r="W5" s="136"/>
      <c r="X5" s="136"/>
      <c r="Y5" s="1233"/>
      <c r="Z5" s="1244"/>
      <c r="AA5" s="135"/>
      <c r="AB5" s="135"/>
      <c r="AC5" s="135"/>
    </row>
    <row r="6" spans="1:38" x14ac:dyDescent="0.15">
      <c r="A6" s="135"/>
      <c r="B6" s="1308"/>
      <c r="C6" s="1309"/>
      <c r="D6" s="1310"/>
      <c r="E6" s="281" t="s">
        <v>511</v>
      </c>
      <c r="F6" s="281" t="s">
        <v>554</v>
      </c>
      <c r="G6" s="280" t="s">
        <v>553</v>
      </c>
      <c r="H6" s="280" t="s">
        <v>552</v>
      </c>
      <c r="I6" s="345" t="s">
        <v>551</v>
      </c>
      <c r="J6" s="348" t="s">
        <v>550</v>
      </c>
      <c r="K6" s="594" t="s">
        <v>549</v>
      </c>
      <c r="L6" s="355" t="s">
        <v>548</v>
      </c>
      <c r="M6" s="282" t="s">
        <v>547</v>
      </c>
      <c r="N6" s="142"/>
      <c r="O6" s="670" t="s">
        <v>237</v>
      </c>
      <c r="P6" s="671" t="s">
        <v>238</v>
      </c>
      <c r="Q6" s="671" t="s">
        <v>94</v>
      </c>
      <c r="R6" s="671" t="s">
        <v>95</v>
      </c>
      <c r="S6" s="671" t="s">
        <v>96</v>
      </c>
      <c r="T6" s="671" t="s">
        <v>97</v>
      </c>
      <c r="U6" s="671" t="s">
        <v>98</v>
      </c>
      <c r="V6" s="671" t="s">
        <v>99</v>
      </c>
      <c r="W6" s="671" t="s">
        <v>100</v>
      </c>
      <c r="X6" s="671" t="s">
        <v>239</v>
      </c>
      <c r="Y6" s="671" t="s">
        <v>240</v>
      </c>
      <c r="Z6" s="290" t="s">
        <v>241</v>
      </c>
      <c r="AA6" s="135"/>
      <c r="AB6" s="135"/>
      <c r="AC6" s="135"/>
    </row>
    <row r="7" spans="1:38" ht="11.1" customHeight="1" x14ac:dyDescent="0.15">
      <c r="A7" s="135"/>
      <c r="B7" s="1344" t="s">
        <v>35</v>
      </c>
      <c r="C7" s="1341" t="s">
        <v>50</v>
      </c>
      <c r="D7" s="144" t="s">
        <v>178</v>
      </c>
      <c r="E7" s="1040">
        <v>53</v>
      </c>
      <c r="F7" s="1041">
        <v>65</v>
      </c>
      <c r="G7" s="1040">
        <v>133</v>
      </c>
      <c r="H7" s="1040">
        <v>86</v>
      </c>
      <c r="I7" s="1042">
        <v>225</v>
      </c>
      <c r="J7" s="1040">
        <v>112</v>
      </c>
      <c r="K7" s="1040">
        <v>153</v>
      </c>
      <c r="L7" s="1043">
        <v>126</v>
      </c>
      <c r="M7" s="1044">
        <f>SUM(O7:Z7)</f>
        <v>68</v>
      </c>
      <c r="N7" s="145"/>
      <c r="O7" s="1045">
        <v>16</v>
      </c>
      <c r="P7" s="1046">
        <v>2</v>
      </c>
      <c r="Q7" s="1047">
        <v>3</v>
      </c>
      <c r="R7" s="1047">
        <v>6</v>
      </c>
      <c r="S7" s="1047">
        <v>0</v>
      </c>
      <c r="T7" s="1047">
        <v>5</v>
      </c>
      <c r="U7" s="1046">
        <v>4</v>
      </c>
      <c r="V7" s="1048">
        <v>10</v>
      </c>
      <c r="W7" s="1049">
        <v>9</v>
      </c>
      <c r="X7" s="1049">
        <v>5</v>
      </c>
      <c r="Y7" s="1046">
        <v>7</v>
      </c>
      <c r="Z7" s="1050">
        <v>1</v>
      </c>
      <c r="AA7" s="283"/>
      <c r="AB7" s="283"/>
      <c r="AC7" s="283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38" ht="11.1" customHeight="1" x14ac:dyDescent="0.15">
      <c r="A8" s="135"/>
      <c r="B8" s="1345"/>
      <c r="C8" s="1342"/>
      <c r="D8" s="146" t="s">
        <v>176</v>
      </c>
      <c r="E8" s="1125">
        <v>4048.2</v>
      </c>
      <c r="F8" s="1126">
        <v>4950.3999999999996</v>
      </c>
      <c r="G8" s="1126">
        <v>10176.200000000001</v>
      </c>
      <c r="H8" s="1126">
        <v>6568.4</v>
      </c>
      <c r="I8" s="1126">
        <v>17094</v>
      </c>
      <c r="J8" s="1126">
        <v>8501.6</v>
      </c>
      <c r="K8" s="1125">
        <v>11770.4</v>
      </c>
      <c r="L8" s="1127">
        <v>9894.2000000000007</v>
      </c>
      <c r="M8" s="1128">
        <f>SUM(O8:Z8)</f>
        <v>5317.4000000000005</v>
      </c>
      <c r="N8" s="145"/>
      <c r="O8" s="1129">
        <v>1253</v>
      </c>
      <c r="P8" s="1130">
        <v>155.19999999999999</v>
      </c>
      <c r="Q8" s="1125">
        <v>230</v>
      </c>
      <c r="R8" s="1125">
        <v>470.2</v>
      </c>
      <c r="S8" s="1126">
        <v>0</v>
      </c>
      <c r="T8" s="1131">
        <v>382.4</v>
      </c>
      <c r="U8" s="1130">
        <v>312.2</v>
      </c>
      <c r="V8" s="1132">
        <v>792</v>
      </c>
      <c r="W8" s="1130">
        <v>697.8</v>
      </c>
      <c r="X8" s="1133">
        <v>398.2</v>
      </c>
      <c r="Y8" s="1130">
        <v>548.79999999999995</v>
      </c>
      <c r="Z8" s="1134">
        <v>77.599999999999994</v>
      </c>
      <c r="AA8" s="283"/>
      <c r="AB8" s="283"/>
      <c r="AC8" s="283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38" ht="11.1" customHeight="1" x14ac:dyDescent="0.15">
      <c r="A9" s="135"/>
      <c r="B9" s="1345"/>
      <c r="C9" s="1342"/>
      <c r="D9" s="146" t="s">
        <v>177</v>
      </c>
      <c r="E9" s="1121">
        <v>2731934</v>
      </c>
      <c r="F9" s="1140">
        <v>3581493</v>
      </c>
      <c r="G9" s="1140">
        <v>5792251</v>
      </c>
      <c r="H9" s="1140">
        <v>4268966</v>
      </c>
      <c r="I9" s="1140">
        <v>10104033</v>
      </c>
      <c r="J9" s="1140">
        <v>5091494</v>
      </c>
      <c r="K9" s="1121">
        <v>7757785</v>
      </c>
      <c r="L9" s="1141">
        <v>7319890</v>
      </c>
      <c r="M9" s="1142">
        <f>SUM(O9:Z9)</f>
        <v>4191056</v>
      </c>
      <c r="N9" s="147"/>
      <c r="O9" s="1143">
        <v>1070451</v>
      </c>
      <c r="P9" s="1144">
        <v>109746</v>
      </c>
      <c r="Q9" s="1121">
        <v>170576</v>
      </c>
      <c r="R9" s="1145">
        <v>388045</v>
      </c>
      <c r="S9" s="1140">
        <v>0</v>
      </c>
      <c r="T9" s="1121">
        <v>282425</v>
      </c>
      <c r="U9" s="1144">
        <v>203012</v>
      </c>
      <c r="V9" s="1146">
        <v>470475</v>
      </c>
      <c r="W9" s="1144">
        <v>869846</v>
      </c>
      <c r="X9" s="1145">
        <v>244271</v>
      </c>
      <c r="Y9" s="1144">
        <v>335277</v>
      </c>
      <c r="Z9" s="1147">
        <v>46932</v>
      </c>
      <c r="AA9" s="283"/>
      <c r="AB9" s="283"/>
      <c r="AC9" s="283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38" ht="11.1" customHeight="1" x14ac:dyDescent="0.15">
      <c r="A10" s="135"/>
      <c r="B10" s="1345"/>
      <c r="C10" s="1343"/>
      <c r="D10" s="419" t="s">
        <v>179</v>
      </c>
      <c r="E10" s="672">
        <f t="shared" ref="E10:M10" si="0">IF(E8=0,0,E9/E8)</f>
        <v>674.85153895558528</v>
      </c>
      <c r="F10" s="284">
        <f t="shared" si="0"/>
        <v>723.47547672915323</v>
      </c>
      <c r="G10" s="284">
        <f t="shared" si="0"/>
        <v>569.19586879188694</v>
      </c>
      <c r="H10" s="284">
        <f t="shared" si="0"/>
        <v>649.92479142561353</v>
      </c>
      <c r="I10" s="284">
        <f t="shared" si="0"/>
        <v>591.0865215865216</v>
      </c>
      <c r="J10" s="284">
        <f t="shared" si="0"/>
        <v>598.88656252940621</v>
      </c>
      <c r="K10" s="284">
        <f t="shared" si="0"/>
        <v>659.09272412152518</v>
      </c>
      <c r="L10" s="779">
        <f t="shared" si="0"/>
        <v>739.81625598835672</v>
      </c>
      <c r="M10" s="669">
        <f t="shared" si="0"/>
        <v>788.17768082145403</v>
      </c>
      <c r="N10" s="151"/>
      <c r="O10" s="672">
        <f t="shared" ref="O10:Z10" si="1">IF(O8=0,0,O9/O8)</f>
        <v>854.31045490822032</v>
      </c>
      <c r="P10" s="284">
        <f t="shared" si="1"/>
        <v>707.12628865979389</v>
      </c>
      <c r="Q10" s="284">
        <f t="shared" si="1"/>
        <v>741.63478260869567</v>
      </c>
      <c r="R10" s="673">
        <f t="shared" si="1"/>
        <v>825.27647809442794</v>
      </c>
      <c r="S10" s="284">
        <f t="shared" si="1"/>
        <v>0</v>
      </c>
      <c r="T10" s="284">
        <f t="shared" si="1"/>
        <v>738.55910041841014</v>
      </c>
      <c r="U10" s="284">
        <f t="shared" si="1"/>
        <v>650.26265214606019</v>
      </c>
      <c r="V10" s="673">
        <f t="shared" si="1"/>
        <v>594.03409090909088</v>
      </c>
      <c r="W10" s="284">
        <f t="shared" si="1"/>
        <v>1246.554886787045</v>
      </c>
      <c r="X10" s="284">
        <f t="shared" si="1"/>
        <v>613.43797086891016</v>
      </c>
      <c r="Y10" s="673">
        <f t="shared" si="1"/>
        <v>610.92747813411086</v>
      </c>
      <c r="Z10" s="674">
        <f t="shared" si="1"/>
        <v>604.79381443298973</v>
      </c>
      <c r="AA10" s="283"/>
      <c r="AB10" s="283"/>
      <c r="AC10" s="283"/>
      <c r="AD10" s="134"/>
      <c r="AE10" s="134"/>
      <c r="AF10" s="134"/>
      <c r="AG10" s="134"/>
      <c r="AH10" s="134"/>
      <c r="AI10" s="134"/>
      <c r="AJ10" s="134"/>
      <c r="AK10" s="134"/>
      <c r="AL10" s="134"/>
    </row>
    <row r="11" spans="1:38" ht="11.1" customHeight="1" x14ac:dyDescent="0.15">
      <c r="A11" s="135"/>
      <c r="B11" s="1345"/>
      <c r="C11" s="1341" t="s">
        <v>11</v>
      </c>
      <c r="D11" s="144" t="s">
        <v>178</v>
      </c>
      <c r="E11" s="1040">
        <v>45</v>
      </c>
      <c r="F11" s="1041">
        <v>80</v>
      </c>
      <c r="G11" s="1041">
        <v>258</v>
      </c>
      <c r="H11" s="1041">
        <v>176</v>
      </c>
      <c r="I11" s="1041">
        <v>716</v>
      </c>
      <c r="J11" s="1041">
        <v>1014</v>
      </c>
      <c r="K11" s="1040">
        <v>1554</v>
      </c>
      <c r="L11" s="1043">
        <v>2565</v>
      </c>
      <c r="M11" s="1044">
        <f>SUM(O11:Z11)</f>
        <v>2435</v>
      </c>
      <c r="N11" s="145"/>
      <c r="O11" s="1045">
        <v>295</v>
      </c>
      <c r="P11" s="1046">
        <v>252</v>
      </c>
      <c r="Q11" s="1047">
        <v>158</v>
      </c>
      <c r="R11" s="1047">
        <v>156</v>
      </c>
      <c r="S11" s="1047">
        <v>144</v>
      </c>
      <c r="T11" s="1047">
        <v>134</v>
      </c>
      <c r="U11" s="1046">
        <v>169</v>
      </c>
      <c r="V11" s="1048">
        <v>199</v>
      </c>
      <c r="W11" s="1049">
        <v>287</v>
      </c>
      <c r="X11" s="1049">
        <v>171</v>
      </c>
      <c r="Y11" s="1046">
        <v>186</v>
      </c>
      <c r="Z11" s="1050">
        <v>284</v>
      </c>
      <c r="AA11" s="283"/>
      <c r="AB11" s="283"/>
      <c r="AC11" s="283"/>
      <c r="AD11" s="134"/>
      <c r="AE11" s="134"/>
      <c r="AF11" s="134"/>
      <c r="AG11" s="134"/>
      <c r="AH11" s="134"/>
      <c r="AI11" s="134"/>
      <c r="AJ11" s="134"/>
      <c r="AK11" s="134"/>
      <c r="AL11" s="134"/>
    </row>
    <row r="12" spans="1:38" ht="11.1" customHeight="1" x14ac:dyDescent="0.15">
      <c r="A12" s="135"/>
      <c r="B12" s="1345"/>
      <c r="C12" s="1342"/>
      <c r="D12" s="146" t="s">
        <v>176</v>
      </c>
      <c r="E12" s="1125">
        <v>3455</v>
      </c>
      <c r="F12" s="1126">
        <v>6153</v>
      </c>
      <c r="G12" s="1126">
        <v>19769.2</v>
      </c>
      <c r="H12" s="1126">
        <v>13556.8</v>
      </c>
      <c r="I12" s="1125">
        <v>54961.599999999999</v>
      </c>
      <c r="J12" s="1133">
        <v>77679</v>
      </c>
      <c r="K12" s="1125">
        <v>119818.8</v>
      </c>
      <c r="L12" s="1127">
        <v>200933.4</v>
      </c>
      <c r="M12" s="1135">
        <f>SUM(O12:Z12)</f>
        <v>190691.99999999997</v>
      </c>
      <c r="N12" s="145"/>
      <c r="O12" s="1129">
        <v>23087</v>
      </c>
      <c r="P12" s="1130">
        <v>19684.599999999999</v>
      </c>
      <c r="Q12" s="1125">
        <v>12293</v>
      </c>
      <c r="R12" s="1125">
        <v>12214.8</v>
      </c>
      <c r="S12" s="1126">
        <v>11304.4</v>
      </c>
      <c r="T12" s="1131">
        <v>10499.2</v>
      </c>
      <c r="U12" s="1130">
        <v>13120.4</v>
      </c>
      <c r="V12" s="1132">
        <v>15608.4</v>
      </c>
      <c r="W12" s="1130">
        <v>22475.599999999999</v>
      </c>
      <c r="X12" s="1133">
        <v>13432.6</v>
      </c>
      <c r="Y12" s="1130">
        <v>14667.6</v>
      </c>
      <c r="Z12" s="1134">
        <v>22304.400000000001</v>
      </c>
      <c r="AA12" s="283"/>
      <c r="AB12" s="283"/>
      <c r="AC12" s="283"/>
      <c r="AD12" s="134"/>
      <c r="AE12" s="134"/>
      <c r="AF12" s="134"/>
      <c r="AG12" s="134"/>
      <c r="AH12" s="134"/>
      <c r="AI12" s="134"/>
      <c r="AJ12" s="134"/>
      <c r="AK12" s="134"/>
      <c r="AL12" s="134"/>
    </row>
    <row r="13" spans="1:38" ht="11.1" customHeight="1" x14ac:dyDescent="0.15">
      <c r="A13" s="135"/>
      <c r="B13" s="1345"/>
      <c r="C13" s="1342"/>
      <c r="D13" s="146" t="s">
        <v>177</v>
      </c>
      <c r="E13" s="1121">
        <v>1766556</v>
      </c>
      <c r="F13" s="1140">
        <v>3528452</v>
      </c>
      <c r="G13" s="1140">
        <v>10586725</v>
      </c>
      <c r="H13" s="1140">
        <v>7112866</v>
      </c>
      <c r="I13" s="1121">
        <v>29599414</v>
      </c>
      <c r="J13" s="1145">
        <v>41677081</v>
      </c>
      <c r="K13" s="1121">
        <v>72781324</v>
      </c>
      <c r="L13" s="1141">
        <v>122127982</v>
      </c>
      <c r="M13" s="1142">
        <f>SUM(O13:Z13)</f>
        <v>123431345</v>
      </c>
      <c r="N13" s="147"/>
      <c r="O13" s="1143">
        <v>13555179</v>
      </c>
      <c r="P13" s="1144">
        <v>13493363</v>
      </c>
      <c r="Q13" s="1121">
        <v>9083851</v>
      </c>
      <c r="R13" s="1145">
        <v>9842652</v>
      </c>
      <c r="S13" s="1140">
        <v>8893622</v>
      </c>
      <c r="T13" s="1121">
        <v>7323736</v>
      </c>
      <c r="U13" s="1144">
        <v>8057599</v>
      </c>
      <c r="V13" s="1146">
        <v>8895631</v>
      </c>
      <c r="W13" s="1144">
        <v>14358272</v>
      </c>
      <c r="X13" s="1145">
        <v>7843382</v>
      </c>
      <c r="Y13" s="1144">
        <v>8842232</v>
      </c>
      <c r="Z13" s="1147">
        <v>13241826</v>
      </c>
      <c r="AA13" s="283"/>
      <c r="AB13" s="283"/>
      <c r="AC13" s="283"/>
      <c r="AD13" s="134"/>
      <c r="AE13" s="134"/>
      <c r="AF13" s="134"/>
      <c r="AG13" s="134"/>
      <c r="AH13" s="134"/>
      <c r="AI13" s="134"/>
      <c r="AJ13" s="134"/>
      <c r="AK13" s="134"/>
      <c r="AL13" s="134"/>
    </row>
    <row r="14" spans="1:38" ht="11.1" customHeight="1" x14ac:dyDescent="0.15">
      <c r="A14" s="135"/>
      <c r="B14" s="1345"/>
      <c r="C14" s="1343"/>
      <c r="D14" s="149" t="s">
        <v>179</v>
      </c>
      <c r="E14" s="672">
        <f t="shared" ref="E14:M14" si="2">IF(E12=0,0,E13/E12)</f>
        <v>511.30419681620839</v>
      </c>
      <c r="F14" s="284">
        <f t="shared" si="2"/>
        <v>573.45229969120749</v>
      </c>
      <c r="G14" s="284">
        <f t="shared" si="2"/>
        <v>535.51610586164338</v>
      </c>
      <c r="H14" s="284">
        <f t="shared" si="2"/>
        <v>524.67145639088869</v>
      </c>
      <c r="I14" s="284">
        <f t="shared" si="2"/>
        <v>538.54716747692942</v>
      </c>
      <c r="J14" s="284">
        <f t="shared" si="2"/>
        <v>536.52957684831165</v>
      </c>
      <c r="K14" s="284">
        <f t="shared" si="2"/>
        <v>607.42824999081949</v>
      </c>
      <c r="L14" s="779">
        <f t="shared" si="2"/>
        <v>607.80329203606766</v>
      </c>
      <c r="M14" s="669">
        <f t="shared" si="2"/>
        <v>647.28119165984947</v>
      </c>
      <c r="N14" s="151"/>
      <c r="O14" s="672">
        <f t="shared" ref="O14:Z14" si="3">IF(O12=0,0,O13/O12)</f>
        <v>587.13470784424135</v>
      </c>
      <c r="P14" s="284">
        <f t="shared" si="3"/>
        <v>685.47814027209097</v>
      </c>
      <c r="Q14" s="284">
        <f t="shared" si="3"/>
        <v>738.94500935491749</v>
      </c>
      <c r="R14" s="673">
        <f t="shared" si="3"/>
        <v>805.79722959033313</v>
      </c>
      <c r="S14" s="284">
        <f t="shared" si="3"/>
        <v>786.73985350836847</v>
      </c>
      <c r="T14" s="284">
        <f t="shared" si="3"/>
        <v>697.55181347150256</v>
      </c>
      <c r="U14" s="284">
        <f t="shared" si="3"/>
        <v>614.12754184323649</v>
      </c>
      <c r="V14" s="673">
        <f t="shared" si="3"/>
        <v>569.92587324773842</v>
      </c>
      <c r="W14" s="284">
        <f t="shared" si="3"/>
        <v>638.83820676644893</v>
      </c>
      <c r="X14" s="284">
        <f t="shared" si="3"/>
        <v>583.90646635796497</v>
      </c>
      <c r="Y14" s="673">
        <f t="shared" si="3"/>
        <v>602.84109193051347</v>
      </c>
      <c r="Z14" s="674">
        <f t="shared" si="3"/>
        <v>593.68671652230046</v>
      </c>
      <c r="AA14" s="283"/>
      <c r="AB14" s="283"/>
      <c r="AC14" s="283"/>
      <c r="AD14" s="134"/>
      <c r="AE14" s="134"/>
      <c r="AF14" s="134"/>
      <c r="AG14" s="134"/>
      <c r="AH14" s="134"/>
      <c r="AI14" s="134"/>
      <c r="AJ14" s="134"/>
      <c r="AK14" s="134"/>
      <c r="AL14" s="134"/>
    </row>
    <row r="15" spans="1:38" ht="11.1" customHeight="1" x14ac:dyDescent="0.15">
      <c r="A15" s="135"/>
      <c r="B15" s="1345"/>
      <c r="C15" s="1341" t="s">
        <v>21</v>
      </c>
      <c r="D15" s="144" t="s">
        <v>178</v>
      </c>
      <c r="E15" s="1051">
        <f t="shared" ref="E15:M15" si="4">E7+E11</f>
        <v>98</v>
      </c>
      <c r="F15" s="1040">
        <f t="shared" si="4"/>
        <v>145</v>
      </c>
      <c r="G15" s="1040">
        <f t="shared" si="4"/>
        <v>391</v>
      </c>
      <c r="H15" s="1040">
        <f t="shared" si="4"/>
        <v>262</v>
      </c>
      <c r="I15" s="1040">
        <f t="shared" si="4"/>
        <v>941</v>
      </c>
      <c r="J15" s="1040">
        <f t="shared" si="4"/>
        <v>1126</v>
      </c>
      <c r="K15" s="1040">
        <f t="shared" si="4"/>
        <v>1707</v>
      </c>
      <c r="L15" s="1053">
        <f t="shared" si="4"/>
        <v>2691</v>
      </c>
      <c r="M15" s="1044">
        <f t="shared" si="4"/>
        <v>2503</v>
      </c>
      <c r="N15" s="145"/>
      <c r="O15" s="1051">
        <f t="shared" ref="O15:Z15" si="5">O7+O11</f>
        <v>311</v>
      </c>
      <c r="P15" s="1040">
        <f t="shared" si="5"/>
        <v>254</v>
      </c>
      <c r="Q15" s="1052">
        <f t="shared" si="5"/>
        <v>161</v>
      </c>
      <c r="R15" s="1040">
        <f t="shared" si="5"/>
        <v>162</v>
      </c>
      <c r="S15" s="1052">
        <f t="shared" si="5"/>
        <v>144</v>
      </c>
      <c r="T15" s="1040">
        <f t="shared" si="5"/>
        <v>139</v>
      </c>
      <c r="U15" s="1052">
        <f t="shared" si="5"/>
        <v>173</v>
      </c>
      <c r="V15" s="1052">
        <f t="shared" si="5"/>
        <v>209</v>
      </c>
      <c r="W15" s="1040">
        <f t="shared" si="5"/>
        <v>296</v>
      </c>
      <c r="X15" s="1040">
        <f t="shared" si="5"/>
        <v>176</v>
      </c>
      <c r="Y15" s="1052">
        <f t="shared" si="5"/>
        <v>193</v>
      </c>
      <c r="Z15" s="1043">
        <f t="shared" si="5"/>
        <v>285</v>
      </c>
      <c r="AA15" s="283"/>
      <c r="AB15" s="283"/>
      <c r="AC15" s="283"/>
      <c r="AD15" s="134"/>
      <c r="AE15" s="134"/>
      <c r="AF15" s="134"/>
      <c r="AG15" s="134"/>
      <c r="AH15" s="134"/>
      <c r="AI15" s="134"/>
      <c r="AJ15" s="134"/>
      <c r="AK15" s="134"/>
      <c r="AL15" s="134"/>
    </row>
    <row r="16" spans="1:38" ht="11.1" customHeight="1" x14ac:dyDescent="0.15">
      <c r="A16" s="135"/>
      <c r="B16" s="1345"/>
      <c r="C16" s="1342"/>
      <c r="D16" s="146" t="s">
        <v>176</v>
      </c>
      <c r="E16" s="1136">
        <f t="shared" ref="E16:M16" si="6">E8+E12</f>
        <v>7503.2</v>
      </c>
      <c r="F16" s="1125">
        <f t="shared" si="6"/>
        <v>11103.4</v>
      </c>
      <c r="G16" s="1125">
        <f t="shared" si="6"/>
        <v>29945.4</v>
      </c>
      <c r="H16" s="1125">
        <f t="shared" si="6"/>
        <v>20125.199999999997</v>
      </c>
      <c r="I16" s="1125">
        <f t="shared" si="6"/>
        <v>72055.600000000006</v>
      </c>
      <c r="J16" s="1125">
        <f t="shared" si="6"/>
        <v>86180.6</v>
      </c>
      <c r="K16" s="1125">
        <f t="shared" si="6"/>
        <v>131589.20000000001</v>
      </c>
      <c r="L16" s="1138">
        <f t="shared" si="6"/>
        <v>210827.6</v>
      </c>
      <c r="M16" s="1135">
        <f t="shared" si="6"/>
        <v>196009.39999999997</v>
      </c>
      <c r="N16" s="145"/>
      <c r="O16" s="1136">
        <f t="shared" ref="O16:Z16" si="7">O8+O12</f>
        <v>24340</v>
      </c>
      <c r="P16" s="1125">
        <f t="shared" si="7"/>
        <v>19839.8</v>
      </c>
      <c r="Q16" s="1137">
        <f t="shared" si="7"/>
        <v>12523</v>
      </c>
      <c r="R16" s="1125">
        <f t="shared" si="7"/>
        <v>12685</v>
      </c>
      <c r="S16" s="1125">
        <f t="shared" si="7"/>
        <v>11304.4</v>
      </c>
      <c r="T16" s="1125">
        <f t="shared" si="7"/>
        <v>10881.6</v>
      </c>
      <c r="U16" s="1137">
        <f t="shared" si="7"/>
        <v>13432.6</v>
      </c>
      <c r="V16" s="1137">
        <f t="shared" si="7"/>
        <v>16400.400000000001</v>
      </c>
      <c r="W16" s="1125">
        <f t="shared" si="7"/>
        <v>23173.399999999998</v>
      </c>
      <c r="X16" s="1125">
        <f t="shared" si="7"/>
        <v>13830.800000000001</v>
      </c>
      <c r="Y16" s="1137">
        <f t="shared" si="7"/>
        <v>15216.4</v>
      </c>
      <c r="Z16" s="1127">
        <f t="shared" si="7"/>
        <v>22382</v>
      </c>
      <c r="AA16" s="283"/>
      <c r="AB16" s="283"/>
      <c r="AC16" s="283"/>
      <c r="AD16" s="134"/>
      <c r="AE16" s="134"/>
      <c r="AF16" s="134"/>
      <c r="AG16" s="134"/>
      <c r="AH16" s="134"/>
      <c r="AI16" s="134"/>
      <c r="AJ16" s="134"/>
      <c r="AK16" s="134"/>
      <c r="AL16" s="134"/>
    </row>
    <row r="17" spans="1:38" ht="11.1" customHeight="1" x14ac:dyDescent="0.15">
      <c r="A17" s="135"/>
      <c r="B17" s="1345"/>
      <c r="C17" s="1342"/>
      <c r="D17" s="146" t="s">
        <v>177</v>
      </c>
      <c r="E17" s="1148">
        <f t="shared" ref="E17:M17" si="8">E9+E13</f>
        <v>4498490</v>
      </c>
      <c r="F17" s="1121">
        <f t="shared" si="8"/>
        <v>7109945</v>
      </c>
      <c r="G17" s="1121">
        <f t="shared" si="8"/>
        <v>16378976</v>
      </c>
      <c r="H17" s="1121">
        <f t="shared" si="8"/>
        <v>11381832</v>
      </c>
      <c r="I17" s="1121">
        <f t="shared" si="8"/>
        <v>39703447</v>
      </c>
      <c r="J17" s="1121">
        <f t="shared" si="8"/>
        <v>46768575</v>
      </c>
      <c r="K17" s="1121">
        <f t="shared" si="8"/>
        <v>80539109</v>
      </c>
      <c r="L17" s="1149">
        <f t="shared" si="8"/>
        <v>129447872</v>
      </c>
      <c r="M17" s="1142">
        <f t="shared" si="8"/>
        <v>127622401</v>
      </c>
      <c r="N17" s="147"/>
      <c r="O17" s="1148">
        <f t="shared" ref="O17:Z17" si="9">O9+O13</f>
        <v>14625630</v>
      </c>
      <c r="P17" s="1121">
        <f t="shared" si="9"/>
        <v>13603109</v>
      </c>
      <c r="Q17" s="1121">
        <f t="shared" si="9"/>
        <v>9254427</v>
      </c>
      <c r="R17" s="1121">
        <f t="shared" si="9"/>
        <v>10230697</v>
      </c>
      <c r="S17" s="1121">
        <f t="shared" si="9"/>
        <v>8893622</v>
      </c>
      <c r="T17" s="1121">
        <f t="shared" si="9"/>
        <v>7606161</v>
      </c>
      <c r="U17" s="1150">
        <f t="shared" si="9"/>
        <v>8260611</v>
      </c>
      <c r="V17" s="1150">
        <f t="shared" si="9"/>
        <v>9366106</v>
      </c>
      <c r="W17" s="1121">
        <f t="shared" si="9"/>
        <v>15228118</v>
      </c>
      <c r="X17" s="1121">
        <f t="shared" si="9"/>
        <v>8087653</v>
      </c>
      <c r="Y17" s="1150">
        <f t="shared" si="9"/>
        <v>9177509</v>
      </c>
      <c r="Z17" s="1141">
        <f t="shared" si="9"/>
        <v>13288758</v>
      </c>
      <c r="AA17" s="283"/>
      <c r="AB17" s="283"/>
      <c r="AC17" s="283"/>
      <c r="AD17" s="134"/>
      <c r="AE17" s="134"/>
      <c r="AF17" s="134"/>
      <c r="AG17" s="134"/>
      <c r="AH17" s="134"/>
      <c r="AI17" s="134"/>
      <c r="AJ17" s="134"/>
      <c r="AK17" s="134"/>
      <c r="AL17" s="134"/>
    </row>
    <row r="18" spans="1:38" ht="11.1" customHeight="1" x14ac:dyDescent="0.15">
      <c r="A18" s="135"/>
      <c r="B18" s="1346"/>
      <c r="C18" s="1343"/>
      <c r="D18" s="149" t="s">
        <v>179</v>
      </c>
      <c r="E18" s="672">
        <f t="shared" ref="E18:M18" si="10">IF(E16=0,0,E17/E16)</f>
        <v>599.54286171233605</v>
      </c>
      <c r="F18" s="284">
        <f t="shared" si="10"/>
        <v>640.33944557522921</v>
      </c>
      <c r="G18" s="284">
        <f t="shared" si="10"/>
        <v>546.96133629873032</v>
      </c>
      <c r="H18" s="284">
        <f t="shared" si="10"/>
        <v>565.55124918013246</v>
      </c>
      <c r="I18" s="284">
        <f t="shared" si="10"/>
        <v>551.01126074864408</v>
      </c>
      <c r="J18" s="284">
        <f t="shared" si="10"/>
        <v>542.68100941511193</v>
      </c>
      <c r="K18" s="284">
        <f t="shared" si="10"/>
        <v>612.0495375000379</v>
      </c>
      <c r="L18" s="779">
        <f t="shared" si="10"/>
        <v>613.99869846263016</v>
      </c>
      <c r="M18" s="669">
        <f t="shared" si="10"/>
        <v>651.10347258855961</v>
      </c>
      <c r="N18" s="151"/>
      <c r="O18" s="672">
        <f t="shared" ref="O18:Z18" si="11">IF(O16=0,0,O17/O16)</f>
        <v>600.88866064092031</v>
      </c>
      <c r="P18" s="284">
        <f t="shared" si="11"/>
        <v>685.64748636578997</v>
      </c>
      <c r="Q18" s="284">
        <f t="shared" si="11"/>
        <v>738.99441028507545</v>
      </c>
      <c r="R18" s="284">
        <f t="shared" si="11"/>
        <v>806.51927473393778</v>
      </c>
      <c r="S18" s="284">
        <f t="shared" si="11"/>
        <v>786.73985350836847</v>
      </c>
      <c r="T18" s="284">
        <f t="shared" si="11"/>
        <v>698.99288707543008</v>
      </c>
      <c r="U18" s="673">
        <f t="shared" si="11"/>
        <v>614.96739276089511</v>
      </c>
      <c r="V18" s="673">
        <f t="shared" si="11"/>
        <v>571.09009536352767</v>
      </c>
      <c r="W18" s="284">
        <f t="shared" si="11"/>
        <v>657.13783907411084</v>
      </c>
      <c r="X18" s="284">
        <f t="shared" si="11"/>
        <v>584.75670243225261</v>
      </c>
      <c r="Y18" s="673">
        <f t="shared" si="11"/>
        <v>603.13273836124188</v>
      </c>
      <c r="Z18" s="340">
        <f t="shared" si="11"/>
        <v>593.72522562773656</v>
      </c>
      <c r="AA18" s="135"/>
      <c r="AB18" s="135"/>
      <c r="AC18" s="135"/>
    </row>
    <row r="19" spans="1:38" ht="11.1" customHeight="1" x14ac:dyDescent="0.15">
      <c r="A19" s="135"/>
      <c r="B19" s="1344" t="s">
        <v>36</v>
      </c>
      <c r="C19" s="1341" t="s">
        <v>50</v>
      </c>
      <c r="D19" s="144" t="s">
        <v>178</v>
      </c>
      <c r="E19" s="1040">
        <v>14417</v>
      </c>
      <c r="F19" s="1041">
        <v>13225</v>
      </c>
      <c r="G19" s="1040">
        <v>14157</v>
      </c>
      <c r="H19" s="1040">
        <v>12482</v>
      </c>
      <c r="I19" s="1042">
        <v>10314</v>
      </c>
      <c r="J19" s="1040">
        <v>9114</v>
      </c>
      <c r="K19" s="1040">
        <v>9740</v>
      </c>
      <c r="L19" s="1043">
        <v>6693</v>
      </c>
      <c r="M19" s="1044">
        <f>SUM(O19:Z19)</f>
        <v>8362</v>
      </c>
      <c r="N19" s="145"/>
      <c r="O19" s="1045">
        <v>885</v>
      </c>
      <c r="P19" s="1046">
        <v>602</v>
      </c>
      <c r="Q19" s="1047">
        <v>364</v>
      </c>
      <c r="R19" s="1047">
        <v>647</v>
      </c>
      <c r="S19" s="1047">
        <v>636</v>
      </c>
      <c r="T19" s="1047">
        <v>412</v>
      </c>
      <c r="U19" s="1046">
        <v>711</v>
      </c>
      <c r="V19" s="1048">
        <v>805</v>
      </c>
      <c r="W19" s="1049">
        <v>1028</v>
      </c>
      <c r="X19" s="1049">
        <v>665</v>
      </c>
      <c r="Y19" s="1046">
        <v>808</v>
      </c>
      <c r="Z19" s="1050">
        <v>799</v>
      </c>
      <c r="AA19" s="135"/>
      <c r="AB19" s="135"/>
      <c r="AC19" s="135"/>
    </row>
    <row r="20" spans="1:38" ht="11.1" customHeight="1" x14ac:dyDescent="0.15">
      <c r="A20" s="135"/>
      <c r="B20" s="1345"/>
      <c r="C20" s="1342"/>
      <c r="D20" s="146" t="s">
        <v>176</v>
      </c>
      <c r="E20" s="1125">
        <v>1088391.3</v>
      </c>
      <c r="F20" s="1126">
        <v>989201.6</v>
      </c>
      <c r="G20" s="1126">
        <v>1059455.8</v>
      </c>
      <c r="H20" s="1126">
        <v>936873.6</v>
      </c>
      <c r="I20" s="1126">
        <v>774998.8</v>
      </c>
      <c r="J20" s="1126">
        <v>681211.1</v>
      </c>
      <c r="K20" s="1125">
        <v>729447.3</v>
      </c>
      <c r="L20" s="1127">
        <v>511434.5</v>
      </c>
      <c r="M20" s="1135">
        <f>SUM(O20:Z20)</f>
        <v>638263.20000000007</v>
      </c>
      <c r="N20" s="145"/>
      <c r="O20" s="1129">
        <v>68062.100000000006</v>
      </c>
      <c r="P20" s="1130">
        <v>46381.1</v>
      </c>
      <c r="Q20" s="1125">
        <v>27654.7</v>
      </c>
      <c r="R20" s="1125">
        <v>48801.8</v>
      </c>
      <c r="S20" s="1126">
        <v>48502.7</v>
      </c>
      <c r="T20" s="1131">
        <v>31260.2</v>
      </c>
      <c r="U20" s="1130">
        <v>54087.6</v>
      </c>
      <c r="V20" s="1132">
        <v>61512.7</v>
      </c>
      <c r="W20" s="1130">
        <v>77972.899999999994</v>
      </c>
      <c r="X20" s="1133">
        <v>50892.1</v>
      </c>
      <c r="Y20" s="1130">
        <v>62143.3</v>
      </c>
      <c r="Z20" s="1134">
        <v>60992</v>
      </c>
      <c r="AA20" s="135"/>
      <c r="AB20" s="135"/>
      <c r="AC20" s="135"/>
    </row>
    <row r="21" spans="1:38" ht="11.1" customHeight="1" x14ac:dyDescent="0.15">
      <c r="A21" s="135"/>
      <c r="B21" s="1345"/>
      <c r="C21" s="1342"/>
      <c r="D21" s="146" t="s">
        <v>177</v>
      </c>
      <c r="E21" s="1121">
        <v>573708661</v>
      </c>
      <c r="F21" s="1140">
        <v>564095541</v>
      </c>
      <c r="G21" s="1140">
        <v>534532056</v>
      </c>
      <c r="H21" s="1140">
        <v>477973559</v>
      </c>
      <c r="I21" s="1140">
        <v>430979028</v>
      </c>
      <c r="J21" s="1140">
        <v>354780007</v>
      </c>
      <c r="K21" s="1121">
        <v>428721864</v>
      </c>
      <c r="L21" s="1141">
        <v>300141287</v>
      </c>
      <c r="M21" s="1142">
        <f>SUM(O21:Z21)</f>
        <v>410388606</v>
      </c>
      <c r="N21" s="147"/>
      <c r="O21" s="1143">
        <v>39094716</v>
      </c>
      <c r="P21" s="1144">
        <v>31405577</v>
      </c>
      <c r="Q21" s="1121">
        <v>20214643</v>
      </c>
      <c r="R21" s="1145">
        <v>38593089</v>
      </c>
      <c r="S21" s="1140">
        <v>37190846</v>
      </c>
      <c r="T21" s="1121">
        <v>21840003</v>
      </c>
      <c r="U21" s="1144">
        <v>33140719</v>
      </c>
      <c r="V21" s="1146">
        <v>35874370</v>
      </c>
      <c r="W21" s="1144">
        <v>50003099</v>
      </c>
      <c r="X21" s="1145">
        <v>30425536</v>
      </c>
      <c r="Y21" s="1144">
        <v>36925842</v>
      </c>
      <c r="Z21" s="1147">
        <v>35680166</v>
      </c>
      <c r="AA21" s="135"/>
      <c r="AB21" s="135"/>
      <c r="AC21" s="135"/>
    </row>
    <row r="22" spans="1:38" ht="11.1" customHeight="1" x14ac:dyDescent="0.15">
      <c r="A22" s="135"/>
      <c r="B22" s="1345"/>
      <c r="C22" s="1343"/>
      <c r="D22" s="149" t="s">
        <v>179</v>
      </c>
      <c r="E22" s="672">
        <f t="shared" ref="E22:M22" si="12">IF(E20=0,0,E21/E20)</f>
        <v>527.11617687498972</v>
      </c>
      <c r="F22" s="284">
        <f t="shared" si="12"/>
        <v>570.25336493592408</v>
      </c>
      <c r="G22" s="284">
        <f t="shared" si="12"/>
        <v>504.53455066270811</v>
      </c>
      <c r="H22" s="284">
        <f t="shared" si="12"/>
        <v>510.17934436406364</v>
      </c>
      <c r="I22" s="284">
        <f t="shared" si="12"/>
        <v>556.10283267535374</v>
      </c>
      <c r="J22" s="284">
        <f t="shared" si="12"/>
        <v>520.80773052582379</v>
      </c>
      <c r="K22" s="284">
        <f t="shared" si="12"/>
        <v>587.73521267403407</v>
      </c>
      <c r="L22" s="779">
        <f t="shared" si="12"/>
        <v>586.86163526316659</v>
      </c>
      <c r="M22" s="669">
        <f t="shared" si="12"/>
        <v>642.97707591476365</v>
      </c>
      <c r="N22" s="151"/>
      <c r="O22" s="672">
        <f t="shared" ref="O22:Z22" si="13">IF(O20=0,0,O21/O20)</f>
        <v>574.39773383424836</v>
      </c>
      <c r="P22" s="284">
        <f t="shared" si="13"/>
        <v>677.12014160940555</v>
      </c>
      <c r="Q22" s="284">
        <f t="shared" si="13"/>
        <v>730.96591176183426</v>
      </c>
      <c r="R22" s="673">
        <f t="shared" si="13"/>
        <v>790.81281837964991</v>
      </c>
      <c r="S22" s="284">
        <f t="shared" si="13"/>
        <v>766.77888035099079</v>
      </c>
      <c r="T22" s="284">
        <f t="shared" si="13"/>
        <v>698.65205596893168</v>
      </c>
      <c r="U22" s="284">
        <f t="shared" si="13"/>
        <v>612.72304557791438</v>
      </c>
      <c r="V22" s="673">
        <f t="shared" si="13"/>
        <v>583.20265571174741</v>
      </c>
      <c r="W22" s="284">
        <f t="shared" si="13"/>
        <v>641.28817832862444</v>
      </c>
      <c r="X22" s="284">
        <f t="shared" si="13"/>
        <v>597.84398757370991</v>
      </c>
      <c r="Y22" s="673">
        <f t="shared" si="13"/>
        <v>594.20471716178577</v>
      </c>
      <c r="Z22" s="674">
        <f t="shared" si="13"/>
        <v>584.99747507869881</v>
      </c>
      <c r="AA22" s="135"/>
      <c r="AB22" s="135"/>
      <c r="AC22" s="135"/>
    </row>
    <row r="23" spans="1:38" ht="11.1" customHeight="1" x14ac:dyDescent="0.15">
      <c r="A23" s="135"/>
      <c r="B23" s="1345"/>
      <c r="C23" s="1341" t="s">
        <v>11</v>
      </c>
      <c r="D23" s="144" t="s">
        <v>178</v>
      </c>
      <c r="E23" s="1040">
        <v>43130</v>
      </c>
      <c r="F23" s="1041">
        <v>46814</v>
      </c>
      <c r="G23" s="1041">
        <v>44956</v>
      </c>
      <c r="H23" s="1041">
        <v>45728</v>
      </c>
      <c r="I23" s="1041">
        <v>41242</v>
      </c>
      <c r="J23" s="1041">
        <v>36748</v>
      </c>
      <c r="K23" s="1040">
        <v>42833</v>
      </c>
      <c r="L23" s="1043">
        <v>40900</v>
      </c>
      <c r="M23" s="1044">
        <f>SUM(O23:Z23)</f>
        <v>42684</v>
      </c>
      <c r="N23" s="145"/>
      <c r="O23" s="1045">
        <v>3367</v>
      </c>
      <c r="P23" s="1046">
        <v>3249</v>
      </c>
      <c r="Q23" s="1047">
        <v>2939</v>
      </c>
      <c r="R23" s="1047">
        <v>3575</v>
      </c>
      <c r="S23" s="1047">
        <v>2995</v>
      </c>
      <c r="T23" s="1047">
        <v>3329</v>
      </c>
      <c r="U23" s="1046">
        <v>4189</v>
      </c>
      <c r="V23" s="1048">
        <v>3886</v>
      </c>
      <c r="W23" s="1049">
        <v>4390</v>
      </c>
      <c r="X23" s="1049">
        <v>3406</v>
      </c>
      <c r="Y23" s="1046">
        <v>3355</v>
      </c>
      <c r="Z23" s="1050">
        <v>4004</v>
      </c>
      <c r="AA23" s="135"/>
      <c r="AB23" s="135"/>
      <c r="AC23" s="135"/>
    </row>
    <row r="24" spans="1:38" ht="11.1" customHeight="1" x14ac:dyDescent="0.15">
      <c r="A24" s="135"/>
      <c r="B24" s="1345"/>
      <c r="C24" s="1342"/>
      <c r="D24" s="146" t="s">
        <v>176</v>
      </c>
      <c r="E24" s="1125">
        <v>3237362.5</v>
      </c>
      <c r="F24" s="1126">
        <v>3512135.7</v>
      </c>
      <c r="G24" s="1126">
        <v>3398675.3</v>
      </c>
      <c r="H24" s="1126">
        <v>3454550.1</v>
      </c>
      <c r="I24" s="1125">
        <v>3109291.1</v>
      </c>
      <c r="J24" s="1133">
        <v>2782281.8</v>
      </c>
      <c r="K24" s="1125">
        <v>3254687</v>
      </c>
      <c r="L24" s="1127">
        <v>3149585</v>
      </c>
      <c r="M24" s="1135">
        <f>SUM(O24:Z24)</f>
        <v>3285710.3999999994</v>
      </c>
      <c r="N24" s="145"/>
      <c r="O24" s="1129">
        <v>259847.8</v>
      </c>
      <c r="P24" s="1130">
        <v>249637.4</v>
      </c>
      <c r="Q24" s="1125">
        <v>224614.5</v>
      </c>
      <c r="R24" s="1125">
        <v>273450.2</v>
      </c>
      <c r="S24" s="1126">
        <v>229035.7</v>
      </c>
      <c r="T24" s="1131">
        <v>254150.1</v>
      </c>
      <c r="U24" s="1130">
        <v>320982.7</v>
      </c>
      <c r="V24" s="1132">
        <v>300189.3</v>
      </c>
      <c r="W24" s="1130">
        <v>337252.2</v>
      </c>
      <c r="X24" s="1133">
        <v>264991.90000000002</v>
      </c>
      <c r="Y24" s="1130">
        <v>261336.3</v>
      </c>
      <c r="Z24" s="1134">
        <v>310222.3</v>
      </c>
      <c r="AA24" s="135"/>
      <c r="AB24" s="135"/>
      <c r="AC24" s="135"/>
    </row>
    <row r="25" spans="1:38" ht="11.1" customHeight="1" x14ac:dyDescent="0.15">
      <c r="A25" s="135"/>
      <c r="B25" s="1345"/>
      <c r="C25" s="1342"/>
      <c r="D25" s="146" t="s">
        <v>177</v>
      </c>
      <c r="E25" s="1121">
        <v>1692765767</v>
      </c>
      <c r="F25" s="1140">
        <v>1967169644</v>
      </c>
      <c r="G25" s="1140">
        <v>1734138651</v>
      </c>
      <c r="H25" s="1140">
        <v>1788489584</v>
      </c>
      <c r="I25" s="1121">
        <v>1753375200</v>
      </c>
      <c r="J25" s="1145">
        <v>1481248608</v>
      </c>
      <c r="K25" s="1121">
        <v>1923680710</v>
      </c>
      <c r="L25" s="1141">
        <v>1891615166</v>
      </c>
      <c r="M25" s="1142">
        <f>SUM(O25:Z25)</f>
        <v>2109366182</v>
      </c>
      <c r="N25" s="147"/>
      <c r="O25" s="1143">
        <v>148823656</v>
      </c>
      <c r="P25" s="1144">
        <v>164344165</v>
      </c>
      <c r="Q25" s="1121">
        <v>161143007</v>
      </c>
      <c r="R25" s="1145">
        <v>214228672</v>
      </c>
      <c r="S25" s="1140">
        <v>169047483</v>
      </c>
      <c r="T25" s="1121">
        <v>170387908</v>
      </c>
      <c r="U25" s="1144">
        <v>197419103</v>
      </c>
      <c r="V25" s="1146">
        <v>174346575</v>
      </c>
      <c r="W25" s="1144">
        <v>210663420</v>
      </c>
      <c r="X25" s="1145">
        <v>156464712</v>
      </c>
      <c r="Y25" s="1144">
        <v>157045114</v>
      </c>
      <c r="Z25" s="1147">
        <v>185452367</v>
      </c>
      <c r="AA25" s="135"/>
      <c r="AB25" s="135"/>
      <c r="AC25" s="135"/>
    </row>
    <row r="26" spans="1:38" ht="11.1" customHeight="1" x14ac:dyDescent="0.15">
      <c r="A26" s="135"/>
      <c r="B26" s="1345"/>
      <c r="C26" s="1343"/>
      <c r="D26" s="149" t="s">
        <v>179</v>
      </c>
      <c r="E26" s="672">
        <f t="shared" ref="E26:M26" si="14">IF(E24=0,0,E25/E24)</f>
        <v>522.88422041090553</v>
      </c>
      <c r="F26" s="284">
        <f t="shared" si="14"/>
        <v>560.10638882774367</v>
      </c>
      <c r="G26" s="284">
        <f t="shared" si="14"/>
        <v>510.23957804971838</v>
      </c>
      <c r="H26" s="284">
        <f t="shared" si="14"/>
        <v>517.71997285551015</v>
      </c>
      <c r="I26" s="284">
        <f t="shared" si="14"/>
        <v>563.91477787332292</v>
      </c>
      <c r="J26" s="284">
        <f t="shared" si="14"/>
        <v>532.38626223986375</v>
      </c>
      <c r="K26" s="284">
        <f t="shared" si="14"/>
        <v>591.04937279683111</v>
      </c>
      <c r="L26" s="779">
        <f t="shared" si="14"/>
        <v>600.59187670756626</v>
      </c>
      <c r="M26" s="669">
        <f t="shared" si="14"/>
        <v>641.98177112626854</v>
      </c>
      <c r="N26" s="151"/>
      <c r="O26" s="672">
        <f t="shared" ref="O26:Z26" si="15">IF(O24=0,0,O25/O24)</f>
        <v>572.73394656410414</v>
      </c>
      <c r="P26" s="284">
        <f t="shared" si="15"/>
        <v>658.33150401342107</v>
      </c>
      <c r="Q26" s="284">
        <f t="shared" si="15"/>
        <v>717.42032237455726</v>
      </c>
      <c r="R26" s="673">
        <f t="shared" si="15"/>
        <v>783.42847070508628</v>
      </c>
      <c r="S26" s="284">
        <f t="shared" si="15"/>
        <v>738.08355204014038</v>
      </c>
      <c r="T26" s="284">
        <f t="shared" si="15"/>
        <v>670.42235277499401</v>
      </c>
      <c r="U26" s="284">
        <f t="shared" si="15"/>
        <v>615.04592926659279</v>
      </c>
      <c r="V26" s="673">
        <f t="shared" si="15"/>
        <v>580.78877228468843</v>
      </c>
      <c r="W26" s="284">
        <f t="shared" si="15"/>
        <v>624.64654048216732</v>
      </c>
      <c r="X26" s="284">
        <f t="shared" si="15"/>
        <v>590.45092321689833</v>
      </c>
      <c r="Y26" s="673">
        <f t="shared" si="15"/>
        <v>600.93111442995098</v>
      </c>
      <c r="Z26" s="674">
        <f t="shared" si="15"/>
        <v>597.80475807187304</v>
      </c>
      <c r="AA26" s="135"/>
      <c r="AB26" s="135"/>
      <c r="AC26" s="135"/>
    </row>
    <row r="27" spans="1:38" ht="11.1" customHeight="1" x14ac:dyDescent="0.15">
      <c r="A27" s="135"/>
      <c r="B27" s="1345"/>
      <c r="C27" s="1341" t="s">
        <v>21</v>
      </c>
      <c r="D27" s="144" t="s">
        <v>178</v>
      </c>
      <c r="E27" s="1051">
        <f t="shared" ref="E27:M27" si="16">E19+E23</f>
        <v>57547</v>
      </c>
      <c r="F27" s="1040">
        <f t="shared" si="16"/>
        <v>60039</v>
      </c>
      <c r="G27" s="1040">
        <f t="shared" si="16"/>
        <v>59113</v>
      </c>
      <c r="H27" s="1040">
        <f t="shared" si="16"/>
        <v>58210</v>
      </c>
      <c r="I27" s="1040">
        <f t="shared" si="16"/>
        <v>51556</v>
      </c>
      <c r="J27" s="1040">
        <f t="shared" si="16"/>
        <v>45862</v>
      </c>
      <c r="K27" s="1040">
        <f t="shared" si="16"/>
        <v>52573</v>
      </c>
      <c r="L27" s="1053">
        <f t="shared" si="16"/>
        <v>47593</v>
      </c>
      <c r="M27" s="1044">
        <f t="shared" si="16"/>
        <v>51046</v>
      </c>
      <c r="N27" s="145"/>
      <c r="O27" s="1051">
        <f t="shared" ref="O27:Z27" si="17">O19+O23</f>
        <v>4252</v>
      </c>
      <c r="P27" s="1040">
        <f t="shared" si="17"/>
        <v>3851</v>
      </c>
      <c r="Q27" s="1052">
        <f t="shared" si="17"/>
        <v>3303</v>
      </c>
      <c r="R27" s="1040">
        <f t="shared" si="17"/>
        <v>4222</v>
      </c>
      <c r="S27" s="1052">
        <f t="shared" si="17"/>
        <v>3631</v>
      </c>
      <c r="T27" s="1040">
        <f t="shared" si="17"/>
        <v>3741</v>
      </c>
      <c r="U27" s="1052">
        <f t="shared" si="17"/>
        <v>4900</v>
      </c>
      <c r="V27" s="1052">
        <f t="shared" si="17"/>
        <v>4691</v>
      </c>
      <c r="W27" s="1040">
        <f t="shared" si="17"/>
        <v>5418</v>
      </c>
      <c r="X27" s="1040">
        <f t="shared" si="17"/>
        <v>4071</v>
      </c>
      <c r="Y27" s="1052">
        <f t="shared" si="17"/>
        <v>4163</v>
      </c>
      <c r="Z27" s="1043">
        <f t="shared" si="17"/>
        <v>4803</v>
      </c>
      <c r="AA27" s="135"/>
      <c r="AB27" s="135"/>
      <c r="AC27" s="135"/>
    </row>
    <row r="28" spans="1:38" ht="11.1" customHeight="1" x14ac:dyDescent="0.15">
      <c r="A28" s="135"/>
      <c r="B28" s="1345"/>
      <c r="C28" s="1342"/>
      <c r="D28" s="146" t="s">
        <v>176</v>
      </c>
      <c r="E28" s="1136">
        <f t="shared" ref="E28:M28" si="18">E20+E24</f>
        <v>4325753.8</v>
      </c>
      <c r="F28" s="1125">
        <f t="shared" si="18"/>
        <v>4501337.3</v>
      </c>
      <c r="G28" s="1125">
        <f t="shared" si="18"/>
        <v>4458131.0999999996</v>
      </c>
      <c r="H28" s="1125">
        <f t="shared" si="18"/>
        <v>4391423.7</v>
      </c>
      <c r="I28" s="1125">
        <f t="shared" si="18"/>
        <v>3884289.9000000004</v>
      </c>
      <c r="J28" s="1125">
        <f t="shared" si="18"/>
        <v>3463492.9</v>
      </c>
      <c r="K28" s="1125">
        <f t="shared" si="18"/>
        <v>3984134.3</v>
      </c>
      <c r="L28" s="1138">
        <f t="shared" si="18"/>
        <v>3661019.5</v>
      </c>
      <c r="M28" s="1135">
        <f t="shared" si="18"/>
        <v>3923973.5999999996</v>
      </c>
      <c r="N28" s="145"/>
      <c r="O28" s="1136">
        <f t="shared" ref="O28:Z28" si="19">O20+O24</f>
        <v>327909.90000000002</v>
      </c>
      <c r="P28" s="1125">
        <f t="shared" si="19"/>
        <v>296018.5</v>
      </c>
      <c r="Q28" s="1137">
        <f t="shared" si="19"/>
        <v>252269.2</v>
      </c>
      <c r="R28" s="1125">
        <f t="shared" si="19"/>
        <v>322252</v>
      </c>
      <c r="S28" s="1125">
        <f t="shared" si="19"/>
        <v>277538.40000000002</v>
      </c>
      <c r="T28" s="1125">
        <f t="shared" si="19"/>
        <v>285410.3</v>
      </c>
      <c r="U28" s="1137">
        <f t="shared" si="19"/>
        <v>375070.3</v>
      </c>
      <c r="V28" s="1137">
        <f t="shared" si="19"/>
        <v>361702</v>
      </c>
      <c r="W28" s="1125">
        <f t="shared" si="19"/>
        <v>415225.1</v>
      </c>
      <c r="X28" s="1125">
        <f t="shared" si="19"/>
        <v>315884</v>
      </c>
      <c r="Y28" s="1137">
        <f t="shared" si="19"/>
        <v>323479.59999999998</v>
      </c>
      <c r="Z28" s="1127">
        <f t="shared" si="19"/>
        <v>371214.3</v>
      </c>
      <c r="AA28" s="135"/>
      <c r="AB28" s="135"/>
      <c r="AC28" s="135"/>
    </row>
    <row r="29" spans="1:38" ht="11.1" customHeight="1" x14ac:dyDescent="0.15">
      <c r="A29" s="135"/>
      <c r="B29" s="1345"/>
      <c r="C29" s="1342"/>
      <c r="D29" s="146" t="s">
        <v>177</v>
      </c>
      <c r="E29" s="1148">
        <f t="shared" ref="E29:M29" si="20">E21+E25</f>
        <v>2266474428</v>
      </c>
      <c r="F29" s="1121">
        <f t="shared" si="20"/>
        <v>2531265185</v>
      </c>
      <c r="G29" s="1121">
        <f t="shared" si="20"/>
        <v>2268670707</v>
      </c>
      <c r="H29" s="1121">
        <f t="shared" si="20"/>
        <v>2266463143</v>
      </c>
      <c r="I29" s="1121">
        <f t="shared" si="20"/>
        <v>2184354228</v>
      </c>
      <c r="J29" s="1121">
        <f t="shared" si="20"/>
        <v>1836028615</v>
      </c>
      <c r="K29" s="1121">
        <f t="shared" si="20"/>
        <v>2352402574</v>
      </c>
      <c r="L29" s="1149">
        <f t="shared" si="20"/>
        <v>2191756453</v>
      </c>
      <c r="M29" s="1142">
        <f t="shared" si="20"/>
        <v>2519754788</v>
      </c>
      <c r="N29" s="147"/>
      <c r="O29" s="1148">
        <f t="shared" ref="O29:Z29" si="21">O21+O25</f>
        <v>187918372</v>
      </c>
      <c r="P29" s="1121">
        <f t="shared" si="21"/>
        <v>195749742</v>
      </c>
      <c r="Q29" s="1121">
        <f t="shared" si="21"/>
        <v>181357650</v>
      </c>
      <c r="R29" s="1121">
        <f t="shared" si="21"/>
        <v>252821761</v>
      </c>
      <c r="S29" s="1121">
        <f t="shared" si="21"/>
        <v>206238329</v>
      </c>
      <c r="T29" s="1121">
        <f t="shared" si="21"/>
        <v>192227911</v>
      </c>
      <c r="U29" s="1150">
        <f t="shared" si="21"/>
        <v>230559822</v>
      </c>
      <c r="V29" s="1150">
        <f t="shared" si="21"/>
        <v>210220945</v>
      </c>
      <c r="W29" s="1121">
        <f t="shared" si="21"/>
        <v>260666519</v>
      </c>
      <c r="X29" s="1121">
        <f t="shared" si="21"/>
        <v>186890248</v>
      </c>
      <c r="Y29" s="1150">
        <f t="shared" si="21"/>
        <v>193970956</v>
      </c>
      <c r="Z29" s="1141">
        <f t="shared" si="21"/>
        <v>221132533</v>
      </c>
      <c r="AA29" s="135"/>
      <c r="AB29" s="135"/>
      <c r="AC29" s="135"/>
    </row>
    <row r="30" spans="1:38" ht="11.1" customHeight="1" x14ac:dyDescent="0.15">
      <c r="A30" s="135"/>
      <c r="B30" s="1346"/>
      <c r="C30" s="1343"/>
      <c r="D30" s="149" t="s">
        <v>179</v>
      </c>
      <c r="E30" s="672">
        <f t="shared" ref="E30:M30" si="22">IF(E28=0,0,E29/E28)</f>
        <v>523.94901161503924</v>
      </c>
      <c r="F30" s="284">
        <f t="shared" si="22"/>
        <v>562.33626060415429</v>
      </c>
      <c r="G30" s="284">
        <f t="shared" si="22"/>
        <v>508.88380267686614</v>
      </c>
      <c r="H30" s="284">
        <f t="shared" si="22"/>
        <v>516.11124269334334</v>
      </c>
      <c r="I30" s="284">
        <f t="shared" si="22"/>
        <v>562.35612795018199</v>
      </c>
      <c r="J30" s="284">
        <f t="shared" si="22"/>
        <v>530.1089587912827</v>
      </c>
      <c r="K30" s="284">
        <f t="shared" si="22"/>
        <v>590.4425897490454</v>
      </c>
      <c r="L30" s="779">
        <f t="shared" si="22"/>
        <v>598.67379919719087</v>
      </c>
      <c r="M30" s="669">
        <f t="shared" si="22"/>
        <v>642.14366477898841</v>
      </c>
      <c r="N30" s="151"/>
      <c r="O30" s="672">
        <f t="shared" ref="O30:Z30" si="23">IF(O28=0,0,O29/O28)</f>
        <v>573.07928793854649</v>
      </c>
      <c r="P30" s="284">
        <f t="shared" si="23"/>
        <v>661.27536623555625</v>
      </c>
      <c r="Q30" s="284">
        <f t="shared" si="23"/>
        <v>718.90524090931433</v>
      </c>
      <c r="R30" s="284">
        <f t="shared" si="23"/>
        <v>784.54675533433465</v>
      </c>
      <c r="S30" s="284">
        <f t="shared" si="23"/>
        <v>743.0983568399904</v>
      </c>
      <c r="T30" s="284">
        <f t="shared" si="23"/>
        <v>673.51427401183491</v>
      </c>
      <c r="U30" s="673">
        <f t="shared" si="23"/>
        <v>614.71095418645518</v>
      </c>
      <c r="V30" s="673">
        <f t="shared" si="23"/>
        <v>581.19928836445467</v>
      </c>
      <c r="W30" s="284">
        <f t="shared" si="23"/>
        <v>627.77158461759666</v>
      </c>
      <c r="X30" s="284">
        <f t="shared" si="23"/>
        <v>591.64202048853372</v>
      </c>
      <c r="Y30" s="673">
        <f t="shared" si="23"/>
        <v>599.63891386041041</v>
      </c>
      <c r="Z30" s="340">
        <f t="shared" si="23"/>
        <v>595.70047005193499</v>
      </c>
      <c r="AA30" s="135"/>
      <c r="AB30" s="135"/>
      <c r="AC30" s="135"/>
    </row>
    <row r="31" spans="1:38" ht="11.1" customHeight="1" x14ac:dyDescent="0.15">
      <c r="A31" s="135"/>
      <c r="B31" s="1344" t="s">
        <v>37</v>
      </c>
      <c r="C31" s="1341" t="s">
        <v>50</v>
      </c>
      <c r="D31" s="144" t="s">
        <v>178</v>
      </c>
      <c r="E31" s="1040">
        <v>12364</v>
      </c>
      <c r="F31" s="1041">
        <v>10878</v>
      </c>
      <c r="G31" s="1040">
        <v>12441</v>
      </c>
      <c r="H31" s="1040">
        <v>13445</v>
      </c>
      <c r="I31" s="1042">
        <v>13577</v>
      </c>
      <c r="J31" s="1040">
        <v>14306</v>
      </c>
      <c r="K31" s="1040">
        <v>13172</v>
      </c>
      <c r="L31" s="1043">
        <v>11684</v>
      </c>
      <c r="M31" s="1044">
        <f>SUM(O31:Z31)</f>
        <v>12933</v>
      </c>
      <c r="N31" s="145"/>
      <c r="O31" s="1045">
        <v>1121</v>
      </c>
      <c r="P31" s="1046">
        <v>991</v>
      </c>
      <c r="Q31" s="1047">
        <v>726</v>
      </c>
      <c r="R31" s="1047">
        <v>822</v>
      </c>
      <c r="S31" s="1047">
        <v>899</v>
      </c>
      <c r="T31" s="1047">
        <v>956</v>
      </c>
      <c r="U31" s="1046">
        <v>1549</v>
      </c>
      <c r="V31" s="1048">
        <v>1162</v>
      </c>
      <c r="W31" s="1049">
        <v>1261</v>
      </c>
      <c r="X31" s="1049">
        <v>1026</v>
      </c>
      <c r="Y31" s="1046">
        <v>1219</v>
      </c>
      <c r="Z31" s="1050">
        <v>1201</v>
      </c>
      <c r="AA31" s="135"/>
      <c r="AB31" s="135"/>
      <c r="AC31" s="135"/>
    </row>
    <row r="32" spans="1:38" ht="11.1" customHeight="1" x14ac:dyDescent="0.15">
      <c r="A32" s="135"/>
      <c r="B32" s="1345"/>
      <c r="C32" s="1342"/>
      <c r="D32" s="146" t="s">
        <v>176</v>
      </c>
      <c r="E32" s="1125">
        <v>941735.2</v>
      </c>
      <c r="F32" s="1126">
        <v>817759.1</v>
      </c>
      <c r="G32" s="1126">
        <v>932230.1</v>
      </c>
      <c r="H32" s="1126">
        <v>1013353.2</v>
      </c>
      <c r="I32" s="1126">
        <v>1014478</v>
      </c>
      <c r="J32" s="1126">
        <v>1059801.2</v>
      </c>
      <c r="K32" s="1125">
        <v>981274.1</v>
      </c>
      <c r="L32" s="1127">
        <v>884853.3</v>
      </c>
      <c r="M32" s="1135">
        <f>SUM(O32:Z32)</f>
        <v>979044.79999999993</v>
      </c>
      <c r="N32" s="145"/>
      <c r="O32" s="1129">
        <v>86678.8</v>
      </c>
      <c r="P32" s="1130">
        <v>76610.899999999994</v>
      </c>
      <c r="Q32" s="1125">
        <v>54583.9</v>
      </c>
      <c r="R32" s="1125">
        <v>60886.3</v>
      </c>
      <c r="S32" s="1126">
        <v>66052</v>
      </c>
      <c r="T32" s="1131">
        <v>69132.3</v>
      </c>
      <c r="U32" s="1130">
        <v>115050.5</v>
      </c>
      <c r="V32" s="1132">
        <v>88667.5</v>
      </c>
      <c r="W32" s="1130">
        <v>93734.6</v>
      </c>
      <c r="X32" s="1133">
        <v>80225.7</v>
      </c>
      <c r="Y32" s="1130">
        <v>95000</v>
      </c>
      <c r="Z32" s="1134">
        <v>92422.3</v>
      </c>
      <c r="AA32" s="135"/>
      <c r="AB32" s="135"/>
      <c r="AC32" s="135"/>
    </row>
    <row r="33" spans="1:29" ht="11.1" customHeight="1" x14ac:dyDescent="0.15">
      <c r="A33" s="135"/>
      <c r="B33" s="1345"/>
      <c r="C33" s="1342"/>
      <c r="D33" s="146" t="s">
        <v>177</v>
      </c>
      <c r="E33" s="1121">
        <v>474070139</v>
      </c>
      <c r="F33" s="1140">
        <v>435232677</v>
      </c>
      <c r="G33" s="1140">
        <v>438326783</v>
      </c>
      <c r="H33" s="1140">
        <v>479471669</v>
      </c>
      <c r="I33" s="1140">
        <v>532952841</v>
      </c>
      <c r="J33" s="1140">
        <v>512049487</v>
      </c>
      <c r="K33" s="1121">
        <v>541036709</v>
      </c>
      <c r="L33" s="1141">
        <v>485470336</v>
      </c>
      <c r="M33" s="1142">
        <f>SUM(O33:Z33)</f>
        <v>593541536</v>
      </c>
      <c r="N33" s="147"/>
      <c r="O33" s="1143">
        <v>47059921</v>
      </c>
      <c r="P33" s="1144">
        <v>48143101</v>
      </c>
      <c r="Q33" s="1121">
        <v>38117610</v>
      </c>
      <c r="R33" s="1145">
        <v>45816576</v>
      </c>
      <c r="S33" s="1140">
        <v>47808362</v>
      </c>
      <c r="T33" s="1121">
        <v>45637229</v>
      </c>
      <c r="U33" s="1144">
        <v>65873868</v>
      </c>
      <c r="V33" s="1146">
        <v>49223386</v>
      </c>
      <c r="W33" s="1144">
        <v>56191052</v>
      </c>
      <c r="X33" s="1145">
        <v>45211129</v>
      </c>
      <c r="Y33" s="1144">
        <v>53249434</v>
      </c>
      <c r="Z33" s="1147">
        <v>51209868</v>
      </c>
      <c r="AA33" s="135"/>
      <c r="AB33" s="135"/>
      <c r="AC33" s="135"/>
    </row>
    <row r="34" spans="1:29" ht="11.1" customHeight="1" x14ac:dyDescent="0.15">
      <c r="A34" s="135"/>
      <c r="B34" s="1345"/>
      <c r="C34" s="1343"/>
      <c r="D34" s="149" t="s">
        <v>179</v>
      </c>
      <c r="E34" s="672">
        <f t="shared" ref="E34:M34" si="24">IF(E32=0,0,E33/E32)</f>
        <v>503.40067887448618</v>
      </c>
      <c r="F34" s="284">
        <f t="shared" si="24"/>
        <v>532.22602720043108</v>
      </c>
      <c r="G34" s="284">
        <f t="shared" si="24"/>
        <v>470.19162221859176</v>
      </c>
      <c r="H34" s="284">
        <f t="shared" si="24"/>
        <v>473.15355495004115</v>
      </c>
      <c r="I34" s="284">
        <f t="shared" si="24"/>
        <v>525.34686903018098</v>
      </c>
      <c r="J34" s="284">
        <f t="shared" si="24"/>
        <v>483.15616834553504</v>
      </c>
      <c r="K34" s="284">
        <f t="shared" si="24"/>
        <v>551.36144834557444</v>
      </c>
      <c r="L34" s="779">
        <f t="shared" si="24"/>
        <v>548.64499685993144</v>
      </c>
      <c r="M34" s="669">
        <f t="shared" si="24"/>
        <v>606.2455323801322</v>
      </c>
      <c r="N34" s="151"/>
      <c r="O34" s="672">
        <f t="shared" ref="O34:Z34" si="25">IF(O32=0,0,O33/O32)</f>
        <v>542.92307923044621</v>
      </c>
      <c r="P34" s="284">
        <f t="shared" si="25"/>
        <v>628.41059170431367</v>
      </c>
      <c r="Q34" s="284">
        <f t="shared" si="25"/>
        <v>698.33064328492469</v>
      </c>
      <c r="R34" s="673">
        <f t="shared" si="25"/>
        <v>752.49400932557899</v>
      </c>
      <c r="S34" s="284">
        <f t="shared" si="25"/>
        <v>723.79885544722345</v>
      </c>
      <c r="T34" s="284">
        <f t="shared" si="25"/>
        <v>660.14336279857605</v>
      </c>
      <c r="U34" s="284">
        <f t="shared" si="25"/>
        <v>572.56481284305585</v>
      </c>
      <c r="V34" s="673">
        <f t="shared" si="25"/>
        <v>555.14575238954524</v>
      </c>
      <c r="W34" s="284">
        <f t="shared" si="25"/>
        <v>599.46969422177074</v>
      </c>
      <c r="X34" s="284">
        <f t="shared" si="25"/>
        <v>563.54919932141445</v>
      </c>
      <c r="Y34" s="673">
        <f t="shared" si="25"/>
        <v>560.52035789473689</v>
      </c>
      <c r="Z34" s="674">
        <f t="shared" si="25"/>
        <v>554.0856265208721</v>
      </c>
      <c r="AA34" s="135"/>
      <c r="AB34" s="135"/>
      <c r="AC34" s="135"/>
    </row>
    <row r="35" spans="1:29" ht="11.1" customHeight="1" x14ac:dyDescent="0.15">
      <c r="A35" s="135"/>
      <c r="B35" s="1345"/>
      <c r="C35" s="1341" t="s">
        <v>11</v>
      </c>
      <c r="D35" s="144" t="s">
        <v>178</v>
      </c>
      <c r="E35" s="1040">
        <v>36044</v>
      </c>
      <c r="F35" s="1041">
        <v>34860</v>
      </c>
      <c r="G35" s="1041">
        <v>28759</v>
      </c>
      <c r="H35" s="1041">
        <v>34317</v>
      </c>
      <c r="I35" s="1041">
        <v>36309</v>
      </c>
      <c r="J35" s="1041">
        <v>36031</v>
      </c>
      <c r="K35" s="1040">
        <v>28194</v>
      </c>
      <c r="L35" s="1043">
        <v>27122</v>
      </c>
      <c r="M35" s="1044">
        <f>SUM(O35:Z35)</f>
        <v>27912</v>
      </c>
      <c r="N35" s="145"/>
      <c r="O35" s="1045">
        <v>2114</v>
      </c>
      <c r="P35" s="1046">
        <v>2448</v>
      </c>
      <c r="Q35" s="1047">
        <v>1867</v>
      </c>
      <c r="R35" s="1047">
        <v>2301</v>
      </c>
      <c r="S35" s="1047">
        <v>2098</v>
      </c>
      <c r="T35" s="1047">
        <v>2437</v>
      </c>
      <c r="U35" s="1046">
        <v>2744</v>
      </c>
      <c r="V35" s="1048">
        <v>2371</v>
      </c>
      <c r="W35" s="1049">
        <v>2488</v>
      </c>
      <c r="X35" s="1049">
        <v>2439</v>
      </c>
      <c r="Y35" s="1046">
        <v>2257</v>
      </c>
      <c r="Z35" s="1050">
        <v>2348</v>
      </c>
      <c r="AA35" s="135"/>
      <c r="AB35" s="135"/>
      <c r="AC35" s="135"/>
    </row>
    <row r="36" spans="1:29" ht="11.1" customHeight="1" x14ac:dyDescent="0.15">
      <c r="A36" s="135"/>
      <c r="B36" s="1345"/>
      <c r="C36" s="1342"/>
      <c r="D36" s="146" t="s">
        <v>176</v>
      </c>
      <c r="E36" s="1125">
        <v>2723304.7</v>
      </c>
      <c r="F36" s="1126">
        <v>2645051.5</v>
      </c>
      <c r="G36" s="1126">
        <v>2222208</v>
      </c>
      <c r="H36" s="1126">
        <v>2660703.1</v>
      </c>
      <c r="I36" s="1125">
        <v>2784439.2</v>
      </c>
      <c r="J36" s="1133">
        <v>2774089.6</v>
      </c>
      <c r="K36" s="1125">
        <v>2173750</v>
      </c>
      <c r="L36" s="1127">
        <v>2103731.5</v>
      </c>
      <c r="M36" s="1135">
        <f>SUM(O36:Z36)</f>
        <v>2147728</v>
      </c>
      <c r="N36" s="145"/>
      <c r="O36" s="1129">
        <v>166137.29999999999</v>
      </c>
      <c r="P36" s="1130">
        <v>190664.5</v>
      </c>
      <c r="Q36" s="1125">
        <v>142127.70000000001</v>
      </c>
      <c r="R36" s="1125">
        <v>173426.8</v>
      </c>
      <c r="S36" s="1126">
        <v>157002.6</v>
      </c>
      <c r="T36" s="1131">
        <v>182375.8</v>
      </c>
      <c r="U36" s="1130">
        <v>207568.8</v>
      </c>
      <c r="V36" s="1132">
        <v>184120.3</v>
      </c>
      <c r="W36" s="1130">
        <v>190055.2</v>
      </c>
      <c r="X36" s="1133">
        <v>193016.8</v>
      </c>
      <c r="Y36" s="1130">
        <v>178127.5</v>
      </c>
      <c r="Z36" s="1134">
        <v>183104.7</v>
      </c>
      <c r="AA36" s="135"/>
      <c r="AB36" s="135"/>
      <c r="AC36" s="135"/>
    </row>
    <row r="37" spans="1:29" ht="11.1" customHeight="1" x14ac:dyDescent="0.15">
      <c r="A37" s="135"/>
      <c r="B37" s="1345"/>
      <c r="C37" s="1342"/>
      <c r="D37" s="146" t="s">
        <v>177</v>
      </c>
      <c r="E37" s="1121">
        <v>1392303094</v>
      </c>
      <c r="F37" s="1140">
        <v>1435007890</v>
      </c>
      <c r="G37" s="1140">
        <v>1092853383</v>
      </c>
      <c r="H37" s="1140">
        <v>1321353339</v>
      </c>
      <c r="I37" s="1121">
        <v>1504377291</v>
      </c>
      <c r="J37" s="1145">
        <v>1433407382</v>
      </c>
      <c r="K37" s="1121">
        <v>1235472571</v>
      </c>
      <c r="L37" s="1141">
        <v>1201796191</v>
      </c>
      <c r="M37" s="1142">
        <f>SUM(O37:Z37)</f>
        <v>1324882446</v>
      </c>
      <c r="N37" s="147"/>
      <c r="O37" s="1143">
        <v>91514320</v>
      </c>
      <c r="P37" s="1144">
        <v>118864622</v>
      </c>
      <c r="Q37" s="1121">
        <v>94881914</v>
      </c>
      <c r="R37" s="1145">
        <v>126333844</v>
      </c>
      <c r="S37" s="1140">
        <v>107130695</v>
      </c>
      <c r="T37" s="1121">
        <v>115563995</v>
      </c>
      <c r="U37" s="1144">
        <v>123368187</v>
      </c>
      <c r="V37" s="1146">
        <v>106012696</v>
      </c>
      <c r="W37" s="1144">
        <v>115962901</v>
      </c>
      <c r="X37" s="1145">
        <v>112121020</v>
      </c>
      <c r="Y37" s="1144">
        <v>105375583</v>
      </c>
      <c r="Z37" s="1147">
        <v>107752669</v>
      </c>
      <c r="AA37" s="135"/>
      <c r="AB37" s="135"/>
      <c r="AC37" s="135"/>
    </row>
    <row r="38" spans="1:29" ht="11.1" customHeight="1" x14ac:dyDescent="0.15">
      <c r="A38" s="135"/>
      <c r="B38" s="1345"/>
      <c r="C38" s="1343"/>
      <c r="D38" s="149" t="s">
        <v>179</v>
      </c>
      <c r="E38" s="672">
        <f t="shared" ref="E38:M38" si="26">IF(E36=0,0,E37/E36)</f>
        <v>511.25498149362426</v>
      </c>
      <c r="F38" s="284">
        <f t="shared" si="26"/>
        <v>542.52550092124864</v>
      </c>
      <c r="G38" s="284">
        <f t="shared" si="26"/>
        <v>491.78716978788663</v>
      </c>
      <c r="H38" s="284">
        <f t="shared" si="26"/>
        <v>496.61810782270294</v>
      </c>
      <c r="I38" s="284">
        <f t="shared" si="26"/>
        <v>540.28017239521694</v>
      </c>
      <c r="J38" s="284">
        <f t="shared" si="26"/>
        <v>516.71271973334967</v>
      </c>
      <c r="K38" s="284">
        <f t="shared" si="26"/>
        <v>568.36000966072459</v>
      </c>
      <c r="L38" s="779">
        <f t="shared" si="26"/>
        <v>571.26881020700603</v>
      </c>
      <c r="M38" s="669">
        <f t="shared" si="26"/>
        <v>616.87627390433056</v>
      </c>
      <c r="N38" s="151"/>
      <c r="O38" s="672">
        <f t="shared" ref="O38:Z38" si="27">IF(O36=0,0,O37/O36)</f>
        <v>550.83548366321111</v>
      </c>
      <c r="P38" s="284">
        <f t="shared" si="27"/>
        <v>623.42293400187236</v>
      </c>
      <c r="Q38" s="284">
        <f t="shared" si="27"/>
        <v>667.58213916076875</v>
      </c>
      <c r="R38" s="673">
        <f t="shared" si="27"/>
        <v>728.45629395226115</v>
      </c>
      <c r="S38" s="284">
        <f t="shared" si="27"/>
        <v>682.3498145890577</v>
      </c>
      <c r="T38" s="284">
        <f t="shared" si="27"/>
        <v>633.65860492455693</v>
      </c>
      <c r="U38" s="284">
        <f t="shared" si="27"/>
        <v>594.3484136344191</v>
      </c>
      <c r="V38" s="673">
        <f t="shared" si="27"/>
        <v>575.7795093751206</v>
      </c>
      <c r="W38" s="284">
        <f t="shared" si="27"/>
        <v>610.15379216143515</v>
      </c>
      <c r="X38" s="284">
        <f t="shared" si="27"/>
        <v>580.88736317253222</v>
      </c>
      <c r="Y38" s="673">
        <f t="shared" si="27"/>
        <v>591.57391755905178</v>
      </c>
      <c r="Z38" s="674">
        <f t="shared" si="27"/>
        <v>588.47571362176939</v>
      </c>
      <c r="AA38" s="135"/>
      <c r="AB38" s="135"/>
      <c r="AC38" s="135"/>
    </row>
    <row r="39" spans="1:29" ht="11.1" customHeight="1" x14ac:dyDescent="0.15">
      <c r="A39" s="135"/>
      <c r="B39" s="1345"/>
      <c r="C39" s="1341" t="s">
        <v>21</v>
      </c>
      <c r="D39" s="144" t="s">
        <v>178</v>
      </c>
      <c r="E39" s="1051">
        <f t="shared" ref="E39:M39" si="28">E31+E35</f>
        <v>48408</v>
      </c>
      <c r="F39" s="1040">
        <f t="shared" si="28"/>
        <v>45738</v>
      </c>
      <c r="G39" s="1040">
        <f t="shared" si="28"/>
        <v>41200</v>
      </c>
      <c r="H39" s="1040">
        <f t="shared" si="28"/>
        <v>47762</v>
      </c>
      <c r="I39" s="1040">
        <f t="shared" si="28"/>
        <v>49886</v>
      </c>
      <c r="J39" s="1040">
        <f t="shared" si="28"/>
        <v>50337</v>
      </c>
      <c r="K39" s="1040">
        <f t="shared" si="28"/>
        <v>41366</v>
      </c>
      <c r="L39" s="1053">
        <f t="shared" si="28"/>
        <v>38806</v>
      </c>
      <c r="M39" s="1044">
        <f t="shared" si="28"/>
        <v>40845</v>
      </c>
      <c r="N39" s="145"/>
      <c r="O39" s="1051">
        <f t="shared" ref="O39:Z39" si="29">O31+O35</f>
        <v>3235</v>
      </c>
      <c r="P39" s="1040">
        <f t="shared" si="29"/>
        <v>3439</v>
      </c>
      <c r="Q39" s="1052">
        <f t="shared" si="29"/>
        <v>2593</v>
      </c>
      <c r="R39" s="1040">
        <f t="shared" si="29"/>
        <v>3123</v>
      </c>
      <c r="S39" s="1052">
        <f t="shared" si="29"/>
        <v>2997</v>
      </c>
      <c r="T39" s="1040">
        <f t="shared" si="29"/>
        <v>3393</v>
      </c>
      <c r="U39" s="1052">
        <f t="shared" si="29"/>
        <v>4293</v>
      </c>
      <c r="V39" s="1052">
        <f t="shared" si="29"/>
        <v>3533</v>
      </c>
      <c r="W39" s="1040">
        <f t="shared" si="29"/>
        <v>3749</v>
      </c>
      <c r="X39" s="1040">
        <f t="shared" si="29"/>
        <v>3465</v>
      </c>
      <c r="Y39" s="1052">
        <f t="shared" si="29"/>
        <v>3476</v>
      </c>
      <c r="Z39" s="1043">
        <f t="shared" si="29"/>
        <v>3549</v>
      </c>
      <c r="AA39" s="135"/>
      <c r="AB39" s="135"/>
      <c r="AC39" s="135"/>
    </row>
    <row r="40" spans="1:29" ht="11.1" customHeight="1" x14ac:dyDescent="0.15">
      <c r="A40" s="135"/>
      <c r="B40" s="1345"/>
      <c r="C40" s="1342"/>
      <c r="D40" s="146" t="s">
        <v>176</v>
      </c>
      <c r="E40" s="1136">
        <f t="shared" ref="E40:M40" si="30">E32+E36</f>
        <v>3665039.9000000004</v>
      </c>
      <c r="F40" s="1125">
        <f t="shared" si="30"/>
        <v>3462810.6</v>
      </c>
      <c r="G40" s="1125">
        <f t="shared" si="30"/>
        <v>3154438.1</v>
      </c>
      <c r="H40" s="1125">
        <f t="shared" si="30"/>
        <v>3674056.3</v>
      </c>
      <c r="I40" s="1125">
        <f t="shared" si="30"/>
        <v>3798917.2</v>
      </c>
      <c r="J40" s="1125">
        <f t="shared" si="30"/>
        <v>3833890.8</v>
      </c>
      <c r="K40" s="1125">
        <f t="shared" si="30"/>
        <v>3155024.1</v>
      </c>
      <c r="L40" s="1138">
        <f t="shared" si="30"/>
        <v>2988584.8</v>
      </c>
      <c r="M40" s="1135">
        <f t="shared" si="30"/>
        <v>3126772.8</v>
      </c>
      <c r="N40" s="145"/>
      <c r="O40" s="1136">
        <f t="shared" ref="O40:Z40" si="31">O32+O36</f>
        <v>252816.09999999998</v>
      </c>
      <c r="P40" s="1125">
        <f t="shared" si="31"/>
        <v>267275.40000000002</v>
      </c>
      <c r="Q40" s="1137">
        <f t="shared" si="31"/>
        <v>196711.6</v>
      </c>
      <c r="R40" s="1125">
        <f t="shared" si="31"/>
        <v>234313.09999999998</v>
      </c>
      <c r="S40" s="1125">
        <f t="shared" si="31"/>
        <v>223054.6</v>
      </c>
      <c r="T40" s="1125">
        <f t="shared" si="31"/>
        <v>251508.09999999998</v>
      </c>
      <c r="U40" s="1137">
        <f t="shared" si="31"/>
        <v>322619.3</v>
      </c>
      <c r="V40" s="1137">
        <f t="shared" si="31"/>
        <v>272787.8</v>
      </c>
      <c r="W40" s="1125">
        <f t="shared" si="31"/>
        <v>283789.80000000005</v>
      </c>
      <c r="X40" s="1125">
        <f t="shared" si="31"/>
        <v>273242.5</v>
      </c>
      <c r="Y40" s="1137">
        <f t="shared" si="31"/>
        <v>273127.5</v>
      </c>
      <c r="Z40" s="1127">
        <f t="shared" si="31"/>
        <v>275527</v>
      </c>
      <c r="AA40" s="135"/>
      <c r="AC40" s="135"/>
    </row>
    <row r="41" spans="1:29" ht="11.1" customHeight="1" x14ac:dyDescent="0.15">
      <c r="A41" s="135"/>
      <c r="B41" s="1345"/>
      <c r="C41" s="1342"/>
      <c r="D41" s="146" t="s">
        <v>177</v>
      </c>
      <c r="E41" s="1148">
        <f t="shared" ref="E41:M41" si="32">E33+E37</f>
        <v>1866373233</v>
      </c>
      <c r="F41" s="1121">
        <f t="shared" si="32"/>
        <v>1870240567</v>
      </c>
      <c r="G41" s="1121">
        <f t="shared" si="32"/>
        <v>1531180166</v>
      </c>
      <c r="H41" s="1121">
        <f t="shared" si="32"/>
        <v>1800825008</v>
      </c>
      <c r="I41" s="1121">
        <f t="shared" si="32"/>
        <v>2037330132</v>
      </c>
      <c r="J41" s="1121">
        <f t="shared" si="32"/>
        <v>1945456869</v>
      </c>
      <c r="K41" s="1121">
        <f t="shared" si="32"/>
        <v>1776509280</v>
      </c>
      <c r="L41" s="1149">
        <f t="shared" si="32"/>
        <v>1687266527</v>
      </c>
      <c r="M41" s="1142">
        <f t="shared" si="32"/>
        <v>1918423982</v>
      </c>
      <c r="N41" s="147"/>
      <c r="O41" s="1148">
        <f t="shared" ref="O41:Z41" si="33">O33+O37</f>
        <v>138574241</v>
      </c>
      <c r="P41" s="1121">
        <f t="shared" si="33"/>
        <v>167007723</v>
      </c>
      <c r="Q41" s="1121">
        <f t="shared" si="33"/>
        <v>132999524</v>
      </c>
      <c r="R41" s="1121">
        <f t="shared" si="33"/>
        <v>172150420</v>
      </c>
      <c r="S41" s="1121">
        <f t="shared" si="33"/>
        <v>154939057</v>
      </c>
      <c r="T41" s="1121">
        <f t="shared" si="33"/>
        <v>161201224</v>
      </c>
      <c r="U41" s="1150">
        <f t="shared" si="33"/>
        <v>189242055</v>
      </c>
      <c r="V41" s="1150">
        <f t="shared" si="33"/>
        <v>155236082</v>
      </c>
      <c r="W41" s="1121">
        <f t="shared" si="33"/>
        <v>172153953</v>
      </c>
      <c r="X41" s="1121">
        <f t="shared" si="33"/>
        <v>157332149</v>
      </c>
      <c r="Y41" s="1150">
        <f t="shared" si="33"/>
        <v>158625017</v>
      </c>
      <c r="Z41" s="1141">
        <f t="shared" si="33"/>
        <v>158962537</v>
      </c>
      <c r="AA41" s="135"/>
      <c r="AB41" s="135"/>
      <c r="AC41" s="135"/>
    </row>
    <row r="42" spans="1:29" ht="11.1" customHeight="1" x14ac:dyDescent="0.15">
      <c r="A42" s="135"/>
      <c r="B42" s="1346"/>
      <c r="C42" s="1343"/>
      <c r="D42" s="149" t="s">
        <v>179</v>
      </c>
      <c r="E42" s="672">
        <f t="shared" ref="E42:M42" si="34">IF(E40=0,0,E41/E40)</f>
        <v>509.23681158286973</v>
      </c>
      <c r="F42" s="284">
        <f t="shared" si="34"/>
        <v>540.09323149236059</v>
      </c>
      <c r="G42" s="284">
        <f t="shared" si="34"/>
        <v>485.40504440394631</v>
      </c>
      <c r="H42" s="284">
        <f t="shared" si="34"/>
        <v>490.14627456851986</v>
      </c>
      <c r="I42" s="284">
        <f t="shared" si="34"/>
        <v>536.29232350734048</v>
      </c>
      <c r="J42" s="284">
        <f t="shared" si="34"/>
        <v>507.43669303257155</v>
      </c>
      <c r="K42" s="284">
        <f t="shared" si="34"/>
        <v>563.07312517834646</v>
      </c>
      <c r="L42" s="779">
        <f t="shared" si="34"/>
        <v>564.57040369073684</v>
      </c>
      <c r="M42" s="669">
        <f t="shared" si="34"/>
        <v>613.54761113439395</v>
      </c>
      <c r="N42" s="151"/>
      <c r="O42" s="672">
        <f t="shared" ref="O42:Z42" si="35">IF(O40=0,0,O41/O40)</f>
        <v>548.12269076217854</v>
      </c>
      <c r="P42" s="284">
        <f t="shared" si="35"/>
        <v>624.85257902523006</v>
      </c>
      <c r="Q42" s="284">
        <f t="shared" si="35"/>
        <v>676.11429117550767</v>
      </c>
      <c r="R42" s="284">
        <f t="shared" si="35"/>
        <v>734.7024984945358</v>
      </c>
      <c r="S42" s="284">
        <f t="shared" si="35"/>
        <v>694.62390374374706</v>
      </c>
      <c r="T42" s="284">
        <f t="shared" si="35"/>
        <v>640.9384986010391</v>
      </c>
      <c r="U42" s="673">
        <f t="shared" si="35"/>
        <v>586.58008060894065</v>
      </c>
      <c r="V42" s="673">
        <f t="shared" si="35"/>
        <v>569.07267113851867</v>
      </c>
      <c r="W42" s="284">
        <f t="shared" si="35"/>
        <v>606.62487869542872</v>
      </c>
      <c r="X42" s="284">
        <f t="shared" si="35"/>
        <v>575.79677026816842</v>
      </c>
      <c r="Y42" s="673">
        <f t="shared" si="35"/>
        <v>580.77277828120566</v>
      </c>
      <c r="Z42" s="340">
        <f t="shared" si="35"/>
        <v>576.93996232674112</v>
      </c>
      <c r="AA42" s="135"/>
      <c r="AB42" s="135"/>
      <c r="AC42" s="135"/>
    </row>
    <row r="43" spans="1:29" ht="11.1" customHeight="1" x14ac:dyDescent="0.15">
      <c r="A43" s="135"/>
      <c r="B43" s="1344" t="s">
        <v>38</v>
      </c>
      <c r="C43" s="1341" t="s">
        <v>50</v>
      </c>
      <c r="D43" s="144" t="s">
        <v>178</v>
      </c>
      <c r="E43" s="1040">
        <v>5766</v>
      </c>
      <c r="F43" s="1041">
        <v>5428</v>
      </c>
      <c r="G43" s="1040">
        <v>5636</v>
      </c>
      <c r="H43" s="1040">
        <v>5318</v>
      </c>
      <c r="I43" s="1042">
        <v>5259</v>
      </c>
      <c r="J43" s="1040">
        <v>5216</v>
      </c>
      <c r="K43" s="1040">
        <v>4203</v>
      </c>
      <c r="L43" s="1043">
        <v>4855</v>
      </c>
      <c r="M43" s="1044">
        <f>SUM(O43:Z43)</f>
        <v>4851</v>
      </c>
      <c r="N43" s="145"/>
      <c r="O43" s="1045">
        <v>403</v>
      </c>
      <c r="P43" s="1046">
        <v>282</v>
      </c>
      <c r="Q43" s="1047">
        <v>374</v>
      </c>
      <c r="R43" s="1047">
        <v>272</v>
      </c>
      <c r="S43" s="1047">
        <v>258</v>
      </c>
      <c r="T43" s="1047">
        <v>417</v>
      </c>
      <c r="U43" s="1046">
        <v>536</v>
      </c>
      <c r="V43" s="1048">
        <v>435</v>
      </c>
      <c r="W43" s="1049">
        <v>249</v>
      </c>
      <c r="X43" s="1049">
        <v>657</v>
      </c>
      <c r="Y43" s="1046">
        <v>464</v>
      </c>
      <c r="Z43" s="1050">
        <v>504</v>
      </c>
      <c r="AA43" s="135"/>
      <c r="AB43" s="135"/>
      <c r="AC43" s="135"/>
    </row>
    <row r="44" spans="1:29" ht="11.1" customHeight="1" x14ac:dyDescent="0.15">
      <c r="A44" s="135"/>
      <c r="B44" s="1345"/>
      <c r="C44" s="1342"/>
      <c r="D44" s="146" t="s">
        <v>176</v>
      </c>
      <c r="E44" s="1125">
        <v>454527.3</v>
      </c>
      <c r="F44" s="1126">
        <v>418821.8</v>
      </c>
      <c r="G44" s="1126">
        <v>435815.4</v>
      </c>
      <c r="H44" s="1126">
        <v>416199.1</v>
      </c>
      <c r="I44" s="1126">
        <v>415668.4</v>
      </c>
      <c r="J44" s="1126">
        <v>405932.4</v>
      </c>
      <c r="K44" s="1125">
        <v>331491.20000000001</v>
      </c>
      <c r="L44" s="1127">
        <v>403482</v>
      </c>
      <c r="M44" s="1135">
        <f>SUM(O44:Z44)</f>
        <v>378411.7</v>
      </c>
      <c r="N44" s="145"/>
      <c r="O44" s="1129">
        <v>32403.4</v>
      </c>
      <c r="P44" s="1130">
        <v>22371.4</v>
      </c>
      <c r="Q44" s="1125">
        <v>27230.3</v>
      </c>
      <c r="R44" s="1125">
        <v>19957.3</v>
      </c>
      <c r="S44" s="1126">
        <v>18020.7</v>
      </c>
      <c r="T44" s="1131">
        <v>29873.599999999999</v>
      </c>
      <c r="U44" s="1130">
        <v>39546.199999999997</v>
      </c>
      <c r="V44" s="1132">
        <v>33680.699999999997</v>
      </c>
      <c r="W44" s="1130">
        <v>18958</v>
      </c>
      <c r="X44" s="1133">
        <v>56511.1</v>
      </c>
      <c r="Y44" s="1130">
        <v>38688.300000000003</v>
      </c>
      <c r="Z44" s="1134">
        <v>41170.699999999997</v>
      </c>
      <c r="AA44" s="135"/>
      <c r="AB44" s="135"/>
      <c r="AC44" s="135"/>
    </row>
    <row r="45" spans="1:29" ht="11.1" customHeight="1" x14ac:dyDescent="0.15">
      <c r="A45" s="135"/>
      <c r="B45" s="1345"/>
      <c r="C45" s="1342"/>
      <c r="D45" s="146" t="s">
        <v>177</v>
      </c>
      <c r="E45" s="1121">
        <v>208168808</v>
      </c>
      <c r="F45" s="1140">
        <v>197977215</v>
      </c>
      <c r="G45" s="1140">
        <v>183506642</v>
      </c>
      <c r="H45" s="1140">
        <v>176758245</v>
      </c>
      <c r="I45" s="1140">
        <v>197633796</v>
      </c>
      <c r="J45" s="1140">
        <v>177970273</v>
      </c>
      <c r="K45" s="1121">
        <v>167543688</v>
      </c>
      <c r="L45" s="1141">
        <v>191023637</v>
      </c>
      <c r="M45" s="1142">
        <f>SUM(O45:Z45)</f>
        <v>207620698</v>
      </c>
      <c r="N45" s="147"/>
      <c r="O45" s="1143">
        <v>16271179</v>
      </c>
      <c r="P45" s="1144">
        <v>12822986</v>
      </c>
      <c r="Q45" s="1121">
        <v>17211767</v>
      </c>
      <c r="R45" s="1145">
        <v>13393779</v>
      </c>
      <c r="S45" s="1140">
        <v>11414425</v>
      </c>
      <c r="T45" s="1121">
        <v>17865216</v>
      </c>
      <c r="U45" s="1144">
        <v>20764703</v>
      </c>
      <c r="V45" s="1146">
        <v>17209094</v>
      </c>
      <c r="W45" s="1144">
        <v>10299830</v>
      </c>
      <c r="X45" s="1145">
        <v>29165960</v>
      </c>
      <c r="Y45" s="1144">
        <v>20026015</v>
      </c>
      <c r="Z45" s="1147">
        <v>21175744</v>
      </c>
      <c r="AA45" s="135"/>
      <c r="AB45" s="135"/>
      <c r="AC45" s="135"/>
    </row>
    <row r="46" spans="1:29" ht="11.1" customHeight="1" x14ac:dyDescent="0.15">
      <c r="A46" s="135"/>
      <c r="B46" s="1345"/>
      <c r="C46" s="1343"/>
      <c r="D46" s="149" t="s">
        <v>179</v>
      </c>
      <c r="E46" s="672">
        <f t="shared" ref="E46:M46" si="36">IF(E44=0,0,E45/E44)</f>
        <v>457.9896697074081</v>
      </c>
      <c r="F46" s="284">
        <f t="shared" si="36"/>
        <v>472.70035848181732</v>
      </c>
      <c r="G46" s="284">
        <f t="shared" si="36"/>
        <v>421.06507021091954</v>
      </c>
      <c r="H46" s="284">
        <f t="shared" si="36"/>
        <v>424.69636527325508</v>
      </c>
      <c r="I46" s="284">
        <f t="shared" si="36"/>
        <v>475.46023705434425</v>
      </c>
      <c r="J46" s="284">
        <f t="shared" si="36"/>
        <v>438.42342468844566</v>
      </c>
      <c r="K46" s="284">
        <f t="shared" si="36"/>
        <v>505.4242405228253</v>
      </c>
      <c r="L46" s="779">
        <f t="shared" si="36"/>
        <v>473.43781630902987</v>
      </c>
      <c r="M46" s="669">
        <f t="shared" si="36"/>
        <v>548.66352705267832</v>
      </c>
      <c r="N46" s="151"/>
      <c r="O46" s="672">
        <f t="shared" ref="O46:Z46" si="37">IF(O44=0,0,O45/O44)</f>
        <v>502.14418857280407</v>
      </c>
      <c r="P46" s="284">
        <f t="shared" si="37"/>
        <v>573.18656856522159</v>
      </c>
      <c r="Q46" s="284">
        <f t="shared" si="37"/>
        <v>632.08143134669831</v>
      </c>
      <c r="R46" s="673">
        <f t="shared" si="37"/>
        <v>671.12179503239417</v>
      </c>
      <c r="S46" s="284">
        <f t="shared" si="37"/>
        <v>633.40630497150494</v>
      </c>
      <c r="T46" s="284">
        <f t="shared" si="37"/>
        <v>598.02688661560717</v>
      </c>
      <c r="U46" s="284">
        <f t="shared" si="37"/>
        <v>525.07454572120719</v>
      </c>
      <c r="V46" s="673">
        <f t="shared" si="37"/>
        <v>510.94822851069011</v>
      </c>
      <c r="W46" s="284">
        <f t="shared" si="37"/>
        <v>543.29728874353839</v>
      </c>
      <c r="X46" s="284">
        <f t="shared" si="37"/>
        <v>516.11028629773625</v>
      </c>
      <c r="Y46" s="673">
        <f t="shared" si="37"/>
        <v>517.62457900709001</v>
      </c>
      <c r="Z46" s="674">
        <f t="shared" si="37"/>
        <v>514.34014966954658</v>
      </c>
      <c r="AA46" s="135"/>
      <c r="AB46" s="135"/>
      <c r="AC46" s="135"/>
    </row>
    <row r="47" spans="1:29" ht="11.1" customHeight="1" x14ac:dyDescent="0.15">
      <c r="A47" s="135"/>
      <c r="B47" s="1345"/>
      <c r="C47" s="1341" t="s">
        <v>11</v>
      </c>
      <c r="D47" s="144" t="s">
        <v>178</v>
      </c>
      <c r="E47" s="1040">
        <v>14007</v>
      </c>
      <c r="F47" s="1041">
        <v>13813</v>
      </c>
      <c r="G47" s="1041">
        <v>10639</v>
      </c>
      <c r="H47" s="1041">
        <v>9905</v>
      </c>
      <c r="I47" s="1041">
        <v>12042</v>
      </c>
      <c r="J47" s="1041">
        <v>12521</v>
      </c>
      <c r="K47" s="1040">
        <v>10046</v>
      </c>
      <c r="L47" s="1043">
        <v>9797</v>
      </c>
      <c r="M47" s="1044">
        <f>SUM(O47:Z47)</f>
        <v>7980</v>
      </c>
      <c r="N47" s="145"/>
      <c r="O47" s="1045">
        <v>682</v>
      </c>
      <c r="P47" s="1046">
        <v>785</v>
      </c>
      <c r="Q47" s="1047">
        <v>435</v>
      </c>
      <c r="R47" s="1047">
        <v>771</v>
      </c>
      <c r="S47" s="1047">
        <v>651</v>
      </c>
      <c r="T47" s="1047">
        <v>485</v>
      </c>
      <c r="U47" s="1046">
        <v>558</v>
      </c>
      <c r="V47" s="1048">
        <v>582</v>
      </c>
      <c r="W47" s="1049">
        <v>729</v>
      </c>
      <c r="X47" s="1049">
        <v>737</v>
      </c>
      <c r="Y47" s="1046">
        <v>837</v>
      </c>
      <c r="Z47" s="1050">
        <v>728</v>
      </c>
      <c r="AA47" s="135"/>
      <c r="AB47" s="135"/>
      <c r="AC47" s="135"/>
    </row>
    <row r="48" spans="1:29" ht="11.1" customHeight="1" x14ac:dyDescent="0.15">
      <c r="A48" s="135"/>
      <c r="B48" s="1345"/>
      <c r="C48" s="1342"/>
      <c r="D48" s="146" t="s">
        <v>176</v>
      </c>
      <c r="E48" s="1125">
        <v>1063029.8999999999</v>
      </c>
      <c r="F48" s="1126">
        <v>1043721.4</v>
      </c>
      <c r="G48" s="1126">
        <v>816298.4</v>
      </c>
      <c r="H48" s="1126">
        <v>775336.6</v>
      </c>
      <c r="I48" s="1125">
        <v>897285.6</v>
      </c>
      <c r="J48" s="1133">
        <v>932769.7</v>
      </c>
      <c r="K48" s="1125">
        <v>759651.1</v>
      </c>
      <c r="L48" s="1127">
        <v>777307.7</v>
      </c>
      <c r="M48" s="1135">
        <f>SUM(O48:Z48)</f>
        <v>594974.1</v>
      </c>
      <c r="N48" s="145"/>
      <c r="O48" s="1129">
        <v>54726.3</v>
      </c>
      <c r="P48" s="1130">
        <v>63398.6</v>
      </c>
      <c r="Q48" s="1125">
        <v>32780.400000000001</v>
      </c>
      <c r="R48" s="1125">
        <v>54837.9</v>
      </c>
      <c r="S48" s="1126">
        <v>45449.9</v>
      </c>
      <c r="T48" s="1131">
        <v>33316.699999999997</v>
      </c>
      <c r="U48" s="1130">
        <v>38059.1</v>
      </c>
      <c r="V48" s="1132">
        <v>44243.199999999997</v>
      </c>
      <c r="W48" s="1130">
        <v>53113.5</v>
      </c>
      <c r="X48" s="1133">
        <v>58111.4</v>
      </c>
      <c r="Y48" s="1130">
        <v>63194.9</v>
      </c>
      <c r="Z48" s="1134">
        <v>53742.2</v>
      </c>
      <c r="AA48" s="135"/>
      <c r="AB48" s="135"/>
      <c r="AC48" s="135"/>
    </row>
    <row r="49" spans="1:29" ht="11.1" customHeight="1" x14ac:dyDescent="0.15">
      <c r="A49" s="135"/>
      <c r="B49" s="1345"/>
      <c r="C49" s="1342"/>
      <c r="D49" s="146" t="s">
        <v>177</v>
      </c>
      <c r="E49" s="1121">
        <v>501838868</v>
      </c>
      <c r="F49" s="1140">
        <v>516006087</v>
      </c>
      <c r="G49" s="1140">
        <v>362676581</v>
      </c>
      <c r="H49" s="1140">
        <v>342524275</v>
      </c>
      <c r="I49" s="1121">
        <v>442840278</v>
      </c>
      <c r="J49" s="1145">
        <v>437441837</v>
      </c>
      <c r="K49" s="1121">
        <v>389612442</v>
      </c>
      <c r="L49" s="1141">
        <v>387712363</v>
      </c>
      <c r="M49" s="1142">
        <f>SUM(O49:Z49)</f>
        <v>334946750</v>
      </c>
      <c r="N49" s="147"/>
      <c r="O49" s="1143">
        <v>27191531</v>
      </c>
      <c r="P49" s="1144">
        <v>35463571</v>
      </c>
      <c r="Q49" s="1121">
        <v>18552510</v>
      </c>
      <c r="R49" s="1145">
        <v>34670293</v>
      </c>
      <c r="S49" s="1140">
        <v>26948604</v>
      </c>
      <c r="T49" s="1121">
        <v>18304275</v>
      </c>
      <c r="U49" s="1144">
        <v>20341662</v>
      </c>
      <c r="V49" s="1146">
        <v>23648529</v>
      </c>
      <c r="W49" s="1144">
        <v>30257626</v>
      </c>
      <c r="X49" s="1145">
        <v>33072328</v>
      </c>
      <c r="Y49" s="1144">
        <v>36364693</v>
      </c>
      <c r="Z49" s="1147">
        <v>30131128</v>
      </c>
      <c r="AA49" s="135"/>
      <c r="AB49" s="135"/>
      <c r="AC49" s="135"/>
    </row>
    <row r="50" spans="1:29" ht="11.1" customHeight="1" x14ac:dyDescent="0.15">
      <c r="A50" s="135"/>
      <c r="B50" s="1345"/>
      <c r="C50" s="1343"/>
      <c r="D50" s="149" t="s">
        <v>179</v>
      </c>
      <c r="E50" s="672">
        <f t="shared" ref="E50:M50" si="38">IF(E48=0,0,E49/E48)</f>
        <v>472.08349266563437</v>
      </c>
      <c r="F50" s="284">
        <f t="shared" si="38"/>
        <v>494.39063623683484</v>
      </c>
      <c r="G50" s="284">
        <f t="shared" si="38"/>
        <v>444.29412210044757</v>
      </c>
      <c r="H50" s="284">
        <f t="shared" si="38"/>
        <v>441.77493362237772</v>
      </c>
      <c r="I50" s="284">
        <f t="shared" si="38"/>
        <v>493.53324961416968</v>
      </c>
      <c r="J50" s="284">
        <f t="shared" si="38"/>
        <v>468.97089067108419</v>
      </c>
      <c r="K50" s="284">
        <f t="shared" si="38"/>
        <v>512.88340397321872</v>
      </c>
      <c r="L50" s="779">
        <f t="shared" si="38"/>
        <v>498.7887846730452</v>
      </c>
      <c r="M50" s="669">
        <f t="shared" si="38"/>
        <v>562.96021961292104</v>
      </c>
      <c r="N50" s="151"/>
      <c r="O50" s="672">
        <f t="shared" ref="O50:Z50" si="39">IF(O48=0,0,O49/O48)</f>
        <v>496.86404891249725</v>
      </c>
      <c r="P50" s="284">
        <f t="shared" si="39"/>
        <v>559.37467073405412</v>
      </c>
      <c r="Q50" s="284">
        <f t="shared" si="39"/>
        <v>565.96350258081043</v>
      </c>
      <c r="R50" s="673">
        <f t="shared" si="39"/>
        <v>632.2323247243238</v>
      </c>
      <c r="S50" s="284">
        <f t="shared" si="39"/>
        <v>592.92988543429135</v>
      </c>
      <c r="T50" s="284">
        <f t="shared" si="39"/>
        <v>549.40240179849752</v>
      </c>
      <c r="U50" s="284">
        <f t="shared" si="39"/>
        <v>534.47564445822422</v>
      </c>
      <c r="V50" s="673">
        <f t="shared" si="39"/>
        <v>534.51217362216119</v>
      </c>
      <c r="W50" s="284">
        <f t="shared" si="39"/>
        <v>569.67863160966613</v>
      </c>
      <c r="X50" s="284">
        <f t="shared" si="39"/>
        <v>569.11944988418793</v>
      </c>
      <c r="Y50" s="673">
        <f t="shared" si="39"/>
        <v>575.43714761792489</v>
      </c>
      <c r="Z50" s="674">
        <f t="shared" si="39"/>
        <v>560.66048654502424</v>
      </c>
      <c r="AA50" s="135"/>
      <c r="AB50" s="135"/>
      <c r="AC50" s="135"/>
    </row>
    <row r="51" spans="1:29" ht="11.1" customHeight="1" x14ac:dyDescent="0.15">
      <c r="A51" s="135"/>
      <c r="B51" s="1345"/>
      <c r="C51" s="1341" t="s">
        <v>21</v>
      </c>
      <c r="D51" s="144" t="s">
        <v>178</v>
      </c>
      <c r="E51" s="1051">
        <f t="shared" ref="E51:M51" si="40">E43+E47</f>
        <v>19773</v>
      </c>
      <c r="F51" s="1040">
        <f t="shared" si="40"/>
        <v>19241</v>
      </c>
      <c r="G51" s="1040">
        <f t="shared" si="40"/>
        <v>16275</v>
      </c>
      <c r="H51" s="1040">
        <f t="shared" si="40"/>
        <v>15223</v>
      </c>
      <c r="I51" s="1040">
        <f t="shared" si="40"/>
        <v>17301</v>
      </c>
      <c r="J51" s="1040">
        <f t="shared" si="40"/>
        <v>17737</v>
      </c>
      <c r="K51" s="1040">
        <f t="shared" si="40"/>
        <v>14249</v>
      </c>
      <c r="L51" s="1053">
        <f t="shared" si="40"/>
        <v>14652</v>
      </c>
      <c r="M51" s="1044">
        <f t="shared" si="40"/>
        <v>12831</v>
      </c>
      <c r="N51" s="145"/>
      <c r="O51" s="1051">
        <f t="shared" ref="O51:Z51" si="41">O43+O47</f>
        <v>1085</v>
      </c>
      <c r="P51" s="1040">
        <f t="shared" si="41"/>
        <v>1067</v>
      </c>
      <c r="Q51" s="1052">
        <f t="shared" si="41"/>
        <v>809</v>
      </c>
      <c r="R51" s="1040">
        <f t="shared" si="41"/>
        <v>1043</v>
      </c>
      <c r="S51" s="1052">
        <f t="shared" si="41"/>
        <v>909</v>
      </c>
      <c r="T51" s="1040">
        <f t="shared" si="41"/>
        <v>902</v>
      </c>
      <c r="U51" s="1052">
        <f t="shared" si="41"/>
        <v>1094</v>
      </c>
      <c r="V51" s="1052">
        <f t="shared" si="41"/>
        <v>1017</v>
      </c>
      <c r="W51" s="1040">
        <f t="shared" si="41"/>
        <v>978</v>
      </c>
      <c r="X51" s="1040">
        <f t="shared" si="41"/>
        <v>1394</v>
      </c>
      <c r="Y51" s="1052">
        <f t="shared" si="41"/>
        <v>1301</v>
      </c>
      <c r="Z51" s="1043">
        <f t="shared" si="41"/>
        <v>1232</v>
      </c>
      <c r="AA51" s="135"/>
      <c r="AB51" s="135"/>
      <c r="AC51" s="135"/>
    </row>
    <row r="52" spans="1:29" ht="11.1" customHeight="1" x14ac:dyDescent="0.15">
      <c r="A52" s="135"/>
      <c r="B52" s="1345"/>
      <c r="C52" s="1342"/>
      <c r="D52" s="146" t="s">
        <v>176</v>
      </c>
      <c r="E52" s="1136">
        <f t="shared" ref="E52:M52" si="42">E44+E48</f>
        <v>1517557.2</v>
      </c>
      <c r="F52" s="1125">
        <f t="shared" si="42"/>
        <v>1462543.2</v>
      </c>
      <c r="G52" s="1125">
        <f t="shared" si="42"/>
        <v>1252113.8</v>
      </c>
      <c r="H52" s="1125">
        <f t="shared" si="42"/>
        <v>1191535.7</v>
      </c>
      <c r="I52" s="1125">
        <f t="shared" si="42"/>
        <v>1312954</v>
      </c>
      <c r="J52" s="1125">
        <f t="shared" si="42"/>
        <v>1338702.1000000001</v>
      </c>
      <c r="K52" s="1125">
        <f t="shared" si="42"/>
        <v>1091142.3</v>
      </c>
      <c r="L52" s="1138">
        <f t="shared" si="42"/>
        <v>1180789.7</v>
      </c>
      <c r="M52" s="1135">
        <f t="shared" si="42"/>
        <v>973385.8</v>
      </c>
      <c r="N52" s="145"/>
      <c r="O52" s="1136">
        <f t="shared" ref="O52:Z52" si="43">O44+O48</f>
        <v>87129.700000000012</v>
      </c>
      <c r="P52" s="1125">
        <f t="shared" si="43"/>
        <v>85770</v>
      </c>
      <c r="Q52" s="1137">
        <f t="shared" si="43"/>
        <v>60010.7</v>
      </c>
      <c r="R52" s="1125">
        <f t="shared" si="43"/>
        <v>74795.199999999997</v>
      </c>
      <c r="S52" s="1125">
        <f t="shared" si="43"/>
        <v>63470.600000000006</v>
      </c>
      <c r="T52" s="1125">
        <f t="shared" si="43"/>
        <v>63190.299999999996</v>
      </c>
      <c r="U52" s="1137">
        <f t="shared" si="43"/>
        <v>77605.299999999988</v>
      </c>
      <c r="V52" s="1137">
        <f t="shared" si="43"/>
        <v>77923.899999999994</v>
      </c>
      <c r="W52" s="1125">
        <f t="shared" si="43"/>
        <v>72071.5</v>
      </c>
      <c r="X52" s="1125">
        <f t="shared" si="43"/>
        <v>114622.5</v>
      </c>
      <c r="Y52" s="1137">
        <f t="shared" si="43"/>
        <v>101883.20000000001</v>
      </c>
      <c r="Z52" s="1127">
        <f t="shared" si="43"/>
        <v>94912.9</v>
      </c>
      <c r="AA52" s="135"/>
      <c r="AB52" s="135"/>
      <c r="AC52" s="135"/>
    </row>
    <row r="53" spans="1:29" ht="11.1" customHeight="1" x14ac:dyDescent="0.15">
      <c r="A53" s="135"/>
      <c r="B53" s="1345"/>
      <c r="C53" s="1342"/>
      <c r="D53" s="146" t="s">
        <v>177</v>
      </c>
      <c r="E53" s="1148">
        <f t="shared" ref="E53:M53" si="44">E45+E49</f>
        <v>710007676</v>
      </c>
      <c r="F53" s="1121">
        <f t="shared" si="44"/>
        <v>713983302</v>
      </c>
      <c r="G53" s="1121">
        <f t="shared" si="44"/>
        <v>546183223</v>
      </c>
      <c r="H53" s="1121">
        <f t="shared" si="44"/>
        <v>519282520</v>
      </c>
      <c r="I53" s="1121">
        <f t="shared" si="44"/>
        <v>640474074</v>
      </c>
      <c r="J53" s="1121">
        <f t="shared" si="44"/>
        <v>615412110</v>
      </c>
      <c r="K53" s="1121">
        <f t="shared" si="44"/>
        <v>557156130</v>
      </c>
      <c r="L53" s="1149">
        <f t="shared" si="44"/>
        <v>578736000</v>
      </c>
      <c r="M53" s="1142">
        <f t="shared" si="44"/>
        <v>542567448</v>
      </c>
      <c r="N53" s="147"/>
      <c r="O53" s="1148">
        <f t="shared" ref="O53:Z53" si="45">O45+O49</f>
        <v>43462710</v>
      </c>
      <c r="P53" s="1121">
        <f t="shared" si="45"/>
        <v>48286557</v>
      </c>
      <c r="Q53" s="1121">
        <f t="shared" si="45"/>
        <v>35764277</v>
      </c>
      <c r="R53" s="1121">
        <f t="shared" si="45"/>
        <v>48064072</v>
      </c>
      <c r="S53" s="1121">
        <f t="shared" si="45"/>
        <v>38363029</v>
      </c>
      <c r="T53" s="1121">
        <f t="shared" si="45"/>
        <v>36169491</v>
      </c>
      <c r="U53" s="1150">
        <f t="shared" si="45"/>
        <v>41106365</v>
      </c>
      <c r="V53" s="1150">
        <f t="shared" si="45"/>
        <v>40857623</v>
      </c>
      <c r="W53" s="1121">
        <f t="shared" si="45"/>
        <v>40557456</v>
      </c>
      <c r="X53" s="1121">
        <f t="shared" si="45"/>
        <v>62238288</v>
      </c>
      <c r="Y53" s="1150">
        <f t="shared" si="45"/>
        <v>56390708</v>
      </c>
      <c r="Z53" s="1141">
        <f t="shared" si="45"/>
        <v>51306872</v>
      </c>
      <c r="AA53" s="135"/>
      <c r="AB53" s="135"/>
      <c r="AC53" s="135"/>
    </row>
    <row r="54" spans="1:29" ht="11.1" customHeight="1" x14ac:dyDescent="0.15">
      <c r="A54" s="135"/>
      <c r="B54" s="1346"/>
      <c r="C54" s="1343"/>
      <c r="D54" s="149" t="s">
        <v>179</v>
      </c>
      <c r="E54" s="672">
        <f t="shared" ref="E54:M54" si="46">IF(E52=0,0,E53/E52)</f>
        <v>467.8622169892509</v>
      </c>
      <c r="F54" s="284">
        <f t="shared" si="46"/>
        <v>488.17929070402846</v>
      </c>
      <c r="G54" s="284">
        <f t="shared" si="46"/>
        <v>436.20893164822559</v>
      </c>
      <c r="H54" s="284">
        <f t="shared" si="46"/>
        <v>435.80945161777362</v>
      </c>
      <c r="I54" s="284">
        <f t="shared" si="46"/>
        <v>487.8115105327376</v>
      </c>
      <c r="J54" s="284">
        <f t="shared" si="46"/>
        <v>459.70803362450835</v>
      </c>
      <c r="K54" s="284">
        <f t="shared" si="46"/>
        <v>510.61729528769985</v>
      </c>
      <c r="L54" s="779">
        <f t="shared" si="46"/>
        <v>490.12622654144087</v>
      </c>
      <c r="M54" s="669">
        <f t="shared" si="46"/>
        <v>557.40226331635404</v>
      </c>
      <c r="N54" s="151"/>
      <c r="O54" s="672">
        <f t="shared" ref="O54:Z54" si="47">IF(O52=0,0,O53/O52)</f>
        <v>498.82772464498322</v>
      </c>
      <c r="P54" s="284">
        <f t="shared" si="47"/>
        <v>562.97722980062963</v>
      </c>
      <c r="Q54" s="284">
        <f t="shared" si="47"/>
        <v>595.96500290781478</v>
      </c>
      <c r="R54" s="284">
        <f t="shared" si="47"/>
        <v>642.60904443065863</v>
      </c>
      <c r="S54" s="284">
        <f t="shared" si="47"/>
        <v>604.42203161778832</v>
      </c>
      <c r="T54" s="284">
        <f t="shared" si="47"/>
        <v>572.38992376994577</v>
      </c>
      <c r="U54" s="673">
        <f t="shared" si="47"/>
        <v>529.68502151270604</v>
      </c>
      <c r="V54" s="673">
        <f t="shared" si="47"/>
        <v>524.3272346481632</v>
      </c>
      <c r="W54" s="284">
        <f t="shared" si="47"/>
        <v>562.73916874215195</v>
      </c>
      <c r="X54" s="284">
        <f t="shared" si="47"/>
        <v>542.98491133939672</v>
      </c>
      <c r="Y54" s="673">
        <f t="shared" si="47"/>
        <v>553.48387172762534</v>
      </c>
      <c r="Z54" s="340">
        <f t="shared" si="47"/>
        <v>540.56795230153125</v>
      </c>
      <c r="AA54" s="135"/>
      <c r="AB54" s="135"/>
      <c r="AC54" s="135"/>
    </row>
    <row r="55" spans="1:29" ht="11.1" customHeight="1" x14ac:dyDescent="0.15">
      <c r="A55" s="135"/>
      <c r="B55" s="1344" t="s">
        <v>39</v>
      </c>
      <c r="C55" s="1341" t="s">
        <v>50</v>
      </c>
      <c r="D55" s="144" t="s">
        <v>178</v>
      </c>
      <c r="E55" s="1040">
        <v>2707</v>
      </c>
      <c r="F55" s="1041">
        <v>2780</v>
      </c>
      <c r="G55" s="1040">
        <v>2396</v>
      </c>
      <c r="H55" s="1040">
        <v>2159</v>
      </c>
      <c r="I55" s="1042">
        <v>2075</v>
      </c>
      <c r="J55" s="1040">
        <v>2021</v>
      </c>
      <c r="K55" s="1040">
        <v>1884</v>
      </c>
      <c r="L55" s="1043">
        <v>1582</v>
      </c>
      <c r="M55" s="1044">
        <f>SUM(O55:Z55)</f>
        <v>1692</v>
      </c>
      <c r="N55" s="145"/>
      <c r="O55" s="1045">
        <v>90</v>
      </c>
      <c r="P55" s="1046">
        <v>122</v>
      </c>
      <c r="Q55" s="1047">
        <v>88</v>
      </c>
      <c r="R55" s="1047">
        <v>122</v>
      </c>
      <c r="S55" s="1047">
        <v>113</v>
      </c>
      <c r="T55" s="1047">
        <v>189</v>
      </c>
      <c r="U55" s="1046">
        <v>174</v>
      </c>
      <c r="V55" s="1048">
        <v>146</v>
      </c>
      <c r="W55" s="1049">
        <v>180</v>
      </c>
      <c r="X55" s="1049">
        <v>182</v>
      </c>
      <c r="Y55" s="1046">
        <v>142</v>
      </c>
      <c r="Z55" s="1050">
        <v>144</v>
      </c>
      <c r="AA55" s="135"/>
      <c r="AB55" s="135"/>
      <c r="AC55" s="135"/>
    </row>
    <row r="56" spans="1:29" ht="11.1" customHeight="1" x14ac:dyDescent="0.15">
      <c r="A56" s="135"/>
      <c r="B56" s="1345"/>
      <c r="C56" s="1342"/>
      <c r="D56" s="146" t="s">
        <v>176</v>
      </c>
      <c r="E56" s="1125">
        <v>317903.40000000002</v>
      </c>
      <c r="F56" s="1126">
        <v>310546.8</v>
      </c>
      <c r="G56" s="1126">
        <v>249900.79999999999</v>
      </c>
      <c r="H56" s="1126">
        <v>252686.9</v>
      </c>
      <c r="I56" s="1126">
        <v>225915.8</v>
      </c>
      <c r="J56" s="1126">
        <v>231631.9</v>
      </c>
      <c r="K56" s="1125">
        <v>232757.8</v>
      </c>
      <c r="L56" s="1127">
        <v>177561.8</v>
      </c>
      <c r="M56" s="1135">
        <f>SUM(O56:Z56)</f>
        <v>175880.9</v>
      </c>
      <c r="N56" s="145"/>
      <c r="O56" s="1129">
        <v>8552</v>
      </c>
      <c r="P56" s="1130">
        <v>14190.7</v>
      </c>
      <c r="Q56" s="1125">
        <v>10249.4</v>
      </c>
      <c r="R56" s="1125">
        <v>12239.1</v>
      </c>
      <c r="S56" s="1126">
        <v>9662.6</v>
      </c>
      <c r="T56" s="1131">
        <v>19063.8</v>
      </c>
      <c r="U56" s="1130">
        <v>16397.400000000001</v>
      </c>
      <c r="V56" s="1132">
        <v>16124.9</v>
      </c>
      <c r="W56" s="1130">
        <v>19030.8</v>
      </c>
      <c r="X56" s="1133">
        <v>19966.599999999999</v>
      </c>
      <c r="Y56" s="1130">
        <v>15175.6</v>
      </c>
      <c r="Z56" s="1134">
        <v>15228</v>
      </c>
      <c r="AA56" s="135"/>
      <c r="AB56" s="135"/>
      <c r="AC56" s="135"/>
    </row>
    <row r="57" spans="1:29" ht="11.1" customHeight="1" x14ac:dyDescent="0.15">
      <c r="A57" s="135"/>
      <c r="B57" s="1345"/>
      <c r="C57" s="1342"/>
      <c r="D57" s="146" t="s">
        <v>177</v>
      </c>
      <c r="E57" s="1121">
        <v>101261561</v>
      </c>
      <c r="F57" s="1140">
        <v>112895504</v>
      </c>
      <c r="G57" s="1140">
        <v>85882671</v>
      </c>
      <c r="H57" s="1140">
        <v>74956777</v>
      </c>
      <c r="I57" s="1140">
        <v>71650969</v>
      </c>
      <c r="J57" s="1140">
        <v>74224368</v>
      </c>
      <c r="K57" s="1121">
        <v>77484403</v>
      </c>
      <c r="L57" s="1141">
        <v>71355000</v>
      </c>
      <c r="M57" s="1142">
        <f>SUM(O57:Z57)</f>
        <v>73144050</v>
      </c>
      <c r="N57" s="147"/>
      <c r="O57" s="1143">
        <v>3562736</v>
      </c>
      <c r="P57" s="1144">
        <v>6025833</v>
      </c>
      <c r="Q57" s="1121">
        <v>4555420</v>
      </c>
      <c r="R57" s="1145">
        <v>5605304</v>
      </c>
      <c r="S57" s="1140">
        <v>4293237</v>
      </c>
      <c r="T57" s="1121">
        <v>8458092</v>
      </c>
      <c r="U57" s="1144">
        <v>6464079</v>
      </c>
      <c r="V57" s="1146">
        <v>6500992</v>
      </c>
      <c r="W57" s="1144">
        <v>7548223</v>
      </c>
      <c r="X57" s="1145">
        <v>8085965</v>
      </c>
      <c r="Y57" s="1144">
        <v>5952210</v>
      </c>
      <c r="Z57" s="1147">
        <v>6091959</v>
      </c>
      <c r="AA57" s="135"/>
      <c r="AB57" s="135"/>
      <c r="AC57" s="135"/>
    </row>
    <row r="58" spans="1:29" ht="11.1" customHeight="1" x14ac:dyDescent="0.15">
      <c r="A58" s="135"/>
      <c r="B58" s="1345"/>
      <c r="C58" s="1343"/>
      <c r="D58" s="149" t="s">
        <v>179</v>
      </c>
      <c r="E58" s="672">
        <f t="shared" ref="E58:M58" si="48">IF(E56=0,0,E57/E56)</f>
        <v>318.52934256129373</v>
      </c>
      <c r="F58" s="284">
        <f t="shared" si="48"/>
        <v>363.53781137013812</v>
      </c>
      <c r="G58" s="284">
        <f t="shared" si="48"/>
        <v>343.66705108587087</v>
      </c>
      <c r="H58" s="284">
        <f t="shared" si="48"/>
        <v>296.63895120799691</v>
      </c>
      <c r="I58" s="284">
        <f t="shared" si="48"/>
        <v>317.15784818945821</v>
      </c>
      <c r="J58" s="284">
        <f t="shared" si="48"/>
        <v>320.4410446056869</v>
      </c>
      <c r="K58" s="284">
        <f t="shared" si="48"/>
        <v>332.8971274002418</v>
      </c>
      <c r="L58" s="779">
        <f t="shared" si="48"/>
        <v>401.86008477048557</v>
      </c>
      <c r="M58" s="669">
        <f t="shared" si="48"/>
        <v>415.87261607144382</v>
      </c>
      <c r="N58" s="151"/>
      <c r="O58" s="672">
        <f t="shared" ref="O58:Z58" si="49">IF(O56=0,0,O57/O56)</f>
        <v>416.59681945743688</v>
      </c>
      <c r="P58" s="284">
        <f t="shared" si="49"/>
        <v>424.6325410303931</v>
      </c>
      <c r="Q58" s="284">
        <f t="shared" si="49"/>
        <v>444.45723652116226</v>
      </c>
      <c r="R58" s="673">
        <f t="shared" si="49"/>
        <v>457.98334844882385</v>
      </c>
      <c r="S58" s="284">
        <f t="shared" si="49"/>
        <v>444.31488419266032</v>
      </c>
      <c r="T58" s="284">
        <f t="shared" si="49"/>
        <v>443.67292984609577</v>
      </c>
      <c r="U58" s="284">
        <f t="shared" si="49"/>
        <v>394.2136558234842</v>
      </c>
      <c r="V58" s="673">
        <f t="shared" si="49"/>
        <v>403.16479482043303</v>
      </c>
      <c r="W58" s="284">
        <f t="shared" si="49"/>
        <v>396.63193349727811</v>
      </c>
      <c r="X58" s="284">
        <f t="shared" si="49"/>
        <v>404.97455751104349</v>
      </c>
      <c r="Y58" s="673">
        <f t="shared" si="49"/>
        <v>392.2223832995071</v>
      </c>
      <c r="Z58" s="674">
        <f t="shared" si="49"/>
        <v>400.04984239558706</v>
      </c>
      <c r="AA58" s="135"/>
      <c r="AB58" s="135"/>
      <c r="AC58" s="135"/>
    </row>
    <row r="59" spans="1:29" ht="11.1" customHeight="1" x14ac:dyDescent="0.15">
      <c r="A59" s="135"/>
      <c r="B59" s="1345"/>
      <c r="C59" s="1341" t="s">
        <v>11</v>
      </c>
      <c r="D59" s="144" t="s">
        <v>178</v>
      </c>
      <c r="E59" s="1040">
        <v>4628</v>
      </c>
      <c r="F59" s="1041">
        <v>4967</v>
      </c>
      <c r="G59" s="1041">
        <v>4643</v>
      </c>
      <c r="H59" s="1041">
        <v>5165</v>
      </c>
      <c r="I59" s="1041">
        <v>4144</v>
      </c>
      <c r="J59" s="1041">
        <v>6339</v>
      </c>
      <c r="K59" s="1040">
        <v>5641</v>
      </c>
      <c r="L59" s="1043">
        <v>4642</v>
      </c>
      <c r="M59" s="1044">
        <f>SUM(O59:Z59)</f>
        <v>4662</v>
      </c>
      <c r="N59" s="145"/>
      <c r="O59" s="1045">
        <v>350</v>
      </c>
      <c r="P59" s="1046">
        <v>443</v>
      </c>
      <c r="Q59" s="1047">
        <v>339</v>
      </c>
      <c r="R59" s="1047">
        <v>460</v>
      </c>
      <c r="S59" s="1047">
        <v>328</v>
      </c>
      <c r="T59" s="1047">
        <v>374</v>
      </c>
      <c r="U59" s="1046">
        <v>334</v>
      </c>
      <c r="V59" s="1048">
        <v>374</v>
      </c>
      <c r="W59" s="1049">
        <v>316</v>
      </c>
      <c r="X59" s="1049">
        <v>432</v>
      </c>
      <c r="Y59" s="1046">
        <v>474</v>
      </c>
      <c r="Z59" s="1050">
        <v>438</v>
      </c>
      <c r="AA59" s="135"/>
      <c r="AB59" s="135"/>
      <c r="AC59" s="135"/>
    </row>
    <row r="60" spans="1:29" ht="11.1" customHeight="1" x14ac:dyDescent="0.15">
      <c r="A60" s="135"/>
      <c r="B60" s="1345"/>
      <c r="C60" s="1342"/>
      <c r="D60" s="146" t="s">
        <v>176</v>
      </c>
      <c r="E60" s="1125">
        <v>374633.1</v>
      </c>
      <c r="F60" s="1126">
        <v>402633</v>
      </c>
      <c r="G60" s="1126">
        <v>402016.5</v>
      </c>
      <c r="H60" s="1126">
        <v>438597.3</v>
      </c>
      <c r="I60" s="1125">
        <v>363063.4</v>
      </c>
      <c r="J60" s="1133">
        <v>534594.19999999995</v>
      </c>
      <c r="K60" s="1125">
        <v>432821.4</v>
      </c>
      <c r="L60" s="1127">
        <v>413404.2</v>
      </c>
      <c r="M60" s="1135">
        <f>SUM(O60:Z60)</f>
        <v>466650.8</v>
      </c>
      <c r="N60" s="145"/>
      <c r="O60" s="1129">
        <v>35199.9</v>
      </c>
      <c r="P60" s="1130">
        <v>42194.1</v>
      </c>
      <c r="Q60" s="1125">
        <v>33935.4</v>
      </c>
      <c r="R60" s="1125">
        <v>42868.3</v>
      </c>
      <c r="S60" s="1126">
        <v>28059.8</v>
      </c>
      <c r="T60" s="1131">
        <v>39944.9</v>
      </c>
      <c r="U60" s="1130">
        <v>30625.3</v>
      </c>
      <c r="V60" s="1132">
        <v>36205</v>
      </c>
      <c r="W60" s="1130">
        <v>33181.199999999997</v>
      </c>
      <c r="X60" s="1133">
        <v>47972.7</v>
      </c>
      <c r="Y60" s="1130">
        <v>50448.800000000003</v>
      </c>
      <c r="Z60" s="1134">
        <v>46015.4</v>
      </c>
      <c r="AA60" s="135"/>
      <c r="AB60" s="135"/>
      <c r="AC60" s="135"/>
    </row>
    <row r="61" spans="1:29" ht="11.1" customHeight="1" x14ac:dyDescent="0.15">
      <c r="A61" s="135"/>
      <c r="B61" s="1345"/>
      <c r="C61" s="1342"/>
      <c r="D61" s="146" t="s">
        <v>177</v>
      </c>
      <c r="E61" s="1121">
        <v>119954906</v>
      </c>
      <c r="F61" s="1140">
        <v>138400924</v>
      </c>
      <c r="G61" s="1140">
        <v>138464165</v>
      </c>
      <c r="H61" s="1140">
        <v>138505748</v>
      </c>
      <c r="I61" s="1121">
        <v>115565084</v>
      </c>
      <c r="J61" s="1145">
        <v>186085449</v>
      </c>
      <c r="K61" s="1121">
        <v>158792956</v>
      </c>
      <c r="L61" s="1141">
        <v>139846673</v>
      </c>
      <c r="M61" s="1142">
        <f>SUM(O61:Z61)</f>
        <v>166932129</v>
      </c>
      <c r="N61" s="147"/>
      <c r="O61" s="1143">
        <v>11813052</v>
      </c>
      <c r="P61" s="1144">
        <v>14651672</v>
      </c>
      <c r="Q61" s="1121">
        <v>12328434</v>
      </c>
      <c r="R61" s="1145">
        <v>16056906</v>
      </c>
      <c r="S61" s="1140">
        <v>10168292</v>
      </c>
      <c r="T61" s="1121">
        <v>14308908</v>
      </c>
      <c r="U61" s="1144">
        <v>10693186</v>
      </c>
      <c r="V61" s="1146">
        <v>12869656</v>
      </c>
      <c r="W61" s="1144">
        <v>11934996</v>
      </c>
      <c r="X61" s="1145">
        <v>17228643</v>
      </c>
      <c r="Y61" s="1144">
        <v>18355268</v>
      </c>
      <c r="Z61" s="1147">
        <v>16523116</v>
      </c>
      <c r="AA61" s="135"/>
      <c r="AB61" s="135"/>
      <c r="AC61" s="135"/>
    </row>
    <row r="62" spans="1:29" ht="11.1" customHeight="1" x14ac:dyDescent="0.15">
      <c r="A62" s="135"/>
      <c r="B62" s="1345"/>
      <c r="C62" s="1343"/>
      <c r="D62" s="149" t="s">
        <v>179</v>
      </c>
      <c r="E62" s="672">
        <f>IF(E60=0,0,E61/E60)</f>
        <v>320.19302619015781</v>
      </c>
      <c r="F62" s="284">
        <f t="shared" ref="F62" si="50">IF(F60=0,0,F61/F60)</f>
        <v>343.73964379472125</v>
      </c>
      <c r="G62" s="284">
        <f t="shared" ref="G62" si="51">IF(G60=0,0,G61/G60)</f>
        <v>344.42408458359296</v>
      </c>
      <c r="H62" s="284">
        <f t="shared" ref="H62" si="52">IF(H60=0,0,H61/H60)</f>
        <v>315.79252311858738</v>
      </c>
      <c r="I62" s="284">
        <f t="shared" ref="I62" si="53">IF(I60=0,0,I61/I60)</f>
        <v>318.30551909115599</v>
      </c>
      <c r="J62" s="284">
        <f t="shared" ref="J62" si="54">IF(J60=0,0,J61/J60)</f>
        <v>348.08729499871123</v>
      </c>
      <c r="K62" s="284">
        <f t="shared" ref="K62" si="55">IF(K60=0,0,K61/K60)</f>
        <v>366.87870793819343</v>
      </c>
      <c r="L62" s="779">
        <f t="shared" ref="L62" si="56">IF(L60=0,0,L61/L60)</f>
        <v>338.28072622387481</v>
      </c>
      <c r="M62" s="669">
        <f>IF(M60=0,0,M61/M60)</f>
        <v>357.7238676114988</v>
      </c>
      <c r="N62" s="151"/>
      <c r="O62" s="672">
        <f>IF(O60=0,0,O61/O60)</f>
        <v>335.59902158812952</v>
      </c>
      <c r="P62" s="284">
        <f>IF(P60=0,0,P61/P60)</f>
        <v>347.24456736842353</v>
      </c>
      <c r="Q62" s="284">
        <f>IF(Q60=0,0,Q61/Q60)</f>
        <v>363.29125338142467</v>
      </c>
      <c r="R62" s="673">
        <f t="shared" ref="R62" si="57">IF(R60=0,0,R61/R60)</f>
        <v>374.56362860202057</v>
      </c>
      <c r="S62" s="284">
        <f>IF(S60=0,0,S61/S60)</f>
        <v>362.37934696612234</v>
      </c>
      <c r="T62" s="284">
        <f t="shared" ref="T62:Z62" si="58">IF(T60=0,0,T61/T60)</f>
        <v>358.2161427366197</v>
      </c>
      <c r="U62" s="284">
        <f t="shared" si="58"/>
        <v>349.16183678200701</v>
      </c>
      <c r="V62" s="673">
        <f t="shared" si="58"/>
        <v>355.46626156608204</v>
      </c>
      <c r="W62" s="284">
        <f t="shared" si="58"/>
        <v>359.69151206104664</v>
      </c>
      <c r="X62" s="284">
        <f t="shared" si="58"/>
        <v>359.13432014458226</v>
      </c>
      <c r="Y62" s="673">
        <f t="shared" si="58"/>
        <v>363.83953632197392</v>
      </c>
      <c r="Z62" s="674">
        <f t="shared" si="58"/>
        <v>359.07796085658276</v>
      </c>
      <c r="AA62" s="135"/>
      <c r="AB62" s="135"/>
      <c r="AC62" s="135"/>
    </row>
    <row r="63" spans="1:29" ht="11.1" customHeight="1" x14ac:dyDescent="0.15">
      <c r="A63" s="135"/>
      <c r="B63" s="1345"/>
      <c r="C63" s="1341" t="s">
        <v>21</v>
      </c>
      <c r="D63" s="144" t="s">
        <v>178</v>
      </c>
      <c r="E63" s="1051">
        <f>E55+E59</f>
        <v>7335</v>
      </c>
      <c r="F63" s="1040">
        <f t="shared" ref="F63:L63" si="59">F55+F59</f>
        <v>7747</v>
      </c>
      <c r="G63" s="1040">
        <f t="shared" si="59"/>
        <v>7039</v>
      </c>
      <c r="H63" s="1040">
        <f t="shared" si="59"/>
        <v>7324</v>
      </c>
      <c r="I63" s="1040">
        <f t="shared" si="59"/>
        <v>6219</v>
      </c>
      <c r="J63" s="1040">
        <f t="shared" si="59"/>
        <v>8360</v>
      </c>
      <c r="K63" s="1040">
        <f t="shared" si="59"/>
        <v>7525</v>
      </c>
      <c r="L63" s="1053">
        <f t="shared" si="59"/>
        <v>6224</v>
      </c>
      <c r="M63" s="1044">
        <f>M55+M59</f>
        <v>6354</v>
      </c>
      <c r="N63" s="145"/>
      <c r="O63" s="1051">
        <f>O55+O59</f>
        <v>440</v>
      </c>
      <c r="P63" s="1040">
        <f t="shared" ref="P63" si="60">P55+P59</f>
        <v>565</v>
      </c>
      <c r="Q63" s="1052">
        <f>Q55+Q59</f>
        <v>427</v>
      </c>
      <c r="R63" s="1040">
        <f t="shared" ref="R63" si="61">R55+R59</f>
        <v>582</v>
      </c>
      <c r="S63" s="1052">
        <f>S55+S59</f>
        <v>441</v>
      </c>
      <c r="T63" s="1040">
        <f t="shared" ref="T63:V63" si="62">T55+T59</f>
        <v>563</v>
      </c>
      <c r="U63" s="1052">
        <f t="shared" si="62"/>
        <v>508</v>
      </c>
      <c r="V63" s="1052">
        <f t="shared" si="62"/>
        <v>520</v>
      </c>
      <c r="W63" s="1040">
        <f>W55+W59</f>
        <v>496</v>
      </c>
      <c r="X63" s="1040">
        <f t="shared" ref="X63:Y63" si="63">X55+X59</f>
        <v>614</v>
      </c>
      <c r="Y63" s="1052">
        <f t="shared" si="63"/>
        <v>616</v>
      </c>
      <c r="Z63" s="1043">
        <f>Z55+Z59</f>
        <v>582</v>
      </c>
      <c r="AA63" s="135"/>
      <c r="AB63" s="135"/>
      <c r="AC63" s="135"/>
    </row>
    <row r="64" spans="1:29" ht="11.1" customHeight="1" x14ac:dyDescent="0.15">
      <c r="A64" s="135"/>
      <c r="B64" s="1345"/>
      <c r="C64" s="1342"/>
      <c r="D64" s="146" t="s">
        <v>176</v>
      </c>
      <c r="E64" s="1136">
        <f>E56+E60</f>
        <v>692536.5</v>
      </c>
      <c r="F64" s="1125">
        <f t="shared" ref="F64:L64" si="64">F56+F60</f>
        <v>713179.8</v>
      </c>
      <c r="G64" s="1125">
        <f t="shared" si="64"/>
        <v>651917.30000000005</v>
      </c>
      <c r="H64" s="1125">
        <f t="shared" si="64"/>
        <v>691284.2</v>
      </c>
      <c r="I64" s="1125">
        <f t="shared" si="64"/>
        <v>588979.19999999995</v>
      </c>
      <c r="J64" s="1125">
        <f t="shared" si="64"/>
        <v>766226.1</v>
      </c>
      <c r="K64" s="1125">
        <f t="shared" si="64"/>
        <v>665579.19999999995</v>
      </c>
      <c r="L64" s="1138">
        <f t="shared" si="64"/>
        <v>590966</v>
      </c>
      <c r="M64" s="1135">
        <f>M56+M60</f>
        <v>642531.69999999995</v>
      </c>
      <c r="N64" s="145"/>
      <c r="O64" s="1136">
        <f t="shared" ref="O64:P64" si="65">O56+O60</f>
        <v>43751.9</v>
      </c>
      <c r="P64" s="1125">
        <f t="shared" si="65"/>
        <v>56384.800000000003</v>
      </c>
      <c r="Q64" s="1137">
        <f>Q56+Q60</f>
        <v>44184.800000000003</v>
      </c>
      <c r="R64" s="1125">
        <f t="shared" ref="R64" si="66">R56+R60</f>
        <v>55107.4</v>
      </c>
      <c r="S64" s="1125">
        <f>S56+S60</f>
        <v>37722.400000000001</v>
      </c>
      <c r="T64" s="1125">
        <f t="shared" ref="T64:Y64" si="67">T56+T60</f>
        <v>59008.7</v>
      </c>
      <c r="U64" s="1137">
        <f t="shared" si="67"/>
        <v>47022.7</v>
      </c>
      <c r="V64" s="1137">
        <f t="shared" si="67"/>
        <v>52329.9</v>
      </c>
      <c r="W64" s="1125">
        <f t="shared" si="67"/>
        <v>52212</v>
      </c>
      <c r="X64" s="1125">
        <f t="shared" si="67"/>
        <v>67939.299999999988</v>
      </c>
      <c r="Y64" s="1137">
        <f t="shared" si="67"/>
        <v>65624.400000000009</v>
      </c>
      <c r="Z64" s="1127">
        <f>Z56+Z60</f>
        <v>61243.4</v>
      </c>
      <c r="AA64" s="135"/>
      <c r="AB64" s="135"/>
      <c r="AC64" s="135"/>
    </row>
    <row r="65" spans="1:29" ht="11.1" customHeight="1" x14ac:dyDescent="0.15">
      <c r="A65" s="135"/>
      <c r="B65" s="1345"/>
      <c r="C65" s="1342"/>
      <c r="D65" s="146" t="s">
        <v>177</v>
      </c>
      <c r="E65" s="1148">
        <f>E57+E61</f>
        <v>221216467</v>
      </c>
      <c r="F65" s="1121">
        <f t="shared" ref="F65:L65" si="68">F57+F61</f>
        <v>251296428</v>
      </c>
      <c r="G65" s="1121">
        <f t="shared" si="68"/>
        <v>224346836</v>
      </c>
      <c r="H65" s="1121">
        <f t="shared" si="68"/>
        <v>213462525</v>
      </c>
      <c r="I65" s="1121">
        <f t="shared" si="68"/>
        <v>187216053</v>
      </c>
      <c r="J65" s="1121">
        <f t="shared" si="68"/>
        <v>260309817</v>
      </c>
      <c r="K65" s="1121">
        <f t="shared" si="68"/>
        <v>236277359</v>
      </c>
      <c r="L65" s="1149">
        <f t="shared" si="68"/>
        <v>211201673</v>
      </c>
      <c r="M65" s="1142">
        <f>M57+M61</f>
        <v>240076179</v>
      </c>
      <c r="N65" s="147"/>
      <c r="O65" s="1148">
        <f t="shared" ref="O65:P65" si="69">O57+O61</f>
        <v>15375788</v>
      </c>
      <c r="P65" s="1121">
        <f t="shared" si="69"/>
        <v>20677505</v>
      </c>
      <c r="Q65" s="1121">
        <f>Q57+Q61</f>
        <v>16883854</v>
      </c>
      <c r="R65" s="1121">
        <f t="shared" ref="R65" si="70">R57+R61</f>
        <v>21662210</v>
      </c>
      <c r="S65" s="1121">
        <f>S57+S61</f>
        <v>14461529</v>
      </c>
      <c r="T65" s="1121">
        <f t="shared" ref="T65:Y65" si="71">T57+T61</f>
        <v>22767000</v>
      </c>
      <c r="U65" s="1150">
        <f t="shared" si="71"/>
        <v>17157265</v>
      </c>
      <c r="V65" s="1150">
        <f t="shared" si="71"/>
        <v>19370648</v>
      </c>
      <c r="W65" s="1121">
        <f t="shared" si="71"/>
        <v>19483219</v>
      </c>
      <c r="X65" s="1121">
        <f t="shared" si="71"/>
        <v>25314608</v>
      </c>
      <c r="Y65" s="1150">
        <f t="shared" si="71"/>
        <v>24307478</v>
      </c>
      <c r="Z65" s="1141">
        <f>Z57+Z61</f>
        <v>22615075</v>
      </c>
      <c r="AA65" s="135"/>
      <c r="AB65" s="135"/>
      <c r="AC65" s="135"/>
    </row>
    <row r="66" spans="1:29" ht="11.1" customHeight="1" x14ac:dyDescent="0.15">
      <c r="A66" s="135"/>
      <c r="B66" s="1346"/>
      <c r="C66" s="1343"/>
      <c r="D66" s="149" t="s">
        <v>179</v>
      </c>
      <c r="E66" s="672">
        <f>IF(E64=0,0,E65/E64)</f>
        <v>319.4293253857378</v>
      </c>
      <c r="F66" s="284">
        <f t="shared" ref="F66:L66" si="72">IF(F64=0,0,F65/F64)</f>
        <v>352.36055199544347</v>
      </c>
      <c r="G66" s="284">
        <f t="shared" si="72"/>
        <v>344.13388937523206</v>
      </c>
      <c r="H66" s="284">
        <f t="shared" si="72"/>
        <v>308.7912684826299</v>
      </c>
      <c r="I66" s="284">
        <f t="shared" si="72"/>
        <v>317.86530492078498</v>
      </c>
      <c r="J66" s="284">
        <f t="shared" si="72"/>
        <v>339.72977036412624</v>
      </c>
      <c r="K66" s="284">
        <f t="shared" si="72"/>
        <v>354.99510651775176</v>
      </c>
      <c r="L66" s="779">
        <f t="shared" si="72"/>
        <v>357.38379703739304</v>
      </c>
      <c r="M66" s="669">
        <f>IF(M64=0,0,M65/M64)</f>
        <v>373.64098767422684</v>
      </c>
      <c r="N66" s="151"/>
      <c r="O66" s="672">
        <f>IF(O64=0,0,O65/O64)</f>
        <v>351.43132069692973</v>
      </c>
      <c r="P66" s="284">
        <f t="shared" ref="P66:Z66" si="73">IF(P64=0,0,P65/P64)</f>
        <v>366.72126175848808</v>
      </c>
      <c r="Q66" s="284">
        <f t="shared" si="73"/>
        <v>382.11905451648528</v>
      </c>
      <c r="R66" s="284">
        <f t="shared" si="73"/>
        <v>393.09076457971162</v>
      </c>
      <c r="S66" s="284">
        <f t="shared" si="73"/>
        <v>383.36715055245691</v>
      </c>
      <c r="T66" s="284">
        <f t="shared" si="73"/>
        <v>385.82446317237969</v>
      </c>
      <c r="U66" s="673">
        <f t="shared" si="73"/>
        <v>364.87196609297212</v>
      </c>
      <c r="V66" s="673">
        <f t="shared" si="73"/>
        <v>370.16405534885411</v>
      </c>
      <c r="W66" s="284">
        <f t="shared" si="73"/>
        <v>373.15596031563626</v>
      </c>
      <c r="X66" s="284">
        <f t="shared" si="73"/>
        <v>372.60625293460492</v>
      </c>
      <c r="Y66" s="673">
        <f t="shared" si="73"/>
        <v>370.40305130408808</v>
      </c>
      <c r="Z66" s="340">
        <f t="shared" si="73"/>
        <v>369.26550452783482</v>
      </c>
      <c r="AA66" s="135"/>
      <c r="AB66" s="135"/>
      <c r="AC66" s="135"/>
    </row>
    <row r="67" spans="1:29" ht="11.1" customHeight="1" x14ac:dyDescent="0.15">
      <c r="A67" s="135"/>
      <c r="B67" s="1344" t="s">
        <v>232</v>
      </c>
      <c r="C67" s="1341" t="s">
        <v>50</v>
      </c>
      <c r="D67" s="144" t="s">
        <v>178</v>
      </c>
      <c r="E67" s="1051">
        <f t="shared" ref="E67:F69" si="74">E7+E19+E31+E43+E55</f>
        <v>35307</v>
      </c>
      <c r="F67" s="1040">
        <f t="shared" si="74"/>
        <v>32376</v>
      </c>
      <c r="G67" s="1040">
        <f t="shared" ref="G67:L67" si="75">G7+G19+G31+G43+G55</f>
        <v>34763</v>
      </c>
      <c r="H67" s="1040">
        <f t="shared" si="75"/>
        <v>33490</v>
      </c>
      <c r="I67" s="1040">
        <f t="shared" si="75"/>
        <v>31450</v>
      </c>
      <c r="J67" s="1040">
        <f t="shared" si="75"/>
        <v>30769</v>
      </c>
      <c r="K67" s="1040">
        <f t="shared" si="75"/>
        <v>29152</v>
      </c>
      <c r="L67" s="1040">
        <f t="shared" si="75"/>
        <v>24940</v>
      </c>
      <c r="M67" s="1044">
        <f>M7+M19+M31+M43+M55</f>
        <v>27906</v>
      </c>
      <c r="N67" s="145"/>
      <c r="O67" s="1051">
        <f>O7+O19+O31+O43+O55</f>
        <v>2515</v>
      </c>
      <c r="P67" s="1040">
        <f t="shared" ref="O67:Q69" si="76">P7+P19+P31+P43+P55</f>
        <v>1999</v>
      </c>
      <c r="Q67" s="1040">
        <f t="shared" si="76"/>
        <v>1555</v>
      </c>
      <c r="R67" s="1040">
        <f t="shared" ref="R67:W67" si="77">R7+R19+R31+R43+R55</f>
        <v>1869</v>
      </c>
      <c r="S67" s="1040">
        <f t="shared" si="77"/>
        <v>1906</v>
      </c>
      <c r="T67" s="1040">
        <f t="shared" si="77"/>
        <v>1979</v>
      </c>
      <c r="U67" s="1040">
        <f t="shared" si="77"/>
        <v>2974</v>
      </c>
      <c r="V67" s="1040">
        <f t="shared" si="77"/>
        <v>2558</v>
      </c>
      <c r="W67" s="1040">
        <f t="shared" si="77"/>
        <v>2727</v>
      </c>
      <c r="X67" s="1040">
        <f t="shared" ref="X67:Z69" si="78">X7+X19+X31+X43+X55</f>
        <v>2535</v>
      </c>
      <c r="Y67" s="1040">
        <f t="shared" si="78"/>
        <v>2640</v>
      </c>
      <c r="Z67" s="1043">
        <f t="shared" si="78"/>
        <v>2649</v>
      </c>
      <c r="AA67" s="285"/>
      <c r="AB67" s="135"/>
      <c r="AC67" s="135"/>
    </row>
    <row r="68" spans="1:29" ht="11.1" customHeight="1" x14ac:dyDescent="0.15">
      <c r="A68" s="135"/>
      <c r="B68" s="1345"/>
      <c r="C68" s="1342"/>
      <c r="D68" s="146" t="s">
        <v>176</v>
      </c>
      <c r="E68" s="1136">
        <f t="shared" si="74"/>
        <v>2806605.4</v>
      </c>
      <c r="F68" s="1125">
        <f t="shared" si="74"/>
        <v>2541279.6999999997</v>
      </c>
      <c r="G68" s="1125">
        <f t="shared" ref="G68:L68" si="79">G8+G20+G32+G44+G56</f>
        <v>2687578.3</v>
      </c>
      <c r="H68" s="1125">
        <f t="shared" si="79"/>
        <v>2625681.1999999997</v>
      </c>
      <c r="I68" s="1125">
        <f t="shared" si="79"/>
        <v>2448155</v>
      </c>
      <c r="J68" s="1125">
        <f t="shared" si="79"/>
        <v>2387078.1999999997</v>
      </c>
      <c r="K68" s="1125">
        <f t="shared" si="79"/>
        <v>2286740.7999999998</v>
      </c>
      <c r="L68" s="1125">
        <f t="shared" si="79"/>
        <v>1987225.8</v>
      </c>
      <c r="M68" s="1135">
        <f>M8+M20+M32+M44+M56</f>
        <v>2176918</v>
      </c>
      <c r="N68" s="145"/>
      <c r="O68" s="1136">
        <f t="shared" si="76"/>
        <v>196949.30000000002</v>
      </c>
      <c r="P68" s="1125">
        <f t="shared" si="76"/>
        <v>159709.29999999999</v>
      </c>
      <c r="Q68" s="1125">
        <f t="shared" si="76"/>
        <v>119948.3</v>
      </c>
      <c r="R68" s="1125">
        <f t="shared" ref="R68:Z68" si="80">R8+R20+R32+R44+R56</f>
        <v>142354.70000000001</v>
      </c>
      <c r="S68" s="1125">
        <f t="shared" si="80"/>
        <v>142238</v>
      </c>
      <c r="T68" s="1125">
        <f t="shared" si="80"/>
        <v>149712.29999999999</v>
      </c>
      <c r="U68" s="1125">
        <f t="shared" si="80"/>
        <v>225393.9</v>
      </c>
      <c r="V68" s="1125">
        <f t="shared" si="80"/>
        <v>200777.80000000002</v>
      </c>
      <c r="W68" s="1125">
        <f t="shared" si="80"/>
        <v>210394.09999999998</v>
      </c>
      <c r="X68" s="1125">
        <f t="shared" si="78"/>
        <v>207993.7</v>
      </c>
      <c r="Y68" s="1125">
        <f t="shared" si="78"/>
        <v>211556.00000000003</v>
      </c>
      <c r="Z68" s="1127">
        <f t="shared" si="80"/>
        <v>209890.59999999998</v>
      </c>
      <c r="AA68" s="285"/>
      <c r="AB68" s="135"/>
      <c r="AC68" s="135"/>
    </row>
    <row r="69" spans="1:29" ht="11.1" customHeight="1" x14ac:dyDescent="0.15">
      <c r="A69" s="135"/>
      <c r="B69" s="1345"/>
      <c r="C69" s="1342"/>
      <c r="D69" s="146" t="s">
        <v>177</v>
      </c>
      <c r="E69" s="1148">
        <f t="shared" si="74"/>
        <v>1359941103</v>
      </c>
      <c r="F69" s="1121">
        <f t="shared" si="74"/>
        <v>1313782430</v>
      </c>
      <c r="G69" s="1121">
        <f t="shared" ref="G69:L69" si="81">G9+G21+G33+G45+G57</f>
        <v>1248040403</v>
      </c>
      <c r="H69" s="1121">
        <f t="shared" si="81"/>
        <v>1213429216</v>
      </c>
      <c r="I69" s="1121">
        <f t="shared" si="81"/>
        <v>1243320667</v>
      </c>
      <c r="J69" s="1121">
        <f t="shared" si="81"/>
        <v>1124115629</v>
      </c>
      <c r="K69" s="1121">
        <f t="shared" si="81"/>
        <v>1222544449</v>
      </c>
      <c r="L69" s="1121">
        <f t="shared" si="81"/>
        <v>1055310150</v>
      </c>
      <c r="M69" s="1142">
        <f>M9+M21+M33+M45+M57</f>
        <v>1288885946</v>
      </c>
      <c r="N69" s="147"/>
      <c r="O69" s="1148">
        <f t="shared" si="76"/>
        <v>107059003</v>
      </c>
      <c r="P69" s="1121">
        <f t="shared" si="76"/>
        <v>98507243</v>
      </c>
      <c r="Q69" s="1121">
        <f t="shared" si="76"/>
        <v>80270016</v>
      </c>
      <c r="R69" s="1121">
        <f t="shared" ref="R69:Z69" si="82">R9+R21+R33+R45+R57</f>
        <v>103796793</v>
      </c>
      <c r="S69" s="1121">
        <f t="shared" si="82"/>
        <v>100706870</v>
      </c>
      <c r="T69" s="1121">
        <f t="shared" si="82"/>
        <v>94082965</v>
      </c>
      <c r="U69" s="1121">
        <f t="shared" si="82"/>
        <v>126446381</v>
      </c>
      <c r="V69" s="1121">
        <f t="shared" si="82"/>
        <v>109278317</v>
      </c>
      <c r="W69" s="1121">
        <f t="shared" si="82"/>
        <v>124912050</v>
      </c>
      <c r="X69" s="1121">
        <f t="shared" si="78"/>
        <v>113132861</v>
      </c>
      <c r="Y69" s="1121">
        <f t="shared" si="78"/>
        <v>116488778</v>
      </c>
      <c r="Z69" s="1141">
        <f t="shared" si="82"/>
        <v>114204669</v>
      </c>
      <c r="AA69" s="285"/>
      <c r="AB69" s="135"/>
      <c r="AC69" s="135"/>
    </row>
    <row r="70" spans="1:29" ht="11.1" customHeight="1" x14ac:dyDescent="0.15">
      <c r="A70" s="135"/>
      <c r="B70" s="1345"/>
      <c r="C70" s="1343"/>
      <c r="D70" s="149" t="s">
        <v>179</v>
      </c>
      <c r="E70" s="672">
        <f>IF(E68=0,0,E69/E68)</f>
        <v>484.55016262706545</v>
      </c>
      <c r="F70" s="284">
        <f>IF(F68=0,0,F69/F68)</f>
        <v>516.97671452693703</v>
      </c>
      <c r="G70" s="284">
        <f t="shared" ref="G70:L70" si="83">IF(G68=0,0,G69/G68)</f>
        <v>464.37359722691616</v>
      </c>
      <c r="H70" s="284">
        <f t="shared" si="83"/>
        <v>462.13882172748168</v>
      </c>
      <c r="I70" s="284">
        <f t="shared" si="83"/>
        <v>507.86027314447</v>
      </c>
      <c r="J70" s="284">
        <f t="shared" si="83"/>
        <v>470.91696828365326</v>
      </c>
      <c r="K70" s="284">
        <f t="shared" si="83"/>
        <v>534.6230972045455</v>
      </c>
      <c r="L70" s="284">
        <f t="shared" si="83"/>
        <v>531.04692481347615</v>
      </c>
      <c r="M70" s="669">
        <f>IF(M68=0,0,M69/M68)</f>
        <v>592.06912984320036</v>
      </c>
      <c r="N70" s="151"/>
      <c r="O70" s="672">
        <f>IF(O68=0,0,O69/O68)</f>
        <v>543.58661340761296</v>
      </c>
      <c r="P70" s="284">
        <f t="shared" ref="P70:Z70" si="84">IF(P68=0,0,P69/P68)</f>
        <v>616.79090071774158</v>
      </c>
      <c r="Q70" s="284">
        <f t="shared" si="84"/>
        <v>669.2051158707543</v>
      </c>
      <c r="R70" s="284">
        <f t="shared" si="84"/>
        <v>729.14201638583052</v>
      </c>
      <c r="S70" s="284">
        <f t="shared" si="84"/>
        <v>708.01663409215541</v>
      </c>
      <c r="T70" s="284">
        <f t="shared" si="84"/>
        <v>628.4250859815794</v>
      </c>
      <c r="U70" s="284">
        <f t="shared" si="84"/>
        <v>561.00178842462026</v>
      </c>
      <c r="V70" s="284">
        <f t="shared" si="84"/>
        <v>544.27489991423352</v>
      </c>
      <c r="W70" s="284">
        <f t="shared" si="84"/>
        <v>593.70509914489048</v>
      </c>
      <c r="X70" s="284">
        <f t="shared" si="84"/>
        <v>543.92446021201602</v>
      </c>
      <c r="Y70" s="284">
        <f t="shared" si="84"/>
        <v>550.62857115846384</v>
      </c>
      <c r="Z70" s="340">
        <f t="shared" si="84"/>
        <v>544.11521525975922</v>
      </c>
      <c r="AA70" s="285"/>
      <c r="AB70" s="135"/>
      <c r="AC70" s="135"/>
    </row>
    <row r="71" spans="1:29" ht="11.1" customHeight="1" x14ac:dyDescent="0.15">
      <c r="A71" s="135"/>
      <c r="B71" s="1345"/>
      <c r="C71" s="1341" t="s">
        <v>11</v>
      </c>
      <c r="D71" s="144" t="s">
        <v>178</v>
      </c>
      <c r="E71" s="1051">
        <f t="shared" ref="E71:F73" si="85">E11+E23+E35+E47+E59</f>
        <v>97854</v>
      </c>
      <c r="F71" s="1040">
        <f t="shared" si="85"/>
        <v>100534</v>
      </c>
      <c r="G71" s="1040">
        <f t="shared" ref="G71:L71" si="86">G11+G23+G35+G47+G59</f>
        <v>89255</v>
      </c>
      <c r="H71" s="1040">
        <f t="shared" si="86"/>
        <v>95291</v>
      </c>
      <c r="I71" s="1040">
        <f t="shared" si="86"/>
        <v>94453</v>
      </c>
      <c r="J71" s="1040">
        <f t="shared" si="86"/>
        <v>92653</v>
      </c>
      <c r="K71" s="1040">
        <f t="shared" si="86"/>
        <v>88268</v>
      </c>
      <c r="L71" s="1040">
        <f t="shared" si="86"/>
        <v>85026</v>
      </c>
      <c r="M71" s="1044">
        <f>M11+M23+M35+M47+M59</f>
        <v>85673</v>
      </c>
      <c r="N71" s="145"/>
      <c r="O71" s="1051">
        <f>O11+O23+O35+O47+O59</f>
        <v>6808</v>
      </c>
      <c r="P71" s="1040">
        <f t="shared" ref="P71:W71" si="87">P11+P23+P35+P47+P59</f>
        <v>7177</v>
      </c>
      <c r="Q71" s="1040">
        <f t="shared" si="87"/>
        <v>5738</v>
      </c>
      <c r="R71" s="1040">
        <f t="shared" si="87"/>
        <v>7263</v>
      </c>
      <c r="S71" s="1040">
        <f t="shared" si="87"/>
        <v>6216</v>
      </c>
      <c r="T71" s="1040">
        <f t="shared" si="87"/>
        <v>6759</v>
      </c>
      <c r="U71" s="1040">
        <f t="shared" si="87"/>
        <v>7994</v>
      </c>
      <c r="V71" s="1040">
        <f t="shared" si="87"/>
        <v>7412</v>
      </c>
      <c r="W71" s="1040">
        <f t="shared" si="87"/>
        <v>8210</v>
      </c>
      <c r="X71" s="1040">
        <f t="shared" ref="X71:Z73" si="88">X11+X23+X35+X47+X59</f>
        <v>7185</v>
      </c>
      <c r="Y71" s="1040">
        <f t="shared" si="88"/>
        <v>7109</v>
      </c>
      <c r="Z71" s="1043">
        <f t="shared" si="88"/>
        <v>7802</v>
      </c>
      <c r="AA71" s="285"/>
      <c r="AB71" s="135"/>
      <c r="AC71" s="135"/>
    </row>
    <row r="72" spans="1:29" ht="11.1" customHeight="1" x14ac:dyDescent="0.15">
      <c r="A72" s="135"/>
      <c r="B72" s="1345"/>
      <c r="C72" s="1342"/>
      <c r="D72" s="146" t="s">
        <v>176</v>
      </c>
      <c r="E72" s="1136">
        <f t="shared" si="85"/>
        <v>7401785.1999999993</v>
      </c>
      <c r="F72" s="1125">
        <f t="shared" si="85"/>
        <v>7609694.6000000006</v>
      </c>
      <c r="G72" s="1125">
        <f t="shared" ref="G72:L72" si="89">G12+G24+G36+G48+G60</f>
        <v>6858967.4000000004</v>
      </c>
      <c r="H72" s="1125">
        <f t="shared" si="89"/>
        <v>7342743.8999999994</v>
      </c>
      <c r="I72" s="1125">
        <f t="shared" si="89"/>
        <v>7209040.9000000004</v>
      </c>
      <c r="J72" s="1125">
        <f t="shared" si="89"/>
        <v>7101414.3000000007</v>
      </c>
      <c r="K72" s="1125">
        <f t="shared" si="89"/>
        <v>6740728.2999999998</v>
      </c>
      <c r="L72" s="1125">
        <f t="shared" si="89"/>
        <v>6644961.8000000007</v>
      </c>
      <c r="M72" s="1135">
        <f>M12+M24+M36+M48+M60</f>
        <v>6685755.2999999989</v>
      </c>
      <c r="N72" s="145"/>
      <c r="O72" s="1136">
        <f t="shared" ref="O72:Z72" si="90">O12+O24+O36+O48+O60</f>
        <v>538998.29999999993</v>
      </c>
      <c r="P72" s="1125">
        <f t="shared" si="90"/>
        <v>565579.19999999995</v>
      </c>
      <c r="Q72" s="1125">
        <f t="shared" si="90"/>
        <v>445751.00000000006</v>
      </c>
      <c r="R72" s="1125">
        <f t="shared" si="90"/>
        <v>556798</v>
      </c>
      <c r="S72" s="1125">
        <f t="shared" si="90"/>
        <v>470852.4</v>
      </c>
      <c r="T72" s="1125">
        <f t="shared" si="90"/>
        <v>520286.7</v>
      </c>
      <c r="U72" s="1125">
        <f t="shared" si="90"/>
        <v>610356.30000000005</v>
      </c>
      <c r="V72" s="1125">
        <f t="shared" si="90"/>
        <v>580366.19999999995</v>
      </c>
      <c r="W72" s="1125">
        <f t="shared" si="90"/>
        <v>636077.69999999995</v>
      </c>
      <c r="X72" s="1125">
        <f t="shared" si="88"/>
        <v>577525.39999999991</v>
      </c>
      <c r="Y72" s="1125">
        <f t="shared" si="88"/>
        <v>567775.1</v>
      </c>
      <c r="Z72" s="1127">
        <f t="shared" si="90"/>
        <v>615389</v>
      </c>
      <c r="AA72" s="285"/>
      <c r="AB72" s="135"/>
      <c r="AC72" s="135"/>
    </row>
    <row r="73" spans="1:29" ht="11.1" customHeight="1" x14ac:dyDescent="0.15">
      <c r="A73" s="135"/>
      <c r="B73" s="1345"/>
      <c r="C73" s="1342"/>
      <c r="D73" s="146" t="s">
        <v>177</v>
      </c>
      <c r="E73" s="1148">
        <f t="shared" si="85"/>
        <v>3708629191</v>
      </c>
      <c r="F73" s="1121">
        <f t="shared" si="85"/>
        <v>4060112997</v>
      </c>
      <c r="G73" s="1121">
        <f t="shared" ref="G73:L73" si="91">G13+G25+G37+G49+G61</f>
        <v>3338719505</v>
      </c>
      <c r="H73" s="1121">
        <f t="shared" si="91"/>
        <v>3597985812</v>
      </c>
      <c r="I73" s="1121">
        <f t="shared" si="91"/>
        <v>3845757267</v>
      </c>
      <c r="J73" s="1121">
        <f t="shared" si="91"/>
        <v>3579860357</v>
      </c>
      <c r="K73" s="1121">
        <f t="shared" si="91"/>
        <v>3780340003</v>
      </c>
      <c r="L73" s="1121">
        <f t="shared" si="91"/>
        <v>3743098375</v>
      </c>
      <c r="M73" s="1142">
        <f>M13+M25+M37+M49+M61</f>
        <v>4059558852</v>
      </c>
      <c r="N73" s="147"/>
      <c r="O73" s="1148">
        <f t="shared" ref="O73:Z73" si="92">O13+O25+O37+O49+O61</f>
        <v>292897738</v>
      </c>
      <c r="P73" s="1121">
        <f t="shared" si="92"/>
        <v>346817393</v>
      </c>
      <c r="Q73" s="1121">
        <f t="shared" si="92"/>
        <v>295989716</v>
      </c>
      <c r="R73" s="1121">
        <f t="shared" si="92"/>
        <v>401132367</v>
      </c>
      <c r="S73" s="1121">
        <f t="shared" si="92"/>
        <v>322188696</v>
      </c>
      <c r="T73" s="1121">
        <f t="shared" si="92"/>
        <v>325888822</v>
      </c>
      <c r="U73" s="1121">
        <f t="shared" si="92"/>
        <v>359879737</v>
      </c>
      <c r="V73" s="1121">
        <f t="shared" si="92"/>
        <v>325773087</v>
      </c>
      <c r="W73" s="1121">
        <f t="shared" si="92"/>
        <v>383177215</v>
      </c>
      <c r="X73" s="1121">
        <f t="shared" si="88"/>
        <v>326730085</v>
      </c>
      <c r="Y73" s="1121">
        <f t="shared" si="88"/>
        <v>325982890</v>
      </c>
      <c r="Z73" s="1151">
        <f t="shared" si="92"/>
        <v>353101106</v>
      </c>
      <c r="AA73" s="285"/>
      <c r="AB73" s="135"/>
      <c r="AC73" s="135"/>
    </row>
    <row r="74" spans="1:29" ht="11.1" customHeight="1" x14ac:dyDescent="0.15">
      <c r="A74" s="135"/>
      <c r="B74" s="1345"/>
      <c r="C74" s="1343"/>
      <c r="D74" s="149" t="s">
        <v>179</v>
      </c>
      <c r="E74" s="672">
        <f>IF(E72=0,0,E73/E72)</f>
        <v>501.04523311484377</v>
      </c>
      <c r="F74" s="284">
        <f>IF(F72=0,0,F73/F72)</f>
        <v>533.54480178481799</v>
      </c>
      <c r="G74" s="284">
        <f t="shared" ref="G74:L74" si="93">IF(G72=0,0,G73/G72)</f>
        <v>486.76707590125005</v>
      </c>
      <c r="H74" s="284">
        <f t="shared" si="93"/>
        <v>490.00562473655117</v>
      </c>
      <c r="I74" s="284">
        <f t="shared" si="93"/>
        <v>533.46309451511081</v>
      </c>
      <c r="J74" s="284">
        <f t="shared" si="93"/>
        <v>504.10526773518899</v>
      </c>
      <c r="K74" s="284">
        <f t="shared" si="93"/>
        <v>560.82070582788515</v>
      </c>
      <c r="L74" s="284">
        <f t="shared" si="93"/>
        <v>563.29870474198958</v>
      </c>
      <c r="M74" s="669">
        <f>IF(M72=0,0,M73/M72)</f>
        <v>607.1952486804297</v>
      </c>
      <c r="N74" s="151"/>
      <c r="O74" s="672">
        <f t="shared" ref="O74:Z74" si="94">IF(O72=0,0,O73/O72)</f>
        <v>543.41124638055453</v>
      </c>
      <c r="P74" s="284">
        <f t="shared" si="94"/>
        <v>613.20747474447444</v>
      </c>
      <c r="Q74" s="284">
        <f t="shared" si="94"/>
        <v>664.02479411151057</v>
      </c>
      <c r="R74" s="284">
        <f t="shared" si="94"/>
        <v>720.42709743928674</v>
      </c>
      <c r="S74" s="284">
        <f t="shared" si="94"/>
        <v>684.26686579488603</v>
      </c>
      <c r="T74" s="284">
        <f t="shared" si="94"/>
        <v>626.3639297333566</v>
      </c>
      <c r="U74" s="284">
        <f t="shared" si="94"/>
        <v>589.62238449902122</v>
      </c>
      <c r="V74" s="284">
        <f t="shared" si="94"/>
        <v>561.32332827101243</v>
      </c>
      <c r="W74" s="284">
        <f t="shared" si="94"/>
        <v>602.40630193449635</v>
      </c>
      <c r="X74" s="284">
        <f t="shared" si="94"/>
        <v>565.74149812285327</v>
      </c>
      <c r="Y74" s="284">
        <f t="shared" si="94"/>
        <v>574.14087021428031</v>
      </c>
      <c r="Z74" s="674">
        <f t="shared" si="94"/>
        <v>573.78520903038566</v>
      </c>
      <c r="AA74" s="285"/>
      <c r="AB74" s="135"/>
      <c r="AC74" s="135"/>
    </row>
    <row r="75" spans="1:29" ht="11.1" customHeight="1" x14ac:dyDescent="0.15">
      <c r="A75" s="135"/>
      <c r="B75" s="1345"/>
      <c r="C75" s="1341" t="s">
        <v>232</v>
      </c>
      <c r="D75" s="144" t="s">
        <v>178</v>
      </c>
      <c r="E75" s="1054">
        <f t="shared" ref="E75:F77" si="95">E15+E27+E39+E51+E63</f>
        <v>133161</v>
      </c>
      <c r="F75" s="1055">
        <f t="shared" si="95"/>
        <v>132910</v>
      </c>
      <c r="G75" s="1055">
        <f t="shared" ref="G75:L75" si="96">G15+G27+G39+G51+G63</f>
        <v>124018</v>
      </c>
      <c r="H75" s="1055">
        <f t="shared" si="96"/>
        <v>128781</v>
      </c>
      <c r="I75" s="1055">
        <f t="shared" si="96"/>
        <v>125903</v>
      </c>
      <c r="J75" s="1055">
        <f t="shared" si="96"/>
        <v>123422</v>
      </c>
      <c r="K75" s="1055">
        <f t="shared" si="96"/>
        <v>117420</v>
      </c>
      <c r="L75" s="1055">
        <f t="shared" si="96"/>
        <v>109966</v>
      </c>
      <c r="M75" s="1056">
        <f>M15+M27+M39+M51+M63</f>
        <v>113579</v>
      </c>
      <c r="N75" s="145"/>
      <c r="O75" s="1051">
        <f t="shared" ref="O75:Z75" si="97">O67+O71</f>
        <v>9323</v>
      </c>
      <c r="P75" s="1040">
        <f t="shared" si="97"/>
        <v>9176</v>
      </c>
      <c r="Q75" s="1040">
        <f t="shared" si="97"/>
        <v>7293</v>
      </c>
      <c r="R75" s="1040">
        <f t="shared" si="97"/>
        <v>9132</v>
      </c>
      <c r="S75" s="1040">
        <f t="shared" si="97"/>
        <v>8122</v>
      </c>
      <c r="T75" s="1040">
        <f t="shared" si="97"/>
        <v>8738</v>
      </c>
      <c r="U75" s="1040">
        <f t="shared" si="97"/>
        <v>10968</v>
      </c>
      <c r="V75" s="1040">
        <f t="shared" si="97"/>
        <v>9970</v>
      </c>
      <c r="W75" s="1040">
        <f t="shared" si="97"/>
        <v>10937</v>
      </c>
      <c r="X75" s="1040">
        <f t="shared" si="97"/>
        <v>9720</v>
      </c>
      <c r="Y75" s="1040">
        <f t="shared" si="97"/>
        <v>9749</v>
      </c>
      <c r="Z75" s="1057">
        <f t="shared" si="97"/>
        <v>10451</v>
      </c>
      <c r="AA75" s="285"/>
      <c r="AB75" s="135"/>
      <c r="AC75" s="135"/>
    </row>
    <row r="76" spans="1:29" ht="11.1" customHeight="1" x14ac:dyDescent="0.15">
      <c r="A76" s="135"/>
      <c r="B76" s="1345"/>
      <c r="C76" s="1342"/>
      <c r="D76" s="146" t="s">
        <v>176</v>
      </c>
      <c r="E76" s="1136">
        <f t="shared" si="95"/>
        <v>10208390.6</v>
      </c>
      <c r="F76" s="1125">
        <f t="shared" si="95"/>
        <v>10150974.300000001</v>
      </c>
      <c r="G76" s="1125">
        <f t="shared" ref="G76:L76" si="98">G16+G28+G40+G52+G64</f>
        <v>9546545.7000000011</v>
      </c>
      <c r="H76" s="1125">
        <f t="shared" si="98"/>
        <v>9968425.0999999996</v>
      </c>
      <c r="I76" s="1125">
        <f t="shared" si="98"/>
        <v>9657195.9000000004</v>
      </c>
      <c r="J76" s="1125">
        <f t="shared" si="98"/>
        <v>9488492.5</v>
      </c>
      <c r="K76" s="1125">
        <f t="shared" si="98"/>
        <v>9027469.0999999996</v>
      </c>
      <c r="L76" s="1125">
        <f t="shared" si="98"/>
        <v>8632187.6000000015</v>
      </c>
      <c r="M76" s="1135">
        <f>M16+M28+M40+M52+M64</f>
        <v>8862673.2999999989</v>
      </c>
      <c r="N76" s="145"/>
      <c r="O76" s="1136">
        <f t="shared" ref="O76:Z76" si="99">O68+O72</f>
        <v>735947.6</v>
      </c>
      <c r="P76" s="1125">
        <f t="shared" si="99"/>
        <v>725288.5</v>
      </c>
      <c r="Q76" s="1125">
        <f t="shared" si="99"/>
        <v>565699.30000000005</v>
      </c>
      <c r="R76" s="1125">
        <f t="shared" si="99"/>
        <v>699152.7</v>
      </c>
      <c r="S76" s="1125">
        <f t="shared" si="99"/>
        <v>613090.4</v>
      </c>
      <c r="T76" s="1125">
        <f t="shared" si="99"/>
        <v>669999</v>
      </c>
      <c r="U76" s="1125">
        <f t="shared" si="99"/>
        <v>835750.20000000007</v>
      </c>
      <c r="V76" s="1125">
        <f t="shared" si="99"/>
        <v>781144</v>
      </c>
      <c r="W76" s="1125">
        <f t="shared" si="99"/>
        <v>846471.79999999993</v>
      </c>
      <c r="X76" s="1125">
        <f t="shared" si="99"/>
        <v>785519.09999999986</v>
      </c>
      <c r="Y76" s="1125">
        <f t="shared" si="99"/>
        <v>779331.1</v>
      </c>
      <c r="Z76" s="1139">
        <f t="shared" si="99"/>
        <v>825279.6</v>
      </c>
      <c r="AA76" s="285"/>
      <c r="AB76" s="135"/>
      <c r="AC76" s="135"/>
    </row>
    <row r="77" spans="1:29" ht="11.1" customHeight="1" x14ac:dyDescent="0.15">
      <c r="A77" s="135"/>
      <c r="B77" s="1345"/>
      <c r="C77" s="1342"/>
      <c r="D77" s="146" t="s">
        <v>177</v>
      </c>
      <c r="E77" s="1148">
        <f t="shared" si="95"/>
        <v>5068570294</v>
      </c>
      <c r="F77" s="1121">
        <f t="shared" si="95"/>
        <v>5373895427</v>
      </c>
      <c r="G77" s="1121">
        <f t="shared" ref="G77:L77" si="100">G17+G29+G41+G53+G65</f>
        <v>4586759908</v>
      </c>
      <c r="H77" s="1121">
        <f t="shared" si="100"/>
        <v>4811415028</v>
      </c>
      <c r="I77" s="1121">
        <f t="shared" si="100"/>
        <v>5089077934</v>
      </c>
      <c r="J77" s="1121">
        <f t="shared" si="100"/>
        <v>4703975986</v>
      </c>
      <c r="K77" s="1121">
        <f t="shared" si="100"/>
        <v>5002884452</v>
      </c>
      <c r="L77" s="1121">
        <f t="shared" si="100"/>
        <v>4798408525</v>
      </c>
      <c r="M77" s="1142">
        <f>M17+M29+M41+M53+M65</f>
        <v>5348444798</v>
      </c>
      <c r="N77" s="147"/>
      <c r="O77" s="1148">
        <f t="shared" ref="O77:Z77" si="101">O69+O73</f>
        <v>399956741</v>
      </c>
      <c r="P77" s="1121">
        <f t="shared" si="101"/>
        <v>445324636</v>
      </c>
      <c r="Q77" s="1121">
        <f t="shared" si="101"/>
        <v>376259732</v>
      </c>
      <c r="R77" s="1121">
        <f t="shared" si="101"/>
        <v>504929160</v>
      </c>
      <c r="S77" s="1121">
        <f t="shared" si="101"/>
        <v>422895566</v>
      </c>
      <c r="T77" s="1121">
        <f t="shared" si="101"/>
        <v>419971787</v>
      </c>
      <c r="U77" s="1121">
        <f t="shared" si="101"/>
        <v>486326118</v>
      </c>
      <c r="V77" s="1121">
        <f t="shared" si="101"/>
        <v>435051404</v>
      </c>
      <c r="W77" s="1121">
        <f t="shared" si="101"/>
        <v>508089265</v>
      </c>
      <c r="X77" s="1121">
        <f t="shared" si="101"/>
        <v>439862946</v>
      </c>
      <c r="Y77" s="1121">
        <f t="shared" si="101"/>
        <v>442471668</v>
      </c>
      <c r="Z77" s="1151">
        <f t="shared" si="101"/>
        <v>467305775</v>
      </c>
      <c r="AA77" s="285"/>
      <c r="AB77" s="135"/>
      <c r="AC77" s="135"/>
    </row>
    <row r="78" spans="1:29" ht="11.1" customHeight="1" x14ac:dyDescent="0.15">
      <c r="A78" s="135"/>
      <c r="B78" s="1346"/>
      <c r="C78" s="1343"/>
      <c r="D78" s="149" t="s">
        <v>179</v>
      </c>
      <c r="E78" s="672">
        <f>IF(E76=0,0,E77/E76)</f>
        <v>496.51022307081394</v>
      </c>
      <c r="F78" s="284">
        <f>IF(F76=0,0,F77/F76)</f>
        <v>529.39700842312243</v>
      </c>
      <c r="G78" s="284">
        <f t="shared" ref="G78:L78" si="102">IF(G76=0,0,G77/G76)</f>
        <v>480.46278226060338</v>
      </c>
      <c r="H78" s="284">
        <f t="shared" si="102"/>
        <v>482.66551433485716</v>
      </c>
      <c r="I78" s="284">
        <f t="shared" si="102"/>
        <v>526.97263125831375</v>
      </c>
      <c r="J78" s="284">
        <f t="shared" si="102"/>
        <v>495.75588387723337</v>
      </c>
      <c r="K78" s="284">
        <f t="shared" si="102"/>
        <v>554.18461105560584</v>
      </c>
      <c r="L78" s="284">
        <f t="shared" si="102"/>
        <v>555.87398552366949</v>
      </c>
      <c r="M78" s="669">
        <f>IF(M76=0,0,M77/M76)</f>
        <v>603.47985500040954</v>
      </c>
      <c r="N78" s="151"/>
      <c r="O78" s="672">
        <f>IF(O76=0,0,O77/O76)</f>
        <v>543.45817691368245</v>
      </c>
      <c r="P78" s="284">
        <f t="shared" ref="P78:Z78" si="103">IF(P76=0,0,P77/P76)</f>
        <v>613.99654895948299</v>
      </c>
      <c r="Q78" s="284">
        <f t="shared" si="103"/>
        <v>665.12320591522735</v>
      </c>
      <c r="R78" s="284">
        <f t="shared" si="103"/>
        <v>722.20154481274267</v>
      </c>
      <c r="S78" s="284">
        <f t="shared" si="103"/>
        <v>689.77685183131234</v>
      </c>
      <c r="T78" s="284">
        <f t="shared" si="103"/>
        <v>626.82449824551975</v>
      </c>
      <c r="U78" s="284">
        <f t="shared" si="103"/>
        <v>581.9036812674409</v>
      </c>
      <c r="V78" s="284">
        <f t="shared" si="103"/>
        <v>556.94136292412156</v>
      </c>
      <c r="W78" s="284">
        <f t="shared" si="103"/>
        <v>600.24358165269064</v>
      </c>
      <c r="X78" s="284">
        <f t="shared" si="103"/>
        <v>559.96467304232328</v>
      </c>
      <c r="Y78" s="284">
        <f t="shared" si="103"/>
        <v>567.75825833204908</v>
      </c>
      <c r="Z78" s="674">
        <f t="shared" si="103"/>
        <v>566.23933876470471</v>
      </c>
      <c r="AA78" s="285"/>
      <c r="AB78" s="135"/>
      <c r="AC78" s="135"/>
    </row>
    <row r="79" spans="1:29" ht="11.25" customHeight="1" x14ac:dyDescent="0.15">
      <c r="A79" s="135"/>
      <c r="B79" s="286"/>
      <c r="C79" s="287"/>
      <c r="D79" s="288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9"/>
      <c r="P79" s="9" t="s">
        <v>251</v>
      </c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35"/>
      <c r="AB79" s="135"/>
      <c r="AC79" s="135"/>
    </row>
    <row r="80" spans="1:29" x14ac:dyDescent="0.15">
      <c r="A80" s="1182" t="s">
        <v>594</v>
      </c>
      <c r="B80" s="1184"/>
      <c r="C80" s="1184"/>
      <c r="D80" s="1184"/>
      <c r="E80" s="1184"/>
      <c r="F80" s="1184"/>
      <c r="G80" s="1184"/>
      <c r="H80" s="1184"/>
      <c r="I80" s="1184"/>
      <c r="J80" s="1184"/>
      <c r="K80" s="1184"/>
      <c r="L80" s="1184"/>
      <c r="M80" s="1184"/>
      <c r="N80" s="1184"/>
      <c r="O80" s="1314">
        <v>57</v>
      </c>
      <c r="P80" s="1340"/>
      <c r="Q80" s="1340"/>
      <c r="R80" s="1340"/>
      <c r="S80" s="1340"/>
      <c r="T80" s="1340"/>
      <c r="U80" s="1340"/>
      <c r="V80" s="1340"/>
      <c r="W80" s="1340"/>
      <c r="X80" s="1340"/>
      <c r="Y80" s="1340"/>
      <c r="Z80" s="1340"/>
    </row>
    <row r="81" spans="5:23" x14ac:dyDescent="0.15">
      <c r="R81" s="289"/>
      <c r="W81" t="s">
        <v>0</v>
      </c>
    </row>
    <row r="82" spans="5:23" x14ac:dyDescent="0.15">
      <c r="E82" s="139"/>
      <c r="Q82" s="2"/>
      <c r="R82" s="9"/>
      <c r="T82" s="9"/>
    </row>
    <row r="83" spans="5:23" x14ac:dyDescent="0.15">
      <c r="Q83" s="2"/>
      <c r="R83" s="9"/>
      <c r="T83" s="9"/>
    </row>
    <row r="84" spans="5:23" x14ac:dyDescent="0.15">
      <c r="Q84" s="2"/>
      <c r="R84" s="9"/>
      <c r="T84" s="9"/>
    </row>
    <row r="85" spans="5:23" x14ac:dyDescent="0.15">
      <c r="P85" s="2"/>
      <c r="Q85" s="2"/>
      <c r="R85" s="9"/>
      <c r="T85" s="9"/>
    </row>
    <row r="86" spans="5:23" x14ac:dyDescent="0.15">
      <c r="P86" s="2"/>
      <c r="Q86" s="2"/>
      <c r="R86" s="9"/>
      <c r="T86" s="9"/>
    </row>
    <row r="87" spans="5:23" x14ac:dyDescent="0.15">
      <c r="P87" s="2"/>
      <c r="Q87" s="2"/>
      <c r="R87" s="9"/>
      <c r="T87" s="9"/>
    </row>
    <row r="88" spans="5:23" x14ac:dyDescent="0.15">
      <c r="P88" s="2"/>
      <c r="Q88" s="2"/>
      <c r="R88" s="9"/>
      <c r="T88" s="9"/>
    </row>
    <row r="89" spans="5:23" x14ac:dyDescent="0.15">
      <c r="P89" s="2"/>
      <c r="Q89" s="2"/>
      <c r="R89" s="9"/>
      <c r="T89" s="9"/>
    </row>
    <row r="90" spans="5:23" x14ac:dyDescent="0.15">
      <c r="P90" s="2"/>
      <c r="Q90" s="2"/>
      <c r="R90" s="9"/>
    </row>
    <row r="91" spans="5:23" x14ac:dyDescent="0.15">
      <c r="P91" s="2"/>
      <c r="Q91" s="2"/>
      <c r="R91" s="9"/>
    </row>
    <row r="92" spans="5:23" x14ac:dyDescent="0.15">
      <c r="P92" s="2"/>
      <c r="Q92" s="2"/>
      <c r="R92" s="9"/>
      <c r="T92" s="9"/>
    </row>
    <row r="93" spans="5:23" x14ac:dyDescent="0.15">
      <c r="P93" s="2"/>
      <c r="Q93" s="2"/>
    </row>
    <row r="94" spans="5:23" x14ac:dyDescent="0.15">
      <c r="P94" s="2"/>
    </row>
    <row r="95" spans="5:23" x14ac:dyDescent="0.15">
      <c r="P95" s="2"/>
    </row>
    <row r="96" spans="5:23" x14ac:dyDescent="0.15">
      <c r="P96" s="2"/>
    </row>
  </sheetData>
  <mergeCells count="28">
    <mergeCell ref="C47:C50"/>
    <mergeCell ref="C51:C54"/>
    <mergeCell ref="B55:B66"/>
    <mergeCell ref="C55:C58"/>
    <mergeCell ref="C59:C62"/>
    <mergeCell ref="Y5:Z5"/>
    <mergeCell ref="B6:D6"/>
    <mergeCell ref="B7:B18"/>
    <mergeCell ref="B19:B30"/>
    <mergeCell ref="C19:C22"/>
    <mergeCell ref="C23:C26"/>
    <mergeCell ref="C27:C30"/>
    <mergeCell ref="A80:N80"/>
    <mergeCell ref="O80:Z80"/>
    <mergeCell ref="C7:C10"/>
    <mergeCell ref="C11:C14"/>
    <mergeCell ref="C15:C18"/>
    <mergeCell ref="B31:B42"/>
    <mergeCell ref="C31:C34"/>
    <mergeCell ref="C35:C38"/>
    <mergeCell ref="C39:C42"/>
    <mergeCell ref="B43:B54"/>
    <mergeCell ref="C63:C66"/>
    <mergeCell ref="B67:B78"/>
    <mergeCell ref="C67:C70"/>
    <mergeCell ref="C71:C74"/>
    <mergeCell ref="C75:C78"/>
    <mergeCell ref="C43:C46"/>
  </mergeCells>
  <phoneticPr fontId="2"/>
  <pageMargins left="0.39370078740157483" right="0.19685039370078741" top="0.43307086614173229" bottom="3.937007874015748E-2" header="0.19685039370078741" footer="0"/>
  <pageSetup paperSize="9" fitToWidth="0" orientation="portrait" r:id="rId1"/>
  <headerFooter alignWithMargins="0"/>
  <colBreaks count="1" manualBreakCount="1">
    <brk id="13" max="79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44"/>
  </sheetPr>
  <dimension ref="A12:I57"/>
  <sheetViews>
    <sheetView zoomScale="130" workbookViewId="0">
      <selection activeCell="E29" sqref="E29"/>
    </sheetView>
  </sheetViews>
  <sheetFormatPr defaultRowHeight="13.5" x14ac:dyDescent="0.15"/>
  <sheetData>
    <row r="12" spans="1:9" ht="30.75" x14ac:dyDescent="0.3">
      <c r="A12" s="1347"/>
      <c r="B12" s="1347"/>
      <c r="C12" s="1347"/>
      <c r="D12" s="1347"/>
      <c r="E12" s="1347"/>
      <c r="F12" s="1347"/>
      <c r="G12" s="1347"/>
      <c r="H12" s="1347"/>
      <c r="I12" s="1347"/>
    </row>
    <row r="55" spans="1:9" ht="11.1" customHeight="1" x14ac:dyDescent="0.15"/>
    <row r="56" spans="1:9" ht="11.1" customHeight="1" x14ac:dyDescent="0.15"/>
    <row r="57" spans="1:9" x14ac:dyDescent="0.15">
      <c r="A57" s="1182"/>
      <c r="B57" s="1182"/>
      <c r="C57" s="1182"/>
      <c r="D57" s="1182"/>
      <c r="E57" s="1182"/>
      <c r="F57" s="1182"/>
      <c r="G57" s="1182"/>
      <c r="H57" s="1182"/>
      <c r="I57" s="1182"/>
    </row>
  </sheetData>
  <mergeCells count="2">
    <mergeCell ref="A12:I12"/>
    <mergeCell ref="A57:I57"/>
  </mergeCells>
  <phoneticPr fontId="2"/>
  <pageMargins left="0.75" right="0.75" top="1" bottom="0.55000000000000004" header="0.51200000000000001" footer="0.3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indexed="44"/>
  </sheetPr>
  <dimension ref="A12:I57"/>
  <sheetViews>
    <sheetView workbookViewId="0">
      <selection activeCell="N37" sqref="N37"/>
    </sheetView>
  </sheetViews>
  <sheetFormatPr defaultRowHeight="13.5" x14ac:dyDescent="0.15"/>
  <sheetData>
    <row r="12" spans="1:9" ht="30.75" x14ac:dyDescent="0.3">
      <c r="A12" s="1347" t="s">
        <v>16</v>
      </c>
      <c r="B12" s="1347"/>
      <c r="C12" s="1347"/>
      <c r="D12" s="1347"/>
      <c r="E12" s="1347"/>
      <c r="F12" s="1347"/>
      <c r="G12" s="1347"/>
      <c r="H12" s="1347"/>
      <c r="I12" s="1347"/>
    </row>
    <row r="25" spans="2:3" ht="17.25" x14ac:dyDescent="0.2">
      <c r="B25" s="13"/>
    </row>
    <row r="27" spans="2:3" ht="14.25" x14ac:dyDescent="0.15">
      <c r="B27" s="28"/>
      <c r="C27" s="165"/>
    </row>
    <row r="28" spans="2:3" ht="14.25" x14ac:dyDescent="0.15">
      <c r="B28" s="28"/>
      <c r="C28" s="165"/>
    </row>
    <row r="29" spans="2:3" ht="14.25" x14ac:dyDescent="0.15">
      <c r="B29" s="28"/>
      <c r="C29" s="165"/>
    </row>
    <row r="30" spans="2:3" ht="14.25" x14ac:dyDescent="0.15">
      <c r="B30" s="28"/>
      <c r="C30" s="165"/>
    </row>
    <row r="55" spans="1:9" ht="11.1" customHeight="1" x14ac:dyDescent="0.15"/>
    <row r="56" spans="1:9" ht="11.1" customHeight="1" x14ac:dyDescent="0.15"/>
    <row r="57" spans="1:9" x14ac:dyDescent="0.15">
      <c r="A57" s="1182"/>
      <c r="B57" s="1182"/>
      <c r="C57" s="1182"/>
      <c r="D57" s="1182"/>
      <c r="E57" s="1182"/>
      <c r="F57" s="1182"/>
      <c r="G57" s="1182"/>
      <c r="H57" s="1182"/>
      <c r="I57" s="1182"/>
    </row>
  </sheetData>
  <mergeCells count="2">
    <mergeCell ref="A12:I12"/>
    <mergeCell ref="A57:I57"/>
  </mergeCells>
  <phoneticPr fontId="2"/>
  <pageMargins left="0.75" right="0.75" top="1" bottom="0.55000000000000004" header="0.51200000000000001" footer="0.3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54"/>
  <sheetViews>
    <sheetView zoomScaleNormal="100" workbookViewId="0">
      <selection activeCell="T4" sqref="T4"/>
    </sheetView>
  </sheetViews>
  <sheetFormatPr defaultRowHeight="13.5" x14ac:dyDescent="0.15"/>
  <cols>
    <col min="1" max="1" width="5.625" customWidth="1"/>
    <col min="2" max="2" width="11.625" customWidth="1"/>
    <col min="3" max="3" width="15.625" customWidth="1"/>
    <col min="4" max="4" width="8.625" customWidth="1"/>
    <col min="5" max="5" width="4.625" customWidth="1"/>
    <col min="6" max="6" width="5.625" customWidth="1"/>
    <col min="7" max="8" width="15.625" customWidth="1"/>
    <col min="9" max="9" width="10.625" customWidth="1"/>
    <col min="10" max="10" width="5.625" customWidth="1"/>
  </cols>
  <sheetData>
    <row r="1" spans="1:10" ht="17.25" x14ac:dyDescent="0.2">
      <c r="B1" s="13" t="s">
        <v>350</v>
      </c>
    </row>
    <row r="2" spans="1:10" ht="8.25" customHeight="1" x14ac:dyDescent="0.15"/>
    <row r="3" spans="1:10" ht="14.25" x14ac:dyDescent="0.15">
      <c r="B3" s="28" t="s">
        <v>18</v>
      </c>
      <c r="C3" s="165">
        <v>0.47916666666666669</v>
      </c>
    </row>
    <row r="4" spans="1:10" ht="14.25" x14ac:dyDescent="0.15">
      <c r="B4" s="28" t="s">
        <v>49</v>
      </c>
      <c r="C4" s="165">
        <v>0.5</v>
      </c>
    </row>
    <row r="5" spans="1:10" ht="14.25" x14ac:dyDescent="0.15">
      <c r="B5" s="28" t="s">
        <v>218</v>
      </c>
      <c r="C5" s="165">
        <v>0.45833333333333331</v>
      </c>
      <c r="D5" t="s">
        <v>351</v>
      </c>
    </row>
    <row r="6" spans="1:10" ht="24.7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6.5" customHeight="1" x14ac:dyDescent="0.2">
      <c r="A7" s="3"/>
      <c r="B7" s="13" t="s">
        <v>436</v>
      </c>
      <c r="C7" s="3"/>
      <c r="D7" s="3"/>
      <c r="E7" s="3"/>
      <c r="F7" s="3"/>
      <c r="G7" s="3"/>
      <c r="H7" s="3"/>
      <c r="I7" s="3"/>
      <c r="J7" s="3"/>
    </row>
    <row r="8" spans="1:10" ht="6.7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" customHeight="1" x14ac:dyDescent="0.2">
      <c r="A9" s="3"/>
      <c r="B9" s="28" t="s">
        <v>102</v>
      </c>
      <c r="C9" s="22" t="s">
        <v>457</v>
      </c>
      <c r="D9" s="13"/>
      <c r="E9" s="13"/>
      <c r="F9" s="13"/>
      <c r="G9" s="10"/>
      <c r="I9" s="3"/>
      <c r="J9" s="3"/>
    </row>
    <row r="10" spans="1:10" ht="21" customHeight="1" x14ac:dyDescent="0.2">
      <c r="A10" s="3"/>
      <c r="B10" s="28" t="s">
        <v>103</v>
      </c>
      <c r="C10" s="25" t="s">
        <v>458</v>
      </c>
      <c r="D10" s="13"/>
      <c r="E10" s="13"/>
      <c r="F10" s="13"/>
      <c r="G10" s="10"/>
      <c r="I10" s="3"/>
      <c r="J10" s="3"/>
    </row>
    <row r="11" spans="1:10" ht="21" customHeight="1" x14ac:dyDescent="0.2">
      <c r="A11" s="3"/>
      <c r="B11" s="28" t="s">
        <v>104</v>
      </c>
      <c r="C11" s="22" t="s">
        <v>459</v>
      </c>
      <c r="D11" s="13"/>
      <c r="E11" s="13"/>
      <c r="F11" s="13"/>
      <c r="G11" s="10"/>
      <c r="I11" s="3"/>
      <c r="J11" s="3"/>
    </row>
    <row r="12" spans="1:10" ht="21" customHeight="1" x14ac:dyDescent="0.15">
      <c r="A12" s="3"/>
      <c r="B12" s="23"/>
      <c r="C12" s="3"/>
      <c r="D12" s="3"/>
      <c r="E12" s="3"/>
      <c r="F12" s="3"/>
      <c r="G12" s="3"/>
      <c r="H12" s="3"/>
      <c r="I12" s="3"/>
      <c r="J12" s="3"/>
    </row>
    <row r="13" spans="1:10" ht="21" customHeight="1" x14ac:dyDescent="0.15">
      <c r="A13" s="3"/>
      <c r="B13" s="23" t="s">
        <v>105</v>
      </c>
      <c r="C13" s="3"/>
      <c r="D13" s="24">
        <v>15540</v>
      </c>
      <c r="E13" s="3" t="s">
        <v>124</v>
      </c>
      <c r="F13" s="3"/>
      <c r="G13" s="3" t="s">
        <v>125</v>
      </c>
      <c r="H13" s="3" t="s">
        <v>141</v>
      </c>
      <c r="I13" s="3"/>
      <c r="J13" s="3"/>
    </row>
    <row r="14" spans="1:10" ht="21" customHeight="1" x14ac:dyDescent="0.15">
      <c r="A14" s="3"/>
      <c r="B14" s="26" t="s">
        <v>106</v>
      </c>
      <c r="C14" s="3"/>
      <c r="D14" s="3"/>
      <c r="E14" s="3"/>
      <c r="F14" s="3"/>
      <c r="G14" s="3"/>
      <c r="H14" s="3" t="s">
        <v>456</v>
      </c>
      <c r="I14" s="3"/>
      <c r="J14" s="3"/>
    </row>
    <row r="15" spans="1:10" ht="21" customHeight="1" x14ac:dyDescent="0.15">
      <c r="A15" s="3"/>
      <c r="B15" s="23"/>
      <c r="C15" s="3"/>
      <c r="D15" s="3"/>
      <c r="E15" s="3"/>
      <c r="F15" s="3"/>
      <c r="G15" s="3" t="s">
        <v>126</v>
      </c>
      <c r="H15" s="3" t="s">
        <v>143</v>
      </c>
      <c r="I15" s="3"/>
      <c r="J15" s="3"/>
    </row>
    <row r="16" spans="1:10" ht="21" customHeight="1" x14ac:dyDescent="0.15">
      <c r="A16" s="3"/>
      <c r="B16" s="23" t="s">
        <v>107</v>
      </c>
      <c r="C16" s="3" t="s">
        <v>108</v>
      </c>
      <c r="D16" s="24">
        <v>1096</v>
      </c>
      <c r="E16" s="3" t="s">
        <v>460</v>
      </c>
      <c r="F16" s="3"/>
      <c r="G16" s="3"/>
      <c r="H16" s="3" t="s">
        <v>142</v>
      </c>
      <c r="I16" s="3"/>
      <c r="J16" s="3"/>
    </row>
    <row r="17" spans="1:10" ht="21" customHeight="1" x14ac:dyDescent="0.15">
      <c r="A17" s="3"/>
      <c r="B17" s="23"/>
      <c r="C17" s="3" t="s">
        <v>109</v>
      </c>
      <c r="D17" s="24">
        <v>651</v>
      </c>
      <c r="E17" s="3" t="s">
        <v>124</v>
      </c>
      <c r="F17" s="3"/>
      <c r="G17" s="3" t="s">
        <v>201</v>
      </c>
      <c r="H17" s="3"/>
      <c r="I17" s="3"/>
      <c r="J17" s="3"/>
    </row>
    <row r="18" spans="1:10" ht="21" customHeight="1" x14ac:dyDescent="0.15">
      <c r="A18" s="3"/>
      <c r="B18" s="23"/>
      <c r="C18" s="3" t="s">
        <v>110</v>
      </c>
      <c r="D18" s="24">
        <v>430</v>
      </c>
      <c r="E18" s="3" t="s">
        <v>461</v>
      </c>
      <c r="F18" s="3"/>
      <c r="G18" s="3"/>
      <c r="H18" s="3" t="s">
        <v>202</v>
      </c>
      <c r="I18" s="3"/>
      <c r="J18" s="3"/>
    </row>
    <row r="19" spans="1:10" ht="21" customHeight="1" x14ac:dyDescent="0.15">
      <c r="A19" s="3"/>
      <c r="B19" s="23"/>
      <c r="C19" s="3" t="s">
        <v>111</v>
      </c>
      <c r="D19" s="24">
        <v>282</v>
      </c>
      <c r="E19" s="3" t="s">
        <v>124</v>
      </c>
      <c r="F19" s="3"/>
      <c r="G19" s="3"/>
      <c r="H19" s="3" t="s">
        <v>203</v>
      </c>
      <c r="I19" s="3"/>
      <c r="J19" s="3"/>
    </row>
    <row r="20" spans="1:10" ht="21" customHeight="1" x14ac:dyDescent="0.15">
      <c r="A20" s="3"/>
      <c r="B20" s="23"/>
      <c r="C20" s="3" t="s">
        <v>112</v>
      </c>
      <c r="D20" s="24">
        <v>380</v>
      </c>
      <c r="E20" s="3" t="s">
        <v>462</v>
      </c>
      <c r="F20" s="3"/>
      <c r="G20" s="3"/>
      <c r="H20" s="3"/>
      <c r="I20" s="3"/>
      <c r="J20" s="3"/>
    </row>
    <row r="21" spans="1:10" ht="21" customHeight="1" x14ac:dyDescent="0.15">
      <c r="A21" s="3"/>
      <c r="B21" s="23"/>
      <c r="C21" s="3" t="s">
        <v>113</v>
      </c>
      <c r="D21" s="24">
        <v>235</v>
      </c>
      <c r="E21" s="3" t="s">
        <v>463</v>
      </c>
      <c r="F21" s="3"/>
      <c r="G21" s="3"/>
      <c r="H21" s="3"/>
      <c r="I21" s="3"/>
      <c r="J21" s="3"/>
    </row>
    <row r="22" spans="1:10" ht="21" customHeight="1" x14ac:dyDescent="0.15">
      <c r="A22" s="3"/>
      <c r="B22" s="23" t="s">
        <v>114</v>
      </c>
      <c r="C22" s="3" t="s">
        <v>108</v>
      </c>
      <c r="D22" s="24">
        <v>818</v>
      </c>
      <c r="E22" s="3" t="s">
        <v>460</v>
      </c>
      <c r="F22" s="3"/>
      <c r="G22" s="3" t="s">
        <v>464</v>
      </c>
      <c r="H22" s="3"/>
      <c r="I22" s="3"/>
      <c r="J22" s="3"/>
    </row>
    <row r="23" spans="1:10" ht="21" customHeight="1" x14ac:dyDescent="0.15">
      <c r="A23" s="3"/>
      <c r="B23" s="23"/>
      <c r="C23" s="3" t="s">
        <v>109</v>
      </c>
      <c r="D23" s="24">
        <v>625</v>
      </c>
      <c r="E23" s="3" t="s">
        <v>124</v>
      </c>
      <c r="F23" s="3"/>
      <c r="G23" s="26" t="s">
        <v>134</v>
      </c>
      <c r="H23" s="3"/>
      <c r="I23" s="3"/>
      <c r="J23" s="3"/>
    </row>
    <row r="24" spans="1:10" ht="21" customHeight="1" x14ac:dyDescent="0.15">
      <c r="A24" s="3"/>
      <c r="B24" s="23"/>
      <c r="C24" s="3" t="s">
        <v>110</v>
      </c>
      <c r="D24" s="24">
        <v>497</v>
      </c>
      <c r="E24" s="3" t="s">
        <v>461</v>
      </c>
      <c r="F24" s="3"/>
      <c r="G24" s="26" t="s">
        <v>135</v>
      </c>
      <c r="H24" s="3"/>
      <c r="I24" s="3"/>
      <c r="J24" s="3"/>
    </row>
    <row r="25" spans="1:10" ht="21" customHeight="1" x14ac:dyDescent="0.15">
      <c r="A25" s="3"/>
      <c r="B25" s="23"/>
      <c r="C25" s="3" t="s">
        <v>111</v>
      </c>
      <c r="D25" s="24">
        <v>305</v>
      </c>
      <c r="E25" s="3" t="s">
        <v>124</v>
      </c>
      <c r="F25" s="3"/>
      <c r="G25" s="3"/>
      <c r="H25" s="3"/>
      <c r="I25" s="3"/>
      <c r="J25" s="3"/>
    </row>
    <row r="26" spans="1:10" ht="21" customHeight="1" x14ac:dyDescent="0.15">
      <c r="A26" s="3"/>
      <c r="B26" s="23"/>
      <c r="C26" s="3" t="s">
        <v>112</v>
      </c>
      <c r="D26" s="24">
        <v>238</v>
      </c>
      <c r="E26" s="3" t="s">
        <v>462</v>
      </c>
      <c r="F26" s="3"/>
      <c r="G26" s="3" t="s">
        <v>127</v>
      </c>
      <c r="H26" s="3"/>
      <c r="I26" s="3"/>
      <c r="J26" s="3"/>
    </row>
    <row r="27" spans="1:10" ht="21" customHeight="1" x14ac:dyDescent="0.15">
      <c r="A27" s="3"/>
      <c r="B27" s="23"/>
      <c r="C27" s="3" t="s">
        <v>113</v>
      </c>
      <c r="D27" s="24">
        <v>136</v>
      </c>
      <c r="E27" s="3" t="s">
        <v>463</v>
      </c>
      <c r="F27" s="3"/>
      <c r="G27" s="26" t="s">
        <v>128</v>
      </c>
      <c r="H27" s="27" t="s">
        <v>465</v>
      </c>
      <c r="I27" s="3"/>
      <c r="J27" s="3"/>
    </row>
    <row r="28" spans="1:10" ht="21" customHeight="1" x14ac:dyDescent="0.15">
      <c r="A28" s="3"/>
      <c r="B28" s="23" t="s">
        <v>115</v>
      </c>
      <c r="C28" s="3"/>
      <c r="D28" s="24">
        <v>463</v>
      </c>
      <c r="E28" s="3" t="s">
        <v>124</v>
      </c>
      <c r="F28" s="3"/>
      <c r="G28" s="26" t="s">
        <v>128</v>
      </c>
      <c r="H28" s="3" t="s">
        <v>466</v>
      </c>
      <c r="I28" s="3"/>
      <c r="J28" s="3"/>
    </row>
    <row r="29" spans="1:10" ht="21" customHeight="1" x14ac:dyDescent="0.15">
      <c r="A29" s="3"/>
      <c r="B29" s="23" t="s">
        <v>116</v>
      </c>
      <c r="C29" s="3"/>
      <c r="D29" s="24">
        <v>321</v>
      </c>
      <c r="E29" s="3" t="s">
        <v>124</v>
      </c>
      <c r="F29" s="3"/>
      <c r="G29" s="3" t="s">
        <v>129</v>
      </c>
      <c r="H29" s="3"/>
      <c r="I29" s="3"/>
      <c r="J29" s="3"/>
    </row>
    <row r="30" spans="1:10" ht="21" customHeight="1" x14ac:dyDescent="0.15">
      <c r="A30" s="3"/>
      <c r="B30" s="23" t="s">
        <v>117</v>
      </c>
      <c r="C30" s="3"/>
      <c r="D30" s="24">
        <v>166</v>
      </c>
      <c r="E30" s="3" t="s">
        <v>467</v>
      </c>
      <c r="F30" s="3"/>
      <c r="G30" s="3" t="s">
        <v>347</v>
      </c>
      <c r="H30" s="3" t="s">
        <v>346</v>
      </c>
      <c r="I30" s="3"/>
      <c r="J30" s="3"/>
    </row>
    <row r="31" spans="1:10" ht="21" customHeight="1" x14ac:dyDescent="0.15">
      <c r="A31" s="3"/>
      <c r="B31" s="23" t="s">
        <v>118</v>
      </c>
      <c r="C31" s="3"/>
      <c r="D31" s="24">
        <v>174</v>
      </c>
      <c r="E31" s="3" t="s">
        <v>462</v>
      </c>
      <c r="F31" s="3"/>
      <c r="G31" s="3" t="s">
        <v>348</v>
      </c>
      <c r="H31" s="3" t="s">
        <v>136</v>
      </c>
      <c r="I31" s="3"/>
      <c r="J31" s="3"/>
    </row>
    <row r="32" spans="1:10" ht="21" customHeight="1" x14ac:dyDescent="0.15">
      <c r="A32" s="3"/>
      <c r="B32" s="23" t="s">
        <v>119</v>
      </c>
      <c r="C32" s="3"/>
      <c r="D32" s="24">
        <v>243</v>
      </c>
      <c r="E32" s="3" t="s">
        <v>468</v>
      </c>
      <c r="F32" s="3"/>
      <c r="G32" s="3" t="s">
        <v>349</v>
      </c>
      <c r="H32" s="3"/>
      <c r="I32" s="3"/>
      <c r="J32" s="3"/>
    </row>
    <row r="33" spans="1:10" ht="21" customHeight="1" x14ac:dyDescent="0.15">
      <c r="A33" s="3"/>
      <c r="B33" s="23"/>
      <c r="C33" s="3"/>
      <c r="D33" s="24"/>
      <c r="E33" s="3"/>
      <c r="F33" s="3"/>
      <c r="G33" s="3" t="s">
        <v>130</v>
      </c>
      <c r="H33" s="3"/>
      <c r="I33" s="3"/>
      <c r="J33" s="3"/>
    </row>
    <row r="34" spans="1:10" ht="21" customHeight="1" x14ac:dyDescent="0.15">
      <c r="A34" s="3"/>
      <c r="B34" s="23" t="s">
        <v>120</v>
      </c>
      <c r="C34" s="3"/>
      <c r="D34" s="24">
        <v>3191</v>
      </c>
      <c r="E34" s="3" t="s">
        <v>469</v>
      </c>
      <c r="F34" s="3"/>
      <c r="G34" s="26" t="s">
        <v>137</v>
      </c>
      <c r="H34" s="3"/>
      <c r="I34" s="3"/>
      <c r="J34" s="3"/>
    </row>
    <row r="35" spans="1:10" ht="21" customHeight="1" x14ac:dyDescent="0.15">
      <c r="A35" s="3"/>
      <c r="B35" s="23" t="s">
        <v>121</v>
      </c>
      <c r="C35" s="3"/>
      <c r="D35" s="24">
        <v>840</v>
      </c>
      <c r="E35" s="3" t="s">
        <v>470</v>
      </c>
      <c r="F35" s="3"/>
      <c r="G35" s="26" t="s">
        <v>138</v>
      </c>
      <c r="H35" s="3"/>
      <c r="I35" s="3"/>
      <c r="J35" s="3"/>
    </row>
    <row r="36" spans="1:10" ht="21" customHeight="1" x14ac:dyDescent="0.15">
      <c r="A36" s="3"/>
      <c r="B36" s="23" t="s">
        <v>122</v>
      </c>
      <c r="C36" s="3"/>
      <c r="D36" s="24">
        <v>80</v>
      </c>
      <c r="E36" s="3" t="s">
        <v>471</v>
      </c>
      <c r="F36" s="3"/>
      <c r="G36" s="3" t="s">
        <v>121</v>
      </c>
      <c r="H36" s="3"/>
      <c r="I36" s="3"/>
      <c r="J36" s="3"/>
    </row>
    <row r="37" spans="1:10" ht="21" customHeight="1" x14ac:dyDescent="0.15">
      <c r="A37" s="3"/>
      <c r="B37" s="23" t="s">
        <v>123</v>
      </c>
      <c r="C37" s="3"/>
      <c r="D37" s="24">
        <v>120</v>
      </c>
      <c r="E37" s="3" t="s">
        <v>124</v>
      </c>
      <c r="F37" s="3"/>
      <c r="G37" s="26" t="s">
        <v>131</v>
      </c>
      <c r="H37" s="3" t="s">
        <v>472</v>
      </c>
      <c r="I37" s="3"/>
      <c r="J37" s="3"/>
    </row>
    <row r="38" spans="1:10" ht="18" customHeight="1" x14ac:dyDescent="0.15">
      <c r="A38" s="3"/>
      <c r="B38" s="23" t="s">
        <v>292</v>
      </c>
      <c r="C38" s="3"/>
      <c r="D38" s="24">
        <f>6*2.4</f>
        <v>14.399999999999999</v>
      </c>
      <c r="E38" s="3" t="s">
        <v>473</v>
      </c>
      <c r="F38" s="3"/>
      <c r="G38" s="26" t="s">
        <v>132</v>
      </c>
      <c r="H38" s="3" t="s">
        <v>133</v>
      </c>
      <c r="I38" s="3"/>
      <c r="J38" s="3"/>
    </row>
    <row r="39" spans="1:10" ht="18" customHeight="1" x14ac:dyDescent="0.15">
      <c r="A39" s="3"/>
      <c r="B39" s="23" t="s">
        <v>293</v>
      </c>
      <c r="C39" s="3"/>
      <c r="D39" s="24">
        <f>6.3*3.6</f>
        <v>22.68</v>
      </c>
      <c r="E39" s="3" t="s">
        <v>474</v>
      </c>
      <c r="F39" s="3"/>
      <c r="G39" s="3"/>
      <c r="H39" s="3"/>
      <c r="I39" s="3"/>
      <c r="J39" s="3"/>
    </row>
    <row r="40" spans="1:10" ht="18" customHeight="1" x14ac:dyDescent="0.15">
      <c r="A40" s="3"/>
      <c r="B40" s="23"/>
      <c r="C40" s="3"/>
      <c r="D40" s="3"/>
      <c r="E40" s="3"/>
      <c r="F40" s="3"/>
      <c r="G40" s="3"/>
      <c r="H40" s="3"/>
      <c r="I40" s="3"/>
      <c r="J40" s="3"/>
    </row>
    <row r="41" spans="1:10" ht="10.5" customHeight="1" x14ac:dyDescent="0.15">
      <c r="A41" s="3"/>
      <c r="B41" s="23"/>
      <c r="C41" s="3"/>
      <c r="D41" s="3"/>
      <c r="E41" s="3"/>
      <c r="F41" s="3"/>
      <c r="G41" s="3"/>
      <c r="H41" s="3"/>
      <c r="I41" s="3"/>
      <c r="J41" s="3"/>
    </row>
    <row r="43" spans="1:10" x14ac:dyDescent="0.15">
      <c r="A43" s="1182" t="s">
        <v>480</v>
      </c>
      <c r="B43" s="1182"/>
      <c r="C43" s="1182"/>
      <c r="D43" s="1182"/>
      <c r="E43" s="1182"/>
      <c r="F43" s="1182"/>
      <c r="G43" s="1182"/>
      <c r="H43" s="1182"/>
      <c r="I43" s="1182"/>
      <c r="J43" s="21"/>
    </row>
    <row r="54" spans="2:2" x14ac:dyDescent="0.15">
      <c r="B54" s="3"/>
    </row>
  </sheetData>
  <mergeCells count="1">
    <mergeCell ref="A43:I43"/>
  </mergeCells>
  <phoneticPr fontId="2"/>
  <pageMargins left="0.39370078740157483" right="0.39370078740157483" top="0.78740157480314965" bottom="0.51" header="0.51181102362204722" footer="0.2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</sheetPr>
  <dimension ref="A1:AH33"/>
  <sheetViews>
    <sheetView showGridLines="0" view="pageBreakPreview" zoomScaleNormal="100" zoomScaleSheetLayoutView="100" workbookViewId="0">
      <pane xSplit="3" ySplit="9" topLeftCell="D25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3.5" x14ac:dyDescent="0.15"/>
  <cols>
    <col min="1" max="1" width="1.875" customWidth="1"/>
    <col min="2" max="2" width="5.5" customWidth="1"/>
    <col min="3" max="3" width="6.375" bestFit="1" customWidth="1"/>
    <col min="4" max="4" width="8.5" customWidth="1"/>
    <col min="5" max="5" width="6.75" bestFit="1" customWidth="1"/>
    <col min="6" max="6" width="9.375" customWidth="1"/>
    <col min="7" max="7" width="6.5" customWidth="1"/>
    <col min="8" max="8" width="6.625" bestFit="1" customWidth="1"/>
    <col min="9" max="9" width="8.25" customWidth="1"/>
    <col min="10" max="10" width="6.5" customWidth="1"/>
    <col min="11" max="11" width="7.375" customWidth="1"/>
    <col min="12" max="12" width="8.25" customWidth="1"/>
    <col min="13" max="13" width="7" bestFit="1" customWidth="1"/>
    <col min="14" max="14" width="6.5" customWidth="1"/>
    <col min="15" max="15" width="7.375" customWidth="1"/>
    <col min="16" max="16" width="8" customWidth="1"/>
    <col min="17" max="17" width="7.5" customWidth="1"/>
    <col min="18" max="18" width="9.125" customWidth="1"/>
    <col min="19" max="19" width="8.125" customWidth="1"/>
    <col min="20" max="20" width="6.125" customWidth="1"/>
    <col min="21" max="21" width="6.875" bestFit="1" customWidth="1"/>
    <col min="22" max="22" width="4.75" customWidth="1"/>
    <col min="23" max="23" width="5.875" customWidth="1"/>
    <col min="24" max="24" width="5.5" customWidth="1"/>
    <col min="25" max="25" width="9.125" customWidth="1"/>
    <col min="26" max="26" width="6.5" customWidth="1"/>
    <col min="27" max="27" width="10" customWidth="1"/>
    <col min="28" max="28" width="5.75" customWidth="1"/>
    <col min="29" max="29" width="4.625" customWidth="1"/>
    <col min="30" max="30" width="5.25" bestFit="1" customWidth="1"/>
    <col min="32" max="32" width="9.75" bestFit="1" customWidth="1"/>
    <col min="33" max="33" width="9.25" bestFit="1" customWidth="1"/>
  </cols>
  <sheetData>
    <row r="1" spans="1:34" x14ac:dyDescent="0.15">
      <c r="A1" s="3"/>
    </row>
    <row r="2" spans="1:34" ht="20.25" customHeight="1" x14ac:dyDescent="0.2">
      <c r="A2" s="3"/>
      <c r="B2" s="5" t="s">
        <v>13</v>
      </c>
      <c r="C2" s="5"/>
      <c r="D2" s="5"/>
      <c r="E2" s="5"/>
      <c r="F2" s="5"/>
      <c r="J2" s="3"/>
      <c r="K2" s="3"/>
      <c r="L2" s="3"/>
    </row>
    <row r="3" spans="1:34" ht="12" customHeight="1" x14ac:dyDescent="0.2">
      <c r="A3" s="3"/>
      <c r="B3" s="5"/>
      <c r="C3" s="5"/>
      <c r="D3" s="5"/>
      <c r="E3" s="5"/>
      <c r="F3" s="5"/>
      <c r="J3" s="3"/>
      <c r="K3" s="3"/>
      <c r="L3" s="3"/>
    </row>
    <row r="4" spans="1:34" ht="18" customHeight="1" x14ac:dyDescent="0.2">
      <c r="A4" s="3"/>
      <c r="B4" s="3"/>
      <c r="C4" s="3"/>
      <c r="D4" s="5" t="s">
        <v>279</v>
      </c>
      <c r="E4" s="5"/>
      <c r="F4" s="5"/>
      <c r="G4" s="5"/>
      <c r="H4" s="5"/>
      <c r="I4" s="5"/>
      <c r="J4" s="4"/>
      <c r="K4" s="4"/>
      <c r="L4" s="4"/>
      <c r="V4" s="4"/>
      <c r="W4" s="4"/>
      <c r="X4" s="4"/>
      <c r="Y4" s="4"/>
      <c r="Z4" s="4"/>
      <c r="AA4" s="6"/>
      <c r="AB4" s="6" t="s">
        <v>42</v>
      </c>
    </row>
    <row r="5" spans="1:34" ht="12" customHeight="1" x14ac:dyDescent="0.15">
      <c r="A5" s="3"/>
      <c r="B5" s="3"/>
      <c r="C5" s="3"/>
      <c r="D5" s="3"/>
      <c r="E5" s="3"/>
      <c r="F5" s="3"/>
      <c r="G5" s="3"/>
      <c r="H5" s="3"/>
      <c r="I5" s="3"/>
    </row>
    <row r="6" spans="1:34" ht="30" customHeight="1" x14ac:dyDescent="0.15">
      <c r="A6" s="3"/>
      <c r="B6" s="1195" t="s">
        <v>280</v>
      </c>
      <c r="C6" s="1198" t="s">
        <v>512</v>
      </c>
      <c r="D6" s="379"/>
      <c r="E6" s="380"/>
      <c r="F6" s="380"/>
      <c r="G6" s="380"/>
      <c r="H6" s="380"/>
      <c r="I6" s="380"/>
      <c r="J6" s="380"/>
      <c r="K6" s="380"/>
      <c r="L6" s="380"/>
      <c r="M6" s="380"/>
      <c r="N6" s="1207" t="s">
        <v>276</v>
      </c>
      <c r="O6" s="1207"/>
      <c r="P6" s="381"/>
      <c r="Q6" s="380"/>
      <c r="R6" s="1207" t="s">
        <v>277</v>
      </c>
      <c r="S6" s="1207"/>
      <c r="T6" s="382"/>
      <c r="U6" s="382"/>
      <c r="V6" s="382"/>
      <c r="W6" s="382"/>
      <c r="X6" s="382"/>
      <c r="Y6" s="38"/>
      <c r="Z6" s="38"/>
      <c r="AA6" s="38"/>
      <c r="AB6" s="38"/>
      <c r="AC6" s="38"/>
      <c r="AD6" s="39"/>
    </row>
    <row r="7" spans="1:34" ht="30" customHeight="1" x14ac:dyDescent="0.15">
      <c r="A7" s="9"/>
      <c r="B7" s="1196"/>
      <c r="C7" s="1199"/>
      <c r="D7" s="383"/>
      <c r="E7" s="384"/>
      <c r="F7" s="384"/>
      <c r="G7" s="384"/>
      <c r="H7" s="384"/>
      <c r="I7" s="384" t="s">
        <v>278</v>
      </c>
      <c r="J7" s="384"/>
      <c r="K7" s="384"/>
      <c r="L7" s="384"/>
      <c r="M7" s="384"/>
      <c r="N7" s="384" t="s">
        <v>49</v>
      </c>
      <c r="O7" s="384"/>
      <c r="P7" s="385"/>
      <c r="Q7" s="385"/>
      <c r="R7" s="386"/>
      <c r="S7" s="1188" t="s">
        <v>260</v>
      </c>
      <c r="T7" s="1190"/>
      <c r="U7" s="1191"/>
      <c r="V7" s="1188" t="s">
        <v>43</v>
      </c>
      <c r="W7" s="1190"/>
      <c r="X7" s="1191"/>
      <c r="Y7" s="1193" t="s">
        <v>18</v>
      </c>
      <c r="Z7" s="1190"/>
      <c r="AA7" s="1191"/>
      <c r="AB7" s="1193" t="s">
        <v>20</v>
      </c>
      <c r="AC7" s="1190"/>
      <c r="AD7" s="1201"/>
      <c r="AF7" s="1213" t="s">
        <v>232</v>
      </c>
      <c r="AG7" s="1214"/>
      <c r="AH7" s="1215"/>
    </row>
    <row r="8" spans="1:34" ht="30" customHeight="1" x14ac:dyDescent="0.15">
      <c r="A8" s="9"/>
      <c r="B8" s="1196"/>
      <c r="C8" s="1199"/>
      <c r="D8" s="1194" t="s">
        <v>256</v>
      </c>
      <c r="E8" s="1190"/>
      <c r="F8" s="1189"/>
      <c r="G8" s="1188" t="s">
        <v>255</v>
      </c>
      <c r="H8" s="1188"/>
      <c r="I8" s="1189"/>
      <c r="J8" s="1188" t="s">
        <v>257</v>
      </c>
      <c r="K8" s="1188"/>
      <c r="L8" s="1189"/>
      <c r="M8" s="1210" t="s">
        <v>47</v>
      </c>
      <c r="N8" s="1211"/>
      <c r="O8" s="1212"/>
      <c r="P8" s="1210" t="s">
        <v>21</v>
      </c>
      <c r="Q8" s="1211"/>
      <c r="R8" s="1212"/>
      <c r="S8" s="1186"/>
      <c r="T8" s="1187"/>
      <c r="U8" s="1192"/>
      <c r="V8" s="1187"/>
      <c r="W8" s="1187"/>
      <c r="X8" s="1192"/>
      <c r="Y8" s="1200"/>
      <c r="Z8" s="1187"/>
      <c r="AA8" s="1192"/>
      <c r="AB8" s="1202"/>
      <c r="AC8" s="1203"/>
      <c r="AD8" s="1204"/>
      <c r="AF8" s="1216"/>
      <c r="AG8" s="1203"/>
      <c r="AH8" s="1204"/>
    </row>
    <row r="9" spans="1:34" ht="30" customHeight="1" x14ac:dyDescent="0.15">
      <c r="A9" s="9"/>
      <c r="B9" s="1197"/>
      <c r="C9" s="1197"/>
      <c r="D9" s="388" t="s">
        <v>272</v>
      </c>
      <c r="E9" s="389" t="s">
        <v>274</v>
      </c>
      <c r="F9" s="390" t="s">
        <v>21</v>
      </c>
      <c r="G9" s="391" t="s">
        <v>272</v>
      </c>
      <c r="H9" s="389" t="s">
        <v>274</v>
      </c>
      <c r="I9" s="390" t="s">
        <v>21</v>
      </c>
      <c r="J9" s="391" t="s">
        <v>272</v>
      </c>
      <c r="K9" s="389" t="s">
        <v>274</v>
      </c>
      <c r="L9" s="390" t="s">
        <v>21</v>
      </c>
      <c r="M9" s="390" t="s">
        <v>272</v>
      </c>
      <c r="N9" s="389" t="s">
        <v>274</v>
      </c>
      <c r="O9" s="390" t="s">
        <v>21</v>
      </c>
      <c r="P9" s="390" t="s">
        <v>272</v>
      </c>
      <c r="Q9" s="389" t="s">
        <v>274</v>
      </c>
      <c r="R9" s="390" t="s">
        <v>21</v>
      </c>
      <c r="S9" s="391" t="s">
        <v>272</v>
      </c>
      <c r="T9" s="392" t="s">
        <v>274</v>
      </c>
      <c r="U9" s="390" t="s">
        <v>21</v>
      </c>
      <c r="V9" s="391" t="s">
        <v>272</v>
      </c>
      <c r="W9" s="392" t="s">
        <v>274</v>
      </c>
      <c r="X9" s="390" t="s">
        <v>21</v>
      </c>
      <c r="Y9" s="390" t="s">
        <v>272</v>
      </c>
      <c r="Z9" s="392" t="s">
        <v>274</v>
      </c>
      <c r="AA9" s="390" t="s">
        <v>21</v>
      </c>
      <c r="AB9" s="391" t="s">
        <v>272</v>
      </c>
      <c r="AC9" s="392" t="s">
        <v>274</v>
      </c>
      <c r="AD9" s="393" t="s">
        <v>21</v>
      </c>
      <c r="AF9" s="388" t="s">
        <v>272</v>
      </c>
      <c r="AG9" s="572" t="s">
        <v>274</v>
      </c>
      <c r="AH9" s="393" t="s">
        <v>21</v>
      </c>
    </row>
    <row r="10" spans="1:34" ht="45" customHeight="1" x14ac:dyDescent="0.15">
      <c r="A10" s="9"/>
      <c r="B10" s="1152" t="s">
        <v>527</v>
      </c>
      <c r="C10" s="1153">
        <v>249</v>
      </c>
      <c r="D10" s="1154">
        <v>13935</v>
      </c>
      <c r="E10" s="1155">
        <v>0</v>
      </c>
      <c r="F10" s="396">
        <f t="shared" ref="F10:F23" si="0">D10+E10</f>
        <v>13935</v>
      </c>
      <c r="G10" s="1156">
        <v>4553</v>
      </c>
      <c r="H10" s="1155">
        <v>0</v>
      </c>
      <c r="I10" s="396">
        <f t="shared" ref="I10:I23" si="1">G10+H10</f>
        <v>4553</v>
      </c>
      <c r="J10" s="1156">
        <v>1991</v>
      </c>
      <c r="K10" s="1157">
        <v>0</v>
      </c>
      <c r="L10" s="396">
        <f t="shared" ref="L10:L23" si="2">J10+K10</f>
        <v>1991</v>
      </c>
      <c r="M10" s="1157">
        <v>0</v>
      </c>
      <c r="N10" s="1157">
        <v>0</v>
      </c>
      <c r="O10" s="396">
        <f t="shared" ref="O10:O23" si="3">M10+N10</f>
        <v>0</v>
      </c>
      <c r="P10" s="319">
        <f t="shared" ref="P10:P23" si="4">D10+G10+J10+M10</f>
        <v>20479</v>
      </c>
      <c r="Q10" s="319">
        <f t="shared" ref="Q10:Q23" si="5">E10+H10+K10+N10</f>
        <v>0</v>
      </c>
      <c r="R10" s="319">
        <f t="shared" ref="R10:R23" si="6">P10+Q10</f>
        <v>20479</v>
      </c>
      <c r="S10" s="1157">
        <v>27</v>
      </c>
      <c r="T10" s="1158">
        <v>0</v>
      </c>
      <c r="U10" s="396">
        <f t="shared" ref="U10:U23" si="7">S10+T10</f>
        <v>27</v>
      </c>
      <c r="V10" s="1158">
        <v>0</v>
      </c>
      <c r="W10" s="1155">
        <v>0</v>
      </c>
      <c r="X10" s="396">
        <f t="shared" ref="X10:X23" si="8">V10+W10</f>
        <v>0</v>
      </c>
      <c r="Y10" s="1157">
        <v>133969</v>
      </c>
      <c r="Z10" s="1158">
        <v>0</v>
      </c>
      <c r="AA10" s="396">
        <f t="shared" ref="AA10:AA23" si="9">Y10+Z10</f>
        <v>133969</v>
      </c>
      <c r="AB10" s="1158">
        <v>0</v>
      </c>
      <c r="AC10" s="1158">
        <v>0</v>
      </c>
      <c r="AD10" s="1159">
        <f t="shared" ref="AD10:AD23" si="10">AB10+AC10</f>
        <v>0</v>
      </c>
      <c r="AF10" s="139">
        <f t="shared" ref="AF10:AF23" si="11">P10+S10+V10+Y10+AB10</f>
        <v>154475</v>
      </c>
      <c r="AG10" s="134">
        <f t="shared" ref="AG10:AG23" si="12">Q10+T10+W10+Z10+AC10</f>
        <v>0</v>
      </c>
    </row>
    <row r="11" spans="1:34" ht="45" customHeight="1" x14ac:dyDescent="0.15">
      <c r="A11" s="9"/>
      <c r="B11" s="732" t="s">
        <v>526</v>
      </c>
      <c r="C11" s="733">
        <v>242</v>
      </c>
      <c r="D11" s="734">
        <v>15265</v>
      </c>
      <c r="E11" s="297">
        <v>0</v>
      </c>
      <c r="F11" s="405">
        <f t="shared" si="0"/>
        <v>15265</v>
      </c>
      <c r="G11" s="295">
        <v>4688</v>
      </c>
      <c r="H11" s="297">
        <v>0</v>
      </c>
      <c r="I11" s="405">
        <f t="shared" si="1"/>
        <v>4688</v>
      </c>
      <c r="J11" s="295">
        <v>1828</v>
      </c>
      <c r="K11" s="296">
        <v>0</v>
      </c>
      <c r="L11" s="405">
        <f t="shared" si="2"/>
        <v>1828</v>
      </c>
      <c r="M11" s="296">
        <v>0</v>
      </c>
      <c r="N11" s="296">
        <v>0</v>
      </c>
      <c r="O11" s="405">
        <f t="shared" si="3"/>
        <v>0</v>
      </c>
      <c r="P11" s="326">
        <f t="shared" si="4"/>
        <v>21781</v>
      </c>
      <c r="Q11" s="326">
        <f t="shared" si="5"/>
        <v>0</v>
      </c>
      <c r="R11" s="326">
        <f t="shared" si="6"/>
        <v>21781</v>
      </c>
      <c r="S11" s="296">
        <v>33</v>
      </c>
      <c r="T11" s="298">
        <v>0</v>
      </c>
      <c r="U11" s="405">
        <f t="shared" si="7"/>
        <v>33</v>
      </c>
      <c r="V11" s="298">
        <v>0</v>
      </c>
      <c r="W11" s="297">
        <v>0</v>
      </c>
      <c r="X11" s="405">
        <f t="shared" si="8"/>
        <v>0</v>
      </c>
      <c r="Y11" s="296">
        <v>132441</v>
      </c>
      <c r="Z11" s="298">
        <v>0</v>
      </c>
      <c r="AA11" s="405">
        <f t="shared" si="9"/>
        <v>132441</v>
      </c>
      <c r="AB11" s="298">
        <v>0</v>
      </c>
      <c r="AC11" s="298">
        <v>0</v>
      </c>
      <c r="AD11" s="799">
        <f t="shared" si="10"/>
        <v>0</v>
      </c>
      <c r="AF11" s="139">
        <f t="shared" si="11"/>
        <v>154255</v>
      </c>
      <c r="AG11" s="134">
        <f t="shared" si="12"/>
        <v>0</v>
      </c>
    </row>
    <row r="12" spans="1:34" ht="45" customHeight="1" x14ac:dyDescent="0.15">
      <c r="A12" s="9"/>
      <c r="B12" s="732" t="s">
        <v>525</v>
      </c>
      <c r="C12" s="733">
        <v>241</v>
      </c>
      <c r="D12" s="734">
        <v>15655</v>
      </c>
      <c r="E12" s="297">
        <v>0</v>
      </c>
      <c r="F12" s="405">
        <f t="shared" si="0"/>
        <v>15655</v>
      </c>
      <c r="G12" s="295">
        <v>5391</v>
      </c>
      <c r="H12" s="297">
        <v>0</v>
      </c>
      <c r="I12" s="405">
        <f t="shared" si="1"/>
        <v>5391</v>
      </c>
      <c r="J12" s="295">
        <v>3166</v>
      </c>
      <c r="K12" s="296">
        <v>0</v>
      </c>
      <c r="L12" s="405">
        <f t="shared" si="2"/>
        <v>3166</v>
      </c>
      <c r="M12" s="296">
        <v>0</v>
      </c>
      <c r="N12" s="296">
        <v>0</v>
      </c>
      <c r="O12" s="405">
        <f t="shared" si="3"/>
        <v>0</v>
      </c>
      <c r="P12" s="326">
        <f t="shared" si="4"/>
        <v>24212</v>
      </c>
      <c r="Q12" s="326">
        <f t="shared" si="5"/>
        <v>0</v>
      </c>
      <c r="R12" s="326">
        <f t="shared" si="6"/>
        <v>24212</v>
      </c>
      <c r="S12" s="296">
        <v>19</v>
      </c>
      <c r="T12" s="298">
        <v>0</v>
      </c>
      <c r="U12" s="405">
        <f t="shared" si="7"/>
        <v>19</v>
      </c>
      <c r="V12" s="298">
        <v>0</v>
      </c>
      <c r="W12" s="297">
        <v>0</v>
      </c>
      <c r="X12" s="405">
        <f t="shared" si="8"/>
        <v>0</v>
      </c>
      <c r="Y12" s="296">
        <v>137150</v>
      </c>
      <c r="Z12" s="298">
        <v>0</v>
      </c>
      <c r="AA12" s="405">
        <f t="shared" si="9"/>
        <v>137150</v>
      </c>
      <c r="AB12" s="298">
        <v>0</v>
      </c>
      <c r="AC12" s="298">
        <v>0</v>
      </c>
      <c r="AD12" s="799">
        <f t="shared" si="10"/>
        <v>0</v>
      </c>
      <c r="AF12" s="139">
        <f t="shared" si="11"/>
        <v>161381</v>
      </c>
      <c r="AG12" s="134">
        <f t="shared" si="12"/>
        <v>0</v>
      </c>
    </row>
    <row r="13" spans="1:34" ht="45" customHeight="1" x14ac:dyDescent="0.15">
      <c r="A13" s="9"/>
      <c r="B13" s="732" t="s">
        <v>524</v>
      </c>
      <c r="C13" s="733">
        <v>243</v>
      </c>
      <c r="D13" s="734">
        <v>14423</v>
      </c>
      <c r="E13" s="297">
        <v>0</v>
      </c>
      <c r="F13" s="405">
        <f t="shared" si="0"/>
        <v>14423</v>
      </c>
      <c r="G13" s="295">
        <v>5635</v>
      </c>
      <c r="H13" s="297">
        <v>0</v>
      </c>
      <c r="I13" s="405">
        <f t="shared" si="1"/>
        <v>5635</v>
      </c>
      <c r="J13" s="295">
        <v>3626</v>
      </c>
      <c r="K13" s="296">
        <v>0</v>
      </c>
      <c r="L13" s="405">
        <f t="shared" si="2"/>
        <v>3626</v>
      </c>
      <c r="M13" s="296">
        <v>0</v>
      </c>
      <c r="N13" s="296">
        <v>0</v>
      </c>
      <c r="O13" s="405">
        <f t="shared" si="3"/>
        <v>0</v>
      </c>
      <c r="P13" s="326">
        <f t="shared" si="4"/>
        <v>23684</v>
      </c>
      <c r="Q13" s="326">
        <f t="shared" si="5"/>
        <v>0</v>
      </c>
      <c r="R13" s="326">
        <f t="shared" si="6"/>
        <v>23684</v>
      </c>
      <c r="S13" s="296">
        <v>48</v>
      </c>
      <c r="T13" s="298">
        <v>0</v>
      </c>
      <c r="U13" s="405">
        <f t="shared" si="7"/>
        <v>48</v>
      </c>
      <c r="V13" s="298">
        <v>0</v>
      </c>
      <c r="W13" s="297">
        <v>0</v>
      </c>
      <c r="X13" s="405">
        <f t="shared" si="8"/>
        <v>0</v>
      </c>
      <c r="Y13" s="296">
        <v>131156</v>
      </c>
      <c r="Z13" s="298">
        <v>0</v>
      </c>
      <c r="AA13" s="405">
        <f t="shared" si="9"/>
        <v>131156</v>
      </c>
      <c r="AB13" s="298">
        <v>0</v>
      </c>
      <c r="AC13" s="298">
        <v>0</v>
      </c>
      <c r="AD13" s="799">
        <f t="shared" si="10"/>
        <v>0</v>
      </c>
      <c r="AF13" s="139">
        <f t="shared" si="11"/>
        <v>154888</v>
      </c>
      <c r="AG13" s="134">
        <f t="shared" si="12"/>
        <v>0</v>
      </c>
    </row>
    <row r="14" spans="1:34" ht="45" customHeight="1" x14ac:dyDescent="0.15">
      <c r="A14" s="9"/>
      <c r="B14" s="732" t="s">
        <v>523</v>
      </c>
      <c r="C14" s="733">
        <v>243</v>
      </c>
      <c r="D14" s="734">
        <v>14215</v>
      </c>
      <c r="E14" s="297">
        <v>0</v>
      </c>
      <c r="F14" s="405">
        <f t="shared" si="0"/>
        <v>14215</v>
      </c>
      <c r="G14" s="295">
        <v>5701</v>
      </c>
      <c r="H14" s="297">
        <v>0</v>
      </c>
      <c r="I14" s="405">
        <f t="shared" si="1"/>
        <v>5701</v>
      </c>
      <c r="J14" s="295">
        <v>3527</v>
      </c>
      <c r="K14" s="296">
        <v>0</v>
      </c>
      <c r="L14" s="405">
        <f t="shared" si="2"/>
        <v>3527</v>
      </c>
      <c r="M14" s="296">
        <v>0</v>
      </c>
      <c r="N14" s="296">
        <v>0</v>
      </c>
      <c r="O14" s="405">
        <f t="shared" si="3"/>
        <v>0</v>
      </c>
      <c r="P14" s="326">
        <f t="shared" si="4"/>
        <v>23443</v>
      </c>
      <c r="Q14" s="326">
        <f t="shared" si="5"/>
        <v>0</v>
      </c>
      <c r="R14" s="326">
        <f t="shared" si="6"/>
        <v>23443</v>
      </c>
      <c r="S14" s="296">
        <v>35</v>
      </c>
      <c r="T14" s="298">
        <v>0</v>
      </c>
      <c r="U14" s="405">
        <f t="shared" si="7"/>
        <v>35</v>
      </c>
      <c r="V14" s="298">
        <v>0</v>
      </c>
      <c r="W14" s="297">
        <v>0</v>
      </c>
      <c r="X14" s="405">
        <f t="shared" si="8"/>
        <v>0</v>
      </c>
      <c r="Y14" s="296">
        <v>137507</v>
      </c>
      <c r="Z14" s="298">
        <v>0</v>
      </c>
      <c r="AA14" s="405">
        <f t="shared" si="9"/>
        <v>137507</v>
      </c>
      <c r="AB14" s="298">
        <v>0</v>
      </c>
      <c r="AC14" s="298">
        <v>0</v>
      </c>
      <c r="AD14" s="799">
        <f t="shared" si="10"/>
        <v>0</v>
      </c>
      <c r="AF14" s="139">
        <f t="shared" si="11"/>
        <v>160985</v>
      </c>
      <c r="AG14" s="134">
        <f t="shared" si="12"/>
        <v>0</v>
      </c>
    </row>
    <row r="15" spans="1:34" ht="45" customHeight="1" x14ac:dyDescent="0.15">
      <c r="A15" s="9"/>
      <c r="B15" s="732" t="s">
        <v>522</v>
      </c>
      <c r="C15" s="733">
        <v>241</v>
      </c>
      <c r="D15" s="734">
        <v>12504</v>
      </c>
      <c r="E15" s="297">
        <v>0</v>
      </c>
      <c r="F15" s="405">
        <f t="shared" si="0"/>
        <v>12504</v>
      </c>
      <c r="G15" s="295">
        <v>5666</v>
      </c>
      <c r="H15" s="297">
        <v>0</v>
      </c>
      <c r="I15" s="405">
        <f t="shared" si="1"/>
        <v>5666</v>
      </c>
      <c r="J15" s="295">
        <v>2928</v>
      </c>
      <c r="K15" s="296">
        <v>0</v>
      </c>
      <c r="L15" s="405">
        <f t="shared" si="2"/>
        <v>2928</v>
      </c>
      <c r="M15" s="296">
        <v>0</v>
      </c>
      <c r="N15" s="296">
        <v>0</v>
      </c>
      <c r="O15" s="405">
        <f t="shared" si="3"/>
        <v>0</v>
      </c>
      <c r="P15" s="326">
        <f t="shared" si="4"/>
        <v>21098</v>
      </c>
      <c r="Q15" s="326">
        <f t="shared" si="5"/>
        <v>0</v>
      </c>
      <c r="R15" s="326">
        <f t="shared" si="6"/>
        <v>21098</v>
      </c>
      <c r="S15" s="296">
        <v>21</v>
      </c>
      <c r="T15" s="298">
        <v>0</v>
      </c>
      <c r="U15" s="405">
        <f t="shared" si="7"/>
        <v>21</v>
      </c>
      <c r="V15" s="298">
        <v>0</v>
      </c>
      <c r="W15" s="297">
        <v>0</v>
      </c>
      <c r="X15" s="405">
        <f t="shared" si="8"/>
        <v>0</v>
      </c>
      <c r="Y15" s="296">
        <v>133440</v>
      </c>
      <c r="Z15" s="298">
        <v>0</v>
      </c>
      <c r="AA15" s="405">
        <f t="shared" si="9"/>
        <v>133440</v>
      </c>
      <c r="AB15" s="298">
        <v>0</v>
      </c>
      <c r="AC15" s="298">
        <v>0</v>
      </c>
      <c r="AD15" s="799">
        <f t="shared" si="10"/>
        <v>0</v>
      </c>
      <c r="AF15" s="139">
        <f t="shared" si="11"/>
        <v>154559</v>
      </c>
      <c r="AG15" s="134">
        <f t="shared" si="12"/>
        <v>0</v>
      </c>
    </row>
    <row r="16" spans="1:34" ht="45" customHeight="1" x14ac:dyDescent="0.15">
      <c r="A16" s="9"/>
      <c r="B16" s="732" t="s">
        <v>521</v>
      </c>
      <c r="C16" s="733">
        <v>245</v>
      </c>
      <c r="D16" s="734">
        <v>12834</v>
      </c>
      <c r="E16" s="297">
        <v>0</v>
      </c>
      <c r="F16" s="405">
        <f t="shared" si="0"/>
        <v>12834</v>
      </c>
      <c r="G16" s="295">
        <v>6023</v>
      </c>
      <c r="H16" s="297">
        <v>0</v>
      </c>
      <c r="I16" s="405">
        <f t="shared" si="1"/>
        <v>6023</v>
      </c>
      <c r="J16" s="295">
        <v>2851</v>
      </c>
      <c r="K16" s="296">
        <v>0</v>
      </c>
      <c r="L16" s="405">
        <f t="shared" si="2"/>
        <v>2851</v>
      </c>
      <c r="M16" s="296">
        <v>0</v>
      </c>
      <c r="N16" s="296">
        <v>0</v>
      </c>
      <c r="O16" s="405">
        <f t="shared" si="3"/>
        <v>0</v>
      </c>
      <c r="P16" s="326">
        <f t="shared" si="4"/>
        <v>21708</v>
      </c>
      <c r="Q16" s="326">
        <f t="shared" si="5"/>
        <v>0</v>
      </c>
      <c r="R16" s="326">
        <f t="shared" si="6"/>
        <v>21708</v>
      </c>
      <c r="S16" s="296">
        <v>15</v>
      </c>
      <c r="T16" s="298">
        <v>0</v>
      </c>
      <c r="U16" s="405">
        <f t="shared" si="7"/>
        <v>15</v>
      </c>
      <c r="V16" s="298">
        <v>0</v>
      </c>
      <c r="W16" s="297">
        <v>0</v>
      </c>
      <c r="X16" s="405">
        <f t="shared" si="8"/>
        <v>0</v>
      </c>
      <c r="Y16" s="296">
        <v>132800</v>
      </c>
      <c r="Z16" s="298">
        <v>0</v>
      </c>
      <c r="AA16" s="405">
        <f t="shared" si="9"/>
        <v>132800</v>
      </c>
      <c r="AB16" s="298">
        <v>0</v>
      </c>
      <c r="AC16" s="298">
        <v>0</v>
      </c>
      <c r="AD16" s="799">
        <f t="shared" si="10"/>
        <v>0</v>
      </c>
      <c r="AF16" s="139">
        <f t="shared" si="11"/>
        <v>154523</v>
      </c>
      <c r="AG16" s="134">
        <f t="shared" si="12"/>
        <v>0</v>
      </c>
    </row>
    <row r="17" spans="1:33" ht="45" customHeight="1" x14ac:dyDescent="0.15">
      <c r="A17" s="9"/>
      <c r="B17" s="732" t="s">
        <v>520</v>
      </c>
      <c r="C17" s="733">
        <v>245</v>
      </c>
      <c r="D17" s="734">
        <v>14467</v>
      </c>
      <c r="E17" s="297">
        <v>0</v>
      </c>
      <c r="F17" s="405">
        <f t="shared" si="0"/>
        <v>14467</v>
      </c>
      <c r="G17" s="295">
        <v>6240</v>
      </c>
      <c r="H17" s="297">
        <v>0</v>
      </c>
      <c r="I17" s="405">
        <f t="shared" si="1"/>
        <v>6240</v>
      </c>
      <c r="J17" s="295">
        <v>2593</v>
      </c>
      <c r="K17" s="296">
        <v>0</v>
      </c>
      <c r="L17" s="405">
        <f t="shared" si="2"/>
        <v>2593</v>
      </c>
      <c r="M17" s="296">
        <v>0</v>
      </c>
      <c r="N17" s="296">
        <v>0</v>
      </c>
      <c r="O17" s="405">
        <f t="shared" si="3"/>
        <v>0</v>
      </c>
      <c r="P17" s="326">
        <f t="shared" si="4"/>
        <v>23300</v>
      </c>
      <c r="Q17" s="326">
        <f t="shared" si="5"/>
        <v>0</v>
      </c>
      <c r="R17" s="326">
        <f t="shared" si="6"/>
        <v>23300</v>
      </c>
      <c r="S17" s="296">
        <v>17</v>
      </c>
      <c r="T17" s="298">
        <v>0</v>
      </c>
      <c r="U17" s="405">
        <f t="shared" si="7"/>
        <v>17</v>
      </c>
      <c r="V17" s="298">
        <v>0</v>
      </c>
      <c r="W17" s="297">
        <v>0</v>
      </c>
      <c r="X17" s="405">
        <f t="shared" si="8"/>
        <v>0</v>
      </c>
      <c r="Y17" s="296">
        <v>124184</v>
      </c>
      <c r="Z17" s="298">
        <v>0</v>
      </c>
      <c r="AA17" s="405">
        <f t="shared" si="9"/>
        <v>124184</v>
      </c>
      <c r="AB17" s="298">
        <v>0</v>
      </c>
      <c r="AC17" s="298">
        <v>0</v>
      </c>
      <c r="AD17" s="799">
        <f t="shared" si="10"/>
        <v>0</v>
      </c>
      <c r="AF17" s="139">
        <f t="shared" si="11"/>
        <v>147501</v>
      </c>
      <c r="AG17" s="134">
        <f t="shared" si="12"/>
        <v>0</v>
      </c>
    </row>
    <row r="18" spans="1:33" ht="45" customHeight="1" x14ac:dyDescent="0.15">
      <c r="A18" s="9"/>
      <c r="B18" s="732" t="s">
        <v>519</v>
      </c>
      <c r="C18" s="733">
        <v>244</v>
      </c>
      <c r="D18" s="734">
        <v>14745</v>
      </c>
      <c r="E18" s="297">
        <v>0</v>
      </c>
      <c r="F18" s="405">
        <f t="shared" si="0"/>
        <v>14745</v>
      </c>
      <c r="G18" s="295">
        <v>6148</v>
      </c>
      <c r="H18" s="297">
        <v>0</v>
      </c>
      <c r="I18" s="405">
        <f t="shared" si="1"/>
        <v>6148</v>
      </c>
      <c r="J18" s="295">
        <v>2427</v>
      </c>
      <c r="K18" s="296">
        <v>0</v>
      </c>
      <c r="L18" s="405">
        <f t="shared" si="2"/>
        <v>2427</v>
      </c>
      <c r="M18" s="296">
        <v>0</v>
      </c>
      <c r="N18" s="296">
        <v>0</v>
      </c>
      <c r="O18" s="405">
        <f t="shared" si="3"/>
        <v>0</v>
      </c>
      <c r="P18" s="326">
        <f t="shared" si="4"/>
        <v>23320</v>
      </c>
      <c r="Q18" s="326">
        <f t="shared" si="5"/>
        <v>0</v>
      </c>
      <c r="R18" s="326">
        <f t="shared" si="6"/>
        <v>23320</v>
      </c>
      <c r="S18" s="296">
        <v>12</v>
      </c>
      <c r="T18" s="298">
        <v>0</v>
      </c>
      <c r="U18" s="405">
        <f t="shared" si="7"/>
        <v>12</v>
      </c>
      <c r="V18" s="298">
        <v>0</v>
      </c>
      <c r="W18" s="297">
        <v>0</v>
      </c>
      <c r="X18" s="405">
        <f t="shared" si="8"/>
        <v>0</v>
      </c>
      <c r="Y18" s="296">
        <v>128877</v>
      </c>
      <c r="Z18" s="298">
        <v>0</v>
      </c>
      <c r="AA18" s="405">
        <f t="shared" si="9"/>
        <v>128877</v>
      </c>
      <c r="AB18" s="298">
        <v>0</v>
      </c>
      <c r="AC18" s="298">
        <v>0</v>
      </c>
      <c r="AD18" s="799">
        <f t="shared" si="10"/>
        <v>0</v>
      </c>
      <c r="AF18" s="139">
        <f t="shared" si="11"/>
        <v>152209</v>
      </c>
      <c r="AG18" s="134">
        <f t="shared" si="12"/>
        <v>0</v>
      </c>
    </row>
    <row r="19" spans="1:33" ht="45" customHeight="1" x14ac:dyDescent="0.15">
      <c r="A19" s="9"/>
      <c r="B19" s="732" t="s">
        <v>518</v>
      </c>
      <c r="C19" s="733">
        <v>247</v>
      </c>
      <c r="D19" s="734">
        <v>18732</v>
      </c>
      <c r="E19" s="297">
        <v>0</v>
      </c>
      <c r="F19" s="405">
        <f t="shared" si="0"/>
        <v>18732</v>
      </c>
      <c r="G19" s="295">
        <v>4912</v>
      </c>
      <c r="H19" s="297">
        <v>0</v>
      </c>
      <c r="I19" s="405">
        <f t="shared" si="1"/>
        <v>4912</v>
      </c>
      <c r="J19" s="295">
        <v>2201</v>
      </c>
      <c r="K19" s="296">
        <v>0</v>
      </c>
      <c r="L19" s="405">
        <f t="shared" si="2"/>
        <v>2201</v>
      </c>
      <c r="M19" s="296">
        <v>0</v>
      </c>
      <c r="N19" s="296">
        <v>0</v>
      </c>
      <c r="O19" s="405">
        <f t="shared" si="3"/>
        <v>0</v>
      </c>
      <c r="P19" s="326">
        <f t="shared" si="4"/>
        <v>25845</v>
      </c>
      <c r="Q19" s="326">
        <f t="shared" si="5"/>
        <v>0</v>
      </c>
      <c r="R19" s="326">
        <f t="shared" si="6"/>
        <v>25845</v>
      </c>
      <c r="S19" s="296">
        <v>15</v>
      </c>
      <c r="T19" s="298">
        <v>0</v>
      </c>
      <c r="U19" s="405">
        <f t="shared" si="7"/>
        <v>15</v>
      </c>
      <c r="V19" s="298">
        <v>0</v>
      </c>
      <c r="W19" s="297">
        <v>0</v>
      </c>
      <c r="X19" s="405">
        <f t="shared" si="8"/>
        <v>0</v>
      </c>
      <c r="Y19" s="296">
        <v>125986</v>
      </c>
      <c r="Z19" s="298">
        <v>0</v>
      </c>
      <c r="AA19" s="405">
        <f t="shared" si="9"/>
        <v>125986</v>
      </c>
      <c r="AB19" s="298">
        <v>0</v>
      </c>
      <c r="AC19" s="298">
        <v>0</v>
      </c>
      <c r="AD19" s="799">
        <f t="shared" si="10"/>
        <v>0</v>
      </c>
      <c r="AF19" s="139">
        <f t="shared" si="11"/>
        <v>151846</v>
      </c>
      <c r="AG19" s="134">
        <f t="shared" si="12"/>
        <v>0</v>
      </c>
    </row>
    <row r="20" spans="1:33" ht="45" customHeight="1" x14ac:dyDescent="0.15">
      <c r="A20" s="9"/>
      <c r="B20" s="732" t="s">
        <v>517</v>
      </c>
      <c r="C20" s="733">
        <v>243</v>
      </c>
      <c r="D20" s="734">
        <v>20078</v>
      </c>
      <c r="E20" s="297">
        <v>0</v>
      </c>
      <c r="F20" s="405">
        <f t="shared" si="0"/>
        <v>20078</v>
      </c>
      <c r="G20" s="295">
        <v>5888</v>
      </c>
      <c r="H20" s="297">
        <v>0</v>
      </c>
      <c r="I20" s="405">
        <f t="shared" si="1"/>
        <v>5888</v>
      </c>
      <c r="J20" s="295">
        <v>1851</v>
      </c>
      <c r="K20" s="296">
        <v>0</v>
      </c>
      <c r="L20" s="405">
        <f t="shared" si="2"/>
        <v>1851</v>
      </c>
      <c r="M20" s="296">
        <v>0</v>
      </c>
      <c r="N20" s="296">
        <v>0</v>
      </c>
      <c r="O20" s="405">
        <f t="shared" si="3"/>
        <v>0</v>
      </c>
      <c r="P20" s="326">
        <f t="shared" si="4"/>
        <v>27817</v>
      </c>
      <c r="Q20" s="326">
        <f t="shared" si="5"/>
        <v>0</v>
      </c>
      <c r="R20" s="326">
        <f t="shared" si="6"/>
        <v>27817</v>
      </c>
      <c r="S20" s="296">
        <v>10</v>
      </c>
      <c r="T20" s="298">
        <v>0</v>
      </c>
      <c r="U20" s="405">
        <f t="shared" si="7"/>
        <v>10</v>
      </c>
      <c r="V20" s="298">
        <v>0</v>
      </c>
      <c r="W20" s="297">
        <v>0</v>
      </c>
      <c r="X20" s="405">
        <f t="shared" si="8"/>
        <v>0</v>
      </c>
      <c r="Y20" s="296">
        <v>123589</v>
      </c>
      <c r="Z20" s="298">
        <v>0</v>
      </c>
      <c r="AA20" s="405">
        <f t="shared" si="9"/>
        <v>123589</v>
      </c>
      <c r="AB20" s="298">
        <v>0</v>
      </c>
      <c r="AC20" s="298">
        <v>0</v>
      </c>
      <c r="AD20" s="799">
        <f t="shared" si="10"/>
        <v>0</v>
      </c>
      <c r="AF20" s="139">
        <f t="shared" si="11"/>
        <v>151416</v>
      </c>
      <c r="AG20" s="134">
        <f t="shared" si="12"/>
        <v>0</v>
      </c>
    </row>
    <row r="21" spans="1:33" ht="45" customHeight="1" x14ac:dyDescent="0.15">
      <c r="A21" s="9"/>
      <c r="B21" s="732" t="s">
        <v>516</v>
      </c>
      <c r="C21" s="733">
        <v>245</v>
      </c>
      <c r="D21" s="734">
        <v>20143</v>
      </c>
      <c r="E21" s="297">
        <v>0</v>
      </c>
      <c r="F21" s="405">
        <f t="shared" si="0"/>
        <v>20143</v>
      </c>
      <c r="G21" s="295">
        <v>5901</v>
      </c>
      <c r="H21" s="297">
        <v>0</v>
      </c>
      <c r="I21" s="405">
        <f t="shared" si="1"/>
        <v>5901</v>
      </c>
      <c r="J21" s="295">
        <v>1880</v>
      </c>
      <c r="K21" s="296">
        <v>0</v>
      </c>
      <c r="L21" s="405">
        <f t="shared" si="2"/>
        <v>1880</v>
      </c>
      <c r="M21" s="296">
        <v>0</v>
      </c>
      <c r="N21" s="296">
        <v>0</v>
      </c>
      <c r="O21" s="405">
        <f t="shared" si="3"/>
        <v>0</v>
      </c>
      <c r="P21" s="326">
        <f t="shared" si="4"/>
        <v>27924</v>
      </c>
      <c r="Q21" s="326">
        <f t="shared" si="5"/>
        <v>0</v>
      </c>
      <c r="R21" s="326">
        <f t="shared" si="6"/>
        <v>27924</v>
      </c>
      <c r="S21" s="296">
        <v>6</v>
      </c>
      <c r="T21" s="298">
        <v>0</v>
      </c>
      <c r="U21" s="405">
        <f t="shared" si="7"/>
        <v>6</v>
      </c>
      <c r="V21" s="298">
        <v>0</v>
      </c>
      <c r="W21" s="297">
        <v>0</v>
      </c>
      <c r="X21" s="405">
        <f t="shared" si="8"/>
        <v>0</v>
      </c>
      <c r="Y21" s="296">
        <v>117734</v>
      </c>
      <c r="Z21" s="298">
        <v>0</v>
      </c>
      <c r="AA21" s="405">
        <f t="shared" si="9"/>
        <v>117734</v>
      </c>
      <c r="AB21" s="298">
        <v>0</v>
      </c>
      <c r="AC21" s="298">
        <v>0</v>
      </c>
      <c r="AD21" s="799">
        <f t="shared" si="10"/>
        <v>0</v>
      </c>
      <c r="AF21" s="139">
        <f t="shared" si="11"/>
        <v>145664</v>
      </c>
      <c r="AG21" s="134">
        <f t="shared" si="12"/>
        <v>0</v>
      </c>
    </row>
    <row r="22" spans="1:33" ht="45" customHeight="1" x14ac:dyDescent="0.15">
      <c r="A22" s="9"/>
      <c r="B22" s="732" t="s">
        <v>515</v>
      </c>
      <c r="C22" s="733">
        <v>243</v>
      </c>
      <c r="D22" s="734">
        <v>20403</v>
      </c>
      <c r="E22" s="297">
        <v>0</v>
      </c>
      <c r="F22" s="405">
        <f t="shared" si="0"/>
        <v>20403</v>
      </c>
      <c r="G22" s="295">
        <v>5288</v>
      </c>
      <c r="H22" s="297">
        <v>0</v>
      </c>
      <c r="I22" s="405">
        <f t="shared" si="1"/>
        <v>5288</v>
      </c>
      <c r="J22" s="295">
        <v>1862</v>
      </c>
      <c r="K22" s="296">
        <v>0</v>
      </c>
      <c r="L22" s="405">
        <f t="shared" si="2"/>
        <v>1862</v>
      </c>
      <c r="M22" s="296">
        <v>0</v>
      </c>
      <c r="N22" s="296">
        <v>0</v>
      </c>
      <c r="O22" s="405">
        <f t="shared" si="3"/>
        <v>0</v>
      </c>
      <c r="P22" s="326">
        <f t="shared" si="4"/>
        <v>27553</v>
      </c>
      <c r="Q22" s="326">
        <f t="shared" si="5"/>
        <v>0</v>
      </c>
      <c r="R22" s="326">
        <f t="shared" si="6"/>
        <v>27553</v>
      </c>
      <c r="S22" s="296">
        <v>12</v>
      </c>
      <c r="T22" s="298">
        <v>0</v>
      </c>
      <c r="U22" s="405">
        <f t="shared" si="7"/>
        <v>12</v>
      </c>
      <c r="V22" s="298">
        <v>0</v>
      </c>
      <c r="W22" s="297">
        <v>0</v>
      </c>
      <c r="X22" s="405">
        <f t="shared" si="8"/>
        <v>0</v>
      </c>
      <c r="Y22" s="296">
        <v>109956</v>
      </c>
      <c r="Z22" s="298">
        <v>0</v>
      </c>
      <c r="AA22" s="405">
        <f t="shared" si="9"/>
        <v>109956</v>
      </c>
      <c r="AB22" s="298">
        <v>0</v>
      </c>
      <c r="AC22" s="298">
        <v>0</v>
      </c>
      <c r="AD22" s="799">
        <f t="shared" si="10"/>
        <v>0</v>
      </c>
      <c r="AF22" s="139">
        <f t="shared" si="11"/>
        <v>137521</v>
      </c>
      <c r="AG22" s="134">
        <f t="shared" si="12"/>
        <v>0</v>
      </c>
    </row>
    <row r="23" spans="1:33" ht="45" customHeight="1" x14ac:dyDescent="0.15">
      <c r="A23" s="9"/>
      <c r="B23" s="732" t="s">
        <v>514</v>
      </c>
      <c r="C23" s="733">
        <v>241</v>
      </c>
      <c r="D23" s="734">
        <v>23107</v>
      </c>
      <c r="E23" s="297">
        <v>0</v>
      </c>
      <c r="F23" s="405">
        <f t="shared" si="0"/>
        <v>23107</v>
      </c>
      <c r="G23" s="295">
        <v>4960</v>
      </c>
      <c r="H23" s="297">
        <v>0</v>
      </c>
      <c r="I23" s="405">
        <f t="shared" si="1"/>
        <v>4960</v>
      </c>
      <c r="J23" s="295">
        <v>1756</v>
      </c>
      <c r="K23" s="296">
        <v>0</v>
      </c>
      <c r="L23" s="405">
        <f t="shared" si="2"/>
        <v>1756</v>
      </c>
      <c r="M23" s="296">
        <v>0</v>
      </c>
      <c r="N23" s="296">
        <v>0</v>
      </c>
      <c r="O23" s="405">
        <f t="shared" si="3"/>
        <v>0</v>
      </c>
      <c r="P23" s="326">
        <f t="shared" si="4"/>
        <v>29823</v>
      </c>
      <c r="Q23" s="326">
        <f t="shared" si="5"/>
        <v>0</v>
      </c>
      <c r="R23" s="326">
        <f t="shared" si="6"/>
        <v>29823</v>
      </c>
      <c r="S23" s="296">
        <v>10</v>
      </c>
      <c r="T23" s="298">
        <v>0</v>
      </c>
      <c r="U23" s="405">
        <f t="shared" si="7"/>
        <v>10</v>
      </c>
      <c r="V23" s="298">
        <v>0</v>
      </c>
      <c r="W23" s="297">
        <v>0</v>
      </c>
      <c r="X23" s="405">
        <f t="shared" si="8"/>
        <v>0</v>
      </c>
      <c r="Y23" s="296">
        <v>113841</v>
      </c>
      <c r="Z23" s="298">
        <v>0</v>
      </c>
      <c r="AA23" s="405">
        <f t="shared" si="9"/>
        <v>113841</v>
      </c>
      <c r="AB23" s="298">
        <v>0</v>
      </c>
      <c r="AC23" s="298">
        <v>0</v>
      </c>
      <c r="AD23" s="799">
        <f t="shared" si="10"/>
        <v>0</v>
      </c>
      <c r="AF23" s="139">
        <f t="shared" si="11"/>
        <v>143674</v>
      </c>
      <c r="AG23" s="134">
        <f t="shared" si="12"/>
        <v>0</v>
      </c>
    </row>
    <row r="24" spans="1:33" ht="16.5" customHeight="1" x14ac:dyDescent="0.15">
      <c r="A24" s="9"/>
      <c r="B24" s="730"/>
      <c r="C24" s="626" t="s">
        <v>340</v>
      </c>
      <c r="D24" s="627" t="s">
        <v>445</v>
      </c>
      <c r="E24" s="628" t="s">
        <v>341</v>
      </c>
      <c r="F24" s="629">
        <f>IF($R$23=0,0,F23/$R$23)</f>
        <v>0.7748046809509439</v>
      </c>
      <c r="G24" s="630" t="s">
        <v>341</v>
      </c>
      <c r="H24" s="628" t="s">
        <v>341</v>
      </c>
      <c r="I24" s="629">
        <f>IF($R$23=0,0,I23/$R$23)</f>
        <v>0.16631458941085739</v>
      </c>
      <c r="J24" s="630" t="s">
        <v>341</v>
      </c>
      <c r="K24" s="630" t="s">
        <v>341</v>
      </c>
      <c r="L24" s="629">
        <f>IF($R$23=0,0,L23/$R$23)</f>
        <v>5.8880729638198709E-2</v>
      </c>
      <c r="M24" s="630" t="s">
        <v>341</v>
      </c>
      <c r="N24" s="630" t="s">
        <v>341</v>
      </c>
      <c r="O24" s="629">
        <f>IF($R$23=0,0,O23/$R$23)</f>
        <v>0</v>
      </c>
      <c r="P24" s="630" t="s">
        <v>341</v>
      </c>
      <c r="Q24" s="731" t="s">
        <v>341</v>
      </c>
      <c r="R24" s="629">
        <f>IF($R$23=0,0,R23/$R$23)</f>
        <v>1</v>
      </c>
      <c r="S24" s="631"/>
      <c r="T24" s="631"/>
      <c r="U24" s="631"/>
      <c r="V24" s="631"/>
      <c r="W24" s="631"/>
      <c r="X24" s="632"/>
      <c r="Y24" s="631"/>
      <c r="Z24" s="631"/>
      <c r="AA24" s="631"/>
      <c r="AB24" s="631"/>
      <c r="AC24" s="631"/>
      <c r="AD24" s="633"/>
      <c r="AF24" s="139"/>
      <c r="AG24" s="573"/>
    </row>
    <row r="25" spans="1:33" ht="14.25" customHeight="1" x14ac:dyDescent="0.15">
      <c r="A25" s="9"/>
      <c r="F25" s="6"/>
      <c r="J25" s="6"/>
      <c r="K25" s="6"/>
      <c r="L25" s="6"/>
    </row>
    <row r="26" spans="1:33" ht="11.25" customHeight="1" x14ac:dyDescent="0.15">
      <c r="A26" s="9"/>
    </row>
    <row r="27" spans="1:33" ht="18" customHeight="1" x14ac:dyDescent="0.15">
      <c r="A27" s="21"/>
      <c r="B27" s="1182" t="s">
        <v>557</v>
      </c>
      <c r="C27" s="1184"/>
      <c r="D27" s="1184"/>
      <c r="E27" s="1184"/>
      <c r="F27" s="1184"/>
      <c r="G27" s="1184"/>
      <c r="H27" s="1184"/>
      <c r="I27" s="1184"/>
      <c r="J27" s="1184"/>
      <c r="K27" s="1184"/>
      <c r="L27" s="1184"/>
      <c r="M27" s="1184"/>
      <c r="N27" s="1184"/>
      <c r="O27" s="1184"/>
      <c r="P27" s="1182" t="s">
        <v>558</v>
      </c>
      <c r="Q27" s="1184"/>
      <c r="R27" s="1184"/>
      <c r="S27" s="1184"/>
      <c r="T27" s="1184"/>
      <c r="U27" s="1184"/>
      <c r="V27" s="1184"/>
      <c r="W27" s="1184"/>
      <c r="X27" s="1184"/>
      <c r="Y27" s="1184"/>
      <c r="Z27" s="1184"/>
      <c r="AA27" s="1184"/>
      <c r="AB27" s="1184"/>
      <c r="AC27" s="1184"/>
      <c r="AD27" s="1184"/>
    </row>
    <row r="30" spans="1:33" x14ac:dyDescent="0.15">
      <c r="D30" s="574" t="s">
        <v>451</v>
      </c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5"/>
      <c r="P30" s="575"/>
    </row>
    <row r="31" spans="1:33" x14ac:dyDescent="0.15">
      <c r="D31" s="574" t="s">
        <v>491</v>
      </c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5"/>
      <c r="P31" s="575"/>
      <c r="Q31" s="116"/>
    </row>
    <row r="32" spans="1:33" x14ac:dyDescent="0.15">
      <c r="D32" s="575"/>
      <c r="E32" s="575"/>
      <c r="F32" s="575"/>
      <c r="G32" s="575"/>
      <c r="H32" s="575"/>
      <c r="I32" s="575"/>
      <c r="J32" s="575"/>
      <c r="K32" s="575"/>
      <c r="L32" s="575"/>
      <c r="M32" s="576"/>
      <c r="N32" s="575"/>
      <c r="O32" s="575"/>
      <c r="P32" s="575"/>
      <c r="Q32" s="116"/>
    </row>
    <row r="33" spans="17:17" x14ac:dyDescent="0.15">
      <c r="Q33" s="116"/>
    </row>
  </sheetData>
  <mergeCells count="16">
    <mergeCell ref="AF7:AH8"/>
    <mergeCell ref="N6:O6"/>
    <mergeCell ref="D8:F8"/>
    <mergeCell ref="G8:I8"/>
    <mergeCell ref="J8:L8"/>
    <mergeCell ref="M8:O8"/>
    <mergeCell ref="B27:O27"/>
    <mergeCell ref="P27:AD27"/>
    <mergeCell ref="B6:B9"/>
    <mergeCell ref="C6:C9"/>
    <mergeCell ref="S7:U8"/>
    <mergeCell ref="V7:X8"/>
    <mergeCell ref="Y7:AA8"/>
    <mergeCell ref="AB7:AD8"/>
    <mergeCell ref="P8:R8"/>
    <mergeCell ref="R6:S6"/>
  </mergeCells>
  <phoneticPr fontId="2"/>
  <pageMargins left="0.51181102362204722" right="0.19685039370078741" top="0.74803149606299213" bottom="0.27559055118110237" header="0.19685039370078741" footer="0"/>
  <pageSetup paperSize="9" scale="92" orientation="portrait" r:id="rId1"/>
  <headerFooter alignWithMargins="0"/>
  <colBreaks count="1" manualBreakCount="1">
    <brk id="15" min="1" max="26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indexed="45"/>
  </sheetPr>
  <dimension ref="A2:K50"/>
  <sheetViews>
    <sheetView topLeftCell="A13" workbookViewId="0">
      <selection activeCell="T4" sqref="T4"/>
    </sheetView>
  </sheetViews>
  <sheetFormatPr defaultRowHeight="13.5" x14ac:dyDescent="0.15"/>
  <cols>
    <col min="1" max="2" width="4.125" customWidth="1"/>
    <col min="3" max="3" width="12.375" customWidth="1"/>
    <col min="4" max="9" width="10.375" customWidth="1"/>
    <col min="10" max="10" width="13.5" customWidth="1"/>
  </cols>
  <sheetData>
    <row r="2" spans="1:11" ht="20.25" customHeight="1" x14ac:dyDescent="0.2">
      <c r="A2" s="3"/>
      <c r="B2" s="3"/>
      <c r="C2" s="18" t="s">
        <v>352</v>
      </c>
      <c r="E2" s="4"/>
      <c r="F2" s="4"/>
      <c r="G2" s="4"/>
      <c r="H2" s="4"/>
      <c r="I2" s="4"/>
      <c r="J2" s="4"/>
      <c r="K2" s="3"/>
    </row>
    <row r="3" spans="1:11" ht="18" customHeight="1" x14ac:dyDescent="0.15">
      <c r="A3" s="3"/>
      <c r="B3" s="3"/>
      <c r="C3" s="4"/>
      <c r="D3" s="4"/>
      <c r="E3" s="4"/>
      <c r="F3" s="4"/>
      <c r="G3" s="4"/>
      <c r="H3" s="4"/>
      <c r="I3" s="4"/>
      <c r="J3" s="11" t="s">
        <v>24</v>
      </c>
      <c r="K3" s="3"/>
    </row>
    <row r="4" spans="1:11" ht="21" customHeight="1" x14ac:dyDescent="0.15">
      <c r="A4" s="3"/>
      <c r="B4" s="1198" t="s">
        <v>51</v>
      </c>
      <c r="C4" s="1348" t="s">
        <v>84</v>
      </c>
      <c r="D4" s="12" t="s">
        <v>85</v>
      </c>
      <c r="E4" s="12" t="s">
        <v>88</v>
      </c>
      <c r="F4" s="12" t="s">
        <v>89</v>
      </c>
      <c r="G4" s="12" t="s">
        <v>90</v>
      </c>
      <c r="H4" s="12"/>
      <c r="I4" s="12"/>
      <c r="J4" s="1198" t="s">
        <v>345</v>
      </c>
      <c r="K4" s="3"/>
    </row>
    <row r="5" spans="1:11" ht="21" customHeight="1" x14ac:dyDescent="0.15">
      <c r="A5" s="3"/>
      <c r="B5" s="1352"/>
      <c r="C5" s="1351"/>
      <c r="D5" s="7" t="s">
        <v>86</v>
      </c>
      <c r="E5" s="7" t="s">
        <v>87</v>
      </c>
      <c r="F5" s="158" t="s">
        <v>139</v>
      </c>
      <c r="G5" s="7" t="s">
        <v>86</v>
      </c>
      <c r="H5" s="7" t="s">
        <v>91</v>
      </c>
      <c r="I5" s="7" t="s">
        <v>248</v>
      </c>
      <c r="J5" s="1226"/>
      <c r="K5" s="3"/>
    </row>
    <row r="6" spans="1:11" ht="21" customHeight="1" x14ac:dyDescent="0.15">
      <c r="A6" s="3"/>
      <c r="B6" s="1198" t="s">
        <v>342</v>
      </c>
      <c r="C6" s="19"/>
      <c r="D6" s="19"/>
      <c r="E6" s="19"/>
      <c r="F6" s="19"/>
      <c r="G6" s="19"/>
      <c r="H6" s="19"/>
      <c r="I6" s="19"/>
      <c r="J6" s="19"/>
      <c r="K6" s="3"/>
    </row>
    <row r="7" spans="1:11" ht="21" customHeight="1" x14ac:dyDescent="0.15">
      <c r="A7" s="3"/>
      <c r="B7" s="1353"/>
      <c r="C7" s="8" t="s">
        <v>17</v>
      </c>
      <c r="D7" s="15">
        <v>2068</v>
      </c>
      <c r="E7" s="15">
        <v>400</v>
      </c>
      <c r="F7" s="15">
        <v>3161</v>
      </c>
      <c r="G7" s="8">
        <v>400</v>
      </c>
      <c r="H7" s="8">
        <v>540</v>
      </c>
      <c r="I7" s="152">
        <f>SUM(D7:H7)</f>
        <v>6569</v>
      </c>
      <c r="J7" s="157" t="s">
        <v>344</v>
      </c>
      <c r="K7" s="3"/>
    </row>
    <row r="8" spans="1:11" ht="21" customHeight="1" x14ac:dyDescent="0.15">
      <c r="A8" s="3"/>
      <c r="B8" s="1353"/>
      <c r="C8" s="7"/>
      <c r="D8" s="16"/>
      <c r="E8" s="16"/>
      <c r="F8" s="16"/>
      <c r="G8" s="7"/>
      <c r="H8" s="7"/>
      <c r="I8" s="7"/>
      <c r="J8" s="7"/>
      <c r="K8" s="3"/>
    </row>
    <row r="9" spans="1:11" ht="21" customHeight="1" x14ac:dyDescent="0.15">
      <c r="A9" s="3"/>
      <c r="B9" s="1353"/>
      <c r="C9" s="12"/>
      <c r="D9" s="17"/>
      <c r="E9" s="17"/>
      <c r="F9" s="17"/>
      <c r="G9" s="12"/>
      <c r="H9" s="12"/>
      <c r="I9" s="12"/>
      <c r="J9" s="12"/>
      <c r="K9" s="3"/>
    </row>
    <row r="10" spans="1:11" ht="21" customHeight="1" x14ac:dyDescent="0.15">
      <c r="A10" s="3"/>
      <c r="B10" s="1353"/>
      <c r="C10" s="8" t="s">
        <v>20</v>
      </c>
      <c r="D10" s="15">
        <v>2068</v>
      </c>
      <c r="E10" s="15">
        <v>400</v>
      </c>
      <c r="F10" s="15">
        <v>3161</v>
      </c>
      <c r="G10" s="8">
        <v>400</v>
      </c>
      <c r="H10" s="8" t="s">
        <v>82</v>
      </c>
      <c r="I10" s="152">
        <f>SUM(D10:H10)</f>
        <v>6029</v>
      </c>
      <c r="J10" s="8" t="s">
        <v>41</v>
      </c>
      <c r="K10" s="3"/>
    </row>
    <row r="11" spans="1:11" ht="21" customHeight="1" x14ac:dyDescent="0.15">
      <c r="A11" s="3"/>
      <c r="B11" s="1352"/>
      <c r="C11" s="7"/>
      <c r="D11" s="16"/>
      <c r="E11" s="16"/>
      <c r="F11" s="16"/>
      <c r="G11" s="7"/>
      <c r="H11" s="7"/>
      <c r="I11" s="7"/>
      <c r="J11" s="7"/>
      <c r="K11" s="3"/>
    </row>
    <row r="12" spans="1:11" ht="21" customHeight="1" x14ac:dyDescent="0.15">
      <c r="A12" s="3"/>
      <c r="B12" s="1198" t="s">
        <v>343</v>
      </c>
      <c r="C12" s="12"/>
      <c r="D12" s="17"/>
      <c r="E12" s="17"/>
      <c r="F12" s="17"/>
      <c r="G12" s="12"/>
      <c r="H12" s="12"/>
      <c r="I12" s="12"/>
      <c r="J12" s="12"/>
      <c r="K12" s="3"/>
    </row>
    <row r="13" spans="1:11" ht="21" customHeight="1" x14ac:dyDescent="0.15">
      <c r="A13" s="3"/>
      <c r="B13" s="1353"/>
      <c r="C13" s="8" t="s">
        <v>249</v>
      </c>
      <c r="D13" s="15">
        <v>893</v>
      </c>
      <c r="E13" s="15">
        <v>200</v>
      </c>
      <c r="F13" s="15">
        <v>3161</v>
      </c>
      <c r="G13" s="8">
        <v>182</v>
      </c>
      <c r="H13" s="8" t="s">
        <v>82</v>
      </c>
      <c r="I13" s="152">
        <f>SUM(D13:H13)</f>
        <v>4436</v>
      </c>
      <c r="J13" s="8" t="s">
        <v>83</v>
      </c>
      <c r="K13" s="3"/>
    </row>
    <row r="14" spans="1:11" ht="21" customHeight="1" x14ac:dyDescent="0.15">
      <c r="A14" s="3"/>
      <c r="B14" s="1353"/>
      <c r="C14" s="7" t="s">
        <v>25</v>
      </c>
      <c r="D14" s="16"/>
      <c r="E14" s="16"/>
      <c r="F14" s="16"/>
      <c r="G14" s="7"/>
      <c r="H14" s="7"/>
      <c r="I14" s="7"/>
      <c r="J14" s="7"/>
      <c r="K14" s="3"/>
    </row>
    <row r="15" spans="1:11" ht="21" customHeight="1" x14ac:dyDescent="0.15">
      <c r="A15" s="3"/>
      <c r="B15" s="1353"/>
      <c r="C15" s="12"/>
      <c r="D15" s="17"/>
      <c r="E15" s="17"/>
      <c r="F15" s="17"/>
      <c r="G15" s="12"/>
      <c r="H15" s="12"/>
      <c r="I15" s="12"/>
      <c r="J15" s="12"/>
      <c r="K15" s="3"/>
    </row>
    <row r="16" spans="1:11" ht="21" customHeight="1" x14ac:dyDescent="0.15">
      <c r="A16" s="3"/>
      <c r="B16" s="1353"/>
      <c r="C16" s="8" t="s">
        <v>250</v>
      </c>
      <c r="D16" s="15">
        <v>893</v>
      </c>
      <c r="E16" s="15">
        <v>200</v>
      </c>
      <c r="F16" s="15">
        <v>1040</v>
      </c>
      <c r="G16" s="8">
        <v>182</v>
      </c>
      <c r="H16" s="8" t="s">
        <v>82</v>
      </c>
      <c r="I16" s="152">
        <f>SUM(D16:H16)</f>
        <v>2315</v>
      </c>
      <c r="J16" s="8" t="s">
        <v>83</v>
      </c>
      <c r="K16" s="3"/>
    </row>
    <row r="17" spans="1:11" ht="21" customHeight="1" x14ac:dyDescent="0.15">
      <c r="A17" s="3"/>
      <c r="B17" s="1353"/>
      <c r="C17" s="7" t="s">
        <v>26</v>
      </c>
      <c r="D17" s="16"/>
      <c r="E17" s="16"/>
      <c r="F17" s="16"/>
      <c r="G17" s="7"/>
      <c r="H17" s="7"/>
      <c r="I17" s="7"/>
      <c r="J17" s="7"/>
      <c r="K17" s="3"/>
    </row>
    <row r="18" spans="1:11" ht="21" customHeight="1" x14ac:dyDescent="0.15">
      <c r="A18" s="3"/>
      <c r="B18" s="1353"/>
      <c r="C18" s="12"/>
      <c r="D18" s="17"/>
      <c r="E18" s="17"/>
      <c r="F18" s="17"/>
      <c r="G18" s="12"/>
      <c r="H18" s="12"/>
      <c r="I18" s="12"/>
      <c r="J18" s="12"/>
      <c r="K18" s="3"/>
    </row>
    <row r="19" spans="1:11" ht="21" customHeight="1" x14ac:dyDescent="0.15">
      <c r="A19" s="3"/>
      <c r="B19" s="1353"/>
      <c r="C19" s="8" t="s">
        <v>92</v>
      </c>
      <c r="D19" s="15">
        <v>893</v>
      </c>
      <c r="E19" s="15">
        <v>200</v>
      </c>
      <c r="F19" s="15">
        <v>3161</v>
      </c>
      <c r="G19" s="8">
        <v>182</v>
      </c>
      <c r="H19" s="8" t="s">
        <v>82</v>
      </c>
      <c r="I19" s="152">
        <f>SUM(D19:H19)</f>
        <v>4436</v>
      </c>
      <c r="J19" s="8" t="s">
        <v>83</v>
      </c>
      <c r="K19" s="3"/>
    </row>
    <row r="20" spans="1:11" ht="21" customHeight="1" x14ac:dyDescent="0.15">
      <c r="A20" s="3"/>
      <c r="B20" s="1353"/>
      <c r="C20" s="7" t="s">
        <v>25</v>
      </c>
      <c r="D20" s="16"/>
      <c r="E20" s="16"/>
      <c r="F20" s="16"/>
      <c r="G20" s="7"/>
      <c r="H20" s="7"/>
      <c r="I20" s="7"/>
      <c r="J20" s="7"/>
      <c r="K20" s="3"/>
    </row>
    <row r="21" spans="1:11" ht="21" customHeight="1" x14ac:dyDescent="0.15">
      <c r="A21" s="3"/>
      <c r="B21" s="1353"/>
      <c r="C21" s="12"/>
      <c r="D21" s="17"/>
      <c r="E21" s="17"/>
      <c r="F21" s="17"/>
      <c r="G21" s="12"/>
      <c r="H21" s="12"/>
      <c r="I21" s="12"/>
      <c r="J21" s="12"/>
      <c r="K21" s="3"/>
    </row>
    <row r="22" spans="1:11" ht="21" customHeight="1" x14ac:dyDescent="0.15">
      <c r="A22" s="3"/>
      <c r="B22" s="1353"/>
      <c r="C22" s="8" t="s">
        <v>18</v>
      </c>
      <c r="D22" s="15">
        <v>893</v>
      </c>
      <c r="E22" s="15">
        <v>200</v>
      </c>
      <c r="F22" s="15">
        <v>1866</v>
      </c>
      <c r="G22" s="8">
        <v>182</v>
      </c>
      <c r="H22" s="8">
        <v>105</v>
      </c>
      <c r="I22" s="152">
        <f>SUM(D22:H22)</f>
        <v>3246</v>
      </c>
      <c r="J22" s="8" t="s">
        <v>83</v>
      </c>
      <c r="K22" s="3"/>
    </row>
    <row r="23" spans="1:11" ht="21" customHeight="1" x14ac:dyDescent="0.15">
      <c r="A23" s="3"/>
      <c r="B23" s="1353"/>
      <c r="C23" s="7" t="s">
        <v>81</v>
      </c>
      <c r="D23" s="16"/>
      <c r="E23" s="16"/>
      <c r="F23" s="16"/>
      <c r="G23" s="7"/>
      <c r="H23" s="7"/>
      <c r="I23" s="7"/>
      <c r="J23" s="7"/>
      <c r="K23" s="3"/>
    </row>
    <row r="24" spans="1:11" ht="21" customHeight="1" x14ac:dyDescent="0.15">
      <c r="A24" s="3"/>
      <c r="B24" s="1353"/>
      <c r="C24" s="12"/>
      <c r="D24" s="17"/>
      <c r="E24" s="17"/>
      <c r="F24" s="17"/>
      <c r="G24" s="12"/>
      <c r="H24" s="12"/>
      <c r="I24" s="12"/>
      <c r="J24" s="12"/>
      <c r="K24" s="3"/>
    </row>
    <row r="25" spans="1:11" ht="21" customHeight="1" x14ac:dyDescent="0.15">
      <c r="A25" s="3"/>
      <c r="B25" s="1353"/>
      <c r="C25" s="8" t="s">
        <v>18</v>
      </c>
      <c r="D25" s="15">
        <v>893</v>
      </c>
      <c r="E25" s="15">
        <v>200</v>
      </c>
      <c r="F25" s="15">
        <v>1040</v>
      </c>
      <c r="G25" s="8">
        <v>182</v>
      </c>
      <c r="H25" s="8">
        <v>105</v>
      </c>
      <c r="I25" s="152">
        <f>SUM(D25:H25)</f>
        <v>2420</v>
      </c>
      <c r="J25" s="8" t="s">
        <v>83</v>
      </c>
      <c r="K25" s="3"/>
    </row>
    <row r="26" spans="1:11" ht="21" customHeight="1" x14ac:dyDescent="0.15">
      <c r="A26" s="3"/>
      <c r="B26" s="1353"/>
      <c r="C26" s="7" t="s">
        <v>253</v>
      </c>
      <c r="D26" s="16"/>
      <c r="E26" s="16"/>
      <c r="F26" s="16"/>
      <c r="G26" s="7"/>
      <c r="H26" s="7"/>
      <c r="I26" s="7"/>
      <c r="J26" s="7"/>
      <c r="K26" s="3"/>
    </row>
    <row r="27" spans="1:11" ht="21" customHeight="1" x14ac:dyDescent="0.15">
      <c r="A27" s="3"/>
      <c r="B27" s="1353"/>
      <c r="C27" s="1348" t="s">
        <v>80</v>
      </c>
      <c r="D27" s="15"/>
      <c r="E27" s="15"/>
      <c r="F27" s="15"/>
      <c r="G27" s="8"/>
      <c r="H27" s="8"/>
      <c r="I27" s="8"/>
      <c r="J27" s="8"/>
      <c r="K27" s="3"/>
    </row>
    <row r="28" spans="1:11" ht="21" customHeight="1" x14ac:dyDescent="0.15">
      <c r="A28" s="3"/>
      <c r="B28" s="1353"/>
      <c r="C28" s="1349"/>
      <c r="D28" s="15">
        <v>893</v>
      </c>
      <c r="E28" s="15">
        <v>200</v>
      </c>
      <c r="F28" s="15">
        <v>1040</v>
      </c>
      <c r="G28" s="8">
        <v>182</v>
      </c>
      <c r="H28" s="8" t="s">
        <v>82</v>
      </c>
      <c r="I28" s="152">
        <f>SUM(D28:H28)</f>
        <v>2315</v>
      </c>
      <c r="J28" s="8" t="s">
        <v>83</v>
      </c>
      <c r="K28" s="3"/>
    </row>
    <row r="29" spans="1:11" ht="21" customHeight="1" x14ac:dyDescent="0.15">
      <c r="A29" s="3"/>
      <c r="B29" s="1352"/>
      <c r="C29" s="1350"/>
      <c r="D29" s="7"/>
      <c r="E29" s="7"/>
      <c r="F29" s="7"/>
      <c r="G29" s="7"/>
      <c r="H29" s="7"/>
      <c r="I29" s="7"/>
      <c r="J29" s="7"/>
      <c r="K29" s="3"/>
    </row>
    <row r="30" spans="1:11" x14ac:dyDescent="0.15">
      <c r="A30" s="3"/>
      <c r="B30" s="3"/>
      <c r="C30" s="4"/>
      <c r="D30" s="4"/>
      <c r="E30" s="4"/>
      <c r="F30" s="4"/>
      <c r="G30" s="4"/>
      <c r="H30" s="4"/>
      <c r="I30" s="4"/>
      <c r="J30" s="4"/>
      <c r="K30" s="3"/>
    </row>
    <row r="31" spans="1:11" x14ac:dyDescent="0.15">
      <c r="A31" s="3"/>
      <c r="B31" s="3"/>
      <c r="C31" s="6" t="s">
        <v>27</v>
      </c>
      <c r="D31" s="6" t="s">
        <v>140</v>
      </c>
      <c r="E31" s="6"/>
      <c r="F31" s="6"/>
      <c r="G31" s="6"/>
      <c r="H31" s="6"/>
      <c r="I31" s="6"/>
      <c r="J31" s="6"/>
      <c r="K31" s="3"/>
    </row>
    <row r="32" spans="1:11" x14ac:dyDescent="0.15">
      <c r="A32" s="3"/>
      <c r="B32" s="3"/>
      <c r="C32" s="6"/>
      <c r="D32" s="6" t="s">
        <v>93</v>
      </c>
      <c r="E32" s="6"/>
      <c r="F32" s="6"/>
      <c r="G32" s="6"/>
      <c r="H32" s="6"/>
      <c r="I32" s="6"/>
      <c r="J32" s="6"/>
      <c r="K32" s="3"/>
    </row>
    <row r="33" spans="1:11" x14ac:dyDescent="0.15">
      <c r="A33" s="3"/>
      <c r="B33" s="3"/>
      <c r="C33" s="6"/>
      <c r="D33" s="6"/>
      <c r="E33" s="6"/>
      <c r="F33" s="6"/>
      <c r="G33" s="6"/>
      <c r="H33" s="6"/>
      <c r="I33" s="6"/>
      <c r="J33" s="6"/>
      <c r="K33" s="3"/>
    </row>
    <row r="34" spans="1:11" x14ac:dyDescent="0.15">
      <c r="A34" s="3"/>
      <c r="B34" s="3"/>
      <c r="C34" s="6"/>
      <c r="D34" s="6" t="s">
        <v>144</v>
      </c>
      <c r="E34" s="6"/>
      <c r="F34" s="6"/>
      <c r="G34" s="6"/>
      <c r="H34" s="6"/>
      <c r="I34" s="6"/>
      <c r="J34" s="6"/>
      <c r="K34" s="3"/>
    </row>
    <row r="35" spans="1:11" x14ac:dyDescent="0.15">
      <c r="A35" s="3"/>
      <c r="B35" s="3"/>
      <c r="C35" s="6"/>
      <c r="D35" s="6" t="s">
        <v>145</v>
      </c>
      <c r="E35" s="6"/>
      <c r="F35" s="6"/>
      <c r="G35" s="6"/>
      <c r="H35" s="6"/>
      <c r="I35" s="6"/>
      <c r="J35" s="6"/>
      <c r="K35" s="3"/>
    </row>
    <row r="36" spans="1:11" x14ac:dyDescent="0.15">
      <c r="C36" s="20"/>
      <c r="D36" s="20"/>
      <c r="E36" s="20"/>
      <c r="F36" s="20"/>
      <c r="G36" s="20"/>
      <c r="H36" s="20"/>
      <c r="I36" s="20"/>
      <c r="J36" s="20"/>
    </row>
    <row r="37" spans="1:11" x14ac:dyDescent="0.15">
      <c r="C37" s="2"/>
      <c r="D37" s="6"/>
      <c r="E37" s="2"/>
      <c r="F37" s="2"/>
      <c r="G37" s="2"/>
      <c r="H37" s="2"/>
      <c r="I37" s="2"/>
      <c r="J37" s="2"/>
    </row>
    <row r="38" spans="1:11" x14ac:dyDescent="0.15">
      <c r="C38" s="2"/>
      <c r="D38" s="2"/>
      <c r="E38" s="2"/>
      <c r="F38" s="2"/>
      <c r="G38" s="2"/>
      <c r="H38" s="2"/>
      <c r="I38" s="2"/>
      <c r="J38" s="2"/>
    </row>
    <row r="39" spans="1:11" x14ac:dyDescent="0.15">
      <c r="C39" s="2"/>
      <c r="D39" s="2"/>
      <c r="E39" s="2"/>
      <c r="F39" s="2"/>
      <c r="G39" s="2"/>
      <c r="H39" s="2"/>
      <c r="I39" s="2"/>
      <c r="J39" s="2"/>
    </row>
    <row r="40" spans="1:11" x14ac:dyDescent="0.15">
      <c r="C40" s="2"/>
      <c r="D40" s="2"/>
      <c r="E40" s="2"/>
      <c r="F40" s="2"/>
      <c r="G40" s="2"/>
      <c r="H40" s="2"/>
      <c r="I40" s="2"/>
      <c r="J40" s="2"/>
    </row>
    <row r="41" spans="1:11" x14ac:dyDescent="0.15">
      <c r="C41" s="2"/>
      <c r="D41" s="2"/>
      <c r="E41" s="2"/>
      <c r="F41" s="2"/>
      <c r="G41" s="2"/>
      <c r="H41" s="2"/>
      <c r="I41" s="2"/>
      <c r="J41" s="2"/>
    </row>
    <row r="42" spans="1:11" ht="11.1" customHeight="1" x14ac:dyDescent="0.15">
      <c r="C42" s="2"/>
      <c r="D42" s="2"/>
      <c r="E42" s="2"/>
      <c r="F42" s="2"/>
      <c r="G42" s="2"/>
      <c r="H42" s="2"/>
      <c r="I42" s="2"/>
      <c r="J42" s="2"/>
    </row>
    <row r="43" spans="1:11" ht="10.5" customHeight="1" x14ac:dyDescent="0.15">
      <c r="C43" s="2"/>
      <c r="D43" s="2"/>
      <c r="E43" s="2"/>
      <c r="F43" s="2"/>
      <c r="G43" s="2"/>
      <c r="H43" s="2"/>
      <c r="I43" s="2"/>
      <c r="J43" s="2"/>
    </row>
    <row r="44" spans="1:11" x14ac:dyDescent="0.15">
      <c r="A44" s="1182" t="s">
        <v>481</v>
      </c>
      <c r="B44" s="1182"/>
      <c r="C44" s="1182"/>
      <c r="D44" s="1182"/>
      <c r="E44" s="1182"/>
      <c r="F44" s="1182"/>
      <c r="G44" s="1182"/>
      <c r="H44" s="1182"/>
      <c r="I44" s="1182"/>
      <c r="J44" s="1182"/>
    </row>
    <row r="45" spans="1:11" x14ac:dyDescent="0.15">
      <c r="C45" s="2"/>
      <c r="D45" s="2"/>
      <c r="E45" s="2"/>
      <c r="F45" s="2"/>
      <c r="G45" s="2"/>
      <c r="H45" s="2"/>
      <c r="I45" s="2"/>
      <c r="J45" s="2"/>
    </row>
    <row r="46" spans="1:11" x14ac:dyDescent="0.15">
      <c r="C46" s="2"/>
      <c r="D46" s="2"/>
      <c r="E46" s="2"/>
      <c r="F46" s="2"/>
      <c r="G46" s="2"/>
      <c r="H46" s="2"/>
      <c r="I46" s="2"/>
      <c r="J46" s="2"/>
    </row>
    <row r="47" spans="1:11" x14ac:dyDescent="0.15">
      <c r="C47" s="2"/>
      <c r="D47" s="2"/>
      <c r="E47" s="2"/>
      <c r="F47" s="2"/>
      <c r="G47" s="2"/>
      <c r="H47" s="2"/>
      <c r="I47" s="2"/>
      <c r="J47" s="2"/>
    </row>
    <row r="48" spans="1:11" x14ac:dyDescent="0.15">
      <c r="C48" s="2"/>
      <c r="D48" s="2"/>
      <c r="E48" s="2"/>
      <c r="F48" s="2"/>
      <c r="G48" s="2"/>
      <c r="H48" s="2"/>
      <c r="I48" s="2"/>
      <c r="J48" s="2"/>
    </row>
    <row r="49" spans="3:10" x14ac:dyDescent="0.15">
      <c r="C49" s="2"/>
      <c r="D49" s="2"/>
      <c r="E49" s="2"/>
      <c r="F49" s="2"/>
      <c r="G49" s="2"/>
      <c r="H49" s="2"/>
      <c r="I49" s="2"/>
      <c r="J49" s="2"/>
    </row>
    <row r="50" spans="3:10" x14ac:dyDescent="0.15">
      <c r="C50" s="2"/>
      <c r="D50" s="2"/>
      <c r="E50" s="2"/>
      <c r="F50" s="2"/>
      <c r="G50" s="2"/>
      <c r="H50" s="2"/>
      <c r="I50" s="2"/>
      <c r="J50" s="2"/>
    </row>
  </sheetData>
  <mergeCells count="7">
    <mergeCell ref="C27:C29"/>
    <mergeCell ref="C4:C5"/>
    <mergeCell ref="A44:J44"/>
    <mergeCell ref="B4:B5"/>
    <mergeCell ref="B6:B11"/>
    <mergeCell ref="B12:B29"/>
    <mergeCell ref="J4:J5"/>
  </mergeCells>
  <phoneticPr fontId="2"/>
  <pageMargins left="0.32" right="0.49" top="0.78740157480314965" bottom="0.5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</sheetPr>
  <dimension ref="A2:ED163"/>
  <sheetViews>
    <sheetView topLeftCell="A46" zoomScaleNormal="55" workbookViewId="0">
      <selection activeCell="T4" sqref="T4"/>
    </sheetView>
  </sheetViews>
  <sheetFormatPr defaultRowHeight="13.5" x14ac:dyDescent="0.15"/>
  <cols>
    <col min="1" max="1" width="1.625" customWidth="1"/>
    <col min="2" max="2" width="1.5" customWidth="1"/>
    <col min="3" max="134" width="1.625" customWidth="1"/>
  </cols>
  <sheetData>
    <row r="2" spans="23:51" ht="21" customHeight="1" x14ac:dyDescent="0.15">
      <c r="W2" s="1463" t="s">
        <v>386</v>
      </c>
      <c r="X2" s="1463"/>
      <c r="Y2" s="1463"/>
      <c r="Z2" s="1463"/>
      <c r="AA2" s="1463"/>
      <c r="AB2" s="1463"/>
      <c r="AC2" s="1463"/>
      <c r="AD2" s="1463"/>
      <c r="AE2" s="1463"/>
      <c r="AF2" s="1463"/>
      <c r="AG2" s="1463"/>
      <c r="AH2" s="1463"/>
      <c r="AI2" s="1463"/>
      <c r="AJ2" s="1463"/>
      <c r="AK2" s="1463"/>
      <c r="AL2" s="1463"/>
      <c r="AM2" s="1463"/>
      <c r="AN2" s="1463"/>
      <c r="AO2" s="1463"/>
      <c r="AP2" s="1463"/>
      <c r="AQ2" s="1463"/>
      <c r="AR2" s="1463"/>
      <c r="AS2" s="1463"/>
      <c r="AT2" s="1463"/>
      <c r="AU2" s="1463"/>
      <c r="AV2" s="1463"/>
      <c r="AW2" s="1463"/>
      <c r="AX2" s="1463"/>
      <c r="AY2" s="1463"/>
    </row>
    <row r="83" spans="1:134" ht="18.75" x14ac:dyDescent="0.2">
      <c r="AE83" s="1462" t="s">
        <v>483</v>
      </c>
      <c r="AF83" s="1462"/>
      <c r="AG83" s="1462"/>
      <c r="AH83" s="1462"/>
      <c r="AI83" s="1462"/>
      <c r="AJ83" s="1462"/>
      <c r="AK83" s="1462"/>
      <c r="AL83" s="1462"/>
      <c r="AM83" s="1462"/>
      <c r="AN83" s="1462"/>
    </row>
    <row r="87" spans="1:134" x14ac:dyDescent="0.15">
      <c r="A87" s="30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2"/>
    </row>
    <row r="88" spans="1:134" x14ac:dyDescent="0.15">
      <c r="A88" s="33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5"/>
    </row>
    <row r="89" spans="1:134" x14ac:dyDescent="0.15">
      <c r="A89" s="33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5"/>
    </row>
    <row r="90" spans="1:134" x14ac:dyDescent="0.15">
      <c r="A90" s="33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1460"/>
      <c r="BD90" s="1460"/>
      <c r="BE90" s="1460"/>
      <c r="BF90" s="1460"/>
      <c r="BG90" s="1460"/>
      <c r="BH90" s="1460"/>
      <c r="BI90" s="1460"/>
      <c r="BJ90" s="1460"/>
      <c r="BK90" s="1460"/>
      <c r="BL90" s="1460"/>
      <c r="BM90" s="1461"/>
      <c r="BN90" s="1445"/>
      <c r="BO90" s="1354"/>
      <c r="BP90" s="1354"/>
      <c r="BQ90" s="1354"/>
      <c r="BR90" s="1354"/>
      <c r="BS90" s="1354"/>
      <c r="BT90" s="1354"/>
      <c r="BU90" s="1354"/>
      <c r="BV90" s="1354"/>
      <c r="BW90" s="1354"/>
      <c r="BX90" s="1354"/>
      <c r="BY90" s="1354"/>
      <c r="BZ90" s="1354"/>
      <c r="CA90" s="1354"/>
      <c r="CB90" s="1354"/>
      <c r="CC90" s="1354"/>
      <c r="CD90" s="1354"/>
      <c r="CE90" s="1354"/>
      <c r="CF90" s="1354"/>
      <c r="CG90" s="1354"/>
      <c r="CH90" s="1354"/>
      <c r="CI90" s="1354"/>
      <c r="CJ90" s="1354"/>
      <c r="CK90" s="33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223"/>
      <c r="DO90" s="225"/>
      <c r="DP90" s="224"/>
      <c r="DQ90" s="214"/>
      <c r="DR90" s="213"/>
      <c r="DS90" s="214"/>
      <c r="DT90" s="213"/>
      <c r="DU90" s="214"/>
      <c r="DV90" s="213"/>
      <c r="DW90" s="214"/>
      <c r="DX90" s="217"/>
      <c r="DY90" s="218"/>
      <c r="DZ90" s="217"/>
      <c r="EA90" s="218"/>
      <c r="EB90" s="217"/>
      <c r="EC90" s="221"/>
      <c r="ED90" s="115"/>
    </row>
    <row r="91" spans="1:134" x14ac:dyDescent="0.15">
      <c r="A91" s="33"/>
      <c r="B91" s="34"/>
      <c r="C91" s="37"/>
      <c r="D91" s="38"/>
      <c r="E91" s="38"/>
      <c r="F91" s="38"/>
      <c r="G91" s="38"/>
      <c r="H91" s="38"/>
      <c r="I91" s="39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1460"/>
      <c r="BD91" s="1460"/>
      <c r="BE91" s="1460"/>
      <c r="BF91" s="1460"/>
      <c r="BG91" s="1460"/>
      <c r="BH91" s="1460"/>
      <c r="BI91" s="1460"/>
      <c r="BJ91" s="1460"/>
      <c r="BK91" s="1460"/>
      <c r="BL91" s="1460"/>
      <c r="BM91" s="1461"/>
      <c r="BN91" s="1407"/>
      <c r="BO91" s="1355"/>
      <c r="BP91" s="1355"/>
      <c r="BQ91" s="1355"/>
      <c r="BR91" s="1355"/>
      <c r="BS91" s="1355"/>
      <c r="BT91" s="1355"/>
      <c r="BU91" s="1355"/>
      <c r="BV91" s="1355"/>
      <c r="BW91" s="1355"/>
      <c r="BX91" s="1355"/>
      <c r="BY91" s="1355"/>
      <c r="BZ91" s="1355"/>
      <c r="CA91" s="1355"/>
      <c r="CB91" s="1355"/>
      <c r="CC91" s="1355"/>
      <c r="CD91" s="1355"/>
      <c r="CE91" s="1355"/>
      <c r="CF91" s="1355"/>
      <c r="CG91" s="1355"/>
      <c r="CH91" s="1355"/>
      <c r="CI91" s="1355"/>
      <c r="CJ91" s="1355"/>
      <c r="CK91" s="33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213"/>
      <c r="DO91" s="214"/>
      <c r="DP91" s="224"/>
      <c r="DQ91" s="214"/>
      <c r="DR91" s="213"/>
      <c r="DS91" s="214"/>
      <c r="DT91" s="213"/>
      <c r="DU91" s="214"/>
      <c r="DV91" s="213"/>
      <c r="DW91" s="214"/>
      <c r="DX91" s="217"/>
      <c r="DY91" s="218"/>
      <c r="DZ91" s="217"/>
      <c r="EA91" s="218"/>
      <c r="EB91" s="217"/>
      <c r="EC91" s="221"/>
      <c r="ED91" s="115"/>
    </row>
    <row r="92" spans="1:134" x14ac:dyDescent="0.15">
      <c r="A92" s="33"/>
      <c r="B92" s="34"/>
      <c r="C92" s="40"/>
      <c r="I92" s="41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4"/>
      <c r="BL92" s="34"/>
      <c r="BM92" s="35"/>
      <c r="BN92" s="37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9"/>
      <c r="CK92" s="42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213"/>
      <c r="DO92" s="214"/>
      <c r="DP92" s="224"/>
      <c r="DQ92" s="214"/>
      <c r="DR92" s="213"/>
      <c r="DS92" s="214"/>
      <c r="DT92" s="213"/>
      <c r="DU92" s="214"/>
      <c r="DV92" s="213"/>
      <c r="DW92" s="214"/>
      <c r="DX92" s="217"/>
      <c r="DY92" s="218"/>
      <c r="DZ92" s="217"/>
      <c r="EA92" s="218"/>
      <c r="EB92" s="217"/>
      <c r="EC92" s="221"/>
      <c r="ED92" s="115"/>
    </row>
    <row r="93" spans="1:134" ht="13.5" customHeight="1" x14ac:dyDescent="0.15">
      <c r="A93" s="33"/>
      <c r="B93" s="34"/>
      <c r="C93" s="40"/>
      <c r="I93" s="41"/>
      <c r="J93" s="36"/>
      <c r="K93" s="36"/>
      <c r="L93" s="36"/>
      <c r="M93" s="36"/>
      <c r="N93" s="36"/>
      <c r="O93" s="36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5"/>
      <c r="AV93" s="1354"/>
      <c r="AW93" s="1354"/>
      <c r="AX93" s="1354"/>
      <c r="AY93" s="1354"/>
      <c r="AZ93" s="1354"/>
      <c r="BA93" s="1354"/>
      <c r="BB93" s="1354"/>
      <c r="BC93" s="1354"/>
      <c r="BD93" s="1354"/>
      <c r="BE93" s="1354"/>
      <c r="BF93" s="1354"/>
      <c r="BG93" s="1354"/>
      <c r="BK93" s="33"/>
      <c r="BL93" s="34"/>
      <c r="BM93" s="35"/>
      <c r="CL93" s="1354"/>
      <c r="CM93" s="1354"/>
      <c r="CN93" s="1354"/>
      <c r="CO93" s="1354"/>
      <c r="CP93" s="1354"/>
      <c r="CQ93" s="1354"/>
      <c r="CR93" s="1354"/>
      <c r="CS93" s="1354"/>
      <c r="CT93" s="1354"/>
      <c r="CU93" s="1354"/>
      <c r="CV93" s="1354"/>
      <c r="CW93" s="1354"/>
      <c r="CX93" s="1354"/>
      <c r="CY93" s="1354"/>
      <c r="CZ93" s="1354"/>
      <c r="DA93" s="1354"/>
      <c r="DB93" s="1354"/>
      <c r="DC93" s="1354"/>
      <c r="DD93" s="38"/>
      <c r="DE93" s="38"/>
      <c r="DF93" s="38"/>
      <c r="DG93" s="38"/>
      <c r="DH93" s="38"/>
      <c r="DI93" s="1451" t="s">
        <v>197</v>
      </c>
      <c r="DJ93" s="1452"/>
      <c r="DK93" s="1452"/>
      <c r="DL93" s="1453"/>
      <c r="DM93" s="40"/>
      <c r="DN93" s="213"/>
      <c r="DO93" s="214"/>
      <c r="DP93" s="224"/>
      <c r="DQ93" s="214"/>
      <c r="DR93" s="213"/>
      <c r="DS93" s="214"/>
      <c r="DT93" s="213"/>
      <c r="DU93" s="214"/>
      <c r="DV93" s="213"/>
      <c r="DW93" s="214"/>
      <c r="DX93" s="217"/>
      <c r="DY93" s="218"/>
      <c r="DZ93" s="217"/>
      <c r="EA93" s="218"/>
      <c r="EB93" s="217"/>
      <c r="EC93" s="221"/>
      <c r="ED93" s="115"/>
    </row>
    <row r="94" spans="1:134" x14ac:dyDescent="0.15">
      <c r="A94" s="33"/>
      <c r="B94" s="34"/>
      <c r="C94" s="40"/>
      <c r="I94" s="41"/>
      <c r="J94" s="38"/>
      <c r="K94" s="38"/>
      <c r="L94" s="38"/>
      <c r="M94" s="38"/>
      <c r="N94" s="38"/>
      <c r="O94" s="39"/>
      <c r="P94" s="33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5"/>
      <c r="AT94" s="40"/>
      <c r="AV94" s="1355"/>
      <c r="AW94" s="1355"/>
      <c r="AX94" s="1355"/>
      <c r="AY94" s="1355"/>
      <c r="AZ94" s="1355"/>
      <c r="BA94" s="1355"/>
      <c r="BB94" s="1355"/>
      <c r="BC94" s="1355"/>
      <c r="BD94" s="1355"/>
      <c r="BE94" s="1355"/>
      <c r="BF94" s="1355"/>
      <c r="BG94" s="1355"/>
      <c r="BK94" s="42"/>
      <c r="BL94" s="36"/>
      <c r="BM94" s="43"/>
      <c r="CL94" s="1355"/>
      <c r="CM94" s="1355"/>
      <c r="CN94" s="1355"/>
      <c r="CO94" s="1355"/>
      <c r="CP94" s="1355"/>
      <c r="CQ94" s="1355"/>
      <c r="CR94" s="1355"/>
      <c r="CS94" s="1355"/>
      <c r="CT94" s="1355"/>
      <c r="CU94" s="1355"/>
      <c r="CV94" s="1355"/>
      <c r="CW94" s="1355"/>
      <c r="CX94" s="1355"/>
      <c r="CY94" s="1355"/>
      <c r="CZ94" s="1355"/>
      <c r="DA94" s="1355"/>
      <c r="DB94" s="1355"/>
      <c r="DC94" s="1355"/>
      <c r="DI94" s="1454"/>
      <c r="DJ94" s="1455"/>
      <c r="DK94" s="1455"/>
      <c r="DL94" s="1456"/>
      <c r="DM94" s="40"/>
      <c r="DN94" s="213"/>
      <c r="DO94" s="214"/>
      <c r="DP94" s="224"/>
      <c r="DQ94" s="214"/>
      <c r="DR94" s="213"/>
      <c r="DS94" s="214"/>
      <c r="DT94" s="213"/>
      <c r="DU94" s="214"/>
      <c r="DV94" s="213"/>
      <c r="DW94" s="214"/>
      <c r="DX94" s="217"/>
      <c r="DY94" s="218"/>
      <c r="DZ94" s="217"/>
      <c r="EA94" s="218"/>
      <c r="EB94" s="217"/>
      <c r="EC94" s="218"/>
      <c r="ED94" s="115"/>
    </row>
    <row r="95" spans="1:134" x14ac:dyDescent="0.15">
      <c r="A95" s="33"/>
      <c r="B95" s="34"/>
      <c r="C95" s="40"/>
      <c r="I95" s="41"/>
      <c r="O95" s="41"/>
      <c r="P95" s="33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5"/>
      <c r="AT95" s="40"/>
      <c r="BQ95" s="1354"/>
      <c r="BR95" s="1354"/>
      <c r="BS95" s="1354"/>
      <c r="BT95" s="1354"/>
      <c r="BU95" s="1354"/>
      <c r="BV95" s="1354"/>
      <c r="BW95" s="1354"/>
      <c r="BX95" s="1354"/>
      <c r="BY95" s="1354"/>
      <c r="BZ95" s="1354"/>
      <c r="CA95" s="1354"/>
      <c r="CB95" s="1354"/>
      <c r="CC95" s="1354"/>
      <c r="CD95" s="1354"/>
      <c r="CE95" s="1354"/>
      <c r="CF95" s="1354"/>
      <c r="CG95" s="1354"/>
      <c r="CH95" s="1354"/>
      <c r="DI95" s="1457"/>
      <c r="DJ95" s="1458"/>
      <c r="DK95" s="1458"/>
      <c r="DL95" s="1459"/>
      <c r="DM95" s="40"/>
      <c r="DN95" s="64"/>
      <c r="DO95" s="44"/>
      <c r="DP95" s="64"/>
      <c r="DQ95" s="44"/>
      <c r="DR95" s="64"/>
      <c r="DS95" s="44"/>
      <c r="DT95" s="64"/>
      <c r="DU95" s="44"/>
      <c r="DV95" s="64"/>
      <c r="DW95" s="44"/>
      <c r="DX95" s="64"/>
      <c r="DY95" s="44"/>
      <c r="DZ95" s="64"/>
      <c r="EA95" s="44"/>
      <c r="EB95" s="64"/>
      <c r="EC95" s="44"/>
      <c r="ED95" s="128"/>
    </row>
    <row r="96" spans="1:134" ht="13.5" customHeight="1" x14ac:dyDescent="0.15">
      <c r="A96" s="33"/>
      <c r="B96" s="34"/>
      <c r="C96" s="40"/>
      <c r="I96" s="41"/>
      <c r="O96" s="41"/>
      <c r="P96" s="42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43"/>
      <c r="AT96" s="40"/>
      <c r="AZ96" s="1450" t="s">
        <v>105</v>
      </c>
      <c r="BA96" s="1450"/>
      <c r="BB96" s="1450"/>
      <c r="BC96" s="1450"/>
      <c r="BD96" s="1450"/>
      <c r="BE96" s="1450"/>
      <c r="BF96" s="1450"/>
      <c r="BG96" s="1450"/>
      <c r="BH96" s="1450"/>
      <c r="BI96" s="1450"/>
      <c r="BJ96" s="1450"/>
      <c r="BK96" s="1450"/>
      <c r="BL96" s="1450"/>
      <c r="BM96" s="1450"/>
      <c r="BN96" s="1450"/>
      <c r="BQ96" s="1355"/>
      <c r="BR96" s="1355"/>
      <c r="BS96" s="1355"/>
      <c r="BT96" s="1355"/>
      <c r="BU96" s="1355"/>
      <c r="BV96" s="1355"/>
      <c r="BW96" s="1355"/>
      <c r="BX96" s="1355"/>
      <c r="BY96" s="1355"/>
      <c r="BZ96" s="1355"/>
      <c r="CA96" s="1355"/>
      <c r="CB96" s="1355"/>
      <c r="CC96" s="1355"/>
      <c r="CD96" s="1355"/>
      <c r="CE96" s="1355"/>
      <c r="CF96" s="1355"/>
      <c r="CG96" s="1355"/>
      <c r="CH96" s="1355"/>
    </row>
    <row r="97" spans="1:134" ht="13.5" customHeight="1" x14ac:dyDescent="0.15">
      <c r="A97" s="33"/>
      <c r="B97" s="34"/>
      <c r="C97" s="40"/>
      <c r="I97" s="41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Z97" s="1450"/>
      <c r="BA97" s="1450"/>
      <c r="BB97" s="1450"/>
      <c r="BC97" s="1450"/>
      <c r="BD97" s="1450"/>
      <c r="BE97" s="1450"/>
      <c r="BF97" s="1450"/>
      <c r="BG97" s="1450"/>
      <c r="BH97" s="1450"/>
      <c r="BI97" s="1450"/>
      <c r="BJ97" s="1450"/>
      <c r="BK97" s="1450"/>
      <c r="BL97" s="1450"/>
      <c r="BM97" s="1450"/>
      <c r="BN97" s="1450"/>
    </row>
    <row r="98" spans="1:134" ht="13.5" customHeight="1" x14ac:dyDescent="0.15">
      <c r="A98" s="33"/>
      <c r="B98" s="34"/>
      <c r="C98" s="40"/>
      <c r="I98" s="41"/>
      <c r="AZ98" s="1450"/>
      <c r="BA98" s="1450"/>
      <c r="BB98" s="1450"/>
      <c r="BC98" s="1450"/>
      <c r="BD98" s="1450"/>
      <c r="BE98" s="1450"/>
      <c r="BF98" s="1450"/>
      <c r="BG98" s="1450"/>
      <c r="BH98" s="1450"/>
      <c r="BI98" s="1450"/>
      <c r="BJ98" s="1450"/>
      <c r="BK98" s="1450"/>
      <c r="BL98" s="1450"/>
      <c r="BM98" s="1450"/>
      <c r="BN98" s="1450"/>
    </row>
    <row r="99" spans="1:134" ht="13.5" customHeight="1" x14ac:dyDescent="0.15">
      <c r="A99" s="33"/>
      <c r="B99" s="34"/>
      <c r="C99" s="40"/>
      <c r="I99" s="41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Z99" s="1450"/>
      <c r="BA99" s="1450"/>
      <c r="BB99" s="1450"/>
      <c r="BC99" s="1450"/>
      <c r="BD99" s="1450"/>
      <c r="BE99" s="1450"/>
      <c r="BF99" s="1450"/>
      <c r="BG99" s="1450"/>
      <c r="BH99" s="1450"/>
      <c r="BI99" s="1450"/>
      <c r="BJ99" s="1450"/>
      <c r="BK99" s="1450"/>
      <c r="BL99" s="1450"/>
      <c r="BM99" s="1450"/>
      <c r="BN99" s="1450"/>
      <c r="DB99" s="14"/>
      <c r="DC99" s="14"/>
      <c r="DD99" s="14"/>
      <c r="DE99" s="14"/>
      <c r="DK99" s="37"/>
      <c r="DL99" s="38"/>
      <c r="DM99" s="38"/>
      <c r="DN99" s="38"/>
      <c r="DO99" s="38"/>
      <c r="DP99" s="38"/>
      <c r="DQ99" s="38"/>
      <c r="DR99" s="38"/>
      <c r="DS99" s="38"/>
      <c r="DT99" s="39"/>
      <c r="EC99" s="9" t="s">
        <v>444</v>
      </c>
    </row>
    <row r="100" spans="1:134" x14ac:dyDescent="0.15">
      <c r="A100" s="33"/>
      <c r="B100" s="34"/>
      <c r="C100" s="1424" t="s">
        <v>356</v>
      </c>
      <c r="D100" s="1421"/>
      <c r="E100" s="1421"/>
      <c r="F100" s="1421"/>
      <c r="G100" s="1421"/>
      <c r="H100" s="1421"/>
      <c r="I100" s="1432"/>
      <c r="W100" s="37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9"/>
      <c r="BC100" s="9" t="s">
        <v>288</v>
      </c>
      <c r="BJ100" s="9" t="s">
        <v>287</v>
      </c>
      <c r="BK100" s="9"/>
      <c r="BL100" s="9"/>
      <c r="BM100" s="9"/>
      <c r="BN100" s="9"/>
      <c r="BO100" s="9"/>
      <c r="BQ100" s="1354"/>
      <c r="BR100" s="1354"/>
      <c r="BS100" s="1354"/>
      <c r="BT100" s="1354"/>
      <c r="BU100" s="1354"/>
      <c r="BV100" s="1354"/>
      <c r="BW100" s="1354"/>
      <c r="BX100" s="1354"/>
      <c r="BY100" s="1354"/>
      <c r="BZ100" s="1354"/>
      <c r="CA100" s="1354"/>
      <c r="CB100" s="1354"/>
      <c r="CC100" s="1354"/>
      <c r="CD100" s="1354"/>
      <c r="CE100" s="1354"/>
      <c r="CF100" s="1354"/>
      <c r="CG100" s="1354"/>
      <c r="CH100" s="1354"/>
      <c r="CI100" s="1354"/>
      <c r="CM100" s="1354"/>
      <c r="CN100" s="1354"/>
      <c r="CO100" s="1354"/>
      <c r="CP100" s="1354"/>
      <c r="CQ100" s="1354"/>
      <c r="DA100" s="41"/>
      <c r="DB100" s="30"/>
      <c r="DC100" s="31"/>
      <c r="DD100" s="31"/>
      <c r="DE100" s="31"/>
      <c r="DF100" s="40"/>
      <c r="DK100" s="40"/>
      <c r="DO100" s="2" t="s">
        <v>441</v>
      </c>
      <c r="DT100" s="41"/>
    </row>
    <row r="101" spans="1:134" x14ac:dyDescent="0.15">
      <c r="A101" s="33"/>
      <c r="B101" s="34"/>
      <c r="C101" s="1426"/>
      <c r="D101" s="1421"/>
      <c r="E101" s="1421"/>
      <c r="F101" s="1421"/>
      <c r="G101" s="1421"/>
      <c r="H101" s="1421"/>
      <c r="I101" s="1432"/>
      <c r="W101" s="40"/>
      <c r="AL101" s="41"/>
      <c r="BC101" s="9" t="s">
        <v>129</v>
      </c>
      <c r="BF101" s="1447"/>
      <c r="BG101" s="1448"/>
      <c r="BH101" s="1449"/>
      <c r="BJ101" s="9" t="s">
        <v>129</v>
      </c>
      <c r="BK101" s="9"/>
      <c r="BM101" s="1447"/>
      <c r="BN101" s="1448"/>
      <c r="BO101" s="1449"/>
      <c r="BP101" s="14"/>
      <c r="BQ101" s="1355"/>
      <c r="BR101" s="1355"/>
      <c r="BS101" s="1355"/>
      <c r="BT101" s="1355"/>
      <c r="BU101" s="1355"/>
      <c r="BV101" s="1355"/>
      <c r="BW101" s="1355"/>
      <c r="BX101" s="1355"/>
      <c r="BY101" s="1355"/>
      <c r="BZ101" s="1355"/>
      <c r="CA101" s="1355"/>
      <c r="CB101" s="1355"/>
      <c r="CC101" s="1355"/>
      <c r="CD101" s="1355"/>
      <c r="CE101" s="1355"/>
      <c r="CF101" s="1355"/>
      <c r="CG101" s="1355"/>
      <c r="CH101" s="1355"/>
      <c r="CI101" s="1355"/>
      <c r="CJ101" s="14"/>
      <c r="CK101" s="14"/>
      <c r="CL101" s="14"/>
      <c r="CM101" s="1355"/>
      <c r="CN101" s="1355"/>
      <c r="CO101" s="1355"/>
      <c r="CP101" s="1355"/>
      <c r="CQ101" s="1355"/>
      <c r="CR101" s="14"/>
      <c r="CS101" s="14"/>
      <c r="CT101" s="14"/>
      <c r="CU101" s="14"/>
      <c r="CV101" s="14"/>
      <c r="CW101" s="14"/>
      <c r="CX101" s="14"/>
      <c r="CY101" s="14"/>
      <c r="CZ101" s="14"/>
      <c r="DA101" s="44"/>
      <c r="DB101" s="33"/>
      <c r="DC101" s="34"/>
      <c r="DD101" s="34"/>
      <c r="DE101" s="34"/>
      <c r="DF101" s="40"/>
      <c r="DK101" s="64"/>
      <c r="DL101" s="14"/>
      <c r="DT101" s="41"/>
    </row>
    <row r="102" spans="1:134" x14ac:dyDescent="0.15">
      <c r="A102" s="33"/>
      <c r="B102" s="34"/>
      <c r="C102" s="40"/>
      <c r="I102" s="41"/>
      <c r="W102" s="40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4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M102" s="30"/>
      <c r="BN102" s="31"/>
      <c r="BO102" s="31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4"/>
      <c r="DC102" s="34"/>
      <c r="DD102" s="34"/>
      <c r="DE102" s="34"/>
      <c r="DF102" s="40"/>
      <c r="DK102" s="65"/>
      <c r="DL102" s="66"/>
      <c r="DM102" s="61"/>
      <c r="DN102" s="62"/>
      <c r="DO102" s="62"/>
      <c r="DP102" s="62"/>
      <c r="DQ102" s="62"/>
      <c r="DR102" s="61"/>
      <c r="DS102" s="62"/>
      <c r="DT102" s="63"/>
      <c r="ED102" s="114"/>
    </row>
    <row r="103" spans="1:134" x14ac:dyDescent="0.15">
      <c r="A103" s="33"/>
      <c r="B103" s="34"/>
      <c r="C103" s="40"/>
      <c r="I103" s="41"/>
      <c r="S103" s="37"/>
      <c r="T103" s="1440" t="s">
        <v>289</v>
      </c>
      <c r="U103" s="1214"/>
      <c r="V103" s="1214"/>
      <c r="W103" s="38"/>
      <c r="X103" s="39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6"/>
      <c r="AM103" s="47"/>
      <c r="AN103" s="47"/>
      <c r="AO103" s="47"/>
      <c r="AP103" s="37"/>
      <c r="AQ103" s="38"/>
      <c r="AR103" s="38"/>
      <c r="AS103" s="38"/>
      <c r="AT103" s="38"/>
      <c r="AU103" s="38"/>
      <c r="AV103" s="38"/>
      <c r="AW103" s="39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9"/>
      <c r="BL103" s="41"/>
      <c r="BM103" s="33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40"/>
      <c r="DK103" s="65"/>
      <c r="DL103" s="66"/>
      <c r="DM103" s="65"/>
      <c r="DN103" s="229" t="s">
        <v>129</v>
      </c>
      <c r="DO103" s="66"/>
      <c r="DP103" s="66"/>
      <c r="DQ103" s="66"/>
      <c r="DR103" s="237" t="s">
        <v>442</v>
      </c>
      <c r="DS103" s="66"/>
      <c r="DT103" s="67"/>
      <c r="ED103" s="115"/>
    </row>
    <row r="104" spans="1:134" x14ac:dyDescent="0.15">
      <c r="A104" s="33"/>
      <c r="B104" s="34"/>
      <c r="C104" s="40"/>
      <c r="I104" s="41"/>
      <c r="S104" s="153"/>
      <c r="T104" s="1244"/>
      <c r="U104" s="1244"/>
      <c r="V104" s="1244"/>
      <c r="W104" s="14"/>
      <c r="X104" s="44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50"/>
      <c r="AN104" s="50"/>
      <c r="AO104" s="50"/>
      <c r="AP104" s="40"/>
      <c r="AW104" s="4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2"/>
      <c r="BL104" s="41"/>
      <c r="BM104" s="33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5"/>
      <c r="CU104" s="53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40"/>
      <c r="DK104" s="65"/>
      <c r="DL104" s="66"/>
      <c r="DM104" s="69"/>
      <c r="DN104" s="70"/>
      <c r="DO104" s="70"/>
      <c r="DP104" s="70"/>
      <c r="DQ104" s="70"/>
      <c r="DR104" s="69"/>
      <c r="DS104" s="70"/>
      <c r="DT104" s="72"/>
      <c r="ED104" s="115"/>
    </row>
    <row r="105" spans="1:134" x14ac:dyDescent="0.15">
      <c r="A105" s="33"/>
      <c r="B105" s="34"/>
      <c r="C105" s="40"/>
      <c r="I105" s="41"/>
      <c r="S105" s="1441" t="s">
        <v>151</v>
      </c>
      <c r="T105" s="1442"/>
      <c r="U105" s="1442"/>
      <c r="V105" s="1442"/>
      <c r="W105" s="1442"/>
      <c r="X105" s="121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56"/>
      <c r="AM105" s="50"/>
      <c r="AN105" s="50"/>
      <c r="AO105" s="50"/>
      <c r="AP105" s="40"/>
      <c r="AW105" s="4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2"/>
      <c r="BL105" s="41"/>
      <c r="BM105" s="33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43"/>
      <c r="CU105" s="57"/>
      <c r="CV105" s="58"/>
      <c r="CW105" s="1443" t="s">
        <v>152</v>
      </c>
      <c r="CX105" s="1293"/>
      <c r="CY105" s="1293"/>
      <c r="CZ105" s="1293"/>
      <c r="DA105" s="1293"/>
      <c r="DB105" s="1293"/>
      <c r="DC105" s="1293"/>
      <c r="DD105" s="1293"/>
      <c r="DE105" s="58"/>
      <c r="DF105" s="40"/>
      <c r="DK105" s="65"/>
      <c r="DL105" s="66"/>
      <c r="DM105" s="61"/>
      <c r="DN105" s="62"/>
      <c r="DO105" s="62"/>
      <c r="DP105" s="62"/>
      <c r="DQ105" s="62"/>
      <c r="DR105" s="61"/>
      <c r="DS105" s="62"/>
      <c r="DT105" s="63"/>
      <c r="ED105" s="115"/>
    </row>
    <row r="106" spans="1:134" x14ac:dyDescent="0.15">
      <c r="A106" s="33"/>
      <c r="B106" s="34"/>
      <c r="C106" s="40"/>
      <c r="I106" s="41"/>
      <c r="S106" s="1426"/>
      <c r="T106" s="1421"/>
      <c r="U106" s="1421"/>
      <c r="V106" s="1421"/>
      <c r="W106" s="1421"/>
      <c r="X106" s="142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56"/>
      <c r="AM106" s="50"/>
      <c r="AN106" s="50"/>
      <c r="AO106" s="50"/>
      <c r="AP106" s="40"/>
      <c r="AR106" s="9" t="s">
        <v>153</v>
      </c>
      <c r="AW106" s="41"/>
      <c r="AX106" s="51"/>
      <c r="AY106" s="51"/>
      <c r="AZ106" s="51"/>
      <c r="BA106" s="60"/>
      <c r="BB106" s="51"/>
      <c r="BC106" s="51"/>
      <c r="BD106" s="51"/>
      <c r="BE106" s="51"/>
      <c r="BF106" s="51"/>
      <c r="BG106" s="51"/>
      <c r="BH106" s="51"/>
      <c r="BI106" s="51"/>
      <c r="BJ106" s="52"/>
      <c r="BL106" s="41"/>
      <c r="BM106" s="33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61"/>
      <c r="CC106" s="62"/>
      <c r="CD106" s="62"/>
      <c r="CE106" s="62"/>
      <c r="CF106" s="62"/>
      <c r="CG106" s="62"/>
      <c r="CH106" s="62"/>
      <c r="CI106" s="63"/>
      <c r="CJ106" s="62"/>
      <c r="CK106" s="62"/>
      <c r="CL106" s="62"/>
      <c r="CM106" s="61"/>
      <c r="CN106" s="62"/>
      <c r="CO106" s="62"/>
      <c r="CP106" s="62"/>
      <c r="CQ106" s="62"/>
      <c r="CR106" s="62"/>
      <c r="CS106" s="62"/>
      <c r="CT106" s="63"/>
      <c r="CU106" s="58"/>
      <c r="CV106" s="58"/>
      <c r="CW106" s="1293"/>
      <c r="CX106" s="1293"/>
      <c r="CY106" s="1293"/>
      <c r="CZ106" s="1293"/>
      <c r="DA106" s="1293"/>
      <c r="DB106" s="1293"/>
      <c r="DC106" s="1293"/>
      <c r="DD106" s="1293"/>
      <c r="DE106" s="58"/>
      <c r="DF106" s="40"/>
      <c r="DK106" s="65"/>
      <c r="DL106" s="66"/>
      <c r="DM106" s="65"/>
      <c r="DN106" s="229" t="s">
        <v>129</v>
      </c>
      <c r="DO106" s="66"/>
      <c r="DP106" s="66"/>
      <c r="DQ106" s="66"/>
      <c r="DR106" s="237" t="s">
        <v>442</v>
      </c>
      <c r="DS106" s="66"/>
      <c r="DT106" s="67"/>
      <c r="ED106" s="115"/>
    </row>
    <row r="107" spans="1:134" x14ac:dyDescent="0.15">
      <c r="A107" s="33"/>
      <c r="B107" s="34"/>
      <c r="C107" s="40"/>
      <c r="I107" s="41"/>
      <c r="S107" s="64"/>
      <c r="T107" s="14"/>
      <c r="U107" s="14"/>
      <c r="V107" s="14"/>
      <c r="W107" s="14"/>
      <c r="X107" s="44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56"/>
      <c r="AM107" s="50"/>
      <c r="AN107" s="50"/>
      <c r="AO107" s="50"/>
      <c r="AP107" s="40"/>
      <c r="AW107" s="4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2"/>
      <c r="BK107" s="14"/>
      <c r="BL107" s="44"/>
      <c r="BM107" s="42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65"/>
      <c r="CC107" s="1423" t="s">
        <v>155</v>
      </c>
      <c r="CD107" s="1421"/>
      <c r="CE107" s="1421"/>
      <c r="CF107" s="1421"/>
      <c r="CG107" s="1421"/>
      <c r="CH107" s="1421"/>
      <c r="CI107" s="67"/>
      <c r="CJ107" s="66"/>
      <c r="CK107" s="66"/>
      <c r="CL107" s="35"/>
      <c r="CM107" s="68" t="s">
        <v>156</v>
      </c>
      <c r="CN107" s="34"/>
      <c r="CO107" s="34"/>
      <c r="CP107" s="34"/>
      <c r="CQ107" s="34"/>
      <c r="CR107" s="66"/>
      <c r="CS107" s="66"/>
      <c r="CT107" s="67"/>
      <c r="CU107" s="58"/>
      <c r="CV107" s="58"/>
      <c r="CW107" s="58"/>
      <c r="CX107" s="58"/>
      <c r="CY107" s="58"/>
      <c r="CZ107" s="58"/>
      <c r="DA107" s="58"/>
      <c r="DB107" s="58"/>
      <c r="DC107" s="58"/>
      <c r="DD107" s="58"/>
      <c r="DE107" s="58"/>
      <c r="DF107" s="40"/>
      <c r="DK107" s="65"/>
      <c r="DL107" s="66"/>
      <c r="DM107" s="69"/>
      <c r="DN107" s="70"/>
      <c r="DO107" s="70"/>
      <c r="DP107" s="70"/>
      <c r="DQ107" s="70"/>
      <c r="DR107" s="69"/>
      <c r="DS107" s="70"/>
      <c r="DT107" s="72"/>
      <c r="ED107" s="115"/>
    </row>
    <row r="108" spans="1:134" x14ac:dyDescent="0.15">
      <c r="A108" s="33"/>
      <c r="B108" s="34"/>
      <c r="C108" s="40"/>
      <c r="I108" s="41"/>
      <c r="S108" s="1408" t="s">
        <v>157</v>
      </c>
      <c r="T108" s="1409"/>
      <c r="U108" s="1409"/>
      <c r="V108" s="1409"/>
      <c r="W108" s="1409"/>
      <c r="X108" s="14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56"/>
      <c r="AM108" s="50"/>
      <c r="AN108" s="50"/>
      <c r="AO108" s="50"/>
      <c r="AP108" s="40"/>
      <c r="AW108" s="41"/>
      <c r="AX108" s="51"/>
      <c r="AY108" s="51"/>
      <c r="AZ108" s="51"/>
      <c r="BA108" s="60" t="s">
        <v>154</v>
      </c>
      <c r="BB108" s="51"/>
      <c r="BC108" s="51"/>
      <c r="BD108" s="51"/>
      <c r="BE108" s="51"/>
      <c r="BF108" s="51"/>
      <c r="BG108" s="51"/>
      <c r="BH108" s="51"/>
      <c r="BI108" s="51"/>
      <c r="BJ108" s="52"/>
      <c r="BK108" s="62"/>
      <c r="BL108" s="62"/>
      <c r="BM108" s="62"/>
      <c r="BN108" s="62"/>
      <c r="BO108" s="62"/>
      <c r="BP108" s="62"/>
      <c r="BQ108" s="62"/>
      <c r="BR108" s="62"/>
      <c r="BS108" s="63"/>
      <c r="BT108" s="62"/>
      <c r="BU108" s="62"/>
      <c r="BV108" s="62"/>
      <c r="BW108" s="62"/>
      <c r="BX108" s="62"/>
      <c r="BY108" s="62"/>
      <c r="BZ108" s="62"/>
      <c r="CA108" s="62"/>
      <c r="CB108" s="69"/>
      <c r="CC108" s="1444"/>
      <c r="CD108" s="1444"/>
      <c r="CE108" s="1444"/>
      <c r="CF108" s="1444"/>
      <c r="CG108" s="1444"/>
      <c r="CH108" s="1444"/>
      <c r="CI108" s="71"/>
      <c r="CJ108" s="66"/>
      <c r="CK108" s="66"/>
      <c r="CL108" s="66"/>
      <c r="CM108" s="69"/>
      <c r="CN108" s="70"/>
      <c r="CO108" s="70"/>
      <c r="CP108" s="70"/>
      <c r="CQ108" s="70"/>
      <c r="CR108" s="70"/>
      <c r="CS108" s="70"/>
      <c r="CT108" s="72"/>
      <c r="CU108" s="73"/>
      <c r="CV108" s="74"/>
      <c r="CW108" s="74"/>
      <c r="CX108" s="74"/>
      <c r="CY108" s="74"/>
      <c r="CZ108" s="74"/>
      <c r="DA108" s="74"/>
      <c r="DB108" s="74"/>
      <c r="DC108" s="74"/>
      <c r="DD108" s="74"/>
      <c r="DE108" s="74"/>
      <c r="DF108" s="40"/>
      <c r="DK108" s="65"/>
      <c r="DL108" s="66"/>
      <c r="DM108" s="37"/>
      <c r="DN108" s="38"/>
      <c r="DO108" s="38"/>
      <c r="DP108" s="38"/>
      <c r="DQ108" s="38"/>
      <c r="DR108" s="38"/>
      <c r="DS108" s="38"/>
      <c r="DT108" s="39"/>
      <c r="ED108" s="115"/>
    </row>
    <row r="109" spans="1:134" x14ac:dyDescent="0.15">
      <c r="A109" s="33"/>
      <c r="B109" s="34"/>
      <c r="C109" s="64"/>
      <c r="D109" s="14"/>
      <c r="E109" s="14"/>
      <c r="F109" s="14"/>
      <c r="G109" s="14"/>
      <c r="H109" s="14"/>
      <c r="I109" s="44"/>
      <c r="S109" s="1404"/>
      <c r="T109" s="1410"/>
      <c r="U109" s="1410"/>
      <c r="V109" s="1410"/>
      <c r="W109" s="1410"/>
      <c r="X109" s="140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56"/>
      <c r="AM109" s="50"/>
      <c r="AN109" s="50"/>
      <c r="AO109" s="50"/>
      <c r="AP109" s="40"/>
      <c r="AW109" s="4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2"/>
      <c r="BK109" s="66"/>
      <c r="BL109" s="66"/>
      <c r="BM109" s="66"/>
      <c r="BN109" s="66"/>
      <c r="BO109" s="66"/>
      <c r="BP109" s="66"/>
      <c r="BQ109" s="66"/>
      <c r="BR109" s="66"/>
      <c r="BS109" s="67"/>
      <c r="BT109" s="66"/>
      <c r="BU109" s="66"/>
      <c r="BV109" s="66"/>
      <c r="BW109" s="66"/>
      <c r="BX109" s="66"/>
      <c r="BY109" s="66"/>
      <c r="BZ109" s="66"/>
      <c r="CA109" s="66"/>
      <c r="CB109" s="61"/>
      <c r="CC109" s="62"/>
      <c r="CD109" s="62"/>
      <c r="CE109" s="62"/>
      <c r="CF109" s="62"/>
      <c r="CG109" s="62"/>
      <c r="CH109" s="62"/>
      <c r="CI109" s="63"/>
      <c r="CJ109" s="66"/>
      <c r="CK109" s="66"/>
      <c r="CL109" s="66"/>
      <c r="CM109" s="61"/>
      <c r="CN109" s="62"/>
      <c r="CO109" s="62"/>
      <c r="CP109" s="62"/>
      <c r="CQ109" s="62"/>
      <c r="CR109" s="62"/>
      <c r="CS109" s="62"/>
      <c r="CT109" s="63"/>
      <c r="CU109" s="58"/>
      <c r="CV109" s="58"/>
      <c r="CW109" s="58"/>
      <c r="CX109" s="58"/>
      <c r="CY109" s="58"/>
      <c r="CZ109" s="58"/>
      <c r="DA109" s="58"/>
      <c r="DB109" s="58"/>
      <c r="DC109" s="58"/>
      <c r="DD109" s="58"/>
      <c r="DE109" s="58"/>
      <c r="DF109" s="40"/>
      <c r="DK109" s="65"/>
      <c r="DL109" s="66"/>
      <c r="DM109" s="64"/>
      <c r="DN109" s="14"/>
      <c r="DO109" s="14"/>
      <c r="DP109" s="14"/>
      <c r="DQ109" s="14"/>
      <c r="DR109" s="14"/>
      <c r="DS109" s="14"/>
      <c r="DT109" s="44"/>
      <c r="ED109" s="115"/>
    </row>
    <row r="110" spans="1:134" x14ac:dyDescent="0.15">
      <c r="A110" s="33"/>
      <c r="B110" s="34"/>
      <c r="C110" s="34"/>
      <c r="D110" s="34"/>
      <c r="E110" s="35"/>
      <c r="S110" s="1406"/>
      <c r="T110" s="1333"/>
      <c r="U110" s="1333"/>
      <c r="V110" s="1333"/>
      <c r="W110" s="1333"/>
      <c r="X110" s="1407"/>
      <c r="Y110" s="45"/>
      <c r="Z110" s="45"/>
      <c r="AA110" s="45"/>
      <c r="AB110" s="45"/>
      <c r="AC110" s="1422" t="s">
        <v>158</v>
      </c>
      <c r="AD110" s="1421"/>
      <c r="AE110" s="1421"/>
      <c r="AF110" s="1421"/>
      <c r="AG110" s="1421"/>
      <c r="AH110" s="1421"/>
      <c r="AI110" s="45"/>
      <c r="AJ110" s="45"/>
      <c r="AK110" s="45"/>
      <c r="AL110" s="56"/>
      <c r="AM110" s="50"/>
      <c r="AN110" s="50"/>
      <c r="AO110" s="50"/>
      <c r="AP110" s="64"/>
      <c r="AQ110" s="14"/>
      <c r="AR110" s="14"/>
      <c r="AS110" s="14"/>
      <c r="AT110" s="14"/>
      <c r="AU110" s="14"/>
      <c r="AV110" s="14"/>
      <c r="AW110" s="44"/>
      <c r="AX110" s="77"/>
      <c r="AY110" s="77"/>
      <c r="AZ110" s="77"/>
      <c r="BA110" s="77"/>
      <c r="BB110" s="77"/>
      <c r="BC110" s="77"/>
      <c r="BD110" s="77"/>
      <c r="BE110" s="77"/>
      <c r="BF110" s="77"/>
      <c r="BG110" s="77"/>
      <c r="BH110" s="77"/>
      <c r="BI110" s="77"/>
      <c r="BJ110" s="78"/>
      <c r="BK110" s="66"/>
      <c r="BL110" s="1446" t="s">
        <v>159</v>
      </c>
      <c r="BM110" s="1421"/>
      <c r="BN110" s="1421"/>
      <c r="BO110" s="1421"/>
      <c r="BP110" s="1421"/>
      <c r="BQ110" s="1421"/>
      <c r="BR110" s="1421"/>
      <c r="BS110" s="67"/>
      <c r="BT110" s="66"/>
      <c r="BU110" s="66"/>
      <c r="BV110" s="1423" t="s">
        <v>160</v>
      </c>
      <c r="BW110" s="1421"/>
      <c r="BX110" s="1421"/>
      <c r="BY110" s="1421"/>
      <c r="BZ110" s="66"/>
      <c r="CA110" s="66"/>
      <c r="CB110" s="65"/>
      <c r="CC110" s="66"/>
      <c r="CD110" s="66"/>
      <c r="CE110" s="66"/>
      <c r="CF110" s="66"/>
      <c r="CG110" s="66"/>
      <c r="CH110" s="66"/>
      <c r="CI110" s="67"/>
      <c r="CJ110" s="66"/>
      <c r="CK110" s="66"/>
      <c r="CL110" s="66"/>
      <c r="CM110" s="65"/>
      <c r="CN110" s="66"/>
      <c r="CO110" s="66"/>
      <c r="CP110" s="66"/>
      <c r="CQ110" s="66"/>
      <c r="CR110" s="66"/>
      <c r="CS110" s="66"/>
      <c r="CT110" s="67"/>
      <c r="CU110" s="58"/>
      <c r="CV110" s="58"/>
      <c r="CW110" s="58"/>
      <c r="CX110" s="58"/>
      <c r="CY110" s="58"/>
      <c r="CZ110" s="58"/>
      <c r="DA110" s="58"/>
      <c r="DB110" s="58"/>
      <c r="DC110" s="58"/>
      <c r="DD110" s="58"/>
      <c r="DE110" s="58"/>
      <c r="DF110" s="40"/>
      <c r="DK110" s="65"/>
      <c r="DL110" s="66"/>
      <c r="DM110" s="61"/>
      <c r="DN110" s="62"/>
      <c r="DO110" s="62"/>
      <c r="DP110" s="62"/>
      <c r="DQ110" s="62"/>
      <c r="DR110" s="61"/>
      <c r="DS110" s="62"/>
      <c r="DT110" s="63"/>
      <c r="ED110" s="115"/>
    </row>
    <row r="111" spans="1:134" x14ac:dyDescent="0.15">
      <c r="A111" s="33"/>
      <c r="B111" s="34"/>
      <c r="C111" s="34"/>
      <c r="D111" s="34"/>
      <c r="E111" s="35"/>
      <c r="R111" s="80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1421"/>
      <c r="AD111" s="1421"/>
      <c r="AE111" s="1421"/>
      <c r="AF111" s="1421"/>
      <c r="AG111" s="1421"/>
      <c r="AH111" s="1421"/>
      <c r="AI111" s="45"/>
      <c r="AJ111" s="45"/>
      <c r="AK111" s="45"/>
      <c r="AL111" s="56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81"/>
      <c r="BK111" s="66"/>
      <c r="BL111" s="1421"/>
      <c r="BM111" s="1421"/>
      <c r="BN111" s="1421"/>
      <c r="BO111" s="1421"/>
      <c r="BP111" s="1421"/>
      <c r="BQ111" s="1421"/>
      <c r="BR111" s="1421"/>
      <c r="BS111" s="67"/>
      <c r="BT111" s="66"/>
      <c r="BU111" s="66"/>
      <c r="BV111" s="1421"/>
      <c r="BW111" s="1421"/>
      <c r="BX111" s="1421"/>
      <c r="BY111" s="1421"/>
      <c r="BZ111" s="66"/>
      <c r="CA111" s="66"/>
      <c r="CB111" s="65"/>
      <c r="CC111" s="66"/>
      <c r="CD111" s="66"/>
      <c r="CE111" s="66"/>
      <c r="CF111" s="66"/>
      <c r="CG111" s="66"/>
      <c r="CH111" s="66"/>
      <c r="CI111" s="67"/>
      <c r="CJ111" s="66"/>
      <c r="CK111" s="66"/>
      <c r="CL111" s="66"/>
      <c r="CM111" s="65"/>
      <c r="CN111" s="66"/>
      <c r="CO111" s="66"/>
      <c r="CP111" s="66"/>
      <c r="CQ111" s="66"/>
      <c r="CR111" s="66"/>
      <c r="CS111" s="66"/>
      <c r="CT111" s="67"/>
      <c r="CU111" s="58"/>
      <c r="CV111" s="58"/>
      <c r="CW111" s="58"/>
      <c r="CX111" s="58"/>
      <c r="CY111" s="58"/>
      <c r="CZ111" s="58"/>
      <c r="DA111" s="58"/>
      <c r="DB111" s="58"/>
      <c r="DC111" s="58"/>
      <c r="DD111" s="58"/>
      <c r="DE111" s="58"/>
      <c r="DF111" s="40"/>
      <c r="DK111" s="65"/>
      <c r="DL111" s="66"/>
      <c r="DM111" s="65"/>
      <c r="DN111" s="229" t="s">
        <v>129</v>
      </c>
      <c r="DO111" s="66"/>
      <c r="DP111" s="66"/>
      <c r="DQ111" s="66"/>
      <c r="DR111" s="237" t="s">
        <v>442</v>
      </c>
      <c r="DS111" s="66"/>
      <c r="DT111" s="67"/>
      <c r="ED111" s="115"/>
    </row>
    <row r="112" spans="1:134" x14ac:dyDescent="0.15">
      <c r="A112" s="33"/>
      <c r="B112" s="34"/>
      <c r="C112" s="34"/>
      <c r="D112" s="34"/>
      <c r="E112" s="35"/>
      <c r="R112" s="80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56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82"/>
      <c r="BK112" s="66"/>
      <c r="BL112" s="34"/>
      <c r="BM112" s="66"/>
      <c r="BN112" s="66"/>
      <c r="BO112" s="66"/>
      <c r="BP112" s="66"/>
      <c r="BQ112" s="66"/>
      <c r="BR112" s="66"/>
      <c r="BS112" s="67"/>
      <c r="BT112" s="66"/>
      <c r="BU112" s="66"/>
      <c r="BV112" s="34"/>
      <c r="BW112" s="66"/>
      <c r="BX112" s="66"/>
      <c r="BY112" s="66"/>
      <c r="BZ112" s="66"/>
      <c r="CA112" s="66"/>
      <c r="CB112" s="65"/>
      <c r="CC112" s="1423" t="s">
        <v>156</v>
      </c>
      <c r="CD112" s="1421"/>
      <c r="CE112" s="1421"/>
      <c r="CF112" s="1421"/>
      <c r="CG112" s="1421"/>
      <c r="CH112" s="1421"/>
      <c r="CI112" s="1432"/>
      <c r="CJ112" s="66"/>
      <c r="CK112" s="66"/>
      <c r="CL112" s="35"/>
      <c r="CM112" s="68" t="s">
        <v>161</v>
      </c>
      <c r="CN112" s="34"/>
      <c r="CO112" s="34"/>
      <c r="CP112" s="34"/>
      <c r="CQ112" s="34"/>
      <c r="CR112" s="66"/>
      <c r="CS112" s="66"/>
      <c r="CT112" s="67"/>
      <c r="CU112" s="58"/>
      <c r="CV112" s="1420" t="s">
        <v>162</v>
      </c>
      <c r="CW112" s="1421"/>
      <c r="CX112" s="1421"/>
      <c r="CY112" s="1421"/>
      <c r="CZ112" s="1421"/>
      <c r="DA112" s="1421"/>
      <c r="DB112" s="1421"/>
      <c r="DC112" s="1293"/>
      <c r="DD112" s="58"/>
      <c r="DE112" s="58"/>
      <c r="DF112" s="40"/>
      <c r="DK112" s="65"/>
      <c r="DL112" s="66"/>
      <c r="DM112" s="69"/>
      <c r="DN112" s="70"/>
      <c r="DO112" s="70"/>
      <c r="DP112" s="70"/>
      <c r="DQ112" s="70"/>
      <c r="DR112" s="69"/>
      <c r="DS112" s="70"/>
      <c r="DT112" s="72"/>
      <c r="ED112" s="115"/>
    </row>
    <row r="113" spans="1:134" x14ac:dyDescent="0.15">
      <c r="A113" s="33"/>
      <c r="B113" s="34"/>
      <c r="C113" s="34"/>
      <c r="D113" s="34"/>
      <c r="E113" s="35"/>
      <c r="R113" s="80"/>
      <c r="S113" s="45"/>
      <c r="T113" s="76" t="s">
        <v>163</v>
      </c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56"/>
      <c r="AM113" s="50"/>
      <c r="AN113" s="50"/>
      <c r="AO113" s="50"/>
      <c r="AP113" s="50"/>
      <c r="AQ113" s="50"/>
      <c r="AR113" s="50"/>
      <c r="AS113" s="50"/>
      <c r="AT113" s="50"/>
      <c r="AU113" s="83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82"/>
      <c r="BK113" s="66"/>
      <c r="BL113" s="66"/>
      <c r="BM113" s="66"/>
      <c r="BN113" s="66"/>
      <c r="BO113" s="66"/>
      <c r="BP113" s="66"/>
      <c r="BQ113" s="66"/>
      <c r="BR113" s="66"/>
      <c r="BS113" s="67"/>
      <c r="BT113" s="66"/>
      <c r="BU113" s="66"/>
      <c r="BV113" s="66"/>
      <c r="BW113" s="66"/>
      <c r="BX113" s="66"/>
      <c r="BY113" s="66"/>
      <c r="BZ113" s="66"/>
      <c r="CA113" s="66"/>
      <c r="CB113" s="65"/>
      <c r="CC113" s="1421"/>
      <c r="CD113" s="1421"/>
      <c r="CE113" s="1421"/>
      <c r="CF113" s="1421"/>
      <c r="CG113" s="1421"/>
      <c r="CH113" s="1421"/>
      <c r="CI113" s="1432"/>
      <c r="CJ113" s="66"/>
      <c r="CK113" s="66"/>
      <c r="CL113" s="66"/>
      <c r="CM113" s="65"/>
      <c r="CN113" s="66"/>
      <c r="CO113" s="66"/>
      <c r="CP113" s="66"/>
      <c r="CQ113" s="66"/>
      <c r="CR113" s="66"/>
      <c r="CS113" s="66"/>
      <c r="CT113" s="67"/>
      <c r="CU113" s="58"/>
      <c r="CV113" s="1421"/>
      <c r="CW113" s="1421"/>
      <c r="CX113" s="1421"/>
      <c r="CY113" s="1421"/>
      <c r="CZ113" s="1421"/>
      <c r="DA113" s="1421"/>
      <c r="DB113" s="1421"/>
      <c r="DC113" s="1293"/>
      <c r="DD113" s="58"/>
      <c r="DE113" s="58"/>
      <c r="DF113" s="40"/>
      <c r="DK113" s="65"/>
      <c r="DL113" s="66"/>
      <c r="DM113" s="37"/>
      <c r="DN113" s="38"/>
      <c r="DO113" s="38"/>
      <c r="DP113" s="38"/>
      <c r="DQ113" s="38"/>
      <c r="DR113" s="38"/>
      <c r="DS113" s="38"/>
      <c r="DT113" s="39"/>
      <c r="ED113" s="115"/>
    </row>
    <row r="114" spans="1:134" x14ac:dyDescent="0.15">
      <c r="A114" s="33"/>
      <c r="B114" s="34"/>
      <c r="C114" s="34"/>
      <c r="D114" s="34"/>
      <c r="E114" s="35"/>
      <c r="R114" s="80"/>
      <c r="S114" s="45"/>
      <c r="T114" s="76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56"/>
      <c r="AM114" s="50"/>
      <c r="AN114" s="50"/>
      <c r="AO114" s="50"/>
      <c r="AP114" s="50"/>
      <c r="AQ114" s="50"/>
      <c r="AR114" s="50"/>
      <c r="AS114" s="50"/>
      <c r="AT114" s="50"/>
      <c r="AU114" s="83" t="s">
        <v>164</v>
      </c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82"/>
      <c r="BK114" s="66"/>
      <c r="BL114" s="66"/>
      <c r="BM114" s="66"/>
      <c r="BN114" s="66"/>
      <c r="BO114" s="66"/>
      <c r="BP114" s="66"/>
      <c r="BQ114" s="66"/>
      <c r="BR114" s="66"/>
      <c r="BS114" s="67"/>
      <c r="BT114" s="66"/>
      <c r="BU114" s="66"/>
      <c r="BV114" s="66"/>
      <c r="BW114" s="66"/>
      <c r="BX114" s="66"/>
      <c r="BY114" s="66"/>
      <c r="BZ114" s="66"/>
      <c r="CA114" s="66"/>
      <c r="CB114" s="65"/>
      <c r="CC114" s="66"/>
      <c r="CD114" s="66"/>
      <c r="CE114" s="66"/>
      <c r="CF114" s="66"/>
      <c r="CG114" s="66"/>
      <c r="CH114" s="66"/>
      <c r="CI114" s="67"/>
      <c r="CJ114" s="66"/>
      <c r="CK114" s="66"/>
      <c r="CL114" s="66"/>
      <c r="CM114" s="65"/>
      <c r="CN114" s="66"/>
      <c r="CO114" s="66"/>
      <c r="CP114" s="66"/>
      <c r="CQ114" s="66"/>
      <c r="CR114" s="66"/>
      <c r="CS114" s="66"/>
      <c r="CT114" s="67"/>
      <c r="CU114" s="58"/>
      <c r="CV114" s="58"/>
      <c r="CW114" s="58"/>
      <c r="CX114" s="58"/>
      <c r="CY114" s="58"/>
      <c r="CZ114" s="58"/>
      <c r="DA114" s="58"/>
      <c r="DB114" s="58"/>
      <c r="DC114" s="58"/>
      <c r="DD114" s="58"/>
      <c r="DE114" s="58"/>
      <c r="DF114" s="40"/>
      <c r="DK114" s="65"/>
      <c r="DL114" s="66"/>
      <c r="DM114" s="64"/>
      <c r="DN114" s="14"/>
      <c r="DO114" s="14"/>
      <c r="DP114" s="14"/>
      <c r="DQ114" s="14"/>
      <c r="DR114" s="14"/>
      <c r="DS114" s="14"/>
      <c r="DT114" s="44"/>
      <c r="ED114" s="115"/>
    </row>
    <row r="115" spans="1:134" x14ac:dyDescent="0.15">
      <c r="A115" s="33"/>
      <c r="B115" s="34"/>
      <c r="C115" s="34"/>
      <c r="D115" s="34"/>
      <c r="E115" s="35"/>
      <c r="R115" s="80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56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84"/>
      <c r="BK115" s="66"/>
      <c r="BL115" s="66"/>
      <c r="BM115" s="66"/>
      <c r="BN115" s="66"/>
      <c r="BO115" s="66"/>
      <c r="BP115" s="66"/>
      <c r="BQ115" s="66"/>
      <c r="BR115" s="66"/>
      <c r="BS115" s="67"/>
      <c r="BT115" s="66"/>
      <c r="BU115" s="66"/>
      <c r="BV115" s="66"/>
      <c r="BW115" s="66"/>
      <c r="BX115" s="66"/>
      <c r="BY115" s="66"/>
      <c r="BZ115" s="66"/>
      <c r="CA115" s="66"/>
      <c r="CB115" s="69"/>
      <c r="CC115" s="70"/>
      <c r="CD115" s="70"/>
      <c r="CE115" s="70"/>
      <c r="CF115" s="70"/>
      <c r="CG115" s="70"/>
      <c r="CH115" s="70"/>
      <c r="CI115" s="72"/>
      <c r="CJ115" s="66"/>
      <c r="CK115" s="66"/>
      <c r="CL115" s="66"/>
      <c r="CM115" s="69"/>
      <c r="CN115" s="70"/>
      <c r="CO115" s="70"/>
      <c r="CP115" s="70"/>
      <c r="CQ115" s="70"/>
      <c r="CR115" s="70"/>
      <c r="CS115" s="70"/>
      <c r="CT115" s="72"/>
      <c r="CU115" s="73"/>
      <c r="CV115" s="74"/>
      <c r="CW115" s="74"/>
      <c r="CX115" s="74"/>
      <c r="CY115" s="74"/>
      <c r="CZ115" s="74"/>
      <c r="DA115" s="74"/>
      <c r="DB115" s="74"/>
      <c r="DC115" s="74"/>
      <c r="DD115" s="74"/>
      <c r="DE115" s="74"/>
      <c r="DF115" s="40"/>
      <c r="DK115" s="65"/>
      <c r="DL115" s="66"/>
      <c r="DM115" s="61"/>
      <c r="DN115" s="62"/>
      <c r="DO115" s="62"/>
      <c r="DP115" s="62"/>
      <c r="DQ115" s="62"/>
      <c r="DR115" s="61"/>
      <c r="DS115" s="62"/>
      <c r="DT115" s="63"/>
      <c r="ED115" s="115"/>
    </row>
    <row r="116" spans="1:134" ht="13.5" customHeight="1" x14ac:dyDescent="0.15">
      <c r="A116" s="33"/>
      <c r="B116" s="34"/>
      <c r="C116" s="1434" t="s">
        <v>165</v>
      </c>
      <c r="D116" s="1435"/>
      <c r="E116" s="1435"/>
      <c r="F116" s="1435"/>
      <c r="G116" s="1436"/>
      <c r="S116" s="37"/>
      <c r="T116" s="38"/>
      <c r="U116" s="38"/>
      <c r="V116" s="38"/>
      <c r="W116" s="38"/>
      <c r="X116" s="39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56"/>
      <c r="AM116" s="37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9"/>
      <c r="BN116" s="69"/>
      <c r="BO116" s="70"/>
      <c r="BP116" s="70"/>
      <c r="BQ116" s="70"/>
      <c r="BR116" s="70"/>
      <c r="BS116" s="72"/>
      <c r="BT116" s="66"/>
      <c r="BU116" s="66"/>
      <c r="BV116" s="66"/>
      <c r="BW116" s="66"/>
      <c r="BX116" s="66"/>
      <c r="BY116" s="66"/>
      <c r="BZ116" s="66"/>
      <c r="CA116" s="66"/>
      <c r="CB116" s="66"/>
      <c r="CC116" s="66"/>
      <c r="CD116" s="66"/>
      <c r="CE116" s="66"/>
      <c r="CF116" s="66"/>
      <c r="CG116" s="66"/>
      <c r="CH116" s="66"/>
      <c r="CI116" s="66"/>
      <c r="CJ116" s="66"/>
      <c r="CK116" s="66"/>
      <c r="CL116" s="66"/>
      <c r="CM116" s="66"/>
      <c r="CN116" s="66"/>
      <c r="CO116" s="66"/>
      <c r="CP116" s="66"/>
      <c r="CQ116" s="66"/>
      <c r="CR116" s="66"/>
      <c r="CS116" s="66"/>
      <c r="CT116" s="63"/>
      <c r="CU116" s="58"/>
      <c r="CV116" s="58"/>
      <c r="CW116" s="58"/>
      <c r="CX116" s="58"/>
      <c r="CY116" s="58"/>
      <c r="CZ116" s="58"/>
      <c r="DA116" s="58"/>
      <c r="DB116" s="58"/>
      <c r="DC116" s="58"/>
      <c r="DD116" s="58"/>
      <c r="DE116" s="59"/>
      <c r="DF116" s="40"/>
      <c r="DK116" s="65"/>
      <c r="DL116" s="66"/>
      <c r="DM116" s="65"/>
      <c r="DN116" s="229" t="s">
        <v>129</v>
      </c>
      <c r="DO116" s="66"/>
      <c r="DP116" s="66"/>
      <c r="DQ116" s="66"/>
      <c r="DR116" s="237" t="s">
        <v>442</v>
      </c>
      <c r="DS116" s="66"/>
      <c r="DT116" s="67"/>
      <c r="ED116" s="115"/>
    </row>
    <row r="117" spans="1:134" x14ac:dyDescent="0.15">
      <c r="A117" s="33"/>
      <c r="B117" s="34"/>
      <c r="C117" s="1437"/>
      <c r="D117" s="1438"/>
      <c r="E117" s="1438"/>
      <c r="F117" s="1438"/>
      <c r="G117" s="1439"/>
      <c r="R117" s="41"/>
      <c r="S117" s="85" t="s">
        <v>166</v>
      </c>
      <c r="T117" s="2"/>
      <c r="U117" s="86"/>
      <c r="V117" s="86"/>
      <c r="W117" s="86"/>
      <c r="X117" s="87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56"/>
      <c r="AM117" s="40"/>
      <c r="AU117" s="2" t="s">
        <v>198</v>
      </c>
      <c r="BK117" s="14"/>
      <c r="BL117" s="14"/>
      <c r="BM117" s="14"/>
      <c r="BN117" s="14"/>
      <c r="BO117" s="14"/>
      <c r="BP117" s="14"/>
      <c r="BQ117" s="14"/>
      <c r="BR117" s="14"/>
      <c r="BS117" s="44"/>
      <c r="BT117" s="66"/>
      <c r="BU117" s="66"/>
      <c r="BV117" s="66"/>
      <c r="BW117" s="66"/>
      <c r="BX117" s="66"/>
      <c r="BY117" s="66"/>
      <c r="BZ117" s="66"/>
      <c r="CA117" s="66"/>
      <c r="CB117" s="66"/>
      <c r="CC117" s="66"/>
      <c r="CD117" s="66"/>
      <c r="CE117" s="66"/>
      <c r="CF117" s="66"/>
      <c r="CG117" s="66"/>
      <c r="CH117" s="66"/>
      <c r="CI117" s="66"/>
      <c r="CJ117" s="66"/>
      <c r="CK117" s="66"/>
      <c r="CL117" s="66"/>
      <c r="CM117" s="66"/>
      <c r="CN117" s="66"/>
      <c r="CO117" s="66"/>
      <c r="CP117" s="66"/>
      <c r="CQ117" s="66"/>
      <c r="CR117" s="66"/>
      <c r="CS117" s="66"/>
      <c r="CT117" s="67"/>
      <c r="CU117" s="58"/>
      <c r="CV117" s="58"/>
      <c r="CW117" s="58"/>
      <c r="CX117" s="58"/>
      <c r="CY117" s="58"/>
      <c r="CZ117" s="58"/>
      <c r="DA117" s="58"/>
      <c r="DB117" s="58"/>
      <c r="DC117" s="58"/>
      <c r="DD117" s="58"/>
      <c r="DE117" s="59"/>
      <c r="DF117" s="40"/>
      <c r="DK117" s="65"/>
      <c r="DL117" s="66"/>
      <c r="DM117" s="69"/>
      <c r="DN117" s="70"/>
      <c r="DO117" s="70"/>
      <c r="DP117" s="70"/>
      <c r="DQ117" s="70"/>
      <c r="DR117" s="69"/>
      <c r="DS117" s="70"/>
      <c r="DT117" s="72"/>
      <c r="ED117" s="115"/>
    </row>
    <row r="118" spans="1:134" x14ac:dyDescent="0.15">
      <c r="A118" s="33"/>
      <c r="B118" s="34"/>
      <c r="C118" s="37"/>
      <c r="D118" s="38"/>
      <c r="E118" s="38"/>
      <c r="F118" s="38"/>
      <c r="G118" s="39"/>
      <c r="S118" s="88"/>
      <c r="T118" s="89"/>
      <c r="U118" s="89"/>
      <c r="V118" s="89"/>
      <c r="W118" s="89"/>
      <c r="X118" s="90"/>
      <c r="Y118" s="91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3"/>
      <c r="AM118" s="40"/>
      <c r="BJ118" s="41"/>
      <c r="BK118" s="66"/>
      <c r="BL118" s="66"/>
      <c r="BM118" s="66"/>
      <c r="BN118" s="66"/>
      <c r="BO118" s="66"/>
      <c r="BP118" s="66"/>
      <c r="BQ118" s="66"/>
      <c r="BR118" s="66"/>
      <c r="BS118" s="67"/>
      <c r="BT118" s="66"/>
      <c r="BU118" s="66"/>
      <c r="BV118" s="66"/>
      <c r="BW118" s="66"/>
      <c r="BX118" s="66"/>
      <c r="BY118" s="66"/>
      <c r="BZ118" s="66"/>
      <c r="CA118" s="66"/>
      <c r="CB118" s="66"/>
      <c r="CC118" s="66"/>
      <c r="CD118" s="66"/>
      <c r="CE118" s="66"/>
      <c r="CF118" s="66"/>
      <c r="CG118" s="66"/>
      <c r="CH118" s="66"/>
      <c r="CI118" s="66"/>
      <c r="CJ118" s="66"/>
      <c r="CK118" s="66"/>
      <c r="CL118" s="66"/>
      <c r="CM118" s="66"/>
      <c r="CN118" s="66"/>
      <c r="CO118" s="66"/>
      <c r="CP118" s="66"/>
      <c r="CQ118" s="66"/>
      <c r="CR118" s="66"/>
      <c r="CS118" s="66"/>
      <c r="CT118" s="67"/>
      <c r="CU118" s="58"/>
      <c r="CV118" s="58"/>
      <c r="CW118" s="58"/>
      <c r="CX118" s="1420" t="s">
        <v>116</v>
      </c>
      <c r="CY118" s="1421"/>
      <c r="CZ118" s="1421"/>
      <c r="DA118" s="1293"/>
      <c r="DB118" s="58"/>
      <c r="DC118" s="58"/>
      <c r="DD118" s="58"/>
      <c r="DE118" s="59"/>
      <c r="DF118" s="231"/>
      <c r="DG118" s="232"/>
      <c r="DH118" s="232"/>
      <c r="DI118" s="232"/>
      <c r="DJ118" s="232"/>
      <c r="DK118" s="65"/>
      <c r="DL118" s="66"/>
      <c r="DM118" s="61"/>
      <c r="DN118" s="62"/>
      <c r="DO118" s="62"/>
      <c r="DP118" s="62"/>
      <c r="DQ118" s="62"/>
      <c r="DR118" s="61"/>
      <c r="DS118" s="62"/>
      <c r="DT118" s="63"/>
      <c r="ED118" s="115"/>
    </row>
    <row r="119" spans="1:134" x14ac:dyDescent="0.15">
      <c r="A119" s="33"/>
      <c r="B119" s="34"/>
      <c r="C119" s="40"/>
      <c r="G119" s="41"/>
      <c r="R119" s="80"/>
      <c r="S119" s="94"/>
      <c r="T119" s="94"/>
      <c r="U119" s="94"/>
      <c r="V119" s="94"/>
      <c r="W119" s="94"/>
      <c r="X119" s="94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95"/>
      <c r="AM119" s="6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44"/>
      <c r="BK119" s="66"/>
      <c r="BL119" s="66"/>
      <c r="BM119" s="66"/>
      <c r="BN119" s="66"/>
      <c r="BO119" s="66"/>
      <c r="BP119" s="66"/>
      <c r="BQ119" s="66"/>
      <c r="BR119" s="66"/>
      <c r="BS119" s="67"/>
      <c r="BT119" s="66"/>
      <c r="BU119" s="66"/>
      <c r="BV119" s="66"/>
      <c r="BW119" s="66"/>
      <c r="BX119" s="66"/>
      <c r="BY119" s="66"/>
      <c r="BZ119" s="66"/>
      <c r="CA119" s="66"/>
      <c r="CB119" s="96"/>
      <c r="CC119" s="97"/>
      <c r="CD119" s="97"/>
      <c r="CE119" s="97"/>
      <c r="CF119" s="97"/>
      <c r="CG119" s="97"/>
      <c r="CH119" s="97"/>
      <c r="CI119" s="98"/>
      <c r="CJ119" s="66"/>
      <c r="CK119" s="66"/>
      <c r="CL119" s="66"/>
      <c r="CM119" s="66"/>
      <c r="CN119" s="66"/>
      <c r="CO119" s="66"/>
      <c r="CP119" s="66"/>
      <c r="CQ119" s="66"/>
      <c r="CR119" s="66"/>
      <c r="CS119" s="66"/>
      <c r="CT119" s="67"/>
      <c r="CU119" s="58"/>
      <c r="CV119" s="58"/>
      <c r="CW119" s="58"/>
      <c r="CX119" s="1421"/>
      <c r="CY119" s="1421"/>
      <c r="CZ119" s="1421"/>
      <c r="DA119" s="1293"/>
      <c r="DB119" s="58"/>
      <c r="DC119" s="58"/>
      <c r="DD119" s="58"/>
      <c r="DE119" s="59"/>
      <c r="DF119" s="233" t="s">
        <v>443</v>
      </c>
      <c r="DG119" s="234"/>
      <c r="DH119" s="234"/>
      <c r="DI119" s="234"/>
      <c r="DJ119" s="234"/>
      <c r="DK119" s="65"/>
      <c r="DL119" s="66"/>
      <c r="DM119" s="65"/>
      <c r="DN119" s="229" t="s">
        <v>129</v>
      </c>
      <c r="DO119" s="66"/>
      <c r="DP119" s="66"/>
      <c r="DQ119" s="66"/>
      <c r="DR119" s="237" t="s">
        <v>442</v>
      </c>
      <c r="DS119" s="66"/>
      <c r="DT119" s="67"/>
      <c r="ED119" s="115"/>
    </row>
    <row r="120" spans="1:134" x14ac:dyDescent="0.15">
      <c r="A120" s="33"/>
      <c r="B120" s="34"/>
      <c r="C120" s="40"/>
      <c r="G120" s="41"/>
      <c r="R120" s="80"/>
      <c r="S120" s="94"/>
      <c r="T120" s="94"/>
      <c r="U120" s="94"/>
      <c r="V120" s="94"/>
      <c r="W120" s="94"/>
      <c r="X120" s="94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56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82"/>
      <c r="BK120" s="66"/>
      <c r="BL120" s="66"/>
      <c r="BM120" s="66"/>
      <c r="BN120" s="66"/>
      <c r="BO120" s="66"/>
      <c r="BP120" s="66"/>
      <c r="BQ120" s="66"/>
      <c r="BR120" s="66"/>
      <c r="BS120" s="67"/>
      <c r="BT120" s="66"/>
      <c r="BU120" s="66"/>
      <c r="BV120" s="66"/>
      <c r="BW120" s="66"/>
      <c r="BX120" s="66"/>
      <c r="BY120" s="66"/>
      <c r="BZ120" s="66"/>
      <c r="CA120" s="66"/>
      <c r="CB120" s="99"/>
      <c r="CC120" s="100"/>
      <c r="CD120" s="100"/>
      <c r="CE120" s="100"/>
      <c r="CF120" s="100"/>
      <c r="CG120" s="100"/>
      <c r="CH120" s="100"/>
      <c r="CI120" s="101"/>
      <c r="CJ120" s="66"/>
      <c r="CK120" s="66"/>
      <c r="CL120" s="66"/>
      <c r="CM120" s="66"/>
      <c r="CN120" s="1423" t="s">
        <v>167</v>
      </c>
      <c r="CO120" s="1421"/>
      <c r="CP120" s="1421"/>
      <c r="CQ120" s="66"/>
      <c r="CR120" s="66"/>
      <c r="CS120" s="66"/>
      <c r="CT120" s="67"/>
      <c r="CU120" s="73"/>
      <c r="CV120" s="74"/>
      <c r="CW120" s="74"/>
      <c r="CX120" s="74"/>
      <c r="CY120" s="74"/>
      <c r="CZ120" s="74"/>
      <c r="DA120" s="74"/>
      <c r="DB120" s="74"/>
      <c r="DC120" s="74"/>
      <c r="DD120" s="74"/>
      <c r="DE120" s="75"/>
      <c r="DF120" s="235"/>
      <c r="DG120" s="236"/>
      <c r="DH120" s="236"/>
      <c r="DI120" s="236"/>
      <c r="DJ120" s="236"/>
      <c r="DK120" s="65"/>
      <c r="DL120" s="66"/>
      <c r="DM120" s="69"/>
      <c r="DN120" s="70"/>
      <c r="DO120" s="70"/>
      <c r="DP120" s="70"/>
      <c r="DQ120" s="70"/>
      <c r="DR120" s="69"/>
      <c r="DS120" s="70"/>
      <c r="DT120" s="72"/>
      <c r="ED120" s="115"/>
    </row>
    <row r="121" spans="1:134" x14ac:dyDescent="0.15">
      <c r="A121" s="33"/>
      <c r="B121" s="34"/>
      <c r="C121" s="40"/>
      <c r="G121" s="41"/>
      <c r="R121" s="80"/>
      <c r="S121" s="94"/>
      <c r="T121" s="94"/>
      <c r="U121" s="94"/>
      <c r="V121" s="94"/>
      <c r="W121" s="94"/>
      <c r="X121" s="94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56"/>
      <c r="AM121" s="50"/>
      <c r="AN121" s="50"/>
      <c r="AO121" s="50"/>
      <c r="AP121" s="50"/>
      <c r="AQ121" s="50"/>
      <c r="AR121" s="50"/>
      <c r="AS121" s="50"/>
      <c r="AT121" s="50"/>
      <c r="AU121" s="1430" t="s">
        <v>168</v>
      </c>
      <c r="AV121" s="1421"/>
      <c r="AW121" s="1421"/>
      <c r="AX121" s="1421"/>
      <c r="AY121" s="1421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82"/>
      <c r="BK121" s="66"/>
      <c r="BL121" s="66"/>
      <c r="BM121" s="66"/>
      <c r="BN121" s="66"/>
      <c r="BO121" s="66"/>
      <c r="BP121" s="66"/>
      <c r="BQ121" s="66"/>
      <c r="BR121" s="66"/>
      <c r="BS121" s="67"/>
      <c r="BT121" s="66"/>
      <c r="BU121" s="66"/>
      <c r="BV121" s="66"/>
      <c r="BW121" s="66"/>
      <c r="BX121" s="66"/>
      <c r="BY121" s="66"/>
      <c r="BZ121" s="66"/>
      <c r="CA121" s="66"/>
      <c r="CB121" s="99"/>
      <c r="CC121" s="100"/>
      <c r="CD121" s="1431" t="s">
        <v>169</v>
      </c>
      <c r="CE121" s="1421"/>
      <c r="CF121" s="1421"/>
      <c r="CG121" s="100"/>
      <c r="CH121" s="100"/>
      <c r="CI121" s="101"/>
      <c r="CJ121" s="66"/>
      <c r="CK121" s="66"/>
      <c r="CL121" s="66"/>
      <c r="CM121" s="66"/>
      <c r="CN121" s="1421"/>
      <c r="CO121" s="1421"/>
      <c r="CP121" s="1421"/>
      <c r="CQ121" s="66"/>
      <c r="CR121" s="66"/>
      <c r="CS121" s="66"/>
      <c r="CT121" s="67"/>
      <c r="CU121" s="58"/>
      <c r="CV121" s="58"/>
      <c r="CW121" s="53"/>
      <c r="CX121" s="54"/>
      <c r="CY121" s="54"/>
      <c r="CZ121" s="54"/>
      <c r="DA121" s="54"/>
      <c r="DB121" s="54"/>
      <c r="DC121" s="54"/>
      <c r="DD121" s="54"/>
      <c r="DE121" s="55"/>
      <c r="DF121" s="40"/>
      <c r="DK121" s="65"/>
      <c r="DL121" s="66"/>
      <c r="DM121" s="37"/>
      <c r="DN121" s="38"/>
      <c r="DO121" s="38"/>
      <c r="DP121" s="38"/>
      <c r="DQ121" s="38"/>
      <c r="DR121" s="38"/>
      <c r="DS121" s="38"/>
      <c r="DT121" s="39"/>
      <c r="ED121" s="115"/>
    </row>
    <row r="122" spans="1:134" x14ac:dyDescent="0.15">
      <c r="A122" s="33"/>
      <c r="B122" s="34"/>
      <c r="C122" s="40"/>
      <c r="D122" s="1428" t="s">
        <v>170</v>
      </c>
      <c r="E122" s="1421"/>
      <c r="F122" s="1421"/>
      <c r="G122" s="1432"/>
      <c r="R122" s="80"/>
      <c r="S122" s="45"/>
      <c r="T122" s="76" t="s">
        <v>171</v>
      </c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56"/>
      <c r="AM122" s="50"/>
      <c r="AN122" s="50"/>
      <c r="AO122" s="50"/>
      <c r="AP122" s="50"/>
      <c r="AQ122" s="50"/>
      <c r="AR122" s="50"/>
      <c r="AS122" s="50"/>
      <c r="AT122" s="50"/>
      <c r="AU122" s="1421"/>
      <c r="AV122" s="1421"/>
      <c r="AW122" s="1421"/>
      <c r="AX122" s="1421"/>
      <c r="AY122" s="1421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82"/>
      <c r="BK122" s="66"/>
      <c r="BL122" s="66"/>
      <c r="BM122" s="66"/>
      <c r="BN122" s="66"/>
      <c r="BO122" s="66"/>
      <c r="BP122" s="66"/>
      <c r="BQ122" s="66"/>
      <c r="BR122" s="66"/>
      <c r="BS122" s="67"/>
      <c r="BT122" s="66"/>
      <c r="BU122" s="66"/>
      <c r="BV122" s="66"/>
      <c r="BW122" s="66"/>
      <c r="BX122" s="66"/>
      <c r="BY122" s="66"/>
      <c r="BZ122" s="66"/>
      <c r="CA122" s="66"/>
      <c r="CB122" s="99"/>
      <c r="CC122" s="100"/>
      <c r="CD122" s="1421"/>
      <c r="CE122" s="1421"/>
      <c r="CF122" s="1421"/>
      <c r="CG122" s="100"/>
      <c r="CH122" s="100"/>
      <c r="CI122" s="101"/>
      <c r="CJ122" s="66"/>
      <c r="CK122" s="66"/>
      <c r="CL122" s="66"/>
      <c r="CM122" s="66"/>
      <c r="CN122" s="66"/>
      <c r="CO122" s="66"/>
      <c r="CP122" s="66"/>
      <c r="CQ122" s="66"/>
      <c r="CR122" s="66"/>
      <c r="CS122" s="66"/>
      <c r="CT122" s="67"/>
      <c r="CU122" s="58"/>
      <c r="CV122" s="58"/>
      <c r="CW122" s="57"/>
      <c r="CX122" s="58"/>
      <c r="CY122" s="58"/>
      <c r="CZ122" s="58"/>
      <c r="DA122" s="58"/>
      <c r="DB122" s="58"/>
      <c r="DC122" s="58"/>
      <c r="DD122" s="58"/>
      <c r="DE122" s="59"/>
      <c r="DF122" s="40"/>
      <c r="DK122" s="65"/>
      <c r="DL122" s="66"/>
      <c r="DM122" s="64"/>
      <c r="DN122" s="14"/>
      <c r="DO122" s="14"/>
      <c r="DP122" s="14"/>
      <c r="DQ122" s="14"/>
      <c r="DR122" s="14"/>
      <c r="DS122" s="14"/>
      <c r="DT122" s="44"/>
      <c r="ED122" s="115"/>
    </row>
    <row r="123" spans="1:134" x14ac:dyDescent="0.15">
      <c r="A123" s="33"/>
      <c r="B123" s="34"/>
      <c r="C123" s="40"/>
      <c r="D123" s="1421"/>
      <c r="E123" s="1421"/>
      <c r="F123" s="1421"/>
      <c r="G123" s="1432"/>
      <c r="R123" s="80"/>
      <c r="S123" s="45"/>
      <c r="T123" s="76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56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82"/>
      <c r="BK123" s="66"/>
      <c r="BL123" s="66"/>
      <c r="BM123" s="66"/>
      <c r="BN123" s="66"/>
      <c r="BO123" s="66"/>
      <c r="BP123" s="66"/>
      <c r="BQ123" s="66"/>
      <c r="BR123" s="66"/>
      <c r="BS123" s="67"/>
      <c r="BT123" s="66"/>
      <c r="BU123" s="66"/>
      <c r="BV123" s="66"/>
      <c r="BW123" s="66"/>
      <c r="BX123" s="66"/>
      <c r="BY123" s="66"/>
      <c r="BZ123" s="66"/>
      <c r="CA123" s="66"/>
      <c r="CB123" s="99"/>
      <c r="CC123" s="1433" t="s">
        <v>199</v>
      </c>
      <c r="CD123" s="1421"/>
      <c r="CE123" s="1421"/>
      <c r="CF123" s="1421"/>
      <c r="CG123" s="100"/>
      <c r="CH123" s="100"/>
      <c r="CI123" s="101"/>
      <c r="CJ123" s="102"/>
      <c r="CK123" s="103"/>
      <c r="CL123" s="103"/>
      <c r="CM123" s="103"/>
      <c r="CN123" s="103"/>
      <c r="CO123" s="103"/>
      <c r="CP123" s="103"/>
      <c r="CQ123" s="103"/>
      <c r="CR123" s="103"/>
      <c r="CS123" s="103"/>
      <c r="CT123" s="104"/>
      <c r="CU123" s="58"/>
      <c r="CV123" s="58"/>
      <c r="CW123" s="57"/>
      <c r="CX123" s="58"/>
      <c r="CY123" s="58"/>
      <c r="CZ123" s="58"/>
      <c r="DA123" s="58"/>
      <c r="DB123" s="58"/>
      <c r="DC123" s="58"/>
      <c r="DD123" s="58"/>
      <c r="DE123" s="59"/>
      <c r="DF123" s="40"/>
      <c r="DK123" s="65"/>
      <c r="DL123" s="66"/>
      <c r="DM123" s="37"/>
      <c r="DN123" s="38"/>
      <c r="DO123" s="38"/>
      <c r="DP123" s="38"/>
      <c r="DQ123" s="38"/>
      <c r="DR123" s="38"/>
      <c r="DS123" s="38"/>
      <c r="DT123" s="39"/>
      <c r="ED123" s="115"/>
    </row>
    <row r="124" spans="1:134" x14ac:dyDescent="0.15">
      <c r="A124" s="33"/>
      <c r="B124" s="34"/>
      <c r="C124" s="40"/>
      <c r="G124" s="41"/>
      <c r="R124" s="80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56"/>
      <c r="AM124" s="50"/>
      <c r="AN124" s="50"/>
      <c r="AO124" s="50"/>
      <c r="AP124" s="50"/>
      <c r="AQ124" s="50"/>
      <c r="AR124" s="50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84"/>
      <c r="BK124" s="66"/>
      <c r="BL124" s="34"/>
      <c r="BM124" s="66"/>
      <c r="BN124" s="66"/>
      <c r="BO124" s="66"/>
      <c r="BP124" s="66"/>
      <c r="BQ124" s="66"/>
      <c r="BR124" s="66"/>
      <c r="BS124" s="67"/>
      <c r="BT124" s="66"/>
      <c r="BU124" s="66"/>
      <c r="BV124" s="34"/>
      <c r="BW124" s="66"/>
      <c r="BX124" s="66"/>
      <c r="BY124" s="66"/>
      <c r="BZ124" s="66"/>
      <c r="CA124" s="66"/>
      <c r="CB124" s="99"/>
      <c r="CC124" s="1421"/>
      <c r="CD124" s="1421"/>
      <c r="CE124" s="1421"/>
      <c r="CF124" s="1421"/>
      <c r="CG124" s="100"/>
      <c r="CH124" s="100"/>
      <c r="CI124" s="101"/>
      <c r="CT124" s="41"/>
      <c r="CU124" s="58"/>
      <c r="CV124" s="58"/>
      <c r="CW124" s="57"/>
      <c r="CX124" s="1420" t="s">
        <v>118</v>
      </c>
      <c r="CY124" s="1421"/>
      <c r="CZ124" s="1421"/>
      <c r="DA124" s="1421"/>
      <c r="DB124" s="1421"/>
      <c r="DC124" s="58"/>
      <c r="DD124" s="58"/>
      <c r="DE124" s="59"/>
      <c r="DF124" s="40"/>
      <c r="DK124" s="65"/>
      <c r="DL124" s="66"/>
      <c r="DM124" s="64"/>
      <c r="DN124" s="14"/>
      <c r="DO124" s="14"/>
      <c r="DP124" s="14"/>
      <c r="DQ124" s="14"/>
      <c r="DR124" s="14"/>
      <c r="DS124" s="14"/>
      <c r="DT124" s="44"/>
      <c r="ED124" s="115"/>
    </row>
    <row r="125" spans="1:134" x14ac:dyDescent="0.15">
      <c r="A125" s="33"/>
      <c r="B125" s="34"/>
      <c r="C125" s="40"/>
      <c r="G125" s="41"/>
      <c r="S125" s="37"/>
      <c r="T125" s="38"/>
      <c r="U125" s="38"/>
      <c r="V125" s="38"/>
      <c r="W125" s="38"/>
      <c r="X125" s="38"/>
      <c r="Y125" s="38"/>
      <c r="Z125" s="39"/>
      <c r="AA125" s="45"/>
      <c r="AB125" s="45"/>
      <c r="AC125" s="1422" t="s">
        <v>172</v>
      </c>
      <c r="AD125" s="1421"/>
      <c r="AE125" s="1421"/>
      <c r="AF125" s="1421"/>
      <c r="AG125" s="1421"/>
      <c r="AH125" s="1421"/>
      <c r="AI125" s="45"/>
      <c r="AJ125" s="45"/>
      <c r="AK125" s="45"/>
      <c r="AL125" s="56"/>
      <c r="AM125" s="50"/>
      <c r="AN125" s="50"/>
      <c r="AO125" s="50"/>
      <c r="AP125" s="50"/>
      <c r="AQ125" s="50"/>
      <c r="AR125" s="82"/>
      <c r="AW125" s="39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49"/>
      <c r="BK125" s="66"/>
      <c r="BL125" s="66"/>
      <c r="BM125" s="66"/>
      <c r="BN125" s="66"/>
      <c r="BO125" s="66"/>
      <c r="BP125" s="66"/>
      <c r="BQ125" s="66"/>
      <c r="BR125" s="66"/>
      <c r="BS125" s="67"/>
      <c r="BT125" s="66"/>
      <c r="BU125" s="66"/>
      <c r="BV125" s="66"/>
      <c r="BW125" s="66"/>
      <c r="BX125" s="66"/>
      <c r="BY125" s="66"/>
      <c r="BZ125" s="66"/>
      <c r="CA125" s="66"/>
      <c r="CB125" s="106"/>
      <c r="CC125" s="107"/>
      <c r="CD125" s="107"/>
      <c r="CE125" s="107"/>
      <c r="CF125" s="107"/>
      <c r="CG125" s="107"/>
      <c r="CH125" s="107"/>
      <c r="CI125" s="108"/>
      <c r="CT125" s="41"/>
      <c r="CU125" s="58"/>
      <c r="CV125" s="58"/>
      <c r="CW125" s="57"/>
      <c r="CX125" s="1421"/>
      <c r="CY125" s="1421"/>
      <c r="CZ125" s="1421"/>
      <c r="DA125" s="1421"/>
      <c r="DB125" s="1421"/>
      <c r="DC125" s="58"/>
      <c r="DD125" s="58"/>
      <c r="DE125" s="59"/>
      <c r="DF125" s="40"/>
      <c r="DK125" s="65"/>
      <c r="DL125" s="66"/>
      <c r="DM125" s="61"/>
      <c r="DN125" s="62"/>
      <c r="DO125" s="62"/>
      <c r="DP125" s="62"/>
      <c r="DQ125" s="62"/>
      <c r="DR125" s="61"/>
      <c r="DS125" s="62"/>
      <c r="DT125" s="63"/>
      <c r="ED125" s="115"/>
    </row>
    <row r="126" spans="1:134" x14ac:dyDescent="0.15">
      <c r="A126" s="33"/>
      <c r="B126" s="34"/>
      <c r="C126" s="40"/>
      <c r="G126" s="41"/>
      <c r="S126" s="40"/>
      <c r="Z126" s="41"/>
      <c r="AA126" s="45"/>
      <c r="AB126" s="45"/>
      <c r="AC126" s="1421"/>
      <c r="AD126" s="1421"/>
      <c r="AE126" s="1421"/>
      <c r="AF126" s="1421"/>
      <c r="AG126" s="1421"/>
      <c r="AH126" s="1421"/>
      <c r="AI126" s="45"/>
      <c r="AJ126" s="45"/>
      <c r="AK126" s="45"/>
      <c r="AL126" s="56"/>
      <c r="AM126" s="50"/>
      <c r="AN126" s="50"/>
      <c r="AO126" s="50"/>
      <c r="AP126" s="50"/>
      <c r="AQ126" s="50"/>
      <c r="AR126" s="82"/>
      <c r="AW126" s="4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2"/>
      <c r="BK126" s="66"/>
      <c r="BL126" s="79" t="s">
        <v>173</v>
      </c>
      <c r="BM126" s="66"/>
      <c r="BN126" s="66"/>
      <c r="BO126" s="66"/>
      <c r="BP126" s="66"/>
      <c r="BQ126" s="66"/>
      <c r="BR126" s="66"/>
      <c r="BS126" s="67"/>
      <c r="BT126" s="66"/>
      <c r="BU126" s="66"/>
      <c r="BV126" s="1423" t="s">
        <v>174</v>
      </c>
      <c r="BW126" s="1421"/>
      <c r="BX126" s="1421"/>
      <c r="BY126" s="1421"/>
      <c r="BZ126" s="1293"/>
      <c r="CA126" s="66"/>
      <c r="CB126" s="37"/>
      <c r="CC126" s="38"/>
      <c r="CD126" s="38"/>
      <c r="CE126" s="38"/>
      <c r="CF126" s="38"/>
      <c r="CG126" s="38"/>
      <c r="CH126" s="38"/>
      <c r="CI126" s="39"/>
      <c r="CT126" s="41"/>
      <c r="CU126" s="58"/>
      <c r="CV126" s="58"/>
      <c r="CW126" s="57"/>
      <c r="CX126" s="58"/>
      <c r="CY126" s="58"/>
      <c r="CZ126" s="58"/>
      <c r="DA126" s="58"/>
      <c r="DB126" s="58"/>
      <c r="DC126" s="58"/>
      <c r="DD126" s="58"/>
      <c r="DE126" s="59"/>
      <c r="DF126" s="40"/>
      <c r="DK126" s="65"/>
      <c r="DL126" s="66"/>
      <c r="DM126" s="65"/>
      <c r="DN126" s="229" t="s">
        <v>129</v>
      </c>
      <c r="DO126" s="66"/>
      <c r="DP126" s="66"/>
      <c r="DQ126" s="66"/>
      <c r="DR126" s="237" t="s">
        <v>442</v>
      </c>
      <c r="DS126" s="66"/>
      <c r="DT126" s="67"/>
      <c r="ED126" s="115"/>
    </row>
    <row r="127" spans="1:134" x14ac:dyDescent="0.15">
      <c r="A127" s="33"/>
      <c r="B127" s="34"/>
      <c r="C127" s="64"/>
      <c r="D127" s="14"/>
      <c r="E127" s="14"/>
      <c r="F127" s="14"/>
      <c r="G127" s="44"/>
      <c r="S127" s="40"/>
      <c r="Z127" s="41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56"/>
      <c r="AM127" s="50"/>
      <c r="AN127" s="50"/>
      <c r="AO127" s="50"/>
      <c r="AP127" s="105"/>
      <c r="AQ127" s="105"/>
      <c r="AR127" s="84"/>
      <c r="AW127" s="4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2"/>
      <c r="BK127" s="66"/>
      <c r="BL127" s="66"/>
      <c r="BM127" s="66"/>
      <c r="BN127" s="66"/>
      <c r="BO127" s="66"/>
      <c r="BP127" s="66"/>
      <c r="BQ127" s="66"/>
      <c r="BR127" s="66"/>
      <c r="BS127" s="67"/>
      <c r="BT127" s="66"/>
      <c r="BU127" s="66"/>
      <c r="BV127" s="1421"/>
      <c r="BW127" s="1421"/>
      <c r="BX127" s="1421"/>
      <c r="BY127" s="1421"/>
      <c r="BZ127" s="1293"/>
      <c r="CA127" s="66"/>
      <c r="CB127" s="40"/>
      <c r="CI127" s="41"/>
      <c r="CT127" s="41"/>
      <c r="CU127" s="58"/>
      <c r="CV127" s="58"/>
      <c r="CW127" s="73"/>
      <c r="CX127" s="74"/>
      <c r="CY127" s="74"/>
      <c r="CZ127" s="74"/>
      <c r="DA127" s="74"/>
      <c r="DB127" s="74"/>
      <c r="DC127" s="74"/>
      <c r="DD127" s="74"/>
      <c r="DE127" s="75"/>
      <c r="DF127" s="40"/>
      <c r="DK127" s="65"/>
      <c r="DL127" s="66"/>
      <c r="DM127" s="69"/>
      <c r="DN127" s="70"/>
      <c r="DO127" s="70"/>
      <c r="DP127" s="70"/>
      <c r="DQ127" s="70"/>
      <c r="DR127" s="69"/>
      <c r="DS127" s="70"/>
      <c r="DT127" s="72"/>
      <c r="ED127" s="115"/>
    </row>
    <row r="128" spans="1:134" x14ac:dyDescent="0.15">
      <c r="A128" s="33"/>
      <c r="B128" s="34"/>
      <c r="C128" s="34"/>
      <c r="D128" s="34"/>
      <c r="E128" s="35"/>
      <c r="S128" s="1424" t="s">
        <v>175</v>
      </c>
      <c r="T128" s="1421"/>
      <c r="U128" s="1421"/>
      <c r="V128" s="1421"/>
      <c r="W128" s="1421"/>
      <c r="X128" s="1421"/>
      <c r="Y128" s="1421"/>
      <c r="Z128" s="142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56"/>
      <c r="AM128" s="50"/>
      <c r="AN128" s="50"/>
      <c r="AO128" s="82"/>
      <c r="AW128" s="41"/>
      <c r="AX128" s="51"/>
      <c r="AY128" s="51"/>
      <c r="AZ128" s="51"/>
      <c r="BA128" s="1427" t="s">
        <v>186</v>
      </c>
      <c r="BB128" s="1421"/>
      <c r="BC128" s="1421"/>
      <c r="BD128" s="1421"/>
      <c r="BE128" s="1421"/>
      <c r="BF128" s="1421"/>
      <c r="BG128" s="1293"/>
      <c r="BH128" s="51"/>
      <c r="BI128" s="51"/>
      <c r="BJ128" s="52"/>
      <c r="BK128" s="66"/>
      <c r="BL128" s="66"/>
      <c r="BM128" s="66"/>
      <c r="BN128" s="66"/>
      <c r="BO128" s="66"/>
      <c r="BP128" s="66"/>
      <c r="BQ128" s="66"/>
      <c r="BR128" s="66"/>
      <c r="BS128" s="67"/>
      <c r="BT128" s="66"/>
      <c r="BU128" s="66"/>
      <c r="BV128" s="66"/>
      <c r="BW128" s="66"/>
      <c r="BX128" s="66"/>
      <c r="BY128" s="66"/>
      <c r="BZ128" s="66"/>
      <c r="CA128" s="66"/>
      <c r="CB128" s="40"/>
      <c r="CI128" s="41"/>
      <c r="CM128" s="2" t="s">
        <v>187</v>
      </c>
      <c r="CT128" s="41"/>
      <c r="CU128" s="58"/>
      <c r="CV128" s="58"/>
      <c r="CW128" s="58"/>
      <c r="CX128" s="58"/>
      <c r="CY128" s="58"/>
      <c r="CZ128" s="58"/>
      <c r="DA128" s="58"/>
      <c r="DB128" s="58"/>
      <c r="DC128" s="58"/>
      <c r="DD128" s="58"/>
      <c r="DE128" s="59"/>
      <c r="DF128" s="40"/>
      <c r="DK128" s="65"/>
      <c r="DL128" s="66"/>
      <c r="DM128" s="61"/>
      <c r="DN128" s="62"/>
      <c r="DO128" s="62"/>
      <c r="DP128" s="62"/>
      <c r="DQ128" s="62"/>
      <c r="DR128" s="61"/>
      <c r="DS128" s="62"/>
      <c r="DT128" s="63"/>
      <c r="ED128" s="115"/>
    </row>
    <row r="129" spans="1:134" x14ac:dyDescent="0.15">
      <c r="A129" s="33"/>
      <c r="B129" s="34"/>
      <c r="C129" s="34"/>
      <c r="D129" s="34"/>
      <c r="E129" s="35"/>
      <c r="S129" s="1426"/>
      <c r="T129" s="1421"/>
      <c r="U129" s="1421"/>
      <c r="V129" s="1421"/>
      <c r="W129" s="1421"/>
      <c r="X129" s="1421"/>
      <c r="Y129" s="1421"/>
      <c r="Z129" s="142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56"/>
      <c r="AM129" s="50"/>
      <c r="AN129" s="50"/>
      <c r="AO129" s="82"/>
      <c r="AR129" s="1428" t="s">
        <v>153</v>
      </c>
      <c r="AS129" s="1421"/>
      <c r="AT129" s="1421"/>
      <c r="AU129" s="1421"/>
      <c r="AW129" s="41"/>
      <c r="AX129" s="51"/>
      <c r="AY129" s="51"/>
      <c r="AZ129" s="51"/>
      <c r="BA129" s="1421"/>
      <c r="BB129" s="1421"/>
      <c r="BC129" s="1421"/>
      <c r="BD129" s="1421"/>
      <c r="BE129" s="1421"/>
      <c r="BF129" s="1421"/>
      <c r="BG129" s="1293"/>
      <c r="BH129" s="51"/>
      <c r="BI129" s="51"/>
      <c r="BJ129" s="52"/>
      <c r="BK129" s="66"/>
      <c r="BL129" s="66"/>
      <c r="BM129" s="66"/>
      <c r="BN129" s="66"/>
      <c r="BO129" s="66"/>
      <c r="BP129" s="66"/>
      <c r="BQ129" s="66"/>
      <c r="BR129" s="66"/>
      <c r="BS129" s="67"/>
      <c r="BT129" s="66"/>
      <c r="BU129" s="66"/>
      <c r="BV129" s="66"/>
      <c r="BW129" s="66"/>
      <c r="BX129" s="66"/>
      <c r="BY129" s="66"/>
      <c r="BZ129" s="66"/>
      <c r="CA129" s="66"/>
      <c r="CB129" s="40"/>
      <c r="CD129" s="9" t="s">
        <v>188</v>
      </c>
      <c r="CI129" s="41"/>
      <c r="CT129" s="41"/>
      <c r="CU129" s="58"/>
      <c r="CV129" s="58"/>
      <c r="CW129" s="58"/>
      <c r="CX129" s="58"/>
      <c r="CY129" s="58"/>
      <c r="CZ129" s="58"/>
      <c r="DA129" s="58"/>
      <c r="DB129" s="58"/>
      <c r="DC129" s="58"/>
      <c r="DD129" s="58"/>
      <c r="DE129" s="59"/>
      <c r="DF129" s="40"/>
      <c r="DK129" s="65"/>
      <c r="DL129" s="66"/>
      <c r="DM129" s="65"/>
      <c r="DN129" s="229" t="s">
        <v>129</v>
      </c>
      <c r="DO129" s="66"/>
      <c r="DP129" s="66"/>
      <c r="DQ129" s="66"/>
      <c r="DR129" s="237" t="s">
        <v>442</v>
      </c>
      <c r="DS129" s="66"/>
      <c r="DT129" s="67"/>
      <c r="ED129" s="115"/>
    </row>
    <row r="130" spans="1:134" x14ac:dyDescent="0.15">
      <c r="A130" s="33"/>
      <c r="B130" s="34"/>
      <c r="C130" s="34"/>
      <c r="D130" s="34"/>
      <c r="E130" s="35"/>
      <c r="S130" s="40"/>
      <c r="Z130" s="41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56"/>
      <c r="AM130" s="50"/>
      <c r="AN130" s="50"/>
      <c r="AO130" s="82"/>
      <c r="AR130" s="1421"/>
      <c r="AS130" s="1421"/>
      <c r="AT130" s="1421"/>
      <c r="AU130" s="1421"/>
      <c r="AW130" s="4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2"/>
      <c r="BK130" s="66"/>
      <c r="BL130" s="66"/>
      <c r="BM130" s="66"/>
      <c r="BN130" s="66"/>
      <c r="BO130" s="66"/>
      <c r="BP130" s="66"/>
      <c r="BQ130" s="66"/>
      <c r="BR130" s="66"/>
      <c r="BS130" s="67"/>
      <c r="BT130" s="66"/>
      <c r="BU130" s="66"/>
      <c r="BV130" s="66"/>
      <c r="BW130" s="66"/>
      <c r="BX130" s="66"/>
      <c r="BY130" s="66"/>
      <c r="BZ130" s="66"/>
      <c r="CA130" s="66"/>
      <c r="CB130" s="40"/>
      <c r="CI130" s="41"/>
      <c r="CT130" s="41"/>
      <c r="CU130" s="1429" t="s">
        <v>189</v>
      </c>
      <c r="CV130" s="1421"/>
      <c r="CW130" s="1421"/>
      <c r="CX130" s="1421"/>
      <c r="CY130" s="1421"/>
      <c r="CZ130" s="1421"/>
      <c r="DA130" s="1421"/>
      <c r="DB130" s="1421"/>
      <c r="DC130" s="58"/>
      <c r="DD130" s="58"/>
      <c r="DE130" s="59"/>
      <c r="DF130" s="40"/>
      <c r="DK130" s="65"/>
      <c r="DL130" s="66"/>
      <c r="DM130" s="69"/>
      <c r="DN130" s="70"/>
      <c r="DO130" s="70"/>
      <c r="DP130" s="70"/>
      <c r="DQ130" s="70"/>
      <c r="DR130" s="69"/>
      <c r="DS130" s="70"/>
      <c r="DT130" s="72"/>
      <c r="ED130" s="115"/>
    </row>
    <row r="131" spans="1:134" x14ac:dyDescent="0.15">
      <c r="A131" s="33"/>
      <c r="B131" s="34"/>
      <c r="C131" s="34"/>
      <c r="D131" s="34"/>
      <c r="E131" s="35"/>
      <c r="S131" s="40"/>
      <c r="Z131" s="41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50"/>
      <c r="AN131" s="50"/>
      <c r="AO131" s="82"/>
      <c r="AW131" s="4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2"/>
      <c r="BK131" s="66"/>
      <c r="BL131" s="66"/>
      <c r="BM131" s="66"/>
      <c r="BN131" s="66"/>
      <c r="BO131" s="66"/>
      <c r="BP131" s="66"/>
      <c r="BQ131" s="66"/>
      <c r="BR131" s="66"/>
      <c r="BS131" s="67"/>
      <c r="BT131" s="66"/>
      <c r="BU131" s="66"/>
      <c r="BV131" s="66"/>
      <c r="BW131" s="66"/>
      <c r="BX131" s="66"/>
      <c r="BY131" s="66"/>
      <c r="BZ131" s="66"/>
      <c r="CA131" s="66"/>
      <c r="CB131" s="40"/>
      <c r="CI131" s="41"/>
      <c r="CT131" s="41"/>
      <c r="CU131" s="1426"/>
      <c r="CV131" s="1421"/>
      <c r="CW131" s="1421"/>
      <c r="CX131" s="1421"/>
      <c r="CY131" s="1421"/>
      <c r="CZ131" s="1421"/>
      <c r="DA131" s="1421"/>
      <c r="DB131" s="1421"/>
      <c r="DC131" s="58"/>
      <c r="DD131" s="58"/>
      <c r="DE131" s="59"/>
      <c r="DF131" s="40"/>
      <c r="DK131" s="65"/>
      <c r="DL131" s="66"/>
      <c r="DM131" s="228"/>
      <c r="DN131" s="227"/>
      <c r="DO131" s="227"/>
      <c r="DP131" s="227"/>
      <c r="DQ131" s="227"/>
      <c r="DR131" s="227"/>
      <c r="DS131" s="227"/>
      <c r="DT131" s="226"/>
      <c r="ED131" s="115"/>
    </row>
    <row r="132" spans="1:134" x14ac:dyDescent="0.15">
      <c r="A132" s="33"/>
      <c r="B132" s="34"/>
      <c r="C132" s="34"/>
      <c r="D132" s="36"/>
      <c r="E132" s="43"/>
      <c r="S132" s="64"/>
      <c r="T132" s="14"/>
      <c r="U132" s="14"/>
      <c r="V132" s="14"/>
      <c r="W132" s="14"/>
      <c r="X132" s="14"/>
      <c r="Y132" s="14"/>
      <c r="Z132" s="44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105"/>
      <c r="AN132" s="105"/>
      <c r="AO132" s="84"/>
      <c r="AP132" s="14"/>
      <c r="AQ132" s="14"/>
      <c r="AR132" s="14"/>
      <c r="AS132" s="14"/>
      <c r="AT132" s="14"/>
      <c r="AU132" s="14"/>
      <c r="AV132" s="14"/>
      <c r="AW132" s="44"/>
      <c r="AX132" s="77"/>
      <c r="AY132" s="77"/>
      <c r="AZ132" s="77"/>
      <c r="BA132" s="77"/>
      <c r="BB132" s="77"/>
      <c r="BC132" s="77"/>
      <c r="BD132" s="77"/>
      <c r="BE132" s="77"/>
      <c r="BF132" s="77"/>
      <c r="BG132" s="77"/>
      <c r="BH132" s="77"/>
      <c r="BI132" s="77"/>
      <c r="BJ132" s="78"/>
      <c r="BK132" s="70"/>
      <c r="BL132" s="70"/>
      <c r="BM132" s="70"/>
      <c r="BN132" s="70"/>
      <c r="BO132" s="70"/>
      <c r="BP132" s="70"/>
      <c r="BQ132" s="70"/>
      <c r="BR132" s="70"/>
      <c r="BS132" s="72"/>
      <c r="BT132" s="70"/>
      <c r="BU132" s="70"/>
      <c r="BV132" s="70"/>
      <c r="BW132" s="70"/>
      <c r="BX132" s="70"/>
      <c r="BY132" s="70"/>
      <c r="BZ132" s="70"/>
      <c r="CA132" s="70"/>
      <c r="CB132" s="64"/>
      <c r="CC132" s="14"/>
      <c r="CD132" s="14"/>
      <c r="CE132" s="14"/>
      <c r="CF132" s="14"/>
      <c r="CG132" s="14"/>
      <c r="CH132" s="14"/>
      <c r="CI132" s="44"/>
      <c r="CJ132" s="40"/>
      <c r="CT132" s="41"/>
      <c r="CU132" s="110"/>
      <c r="CV132" s="110"/>
      <c r="CW132" s="110"/>
      <c r="CX132" s="110"/>
      <c r="CY132" s="110"/>
      <c r="CZ132" s="110"/>
      <c r="DA132" s="110"/>
      <c r="DB132" s="110"/>
      <c r="DC132" s="110"/>
      <c r="DD132" s="110"/>
      <c r="DE132" s="111"/>
      <c r="DF132" s="40"/>
      <c r="DK132" s="65"/>
      <c r="DL132" s="66"/>
      <c r="DM132" s="228"/>
      <c r="DN132" s="227"/>
      <c r="DO132" s="227"/>
      <c r="DP132" s="227"/>
      <c r="DQ132" s="227"/>
      <c r="DR132" s="227"/>
      <c r="DS132" s="227"/>
      <c r="DT132" s="226"/>
      <c r="ED132" s="115"/>
    </row>
    <row r="133" spans="1:134" x14ac:dyDescent="0.15">
      <c r="A133" s="33"/>
      <c r="B133" s="34"/>
      <c r="C133" s="35"/>
      <c r="N133" s="30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2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154"/>
      <c r="CK133" s="109"/>
      <c r="CL133" s="109"/>
      <c r="CM133" s="109"/>
      <c r="CN133" s="109"/>
      <c r="CO133" s="109"/>
      <c r="CP133" s="109"/>
      <c r="CQ133" s="109"/>
      <c r="CR133" s="109"/>
      <c r="CS133" s="109"/>
      <c r="CT133" s="155"/>
      <c r="DK133" s="65"/>
      <c r="DL133" s="66"/>
      <c r="DM133" s="64"/>
      <c r="DN133" s="14"/>
      <c r="DO133" s="14"/>
      <c r="DP133" s="14"/>
      <c r="DQ133" s="14"/>
      <c r="DR133" s="64"/>
      <c r="DS133" s="14"/>
      <c r="DT133" s="44"/>
      <c r="ED133" s="115"/>
    </row>
    <row r="134" spans="1:134" x14ac:dyDescent="0.15">
      <c r="A134" s="33"/>
      <c r="B134" s="34"/>
      <c r="C134" s="35"/>
      <c r="N134" s="33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5"/>
      <c r="DK134" s="65"/>
      <c r="DL134" s="66"/>
      <c r="DM134" s="61"/>
      <c r="DN134" s="62"/>
      <c r="DO134" s="62"/>
      <c r="DP134" s="62"/>
      <c r="DQ134" s="62"/>
      <c r="DR134" s="61"/>
      <c r="DS134" s="62"/>
      <c r="DT134" s="63"/>
      <c r="ED134" s="128"/>
    </row>
    <row r="135" spans="1:134" x14ac:dyDescent="0.15">
      <c r="A135" s="42"/>
      <c r="B135" s="36"/>
      <c r="C135" s="43"/>
      <c r="N135" s="33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5"/>
      <c r="BQ135" s="1416"/>
      <c r="BR135" s="1417"/>
      <c r="BS135" s="1416"/>
      <c r="BT135" s="1417"/>
      <c r="BU135" s="1416"/>
      <c r="BV135" s="1417"/>
      <c r="BW135" s="1416"/>
      <c r="BX135" s="1419"/>
      <c r="CA135" s="1416"/>
      <c r="CB135" s="1417"/>
      <c r="CC135" s="1416"/>
      <c r="CD135" s="1417"/>
      <c r="CE135" s="1416"/>
      <c r="CF135" s="1417"/>
      <c r="CG135" s="1416"/>
      <c r="CH135" s="1419"/>
      <c r="DK135" s="65"/>
      <c r="DL135" s="66"/>
      <c r="DM135" s="65"/>
      <c r="DN135" s="229" t="s">
        <v>129</v>
      </c>
      <c r="DO135" s="66"/>
      <c r="DP135" s="66"/>
      <c r="DQ135" s="66"/>
      <c r="DR135" s="237" t="s">
        <v>442</v>
      </c>
      <c r="DS135" s="66"/>
      <c r="DT135" s="67"/>
    </row>
    <row r="136" spans="1:134" x14ac:dyDescent="0.15">
      <c r="N136" s="33"/>
      <c r="O136" s="35"/>
      <c r="P136" s="112"/>
      <c r="Q136" s="1354"/>
      <c r="R136" s="1354"/>
      <c r="S136" s="1354"/>
      <c r="T136" s="1354"/>
      <c r="U136" s="1354"/>
      <c r="V136" s="1354"/>
      <c r="W136" s="1354"/>
      <c r="X136" s="1354"/>
      <c r="Y136" s="1354"/>
      <c r="Z136" s="1354"/>
      <c r="AA136" s="1354"/>
      <c r="AB136" s="1354"/>
      <c r="AC136" s="1354"/>
      <c r="AD136" s="1354"/>
      <c r="AE136" s="1354"/>
      <c r="AF136" s="1354"/>
      <c r="AG136" s="1354"/>
      <c r="AH136" s="1354"/>
      <c r="AI136" s="1354"/>
      <c r="AJ136" s="1354"/>
      <c r="AK136" s="1354"/>
      <c r="AL136" s="39"/>
      <c r="AM136" s="34"/>
      <c r="AN136" s="34"/>
      <c r="AO136" s="34"/>
      <c r="AP136" s="34"/>
      <c r="AQ136" s="35"/>
      <c r="BQ136" s="1378"/>
      <c r="BR136" s="1418"/>
      <c r="BS136" s="1378"/>
      <c r="BT136" s="1418"/>
      <c r="BU136" s="1378"/>
      <c r="BV136" s="1418"/>
      <c r="BW136" s="1378"/>
      <c r="BX136" s="1379"/>
      <c r="CA136" s="1378"/>
      <c r="CB136" s="1418"/>
      <c r="CC136" s="1378"/>
      <c r="CD136" s="1418"/>
      <c r="CE136" s="1378"/>
      <c r="CF136" s="1418"/>
      <c r="CG136" s="1378"/>
      <c r="CH136" s="1379"/>
      <c r="DK136" s="65"/>
      <c r="DL136" s="66"/>
      <c r="DM136" s="69"/>
      <c r="DN136" s="70"/>
      <c r="DO136" s="70"/>
      <c r="DP136" s="70"/>
      <c r="DQ136" s="70"/>
      <c r="DR136" s="69"/>
      <c r="DS136" s="70"/>
      <c r="DT136" s="72"/>
    </row>
    <row r="137" spans="1:134" x14ac:dyDescent="0.15">
      <c r="A137" s="9" t="s">
        <v>190</v>
      </c>
      <c r="B137" s="9"/>
      <c r="C137" s="9"/>
      <c r="D137" s="9"/>
      <c r="E137" s="9"/>
      <c r="F137" s="9"/>
      <c r="G137" s="9"/>
      <c r="N137" s="33"/>
      <c r="O137" s="35"/>
      <c r="Q137" s="1355"/>
      <c r="R137" s="1355"/>
      <c r="S137" s="1355"/>
      <c r="T137" s="1355"/>
      <c r="U137" s="1355"/>
      <c r="V137" s="1355"/>
      <c r="W137" s="1355"/>
      <c r="X137" s="1355"/>
      <c r="Y137" s="1355"/>
      <c r="Z137" s="1355"/>
      <c r="AA137" s="1355"/>
      <c r="AB137" s="1355"/>
      <c r="AC137" s="1355"/>
      <c r="AD137" s="1355"/>
      <c r="AE137" s="1355"/>
      <c r="AF137" s="1355"/>
      <c r="AG137" s="1355"/>
      <c r="AH137" s="1355"/>
      <c r="AI137" s="1355"/>
      <c r="AJ137" s="1355"/>
      <c r="AK137" s="1355"/>
      <c r="AL137" s="41"/>
      <c r="AM137" s="34"/>
      <c r="AN137" s="34"/>
      <c r="AO137" s="34"/>
      <c r="AP137" s="34"/>
      <c r="AQ137" s="35"/>
      <c r="BQ137" s="1378"/>
      <c r="BR137" s="1418"/>
      <c r="BS137" s="1378"/>
      <c r="BT137" s="1418"/>
      <c r="BU137" s="1378"/>
      <c r="BV137" s="1418"/>
      <c r="BW137" s="1378"/>
      <c r="BX137" s="1379"/>
      <c r="CA137" s="1378"/>
      <c r="CB137" s="1418"/>
      <c r="CC137" s="1378"/>
      <c r="CD137" s="1418"/>
      <c r="CE137" s="1378"/>
      <c r="CF137" s="1418"/>
      <c r="CG137" s="1378"/>
      <c r="CH137" s="1379"/>
      <c r="DK137" s="65"/>
      <c r="DL137" s="66"/>
      <c r="DM137" s="61"/>
      <c r="DN137" s="62"/>
      <c r="DO137" s="62"/>
      <c r="DP137" s="62"/>
      <c r="DQ137" s="62"/>
      <c r="DR137" s="61"/>
      <c r="DS137" s="62"/>
      <c r="DT137" s="63"/>
    </row>
    <row r="138" spans="1:134" x14ac:dyDescent="0.15">
      <c r="A138" s="9" t="s">
        <v>191</v>
      </c>
      <c r="B138" s="9"/>
      <c r="C138" s="9"/>
      <c r="D138" s="9"/>
      <c r="E138" s="9"/>
      <c r="F138" s="9"/>
      <c r="G138" s="9"/>
      <c r="N138" s="33"/>
      <c r="O138" s="35"/>
      <c r="AL138" s="41"/>
      <c r="AM138" s="36"/>
      <c r="AN138" s="36"/>
      <c r="AO138" s="36"/>
      <c r="AP138" s="36"/>
      <c r="AQ138" s="43"/>
      <c r="BQ138" s="1378"/>
      <c r="BR138" s="1418"/>
      <c r="BS138" s="1378"/>
      <c r="BT138" s="1418"/>
      <c r="BU138" s="1378"/>
      <c r="BV138" s="1418"/>
      <c r="BW138" s="1378"/>
      <c r="BX138" s="1379"/>
      <c r="CA138" s="1378"/>
      <c r="CB138" s="1418"/>
      <c r="CC138" s="1378"/>
      <c r="CD138" s="1418"/>
      <c r="CE138" s="1378"/>
      <c r="CF138" s="1418"/>
      <c r="CG138" s="1378"/>
      <c r="CH138" s="1379"/>
      <c r="DK138" s="65"/>
      <c r="DL138" s="66"/>
      <c r="DM138" s="65"/>
      <c r="DN138" s="229" t="s">
        <v>129</v>
      </c>
      <c r="DO138" s="66"/>
      <c r="DP138" s="66"/>
      <c r="DQ138" s="66"/>
      <c r="DR138" s="237" t="s">
        <v>442</v>
      </c>
      <c r="DS138" s="66"/>
      <c r="DT138" s="67"/>
      <c r="EC138" s="9" t="s">
        <v>444</v>
      </c>
    </row>
    <row r="139" spans="1:134" x14ac:dyDescent="0.15">
      <c r="A139" s="14"/>
      <c r="N139" s="42"/>
      <c r="O139" s="43"/>
      <c r="BQ139" s="113"/>
      <c r="BR139" s="113"/>
      <c r="BS139" s="113"/>
      <c r="BT139" s="113"/>
      <c r="BU139" s="113"/>
      <c r="BV139" s="113"/>
      <c r="BW139" s="113"/>
      <c r="BX139" s="113"/>
      <c r="CA139" s="113"/>
      <c r="CB139" s="113"/>
      <c r="CC139" s="113"/>
      <c r="CD139" s="113"/>
      <c r="CE139" s="113"/>
      <c r="CF139" s="113"/>
      <c r="CG139" s="113"/>
      <c r="CH139" s="113"/>
      <c r="DK139" s="69"/>
      <c r="DL139" s="66"/>
      <c r="DM139" s="69"/>
      <c r="DN139" s="70"/>
      <c r="DO139" s="70"/>
      <c r="DP139" s="70"/>
      <c r="DQ139" s="70"/>
      <c r="DR139" s="69"/>
      <c r="DS139" s="70"/>
      <c r="DT139" s="72"/>
    </row>
    <row r="140" spans="1:134" x14ac:dyDescent="0.15">
      <c r="A140" s="114"/>
      <c r="C140" s="41"/>
      <c r="D140" s="31"/>
      <c r="E140" s="31"/>
      <c r="F140" s="31"/>
      <c r="G140" s="31"/>
      <c r="H140" s="31"/>
      <c r="I140" s="31"/>
      <c r="J140" s="31"/>
      <c r="K140" s="32"/>
      <c r="DK140" s="37"/>
      <c r="DL140" s="39"/>
      <c r="DM140" s="37"/>
      <c r="DN140" s="38"/>
      <c r="DO140" s="38"/>
      <c r="DP140" s="38"/>
      <c r="DQ140" s="38"/>
      <c r="DR140" s="38"/>
      <c r="DS140" s="38"/>
      <c r="DT140" s="39"/>
    </row>
    <row r="141" spans="1:134" x14ac:dyDescent="0.15">
      <c r="A141" s="115"/>
      <c r="C141" s="41"/>
      <c r="D141" s="34"/>
      <c r="E141" s="34"/>
      <c r="F141" s="34"/>
      <c r="G141" s="34"/>
      <c r="H141" s="34"/>
      <c r="I141" s="34"/>
      <c r="J141" s="34"/>
      <c r="K141" s="35"/>
      <c r="DK141" s="64"/>
      <c r="DL141" s="44"/>
      <c r="DM141" s="64"/>
      <c r="DN141" s="14"/>
      <c r="DO141" s="14"/>
      <c r="DP141" s="14"/>
      <c r="DQ141" s="14"/>
      <c r="DR141" s="14"/>
      <c r="DS141" s="14"/>
      <c r="DT141" s="44"/>
      <c r="ED141" s="114"/>
    </row>
    <row r="142" spans="1:134" x14ac:dyDescent="0.15">
      <c r="A142" s="115"/>
      <c r="C142" s="41"/>
      <c r="D142" s="34"/>
      <c r="E142" s="34"/>
      <c r="F142" s="34"/>
      <c r="G142" s="34"/>
      <c r="H142" s="34"/>
      <c r="I142" s="34"/>
      <c r="J142" s="34"/>
      <c r="K142" s="35"/>
      <c r="M142" s="1354"/>
      <c r="N142" s="1354"/>
      <c r="O142" s="1354"/>
      <c r="P142" s="1354"/>
      <c r="Q142" s="1354"/>
      <c r="R142" s="1354"/>
      <c r="S142" s="1354"/>
      <c r="T142" s="1354"/>
      <c r="U142" s="1354"/>
      <c r="V142" s="1354"/>
      <c r="W142" s="1354"/>
      <c r="X142" s="1354"/>
      <c r="Y142" s="1354"/>
      <c r="Z142" s="1354"/>
      <c r="AA142" s="1354"/>
      <c r="AB142" s="1354"/>
      <c r="AC142" s="1386"/>
      <c r="AD142" s="1386"/>
      <c r="AE142" s="1386"/>
      <c r="AF142" s="1386"/>
      <c r="AG142" s="1386"/>
      <c r="AH142" s="1386"/>
      <c r="AI142" s="1354"/>
      <c r="AJ142" s="1354"/>
      <c r="AK142" s="1354"/>
      <c r="ED142" s="115"/>
    </row>
    <row r="143" spans="1:134" x14ac:dyDescent="0.15">
      <c r="A143" s="115"/>
      <c r="C143" s="41"/>
      <c r="D143" s="36"/>
      <c r="E143" s="36"/>
      <c r="F143" s="34"/>
      <c r="G143" s="34"/>
      <c r="H143" s="34"/>
      <c r="I143" s="34"/>
      <c r="J143" s="34"/>
      <c r="K143" s="35"/>
      <c r="M143" s="1415"/>
      <c r="N143" s="1415"/>
      <c r="O143" s="1415"/>
      <c r="P143" s="1415"/>
      <c r="Q143" s="1415"/>
      <c r="R143" s="1415"/>
      <c r="S143" s="1415"/>
      <c r="T143" s="1415"/>
      <c r="U143" s="1415"/>
      <c r="V143" s="1415"/>
      <c r="W143" s="1415"/>
      <c r="X143" s="1415"/>
      <c r="Y143" s="1415"/>
      <c r="Z143" s="1415"/>
      <c r="AA143" s="1415"/>
      <c r="AB143" s="1415"/>
      <c r="AC143" s="1414"/>
      <c r="AD143" s="1414"/>
      <c r="AE143" s="1414"/>
      <c r="AF143" s="1414"/>
      <c r="AG143" s="1414"/>
      <c r="AH143" s="1414"/>
      <c r="AI143" s="1415"/>
      <c r="AJ143" s="1415"/>
      <c r="AK143" s="1415"/>
      <c r="ED143" s="115"/>
    </row>
    <row r="144" spans="1:134" x14ac:dyDescent="0.15">
      <c r="A144" s="115"/>
      <c r="F144" s="33"/>
      <c r="G144" s="34"/>
      <c r="H144" s="34"/>
      <c r="I144" s="34"/>
      <c r="J144" s="34"/>
      <c r="K144" s="34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2"/>
      <c r="BA144" s="113"/>
      <c r="BB144" s="113"/>
      <c r="BC144" s="113"/>
      <c r="BD144" s="113"/>
      <c r="BE144" s="113"/>
      <c r="BF144" s="113"/>
      <c r="BG144" s="113"/>
      <c r="BH144" s="113"/>
      <c r="BI144" s="113"/>
      <c r="BJ144" s="113"/>
      <c r="BQ144" s="113"/>
      <c r="BR144" s="113"/>
      <c r="BS144" s="113"/>
      <c r="BT144" s="113"/>
      <c r="BU144" s="113"/>
      <c r="BV144" s="113"/>
      <c r="BW144" s="113"/>
      <c r="BX144" s="113"/>
      <c r="BY144" s="113"/>
      <c r="BZ144" s="113"/>
      <c r="CA144" s="113"/>
      <c r="CB144" s="113"/>
      <c r="CC144" s="113"/>
      <c r="CD144" s="113"/>
      <c r="CE144" s="113"/>
      <c r="CF144" s="113"/>
      <c r="CG144" s="113"/>
      <c r="CH144" s="113"/>
      <c r="CI144" s="113"/>
      <c r="CJ144" s="113"/>
      <c r="CK144" s="113"/>
      <c r="CL144" s="113"/>
      <c r="CM144" s="113"/>
      <c r="CN144" s="113"/>
      <c r="CO144" s="113"/>
      <c r="CP144" s="113"/>
      <c r="CQ144" s="113"/>
      <c r="CR144" s="113"/>
      <c r="CS144" s="113"/>
      <c r="CT144" s="113"/>
      <c r="CU144" s="113"/>
      <c r="CV144" s="113"/>
      <c r="CW144" s="113"/>
      <c r="CX144" s="113"/>
      <c r="CY144" s="113"/>
      <c r="CZ144" s="113"/>
      <c r="DA144" s="113"/>
      <c r="DB144" s="113"/>
      <c r="DE144" s="116"/>
      <c r="ED144" s="115"/>
    </row>
    <row r="145" spans="1:134" x14ac:dyDescent="0.15">
      <c r="A145" s="115"/>
      <c r="F145" s="33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5"/>
      <c r="BA145" s="113"/>
      <c r="BB145" s="1404"/>
      <c r="BC145" s="1405"/>
      <c r="BD145" s="1404"/>
      <c r="BE145" s="1405"/>
      <c r="BF145" s="1404"/>
      <c r="BG145" s="1405"/>
      <c r="BH145" s="1404"/>
      <c r="BI145" s="1405"/>
      <c r="BJ145" s="1404"/>
      <c r="BK145" s="1405"/>
      <c r="BQ145" s="113"/>
      <c r="BR145" s="113"/>
      <c r="BS145" s="1378"/>
      <c r="BT145" s="1379"/>
      <c r="BU145" s="1378"/>
      <c r="BV145" s="1379"/>
      <c r="BW145" s="1378"/>
      <c r="BX145" s="1379"/>
      <c r="BY145" s="1378"/>
      <c r="BZ145" s="1379"/>
      <c r="CA145" s="1378"/>
      <c r="CB145" s="1379"/>
      <c r="CC145" s="1378"/>
      <c r="CD145" s="1379"/>
      <c r="CE145" s="1378"/>
      <c r="CF145" s="1379"/>
      <c r="CG145" s="1378"/>
      <c r="CH145" s="1379"/>
      <c r="CI145" s="1378"/>
      <c r="CJ145" s="1379"/>
      <c r="CK145" s="1378"/>
      <c r="CL145" s="1379"/>
      <c r="CM145" s="1378"/>
      <c r="CN145" s="1379"/>
      <c r="CO145" s="1378"/>
      <c r="CP145" s="1379"/>
      <c r="CQ145" s="1378"/>
      <c r="CR145" s="1379"/>
      <c r="CS145" s="1378"/>
      <c r="CT145" s="1379"/>
      <c r="CU145" s="1378"/>
      <c r="CV145" s="1379"/>
      <c r="CW145" s="1378"/>
      <c r="CX145" s="1379"/>
      <c r="CY145" s="1378"/>
      <c r="CZ145" s="1379"/>
      <c r="DA145" s="1378"/>
      <c r="DB145" s="1379"/>
      <c r="DC145" s="1404"/>
      <c r="DD145" s="1405"/>
      <c r="DE145" s="1404"/>
      <c r="DF145" s="1405"/>
      <c r="ED145" s="115"/>
    </row>
    <row r="146" spans="1:134" x14ac:dyDescent="0.15">
      <c r="A146" s="115"/>
      <c r="F146" s="42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43"/>
      <c r="BA146" s="113"/>
      <c r="BB146" s="1404"/>
      <c r="BC146" s="1405"/>
      <c r="BD146" s="1404"/>
      <c r="BE146" s="1405"/>
      <c r="BF146" s="1404"/>
      <c r="BG146" s="1405"/>
      <c r="BH146" s="1404"/>
      <c r="BI146" s="1405"/>
      <c r="BJ146" s="1404"/>
      <c r="BK146" s="1405"/>
      <c r="BQ146" s="113"/>
      <c r="BR146" s="113"/>
      <c r="BS146" s="1378"/>
      <c r="BT146" s="1379"/>
      <c r="BU146" s="1378"/>
      <c r="BV146" s="1379"/>
      <c r="BW146" s="1378"/>
      <c r="BX146" s="1379"/>
      <c r="BY146" s="1378"/>
      <c r="BZ146" s="1379"/>
      <c r="CA146" s="1378"/>
      <c r="CB146" s="1379"/>
      <c r="CC146" s="1378"/>
      <c r="CD146" s="1379"/>
      <c r="CE146" s="1378"/>
      <c r="CF146" s="1379"/>
      <c r="CG146" s="1378"/>
      <c r="CH146" s="1379"/>
      <c r="CI146" s="1378"/>
      <c r="CJ146" s="1379"/>
      <c r="CK146" s="1378"/>
      <c r="CL146" s="1379"/>
      <c r="CM146" s="1378"/>
      <c r="CN146" s="1379"/>
      <c r="CO146" s="1378"/>
      <c r="CP146" s="1379"/>
      <c r="CQ146" s="1378"/>
      <c r="CR146" s="1379"/>
      <c r="CS146" s="1378"/>
      <c r="CT146" s="1379"/>
      <c r="CU146" s="1378"/>
      <c r="CV146" s="1379"/>
      <c r="CW146" s="1378"/>
      <c r="CX146" s="1379"/>
      <c r="CY146" s="1378"/>
      <c r="CZ146" s="1379"/>
      <c r="DA146" s="1378"/>
      <c r="DB146" s="1379"/>
      <c r="DC146" s="1404"/>
      <c r="DD146" s="1405"/>
      <c r="DE146" s="1404"/>
      <c r="DF146" s="1405"/>
      <c r="DN146" s="14"/>
      <c r="DR146" s="37"/>
      <c r="DS146" s="38"/>
      <c r="DT146" s="38"/>
      <c r="DU146" s="38"/>
      <c r="DV146" s="39"/>
      <c r="DW146" s="37"/>
      <c r="DX146" s="38"/>
      <c r="DY146" s="37"/>
      <c r="DZ146" s="39"/>
      <c r="EA146" s="38"/>
      <c r="EB146" s="39"/>
      <c r="ED146" s="115"/>
    </row>
    <row r="147" spans="1:134" x14ac:dyDescent="0.15">
      <c r="A147" s="115"/>
      <c r="BA147" s="113"/>
      <c r="BB147" s="1404"/>
      <c r="BC147" s="1405"/>
      <c r="BD147" s="1404"/>
      <c r="BE147" s="1405"/>
      <c r="BF147" s="1404"/>
      <c r="BG147" s="1405"/>
      <c r="BH147" s="1404"/>
      <c r="BI147" s="1405"/>
      <c r="BJ147" s="1404"/>
      <c r="BK147" s="1405"/>
      <c r="BQ147" s="113"/>
      <c r="BR147" s="113"/>
      <c r="BS147" s="1378"/>
      <c r="BT147" s="1379"/>
      <c r="BU147" s="1378"/>
      <c r="BV147" s="1379"/>
      <c r="BW147" s="1378"/>
      <c r="BX147" s="1379"/>
      <c r="BY147" s="1378"/>
      <c r="BZ147" s="1379"/>
      <c r="CA147" s="1378"/>
      <c r="CB147" s="1379"/>
      <c r="CC147" s="1378"/>
      <c r="CD147" s="1379"/>
      <c r="CE147" s="1378"/>
      <c r="CF147" s="1379"/>
      <c r="CG147" s="1378"/>
      <c r="CH147" s="1379"/>
      <c r="CI147" s="1378"/>
      <c r="CJ147" s="1379"/>
      <c r="CK147" s="1378"/>
      <c r="CL147" s="1379"/>
      <c r="CM147" s="1378"/>
      <c r="CN147" s="1379"/>
      <c r="CO147" s="1378"/>
      <c r="CP147" s="1379"/>
      <c r="CQ147" s="1378"/>
      <c r="CR147" s="1379"/>
      <c r="CS147" s="1378"/>
      <c r="CT147" s="1379"/>
      <c r="CU147" s="1378"/>
      <c r="CV147" s="1379"/>
      <c r="CW147" s="1378"/>
      <c r="CX147" s="1379"/>
      <c r="CY147" s="1378"/>
      <c r="CZ147" s="1379"/>
      <c r="DA147" s="1378"/>
      <c r="DB147" s="1379"/>
      <c r="DC147" s="1404"/>
      <c r="DD147" s="1405"/>
      <c r="DE147" s="1404"/>
      <c r="DF147" s="1405"/>
      <c r="DG147" s="32"/>
      <c r="DN147" s="115"/>
      <c r="DR147" s="64"/>
      <c r="DS147" s="14"/>
      <c r="DT147" s="14"/>
      <c r="DU147" s="14"/>
      <c r="DV147" s="44"/>
      <c r="DW147" s="213"/>
      <c r="DX147" s="214"/>
      <c r="DY147" s="217"/>
      <c r="DZ147" s="218"/>
      <c r="EA147" s="217"/>
      <c r="EB147" s="218"/>
      <c r="ED147" s="115"/>
    </row>
    <row r="148" spans="1:134" x14ac:dyDescent="0.15">
      <c r="A148" s="115"/>
      <c r="BA148" s="113"/>
      <c r="BB148" s="1406"/>
      <c r="BC148" s="1407"/>
      <c r="BD148" s="1406"/>
      <c r="BE148" s="1407"/>
      <c r="BF148" s="1406"/>
      <c r="BG148" s="1407"/>
      <c r="BH148" s="1406"/>
      <c r="BI148" s="1407"/>
      <c r="BJ148" s="1406"/>
      <c r="BK148" s="1407"/>
      <c r="BQ148" s="113"/>
      <c r="BR148" s="113"/>
      <c r="BS148" s="1380"/>
      <c r="BT148" s="1381"/>
      <c r="BU148" s="1380"/>
      <c r="BV148" s="1381"/>
      <c r="BW148" s="1380"/>
      <c r="BX148" s="1381"/>
      <c r="BY148" s="1380"/>
      <c r="BZ148" s="1381"/>
      <c r="CA148" s="1380"/>
      <c r="CB148" s="1381"/>
      <c r="CC148" s="1380"/>
      <c r="CD148" s="1381"/>
      <c r="CE148" s="1380"/>
      <c r="CF148" s="1381"/>
      <c r="CG148" s="1380"/>
      <c r="CH148" s="1381"/>
      <c r="CI148" s="1380"/>
      <c r="CJ148" s="1381"/>
      <c r="CK148" s="1380"/>
      <c r="CL148" s="1381"/>
      <c r="CM148" s="1380"/>
      <c r="CN148" s="1381"/>
      <c r="CO148" s="1380"/>
      <c r="CP148" s="1381"/>
      <c r="CQ148" s="1380"/>
      <c r="CR148" s="1381"/>
      <c r="CS148" s="1378"/>
      <c r="CT148" s="1379"/>
      <c r="CU148" s="1378"/>
      <c r="CV148" s="1379"/>
      <c r="CW148" s="1378"/>
      <c r="CX148" s="1379"/>
      <c r="CY148" s="1378"/>
      <c r="CZ148" s="1379"/>
      <c r="DA148" s="1378"/>
      <c r="DB148" s="1379"/>
      <c r="DC148" s="1404"/>
      <c r="DD148" s="1405"/>
      <c r="DE148" s="1404"/>
      <c r="DF148" s="1405"/>
      <c r="DG148" s="35"/>
      <c r="DN148" s="115"/>
      <c r="DR148" s="37"/>
      <c r="DS148" s="38"/>
      <c r="DT148" s="38"/>
      <c r="DU148" s="38"/>
      <c r="DV148" s="39"/>
      <c r="DW148" s="213"/>
      <c r="DX148" s="214"/>
      <c r="DY148" s="217"/>
      <c r="DZ148" s="218"/>
      <c r="EA148" s="217"/>
      <c r="EB148" s="218"/>
      <c r="ED148" s="115"/>
    </row>
    <row r="149" spans="1:134" x14ac:dyDescent="0.15">
      <c r="A149" s="33"/>
      <c r="B149" s="31"/>
      <c r="C149" s="31"/>
      <c r="D149" s="31"/>
      <c r="E149" s="31"/>
      <c r="F149" s="31"/>
      <c r="G149" s="31"/>
      <c r="H149" s="31"/>
      <c r="I149" s="31"/>
      <c r="J149" s="31"/>
      <c r="K149" s="32"/>
      <c r="AY149" s="30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2"/>
      <c r="BR149" s="30"/>
      <c r="BS149" s="34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2"/>
      <c r="CH149" s="1408"/>
      <c r="CI149" s="1409"/>
      <c r="CJ149" s="1409"/>
      <c r="CK149" s="1356" t="s">
        <v>192</v>
      </c>
      <c r="CL149" s="1357"/>
      <c r="CM149" s="1357"/>
      <c r="CN149" s="1357"/>
      <c r="CO149" s="1357"/>
      <c r="CP149" s="1357"/>
      <c r="CQ149" s="1357"/>
      <c r="CR149" s="1358"/>
      <c r="CS149" s="1380"/>
      <c r="CT149" s="1381"/>
      <c r="CU149" s="1380"/>
      <c r="CV149" s="1381"/>
      <c r="CW149" s="1380"/>
      <c r="CX149" s="1381"/>
      <c r="CY149" s="1380"/>
      <c r="CZ149" s="1381"/>
      <c r="DA149" s="1380"/>
      <c r="DB149" s="1381"/>
      <c r="DC149" s="1406"/>
      <c r="DD149" s="1407"/>
      <c r="DE149" s="1406"/>
      <c r="DF149" s="1407"/>
      <c r="DG149" s="35"/>
      <c r="DN149" s="115"/>
      <c r="DR149" s="64"/>
      <c r="DS149" s="14"/>
      <c r="DT149" s="14"/>
      <c r="DU149" s="14"/>
      <c r="DV149" s="44"/>
      <c r="DW149" s="213"/>
      <c r="DX149" s="214"/>
      <c r="DY149" s="217"/>
      <c r="DZ149" s="218"/>
      <c r="EA149" s="217"/>
      <c r="EB149" s="218"/>
      <c r="ED149" s="115"/>
    </row>
    <row r="150" spans="1:134" x14ac:dyDescent="0.15">
      <c r="A150" s="33"/>
      <c r="B150" s="34"/>
      <c r="C150" s="34"/>
      <c r="D150" s="34"/>
      <c r="E150" s="34"/>
      <c r="F150" s="34"/>
      <c r="G150" s="34"/>
      <c r="H150" s="34"/>
      <c r="I150" s="34"/>
      <c r="J150" s="34"/>
      <c r="K150" s="35"/>
      <c r="AY150" s="33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5"/>
      <c r="BR150" s="33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5"/>
      <c r="CH150" s="1404"/>
      <c r="CI150" s="1410"/>
      <c r="CJ150" s="1410"/>
      <c r="CK150" s="1359"/>
      <c r="CL150" s="1360"/>
      <c r="CM150" s="1360"/>
      <c r="CN150" s="1360"/>
      <c r="CO150" s="1360"/>
      <c r="CP150" s="1360"/>
      <c r="CQ150" s="1360"/>
      <c r="CR150" s="1361"/>
      <c r="CS150" s="117"/>
      <c r="CT150" s="117"/>
      <c r="CU150" s="117"/>
      <c r="CV150" s="117"/>
      <c r="CW150" s="117"/>
      <c r="CX150" s="117"/>
      <c r="CY150" s="117"/>
      <c r="CZ150" s="117"/>
      <c r="DA150" s="117"/>
      <c r="DB150" s="117"/>
      <c r="DC150" s="31"/>
      <c r="DD150" s="31"/>
      <c r="DE150" s="31"/>
      <c r="DF150" s="31"/>
      <c r="DG150" s="35"/>
      <c r="DN150" s="115"/>
      <c r="DR150" s="37"/>
      <c r="DS150" s="38"/>
      <c r="DT150" s="38"/>
      <c r="DU150" s="38"/>
      <c r="DV150" s="39"/>
      <c r="DW150" s="213"/>
      <c r="DX150" s="214"/>
      <c r="DY150" s="217"/>
      <c r="DZ150" s="218"/>
      <c r="EA150" s="217"/>
      <c r="EB150" s="218"/>
      <c r="ED150" s="115"/>
    </row>
    <row r="151" spans="1:134" x14ac:dyDescent="0.15">
      <c r="A151" s="33"/>
      <c r="B151" s="34"/>
      <c r="C151" s="34"/>
      <c r="D151" s="34"/>
      <c r="E151" s="34"/>
      <c r="F151" s="34"/>
      <c r="G151" s="34"/>
      <c r="H151" s="34"/>
      <c r="I151" s="34"/>
      <c r="J151" s="34"/>
      <c r="K151" s="35"/>
      <c r="L151" s="1378"/>
      <c r="M151" s="1379"/>
      <c r="N151" s="1378"/>
      <c r="O151" s="1379"/>
      <c r="P151" s="1378"/>
      <c r="Q151" s="1379"/>
      <c r="R151" s="1378"/>
      <c r="S151" s="1379"/>
      <c r="T151" s="1378"/>
      <c r="U151" s="1379"/>
      <c r="V151" s="1378"/>
      <c r="W151" s="1379"/>
      <c r="X151" s="1378"/>
      <c r="Y151" s="1379"/>
      <c r="Z151" s="1378"/>
      <c r="AA151" s="1379"/>
      <c r="AB151" s="114"/>
      <c r="AY151" s="42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43"/>
      <c r="BR151" s="42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43"/>
      <c r="CH151" s="1406"/>
      <c r="CI151" s="1333"/>
      <c r="CJ151" s="1333"/>
      <c r="CK151" s="1359"/>
      <c r="CL151" s="1360"/>
      <c r="CM151" s="1360"/>
      <c r="CN151" s="1360"/>
      <c r="CO151" s="1360"/>
      <c r="CP151" s="1360"/>
      <c r="CQ151" s="1360"/>
      <c r="CR151" s="1361"/>
      <c r="CS151" s="117"/>
      <c r="CT151" s="117"/>
      <c r="CU151" s="117"/>
      <c r="CV151" s="117"/>
      <c r="CW151" s="117"/>
      <c r="CX151" s="117"/>
      <c r="CY151" s="117"/>
      <c r="CZ151" s="117"/>
      <c r="DA151" s="117"/>
      <c r="DB151" s="117"/>
      <c r="DC151" s="34"/>
      <c r="DD151" s="34"/>
      <c r="DE151" s="34"/>
      <c r="DF151" s="34"/>
      <c r="DG151" s="35"/>
      <c r="DN151" s="115"/>
      <c r="DR151" s="64"/>
      <c r="DS151" s="14"/>
      <c r="DT151" s="14"/>
      <c r="DU151" s="14"/>
      <c r="DV151" s="44"/>
      <c r="DW151" s="215"/>
      <c r="DX151" s="216"/>
      <c r="DY151" s="219"/>
      <c r="DZ151" s="220"/>
      <c r="EA151" s="219"/>
      <c r="EB151" s="220"/>
      <c r="ED151" s="115"/>
    </row>
    <row r="152" spans="1:134" x14ac:dyDescent="0.15">
      <c r="A152" s="33"/>
      <c r="B152" s="34"/>
      <c r="C152" s="34"/>
      <c r="D152" s="34"/>
      <c r="E152" s="34"/>
      <c r="F152" s="34"/>
      <c r="G152" s="34"/>
      <c r="H152" s="34"/>
      <c r="I152" s="1382"/>
      <c r="J152" s="1383"/>
      <c r="K152" s="35"/>
      <c r="L152" s="1378"/>
      <c r="M152" s="1379"/>
      <c r="N152" s="1378"/>
      <c r="O152" s="1379"/>
      <c r="P152" s="1378"/>
      <c r="Q152" s="1379"/>
      <c r="R152" s="1378"/>
      <c r="S152" s="1379"/>
      <c r="T152" s="1378"/>
      <c r="U152" s="1379"/>
      <c r="V152" s="1378"/>
      <c r="W152" s="1379"/>
      <c r="X152" s="1378"/>
      <c r="Y152" s="1379"/>
      <c r="Z152" s="1378"/>
      <c r="AA152" s="1379"/>
      <c r="AB152" s="115"/>
      <c r="CH152" s="30"/>
      <c r="CI152" s="31"/>
      <c r="CJ152" s="31"/>
      <c r="CK152" s="1411"/>
      <c r="CL152" s="1412"/>
      <c r="CM152" s="1412"/>
      <c r="CN152" s="1412"/>
      <c r="CO152" s="1412"/>
      <c r="CP152" s="1412"/>
      <c r="CQ152" s="1412"/>
      <c r="CR152" s="1413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5"/>
      <c r="DN152" s="115"/>
      <c r="DR152" s="1354"/>
      <c r="DS152" s="1354"/>
      <c r="DT152" s="211"/>
      <c r="DU152" s="211"/>
      <c r="DV152" s="211"/>
      <c r="DW152" s="211"/>
      <c r="DX152" s="211"/>
      <c r="DY152" s="211"/>
      <c r="DZ152" s="211"/>
      <c r="EA152" s="211"/>
      <c r="EB152" s="222"/>
      <c r="ED152" s="115"/>
    </row>
    <row r="153" spans="1:134" ht="13.5" customHeight="1" x14ac:dyDescent="0.15">
      <c r="A153" s="33"/>
      <c r="B153" s="34"/>
      <c r="C153" s="34"/>
      <c r="D153" s="34"/>
      <c r="E153" s="34"/>
      <c r="F153" s="34"/>
      <c r="G153" s="34"/>
      <c r="H153" s="34"/>
      <c r="I153" s="1384"/>
      <c r="J153" s="1385"/>
      <c r="K153" s="35"/>
      <c r="L153" s="1378"/>
      <c r="M153" s="1379"/>
      <c r="N153" s="1378"/>
      <c r="O153" s="1379"/>
      <c r="P153" s="1378"/>
      <c r="Q153" s="1379"/>
      <c r="R153" s="1378"/>
      <c r="S153" s="1379"/>
      <c r="T153" s="1378"/>
      <c r="U153" s="1379"/>
      <c r="V153" s="1378"/>
      <c r="W153" s="1379"/>
      <c r="X153" s="1378"/>
      <c r="Y153" s="1379"/>
      <c r="Z153" s="1378"/>
      <c r="AA153" s="1379"/>
      <c r="AB153" s="115"/>
      <c r="AS153" s="118"/>
      <c r="AT153" s="119"/>
      <c r="AU153" s="119"/>
      <c r="AV153" s="119"/>
      <c r="AW153" s="120"/>
      <c r="BA153" s="1388" t="s">
        <v>193</v>
      </c>
      <c r="BB153" s="1389"/>
      <c r="BC153" s="1389"/>
      <c r="BD153" s="1389"/>
      <c r="BE153" s="1389"/>
      <c r="BF153" s="1389"/>
      <c r="BG153" s="1389"/>
      <c r="BH153" s="1389"/>
      <c r="BI153" s="1389"/>
      <c r="BJ153" s="1389"/>
      <c r="BK153" s="1389"/>
      <c r="BL153" s="1389"/>
      <c r="BM153" s="1389"/>
      <c r="BN153" s="1389"/>
      <c r="BO153" s="1389"/>
      <c r="BP153" s="1389"/>
      <c r="BQ153" s="1389"/>
      <c r="BR153" s="1389"/>
      <c r="BS153" s="1389"/>
      <c r="BT153" s="1389"/>
      <c r="BU153" s="1389"/>
      <c r="BV153" s="1389"/>
      <c r="BW153" s="1389"/>
      <c r="BX153" s="1389"/>
      <c r="BY153" s="1389"/>
      <c r="BZ153" s="1389"/>
      <c r="CA153" s="1389"/>
      <c r="CB153" s="1389"/>
      <c r="CC153" s="1389"/>
      <c r="CD153" s="1390"/>
      <c r="CH153" s="33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5"/>
      <c r="DN153" s="115"/>
      <c r="DR153" s="1355"/>
      <c r="DS153" s="1355"/>
      <c r="DT153" s="212"/>
      <c r="DU153" s="212"/>
      <c r="DV153" s="212"/>
      <c r="DW153" s="212"/>
      <c r="DX153" s="212"/>
      <c r="DY153" s="212"/>
      <c r="DZ153" s="212"/>
      <c r="EA153" s="212"/>
      <c r="EB153" s="219"/>
      <c r="ED153" s="115"/>
    </row>
    <row r="154" spans="1:134" ht="13.5" customHeight="1" x14ac:dyDescent="0.15">
      <c r="A154" s="33"/>
      <c r="B154" s="34"/>
      <c r="C154" s="34"/>
      <c r="D154" s="34"/>
      <c r="E154" s="34"/>
      <c r="F154" s="34"/>
      <c r="G154" s="34"/>
      <c r="H154" s="34"/>
      <c r="I154" s="34"/>
      <c r="J154" s="34"/>
      <c r="K154" s="35"/>
      <c r="L154" s="1378"/>
      <c r="M154" s="1379"/>
      <c r="N154" s="1378"/>
      <c r="O154" s="1379"/>
      <c r="P154" s="1378"/>
      <c r="Q154" s="1379"/>
      <c r="R154" s="1378"/>
      <c r="S154" s="1379"/>
      <c r="T154" s="1378"/>
      <c r="U154" s="1379"/>
      <c r="V154" s="1378"/>
      <c r="W154" s="1379"/>
      <c r="X154" s="1378"/>
      <c r="Y154" s="1379"/>
      <c r="Z154" s="1378"/>
      <c r="AA154" s="1379"/>
      <c r="AB154" s="115"/>
      <c r="AN154" s="1397"/>
      <c r="AO154" s="1398"/>
      <c r="AP154" s="1398"/>
      <c r="AQ154" s="1398"/>
      <c r="AR154" s="1398"/>
      <c r="AS154" s="121"/>
      <c r="AT154" s="122"/>
      <c r="AU154" s="122"/>
      <c r="AV154" s="122"/>
      <c r="AW154" s="123"/>
      <c r="AY154" s="124"/>
      <c r="AZ154" s="125"/>
      <c r="BA154" s="1391"/>
      <c r="BB154" s="1392"/>
      <c r="BC154" s="1392"/>
      <c r="BD154" s="1392"/>
      <c r="BE154" s="1392"/>
      <c r="BF154" s="1392"/>
      <c r="BG154" s="1392"/>
      <c r="BH154" s="1392"/>
      <c r="BI154" s="1392"/>
      <c r="BJ154" s="1392"/>
      <c r="BK154" s="1392"/>
      <c r="BL154" s="1392"/>
      <c r="BM154" s="1392"/>
      <c r="BN154" s="1392"/>
      <c r="BO154" s="1392"/>
      <c r="BP154" s="1392"/>
      <c r="BQ154" s="1392"/>
      <c r="BR154" s="1392"/>
      <c r="BS154" s="1392"/>
      <c r="BT154" s="1392"/>
      <c r="BU154" s="1392"/>
      <c r="BV154" s="1392"/>
      <c r="BW154" s="1392"/>
      <c r="BX154" s="1392"/>
      <c r="BY154" s="1392"/>
      <c r="BZ154" s="1392"/>
      <c r="CA154" s="1392"/>
      <c r="CB154" s="1392"/>
      <c r="CC154" s="1392"/>
      <c r="CD154" s="1393"/>
      <c r="CH154" s="33"/>
      <c r="CI154" s="1386"/>
      <c r="CJ154" s="1354"/>
      <c r="CK154" s="1386"/>
      <c r="CL154" s="1386"/>
      <c r="CM154" s="1386"/>
      <c r="CN154" s="1386"/>
      <c r="CO154" s="1386"/>
      <c r="CP154" s="1386"/>
      <c r="CQ154" s="1386"/>
      <c r="CR154" s="1386"/>
      <c r="CS154" s="1386"/>
      <c r="CT154" s="1386"/>
      <c r="CU154" s="1386"/>
      <c r="CV154" s="1386"/>
      <c r="CW154" s="1402"/>
      <c r="CX154" s="1354"/>
      <c r="CY154" s="1354"/>
      <c r="CZ154" s="1354"/>
      <c r="DA154" s="1354"/>
      <c r="DB154" s="1354"/>
      <c r="DC154" s="1354"/>
      <c r="DD154" s="1354"/>
      <c r="DE154" s="1354"/>
      <c r="DF154" s="1354"/>
      <c r="DG154" s="115"/>
      <c r="DN154" s="115"/>
      <c r="ED154" s="115"/>
    </row>
    <row r="155" spans="1:134" ht="13.5" customHeight="1" x14ac:dyDescent="0.15">
      <c r="A155" s="33"/>
      <c r="B155" s="34"/>
      <c r="C155" s="34"/>
      <c r="D155" s="34"/>
      <c r="E155" s="34"/>
      <c r="F155" s="34"/>
      <c r="G155" s="34"/>
      <c r="H155" s="34"/>
      <c r="I155" s="34"/>
      <c r="J155" s="34"/>
      <c r="K155" s="35"/>
      <c r="L155" s="1380"/>
      <c r="M155" s="1381"/>
      <c r="N155" s="1380"/>
      <c r="O155" s="1381"/>
      <c r="P155" s="1380"/>
      <c r="Q155" s="1381"/>
      <c r="R155" s="1380"/>
      <c r="S155" s="1381"/>
      <c r="T155" s="1380"/>
      <c r="U155" s="1381"/>
      <c r="V155" s="1380"/>
      <c r="W155" s="1381"/>
      <c r="X155" s="1380"/>
      <c r="Y155" s="1381"/>
      <c r="Z155" s="1380"/>
      <c r="AA155" s="1381"/>
      <c r="AB155" s="115"/>
      <c r="AC155" s="1378"/>
      <c r="AD155" s="1379"/>
      <c r="AE155" s="1378"/>
      <c r="AF155" s="1379"/>
      <c r="AG155" s="1378"/>
      <c r="AH155" s="1379"/>
      <c r="AI155" s="114"/>
      <c r="AN155" s="1399"/>
      <c r="AO155" s="1400"/>
      <c r="AP155" s="1400"/>
      <c r="AQ155" s="1400"/>
      <c r="AR155" s="1401"/>
      <c r="AS155" s="122"/>
      <c r="AT155" s="122"/>
      <c r="AU155" s="122"/>
      <c r="AV155" s="122"/>
      <c r="AW155" s="123"/>
      <c r="AY155" s="126"/>
      <c r="AZ155" s="127"/>
      <c r="BA155" s="1391"/>
      <c r="BB155" s="1392"/>
      <c r="BC155" s="1392"/>
      <c r="BD155" s="1392"/>
      <c r="BE155" s="1392"/>
      <c r="BF155" s="1392"/>
      <c r="BG155" s="1392"/>
      <c r="BH155" s="1392"/>
      <c r="BI155" s="1392"/>
      <c r="BJ155" s="1392"/>
      <c r="BK155" s="1392"/>
      <c r="BL155" s="1392"/>
      <c r="BM155" s="1392"/>
      <c r="BN155" s="1392"/>
      <c r="BO155" s="1392"/>
      <c r="BP155" s="1392"/>
      <c r="BQ155" s="1392"/>
      <c r="BR155" s="1392"/>
      <c r="BS155" s="1392"/>
      <c r="BT155" s="1392"/>
      <c r="BU155" s="1392"/>
      <c r="BV155" s="1392"/>
      <c r="BW155" s="1392"/>
      <c r="BX155" s="1392"/>
      <c r="BY155" s="1392"/>
      <c r="BZ155" s="1392"/>
      <c r="CA155" s="1392"/>
      <c r="CB155" s="1392"/>
      <c r="CC155" s="1392"/>
      <c r="CD155" s="1393"/>
      <c r="CH155" s="42"/>
      <c r="CI155" s="1387"/>
      <c r="CJ155" s="1355"/>
      <c r="CK155" s="1387"/>
      <c r="CL155" s="1387"/>
      <c r="CM155" s="1387"/>
      <c r="CN155" s="1387"/>
      <c r="CO155" s="1387"/>
      <c r="CP155" s="1387"/>
      <c r="CQ155" s="1387"/>
      <c r="CR155" s="1387"/>
      <c r="CS155" s="1387"/>
      <c r="CT155" s="1387"/>
      <c r="CU155" s="1387"/>
      <c r="CV155" s="1387"/>
      <c r="CW155" s="1403"/>
      <c r="CX155" s="1355"/>
      <c r="CY155" s="1355"/>
      <c r="CZ155" s="1355"/>
      <c r="DA155" s="1355"/>
      <c r="DB155" s="1355"/>
      <c r="DC155" s="1355"/>
      <c r="DD155" s="1355"/>
      <c r="DE155" s="1355"/>
      <c r="DF155" s="1355"/>
      <c r="DG155" s="128"/>
      <c r="DN155" s="115"/>
      <c r="ED155" s="115"/>
    </row>
    <row r="156" spans="1:134" ht="13.5" customHeight="1" x14ac:dyDescent="0.15">
      <c r="A156" s="33"/>
      <c r="B156" s="1369" t="s">
        <v>194</v>
      </c>
      <c r="C156" s="1370"/>
      <c r="D156" s="1370"/>
      <c r="E156" s="1370"/>
      <c r="F156" s="1370"/>
      <c r="G156" s="1370"/>
      <c r="H156" s="1370"/>
      <c r="I156" s="1370"/>
      <c r="J156" s="1370"/>
      <c r="K156" s="1370"/>
      <c r="L156" s="1370"/>
      <c r="M156" s="1370"/>
      <c r="N156" s="1370"/>
      <c r="O156" s="1370"/>
      <c r="P156" s="1370"/>
      <c r="Q156" s="1371"/>
      <c r="R156" s="30"/>
      <c r="S156" s="31"/>
      <c r="T156" s="31"/>
      <c r="U156" s="31"/>
      <c r="V156" s="31"/>
      <c r="W156" s="31"/>
      <c r="X156" s="31"/>
      <c r="Y156" s="31"/>
      <c r="Z156" s="31"/>
      <c r="AA156" s="31"/>
      <c r="AB156" s="34"/>
      <c r="AC156" s="1378"/>
      <c r="AD156" s="1379"/>
      <c r="AE156" s="1378"/>
      <c r="AF156" s="1379"/>
      <c r="AG156" s="1378"/>
      <c r="AH156" s="1379"/>
      <c r="AI156" s="115"/>
      <c r="AM156" s="41"/>
      <c r="AN156" s="122"/>
      <c r="AO156" s="122"/>
      <c r="AP156" s="122"/>
      <c r="AQ156" s="122"/>
      <c r="AR156" s="122"/>
      <c r="AS156" s="122"/>
      <c r="AT156" s="122"/>
      <c r="AU156" s="122"/>
      <c r="AV156" s="122"/>
      <c r="AW156" s="123"/>
      <c r="AY156" s="129"/>
      <c r="AZ156" s="130"/>
      <c r="BA156" s="1391"/>
      <c r="BB156" s="1392"/>
      <c r="BC156" s="1392"/>
      <c r="BD156" s="1392"/>
      <c r="BE156" s="1392"/>
      <c r="BF156" s="1392"/>
      <c r="BG156" s="1392"/>
      <c r="BH156" s="1392"/>
      <c r="BI156" s="1392"/>
      <c r="BJ156" s="1392"/>
      <c r="BK156" s="1392"/>
      <c r="BL156" s="1392"/>
      <c r="BM156" s="1392"/>
      <c r="BN156" s="1392"/>
      <c r="BO156" s="1392"/>
      <c r="BP156" s="1392"/>
      <c r="BQ156" s="1392"/>
      <c r="BR156" s="1392"/>
      <c r="BS156" s="1392"/>
      <c r="BT156" s="1392"/>
      <c r="BU156" s="1392"/>
      <c r="BV156" s="1392"/>
      <c r="BW156" s="1392"/>
      <c r="BX156" s="1392"/>
      <c r="BY156" s="1392"/>
      <c r="BZ156" s="1392"/>
      <c r="CA156" s="1392"/>
      <c r="CB156" s="1392"/>
      <c r="CC156" s="1392"/>
      <c r="CD156" s="1393"/>
      <c r="DN156" s="115"/>
      <c r="DR156" s="1354"/>
      <c r="DS156" s="1354"/>
      <c r="DT156" s="211"/>
      <c r="DU156" s="211"/>
      <c r="DV156" s="211"/>
      <c r="DW156" s="211"/>
      <c r="DX156" s="211"/>
      <c r="DY156" s="211"/>
      <c r="DZ156" s="211"/>
      <c r="EA156" s="211"/>
      <c r="EB156" s="222"/>
      <c r="ED156" s="115"/>
    </row>
    <row r="157" spans="1:134" ht="13.5" customHeight="1" x14ac:dyDescent="0.15">
      <c r="A157" s="33"/>
      <c r="B157" s="1372"/>
      <c r="C157" s="1373"/>
      <c r="D157" s="1373"/>
      <c r="E157" s="1373"/>
      <c r="F157" s="1373"/>
      <c r="G157" s="1373"/>
      <c r="H157" s="1373"/>
      <c r="I157" s="1373"/>
      <c r="J157" s="1373"/>
      <c r="K157" s="1373"/>
      <c r="L157" s="1373"/>
      <c r="M157" s="1373"/>
      <c r="N157" s="1373"/>
      <c r="O157" s="1373"/>
      <c r="P157" s="1373"/>
      <c r="Q157" s="1374"/>
      <c r="R157" s="34"/>
      <c r="S157" s="34"/>
      <c r="T157" s="1356" t="s">
        <v>200</v>
      </c>
      <c r="U157" s="1357"/>
      <c r="V157" s="1358"/>
      <c r="W157" s="34"/>
      <c r="X157" s="34"/>
      <c r="Y157" s="34"/>
      <c r="Z157" s="34"/>
      <c r="AA157" s="34"/>
      <c r="AB157" s="34"/>
      <c r="AC157" s="1378"/>
      <c r="AD157" s="1379"/>
      <c r="AE157" s="1378"/>
      <c r="AF157" s="1379"/>
      <c r="AG157" s="1378"/>
      <c r="AH157" s="1379"/>
      <c r="AI157" s="115"/>
      <c r="AM157" s="41"/>
      <c r="AN157" s="122"/>
      <c r="AO157" s="122"/>
      <c r="AP157" s="122"/>
      <c r="AQ157" s="122"/>
      <c r="AR157" s="122"/>
      <c r="AS157" s="122"/>
      <c r="AT157" s="122"/>
      <c r="AU157" s="122"/>
      <c r="AV157" s="122"/>
      <c r="AW157" s="123"/>
      <c r="BA157" s="1391"/>
      <c r="BB157" s="1392"/>
      <c r="BC157" s="1392"/>
      <c r="BD157" s="1392"/>
      <c r="BE157" s="1392"/>
      <c r="BF157" s="1392"/>
      <c r="BG157" s="1392"/>
      <c r="BH157" s="1392"/>
      <c r="BI157" s="1392"/>
      <c r="BJ157" s="1392"/>
      <c r="BK157" s="1392"/>
      <c r="BL157" s="1392"/>
      <c r="BM157" s="1392"/>
      <c r="BN157" s="1392"/>
      <c r="BO157" s="1392"/>
      <c r="BP157" s="1392"/>
      <c r="BQ157" s="1392"/>
      <c r="BR157" s="1392"/>
      <c r="BS157" s="1392"/>
      <c r="BT157" s="1392"/>
      <c r="BU157" s="1392"/>
      <c r="BV157" s="1392"/>
      <c r="BW157" s="1392"/>
      <c r="BX157" s="1392"/>
      <c r="BY157" s="1392"/>
      <c r="BZ157" s="1392"/>
      <c r="CA157" s="1392"/>
      <c r="CB157" s="1392"/>
      <c r="CC157" s="1392"/>
      <c r="CD157" s="1393"/>
      <c r="DN157" s="115"/>
      <c r="DR157" s="1355"/>
      <c r="DS157" s="1355"/>
      <c r="DT157" s="212"/>
      <c r="DU157" s="212"/>
      <c r="DV157" s="212"/>
      <c r="DW157" s="212"/>
      <c r="DX157" s="212"/>
      <c r="DY157" s="212"/>
      <c r="DZ157" s="212"/>
      <c r="EA157" s="212"/>
      <c r="EB157" s="219"/>
      <c r="ED157" s="115"/>
    </row>
    <row r="158" spans="1:134" ht="13.5" customHeight="1" x14ac:dyDescent="0.15">
      <c r="A158" s="33"/>
      <c r="B158" s="1372"/>
      <c r="C158" s="1373"/>
      <c r="D158" s="1373"/>
      <c r="E158" s="1373"/>
      <c r="F158" s="1373"/>
      <c r="G158" s="1373"/>
      <c r="H158" s="1373"/>
      <c r="I158" s="1373"/>
      <c r="J158" s="1373"/>
      <c r="K158" s="1373"/>
      <c r="L158" s="1373"/>
      <c r="M158" s="1373"/>
      <c r="N158" s="1373"/>
      <c r="O158" s="1373"/>
      <c r="P158" s="1373"/>
      <c r="Q158" s="1374"/>
      <c r="R158" s="34"/>
      <c r="S158" s="34"/>
      <c r="T158" s="1359"/>
      <c r="U158" s="1360"/>
      <c r="V158" s="1361"/>
      <c r="W158" s="34"/>
      <c r="X158" s="34"/>
      <c r="Y158" s="34"/>
      <c r="Z158" s="34"/>
      <c r="AA158" s="34"/>
      <c r="AB158" s="34"/>
      <c r="AC158" s="1378"/>
      <c r="AD158" s="1379"/>
      <c r="AE158" s="1378"/>
      <c r="AF158" s="1379"/>
      <c r="AG158" s="1378"/>
      <c r="AH158" s="1379"/>
      <c r="AI158" s="115"/>
      <c r="AM158" s="41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123"/>
      <c r="BA158" s="1391"/>
      <c r="BB158" s="1392"/>
      <c r="BC158" s="1392"/>
      <c r="BD158" s="1392"/>
      <c r="BE158" s="1392"/>
      <c r="BF158" s="1392"/>
      <c r="BG158" s="1392"/>
      <c r="BH158" s="1392"/>
      <c r="BI158" s="1392"/>
      <c r="BJ158" s="1392"/>
      <c r="BK158" s="1392"/>
      <c r="BL158" s="1392"/>
      <c r="BM158" s="1392"/>
      <c r="BN158" s="1392"/>
      <c r="BO158" s="1392"/>
      <c r="BP158" s="1392"/>
      <c r="BQ158" s="1392"/>
      <c r="BR158" s="1392"/>
      <c r="BS158" s="1392"/>
      <c r="BT158" s="1392"/>
      <c r="BU158" s="1392"/>
      <c r="BV158" s="1392"/>
      <c r="BW158" s="1392"/>
      <c r="BX158" s="1392"/>
      <c r="BY158" s="1392"/>
      <c r="BZ158" s="1392"/>
      <c r="CA158" s="1392"/>
      <c r="CB158" s="1392"/>
      <c r="CC158" s="1392"/>
      <c r="CD158" s="1393"/>
      <c r="DN158" s="115"/>
      <c r="DO158" s="14"/>
      <c r="ED158" s="115"/>
    </row>
    <row r="159" spans="1:134" ht="13.5" customHeight="1" x14ac:dyDescent="0.15">
      <c r="A159" s="33"/>
      <c r="B159" s="1372"/>
      <c r="C159" s="1373"/>
      <c r="D159" s="1373"/>
      <c r="E159" s="1373"/>
      <c r="F159" s="1373"/>
      <c r="G159" s="1373"/>
      <c r="H159" s="1373"/>
      <c r="I159" s="1373"/>
      <c r="J159" s="1373"/>
      <c r="K159" s="1373"/>
      <c r="L159" s="1373"/>
      <c r="M159" s="1373"/>
      <c r="N159" s="1373"/>
      <c r="O159" s="1373"/>
      <c r="P159" s="1373"/>
      <c r="Q159" s="1374"/>
      <c r="R159" s="34"/>
      <c r="S159" s="34"/>
      <c r="T159" s="1362"/>
      <c r="U159" s="1363"/>
      <c r="V159" s="1364"/>
      <c r="W159" s="34"/>
      <c r="X159" s="34"/>
      <c r="Y159" s="34"/>
      <c r="Z159" s="34"/>
      <c r="AA159" s="34"/>
      <c r="AB159" s="34"/>
      <c r="AC159" s="1378"/>
      <c r="AD159" s="1379"/>
      <c r="AE159" s="1378"/>
      <c r="AF159" s="1379"/>
      <c r="AG159" s="1378"/>
      <c r="AH159" s="1379"/>
      <c r="AI159" s="115"/>
      <c r="AM159" s="41"/>
      <c r="AN159" s="122"/>
      <c r="AO159" s="1354"/>
      <c r="AP159" s="1354"/>
      <c r="AQ159" s="1365"/>
      <c r="AR159" s="1354"/>
      <c r="AS159" s="1354"/>
      <c r="AT159" s="1367"/>
      <c r="AU159" s="1354"/>
      <c r="AV159" s="1354"/>
      <c r="AW159" s="123"/>
      <c r="BA159" s="1391"/>
      <c r="BB159" s="1392"/>
      <c r="BC159" s="1392"/>
      <c r="BD159" s="1392"/>
      <c r="BE159" s="1392"/>
      <c r="BF159" s="1392"/>
      <c r="BG159" s="1392"/>
      <c r="BH159" s="1392"/>
      <c r="BI159" s="1392"/>
      <c r="BJ159" s="1392"/>
      <c r="BK159" s="1392"/>
      <c r="BL159" s="1392"/>
      <c r="BM159" s="1392"/>
      <c r="BN159" s="1392"/>
      <c r="BO159" s="1392"/>
      <c r="BP159" s="1392"/>
      <c r="BQ159" s="1392"/>
      <c r="BR159" s="1392"/>
      <c r="BS159" s="1392"/>
      <c r="BT159" s="1392"/>
      <c r="BU159" s="1392"/>
      <c r="BV159" s="1392"/>
      <c r="BW159" s="1392"/>
      <c r="BX159" s="1392"/>
      <c r="BY159" s="1392"/>
      <c r="BZ159" s="1392"/>
      <c r="CA159" s="1392"/>
      <c r="CB159" s="1392"/>
      <c r="CC159" s="1392"/>
      <c r="CD159" s="1393"/>
      <c r="CE159" s="30"/>
      <c r="CF159" s="31"/>
      <c r="CG159" s="32"/>
      <c r="CH159" s="1354"/>
      <c r="CI159" s="1386"/>
      <c r="CJ159" s="1386"/>
      <c r="CK159" s="1386"/>
      <c r="CL159" s="1354"/>
      <c r="CM159" s="1354"/>
      <c r="CN159" s="1354"/>
      <c r="CO159" s="1354"/>
      <c r="CP159" s="1354"/>
      <c r="CQ159" s="1354"/>
      <c r="CR159" s="1354"/>
      <c r="CS159" s="1354"/>
      <c r="CT159" s="1354"/>
      <c r="CU159" s="1354"/>
      <c r="CV159" s="1354"/>
      <c r="CW159" s="1354"/>
      <c r="CX159" s="1354"/>
      <c r="CY159" s="1354"/>
      <c r="CZ159" s="1354"/>
      <c r="DA159" s="1354"/>
      <c r="DB159" s="1354"/>
      <c r="DC159" s="1354"/>
      <c r="DD159" s="1354"/>
      <c r="DE159" s="1354"/>
      <c r="DF159" s="1354"/>
      <c r="DG159" s="114"/>
      <c r="DN159" s="33"/>
      <c r="DO159" s="35"/>
      <c r="DP159" s="40"/>
      <c r="ED159" s="115"/>
    </row>
    <row r="160" spans="1:134" ht="13.5" customHeight="1" x14ac:dyDescent="0.15">
      <c r="A160" s="33"/>
      <c r="B160" s="1375"/>
      <c r="C160" s="1376"/>
      <c r="D160" s="1376"/>
      <c r="E160" s="1376"/>
      <c r="F160" s="1376"/>
      <c r="G160" s="1376"/>
      <c r="H160" s="1376"/>
      <c r="I160" s="1376"/>
      <c r="J160" s="1376"/>
      <c r="K160" s="1376"/>
      <c r="L160" s="1376"/>
      <c r="M160" s="1376"/>
      <c r="N160" s="1376"/>
      <c r="O160" s="1376"/>
      <c r="P160" s="1376"/>
      <c r="Q160" s="1377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1380"/>
      <c r="AD160" s="1381"/>
      <c r="AE160" s="1380"/>
      <c r="AF160" s="1381"/>
      <c r="AG160" s="1380"/>
      <c r="AH160" s="1381"/>
      <c r="AI160" s="115"/>
      <c r="AM160" s="41"/>
      <c r="AN160" s="131"/>
      <c r="AO160" s="1355"/>
      <c r="AP160" s="1355"/>
      <c r="AQ160" s="1366"/>
      <c r="AR160" s="1355"/>
      <c r="AS160" s="1355"/>
      <c r="AT160" s="1368"/>
      <c r="AU160" s="1355"/>
      <c r="AV160" s="1355"/>
      <c r="AW160" s="132"/>
      <c r="BA160" s="1394"/>
      <c r="BB160" s="1395"/>
      <c r="BC160" s="1395"/>
      <c r="BD160" s="1395"/>
      <c r="BE160" s="1395"/>
      <c r="BF160" s="1395"/>
      <c r="BG160" s="1395"/>
      <c r="BH160" s="1395"/>
      <c r="BI160" s="1395"/>
      <c r="BJ160" s="1395"/>
      <c r="BK160" s="1395"/>
      <c r="BL160" s="1395"/>
      <c r="BM160" s="1395"/>
      <c r="BN160" s="1395"/>
      <c r="BO160" s="1395"/>
      <c r="BP160" s="1395"/>
      <c r="BQ160" s="1395"/>
      <c r="BR160" s="1395"/>
      <c r="BS160" s="1395"/>
      <c r="BT160" s="1395"/>
      <c r="BU160" s="1395"/>
      <c r="BV160" s="1395"/>
      <c r="BW160" s="1395"/>
      <c r="BX160" s="1395"/>
      <c r="BY160" s="1395"/>
      <c r="BZ160" s="1395"/>
      <c r="CA160" s="1395"/>
      <c r="CB160" s="1395"/>
      <c r="CC160" s="1395"/>
      <c r="CD160" s="1396"/>
      <c r="CE160" s="33"/>
      <c r="CF160" s="34"/>
      <c r="CG160" s="35"/>
      <c r="CH160" s="1355"/>
      <c r="CI160" s="1387"/>
      <c r="CJ160" s="1387"/>
      <c r="CK160" s="1387"/>
      <c r="CL160" s="1355"/>
      <c r="CM160" s="1355"/>
      <c r="CN160" s="1355"/>
      <c r="CO160" s="1355"/>
      <c r="CP160" s="1355"/>
      <c r="CQ160" s="1355"/>
      <c r="CR160" s="1355"/>
      <c r="CS160" s="1355"/>
      <c r="CT160" s="1355"/>
      <c r="CU160" s="1355"/>
      <c r="CV160" s="1355"/>
      <c r="CW160" s="1355"/>
      <c r="CX160" s="1355"/>
      <c r="CY160" s="1355"/>
      <c r="CZ160" s="1355"/>
      <c r="DA160" s="1355"/>
      <c r="DB160" s="1355"/>
      <c r="DC160" s="1355"/>
      <c r="DD160" s="1355"/>
      <c r="DE160" s="1355"/>
      <c r="DF160" s="1355"/>
      <c r="DG160" s="115"/>
      <c r="DN160" s="33"/>
      <c r="DO160" s="35"/>
      <c r="DR160" s="1354"/>
      <c r="DS160" s="1354"/>
      <c r="DT160" s="211"/>
      <c r="DU160" s="211"/>
      <c r="DV160" s="211"/>
      <c r="DW160" s="211"/>
      <c r="DX160" s="211"/>
      <c r="DY160" s="211"/>
      <c r="DZ160" s="211"/>
      <c r="EA160" s="211"/>
      <c r="EB160" s="222"/>
      <c r="ED160" s="115"/>
    </row>
    <row r="161" spans="1:134" x14ac:dyDescent="0.15">
      <c r="A161" s="33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5"/>
      <c r="AM161" s="41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1"/>
      <c r="AY161" s="31"/>
      <c r="AZ161" s="31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1"/>
      <c r="CI161" s="31"/>
      <c r="CJ161" s="31"/>
      <c r="CK161" s="31"/>
      <c r="CL161" s="31"/>
      <c r="CM161" s="31"/>
      <c r="CN161" s="31"/>
      <c r="CO161" s="31"/>
      <c r="CP161" s="31"/>
      <c r="CQ161" s="31"/>
      <c r="CR161" s="31"/>
      <c r="CS161" s="31"/>
      <c r="CT161" s="31"/>
      <c r="CU161" s="31"/>
      <c r="CV161" s="31"/>
      <c r="CW161" s="31"/>
      <c r="CX161" s="31"/>
      <c r="CY161" s="31"/>
      <c r="CZ161" s="31"/>
      <c r="DA161" s="31"/>
      <c r="DB161" s="31"/>
      <c r="DC161" s="31"/>
      <c r="DD161" s="31"/>
      <c r="DE161" s="31"/>
      <c r="DF161" s="31"/>
      <c r="DG161" s="35"/>
      <c r="DH161" s="40"/>
      <c r="DN161" s="33"/>
      <c r="DO161" s="35"/>
      <c r="DQ161" s="14"/>
      <c r="DR161" s="1355"/>
      <c r="DS161" s="1355"/>
      <c r="DT161" s="212"/>
      <c r="DU161" s="212"/>
      <c r="DV161" s="212"/>
      <c r="DW161" s="212"/>
      <c r="DX161" s="212"/>
      <c r="DY161" s="212"/>
      <c r="DZ161" s="212"/>
      <c r="EA161" s="212"/>
      <c r="EB161" s="219"/>
      <c r="EC161" s="44"/>
      <c r="ED161" s="115"/>
    </row>
    <row r="162" spans="1:134" x14ac:dyDescent="0.15">
      <c r="A162" s="33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5"/>
      <c r="AM162" s="41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5"/>
      <c r="DH162" s="40"/>
      <c r="DN162" s="33"/>
      <c r="DO162" s="34"/>
      <c r="DP162" s="31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5"/>
    </row>
    <row r="163" spans="1:134" x14ac:dyDescent="0.15">
      <c r="A163" s="42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43"/>
      <c r="AK163" s="9" t="s">
        <v>195</v>
      </c>
      <c r="AM163" s="41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40"/>
      <c r="DJ163" s="9" t="s">
        <v>196</v>
      </c>
      <c r="DN163" s="42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43"/>
    </row>
  </sheetData>
  <mergeCells count="297">
    <mergeCell ref="BK90:BK91"/>
    <mergeCell ref="AE83:AN83"/>
    <mergeCell ref="W2:AY2"/>
    <mergeCell ref="BG90:BG91"/>
    <mergeCell ref="BH90:BH91"/>
    <mergeCell ref="BC90:BC91"/>
    <mergeCell ref="BD90:BD91"/>
    <mergeCell ref="BE90:BE91"/>
    <mergeCell ref="BF90:BF91"/>
    <mergeCell ref="CH90:CH91"/>
    <mergeCell ref="BY90:BY91"/>
    <mergeCell ref="BZ90:BZ91"/>
    <mergeCell ref="CA90:CA91"/>
    <mergeCell ref="CB90:CB91"/>
    <mergeCell ref="CI90:CI91"/>
    <mergeCell ref="CJ90:CJ91"/>
    <mergeCell ref="CC90:CC91"/>
    <mergeCell ref="CD90:CD91"/>
    <mergeCell ref="CE90:CE91"/>
    <mergeCell ref="CF90:CF91"/>
    <mergeCell ref="AZ93:AZ94"/>
    <mergeCell ref="BA93:BA94"/>
    <mergeCell ref="BB93:BB94"/>
    <mergeCell ref="BC93:BC94"/>
    <mergeCell ref="AV93:AV94"/>
    <mergeCell ref="AW93:AW94"/>
    <mergeCell ref="AX93:AX94"/>
    <mergeCell ref="AY93:AY94"/>
    <mergeCell ref="CG90:CG91"/>
    <mergeCell ref="BU90:BU91"/>
    <mergeCell ref="BV90:BV91"/>
    <mergeCell ref="BW90:BW91"/>
    <mergeCell ref="BX90:BX91"/>
    <mergeCell ref="BQ90:BQ91"/>
    <mergeCell ref="BR90:BR91"/>
    <mergeCell ref="BS90:BS91"/>
    <mergeCell ref="BT90:BT91"/>
    <mergeCell ref="BI90:BI91"/>
    <mergeCell ref="BJ90:BJ91"/>
    <mergeCell ref="BO90:BO91"/>
    <mergeCell ref="BP90:BP91"/>
    <mergeCell ref="BL90:BL91"/>
    <mergeCell ref="BM90:BM91"/>
    <mergeCell ref="BN90:BN91"/>
    <mergeCell ref="CP93:CP94"/>
    <mergeCell ref="CQ93:CQ94"/>
    <mergeCell ref="CR93:CR94"/>
    <mergeCell ref="CS93:CS94"/>
    <mergeCell ref="CL93:CL94"/>
    <mergeCell ref="CM93:CM94"/>
    <mergeCell ref="CN93:CN94"/>
    <mergeCell ref="CO93:CO94"/>
    <mergeCell ref="BD93:BD94"/>
    <mergeCell ref="BE93:BE94"/>
    <mergeCell ref="BF93:BF94"/>
    <mergeCell ref="BG93:BG94"/>
    <mergeCell ref="DB93:DB94"/>
    <mergeCell ref="DC93:DC94"/>
    <mergeCell ref="CZ93:CZ94"/>
    <mergeCell ref="DA93:DA94"/>
    <mergeCell ref="CT93:CT94"/>
    <mergeCell ref="CU93:CU94"/>
    <mergeCell ref="CV93:CV94"/>
    <mergeCell ref="CW93:CW94"/>
    <mergeCell ref="DI93:DL95"/>
    <mergeCell ref="CX93:CX94"/>
    <mergeCell ref="CY93:CY94"/>
    <mergeCell ref="CH95:CH96"/>
    <mergeCell ref="AZ96:BN99"/>
    <mergeCell ref="CB95:CB96"/>
    <mergeCell ref="CC95:CC96"/>
    <mergeCell ref="CD95:CD96"/>
    <mergeCell ref="CE95:CE96"/>
    <mergeCell ref="BX95:BX96"/>
    <mergeCell ref="BY95:BY96"/>
    <mergeCell ref="BZ95:BZ96"/>
    <mergeCell ref="CA95:CA96"/>
    <mergeCell ref="BQ95:BQ96"/>
    <mergeCell ref="BR95:BR96"/>
    <mergeCell ref="BS95:BS96"/>
    <mergeCell ref="BT95:BT96"/>
    <mergeCell ref="BU95:BU96"/>
    <mergeCell ref="BV95:BV96"/>
    <mergeCell ref="BW95:BW96"/>
    <mergeCell ref="C100:I101"/>
    <mergeCell ref="BQ100:BQ101"/>
    <mergeCell ref="BR100:BR101"/>
    <mergeCell ref="BS100:BS101"/>
    <mergeCell ref="CF95:CF96"/>
    <mergeCell ref="CG95:CG96"/>
    <mergeCell ref="BX100:BX101"/>
    <mergeCell ref="BY100:BY101"/>
    <mergeCell ref="BZ100:BZ101"/>
    <mergeCell ref="CG100:CG101"/>
    <mergeCell ref="CP100:CP101"/>
    <mergeCell ref="CQ100:CQ101"/>
    <mergeCell ref="BF101:BH101"/>
    <mergeCell ref="BM101:BO101"/>
    <mergeCell ref="CI100:CI101"/>
    <mergeCell ref="CM100:CM101"/>
    <mergeCell ref="CN100:CN101"/>
    <mergeCell ref="CO100:CO101"/>
    <mergeCell ref="CE100:CE101"/>
    <mergeCell ref="BT100:BT101"/>
    <mergeCell ref="BU100:BU101"/>
    <mergeCell ref="BV100:BV101"/>
    <mergeCell ref="BW100:BW101"/>
    <mergeCell ref="CF100:CF101"/>
    <mergeCell ref="CH100:CH101"/>
    <mergeCell ref="CA100:CA101"/>
    <mergeCell ref="CB100:CB101"/>
    <mergeCell ref="CC100:CC101"/>
    <mergeCell ref="CD100:CD101"/>
    <mergeCell ref="CC112:CI113"/>
    <mergeCell ref="CV112:DC113"/>
    <mergeCell ref="C116:G117"/>
    <mergeCell ref="CX118:DA119"/>
    <mergeCell ref="T103:V104"/>
    <mergeCell ref="S105:X106"/>
    <mergeCell ref="CW105:DD106"/>
    <mergeCell ref="CC107:CH108"/>
    <mergeCell ref="S108:X110"/>
    <mergeCell ref="AC110:AH111"/>
    <mergeCell ref="BL110:BR111"/>
    <mergeCell ref="BV110:BY111"/>
    <mergeCell ref="S128:Z129"/>
    <mergeCell ref="BA128:BG129"/>
    <mergeCell ref="AR129:AU130"/>
    <mergeCell ref="CU130:DB131"/>
    <mergeCell ref="CN120:CP121"/>
    <mergeCell ref="AU121:AY122"/>
    <mergeCell ref="CD121:CF122"/>
    <mergeCell ref="D122:G123"/>
    <mergeCell ref="CC123:CF124"/>
    <mergeCell ref="CE135:CF138"/>
    <mergeCell ref="CG135:CH138"/>
    <mergeCell ref="BQ135:BR138"/>
    <mergeCell ref="BS135:BT138"/>
    <mergeCell ref="BU135:BV138"/>
    <mergeCell ref="BW135:BX138"/>
    <mergeCell ref="CX124:DB125"/>
    <mergeCell ref="AC125:AH126"/>
    <mergeCell ref="BV126:BZ127"/>
    <mergeCell ref="AG136:AG137"/>
    <mergeCell ref="AH136:AH137"/>
    <mergeCell ref="Q136:Q137"/>
    <mergeCell ref="R136:R137"/>
    <mergeCell ref="S136:S137"/>
    <mergeCell ref="T136:T137"/>
    <mergeCell ref="CA135:CB138"/>
    <mergeCell ref="CC135:CD138"/>
    <mergeCell ref="Y136:Y137"/>
    <mergeCell ref="Z136:Z137"/>
    <mergeCell ref="AA136:AA137"/>
    <mergeCell ref="AB136:AB137"/>
    <mergeCell ref="V142:V143"/>
    <mergeCell ref="W142:W143"/>
    <mergeCell ref="X142:X143"/>
    <mergeCell ref="Y142:Y143"/>
    <mergeCell ref="AK136:AK137"/>
    <mergeCell ref="M142:M143"/>
    <mergeCell ref="N142:N143"/>
    <mergeCell ref="O142:O143"/>
    <mergeCell ref="P142:P143"/>
    <mergeCell ref="Q142:Q143"/>
    <mergeCell ref="R142:R143"/>
    <mergeCell ref="S142:S143"/>
    <mergeCell ref="T142:T143"/>
    <mergeCell ref="U142:U143"/>
    <mergeCell ref="AI136:AI137"/>
    <mergeCell ref="AJ136:AJ137"/>
    <mergeCell ref="AC136:AC137"/>
    <mergeCell ref="AD136:AD137"/>
    <mergeCell ref="AE136:AE137"/>
    <mergeCell ref="AF136:AF137"/>
    <mergeCell ref="U136:U137"/>
    <mergeCell ref="V136:V137"/>
    <mergeCell ref="W136:W137"/>
    <mergeCell ref="X136:X137"/>
    <mergeCell ref="AH142:AH143"/>
    <mergeCell ref="AI142:AI143"/>
    <mergeCell ref="AJ142:AJ143"/>
    <mergeCell ref="AK142:AK143"/>
    <mergeCell ref="AD142:AD143"/>
    <mergeCell ref="AE142:AE143"/>
    <mergeCell ref="AF142:AF143"/>
    <mergeCell ref="AG142:AG143"/>
    <mergeCell ref="Z142:Z143"/>
    <mergeCell ref="AA142:AA143"/>
    <mergeCell ref="AB142:AB143"/>
    <mergeCell ref="AC142:AC143"/>
    <mergeCell ref="CC145:CD148"/>
    <mergeCell ref="CE145:CF148"/>
    <mergeCell ref="BJ145:BK148"/>
    <mergeCell ref="BS145:BT148"/>
    <mergeCell ref="BU145:BV148"/>
    <mergeCell ref="BW145:BX148"/>
    <mergeCell ref="BB145:BC148"/>
    <mergeCell ref="BD145:BE148"/>
    <mergeCell ref="BF145:BG148"/>
    <mergeCell ref="BH145:BI148"/>
    <mergeCell ref="DE145:DF149"/>
    <mergeCell ref="CH149:CJ151"/>
    <mergeCell ref="CK149:CR152"/>
    <mergeCell ref="L151:M155"/>
    <mergeCell ref="N151:O155"/>
    <mergeCell ref="P151:Q155"/>
    <mergeCell ref="R151:S155"/>
    <mergeCell ref="T151:U155"/>
    <mergeCell ref="V151:W155"/>
    <mergeCell ref="X151:Y155"/>
    <mergeCell ref="CW145:CX149"/>
    <mergeCell ref="CY145:CZ149"/>
    <mergeCell ref="DA145:DB149"/>
    <mergeCell ref="DC145:DD149"/>
    <mergeCell ref="CO145:CP148"/>
    <mergeCell ref="CQ145:CR148"/>
    <mergeCell ref="CS145:CT149"/>
    <mergeCell ref="CU145:CV149"/>
    <mergeCell ref="CG145:CH148"/>
    <mergeCell ref="CI145:CJ148"/>
    <mergeCell ref="CK145:CL148"/>
    <mergeCell ref="CM145:CN148"/>
    <mergeCell ref="BY145:BZ148"/>
    <mergeCell ref="CA145:CB148"/>
    <mergeCell ref="DR152:DR153"/>
    <mergeCell ref="DS152:DS153"/>
    <mergeCell ref="BA153:CD160"/>
    <mergeCell ref="AN154:AR155"/>
    <mergeCell ref="CI154:CI155"/>
    <mergeCell ref="CJ154:CJ155"/>
    <mergeCell ref="CK154:CK155"/>
    <mergeCell ref="CL154:CL155"/>
    <mergeCell ref="CM154:CM155"/>
    <mergeCell ref="CN154:CN155"/>
    <mergeCell ref="CW154:CW155"/>
    <mergeCell ref="CX154:CX155"/>
    <mergeCell ref="CY154:CY155"/>
    <mergeCell ref="CZ154:CZ155"/>
    <mergeCell ref="CS154:CS155"/>
    <mergeCell ref="CT154:CT155"/>
    <mergeCell ref="CU154:CU155"/>
    <mergeCell ref="CV154:CV155"/>
    <mergeCell ref="CO154:CO155"/>
    <mergeCell ref="CP154:CP155"/>
    <mergeCell ref="CQ154:CQ155"/>
    <mergeCell ref="CR154:CR155"/>
    <mergeCell ref="CS159:CS160"/>
    <mergeCell ref="CT159:CT160"/>
    <mergeCell ref="B156:Q160"/>
    <mergeCell ref="Z151:AA155"/>
    <mergeCell ref="I152:J153"/>
    <mergeCell ref="DR156:DR157"/>
    <mergeCell ref="CH159:CH160"/>
    <mergeCell ref="CI159:CI160"/>
    <mergeCell ref="CJ159:CJ160"/>
    <mergeCell ref="CK159:CK160"/>
    <mergeCell ref="CL159:CL160"/>
    <mergeCell ref="CM159:CM160"/>
    <mergeCell ref="DE154:DE155"/>
    <mergeCell ref="DF154:DF155"/>
    <mergeCell ref="AC155:AD160"/>
    <mergeCell ref="AE155:AF160"/>
    <mergeCell ref="AG155:AH160"/>
    <mergeCell ref="CN159:CN160"/>
    <mergeCell ref="CO159:CO160"/>
    <mergeCell ref="CP159:CP160"/>
    <mergeCell ref="CQ159:CQ160"/>
    <mergeCell ref="CR159:CR160"/>
    <mergeCell ref="DA154:DA155"/>
    <mergeCell ref="DB154:DB155"/>
    <mergeCell ref="DC154:DC155"/>
    <mergeCell ref="DD154:DD155"/>
    <mergeCell ref="CU159:CU160"/>
    <mergeCell ref="CV159:CV160"/>
    <mergeCell ref="DS156:DS157"/>
    <mergeCell ref="T157:V159"/>
    <mergeCell ref="AO159:AO160"/>
    <mergeCell ref="AP159:AP160"/>
    <mergeCell ref="AQ159:AQ160"/>
    <mergeCell ref="AR159:AR160"/>
    <mergeCell ref="AS159:AS160"/>
    <mergeCell ref="AT159:AT160"/>
    <mergeCell ref="AU159:AU160"/>
    <mergeCell ref="AV159:AV160"/>
    <mergeCell ref="DE159:DE160"/>
    <mergeCell ref="DF159:DF160"/>
    <mergeCell ref="DR160:DR161"/>
    <mergeCell ref="DS160:DS161"/>
    <mergeCell ref="DA159:DA160"/>
    <mergeCell ref="DB159:DB160"/>
    <mergeCell ref="DC159:DC160"/>
    <mergeCell ref="DD159:DD160"/>
    <mergeCell ref="CW159:CW160"/>
    <mergeCell ref="CX159:CX160"/>
    <mergeCell ref="CY159:CY160"/>
    <mergeCell ref="CZ159:CZ160"/>
  </mergeCells>
  <phoneticPr fontId="2"/>
  <pageMargins left="0.61" right="0.45" top="0.28999999999999998" bottom="0.46" header="0.27" footer="0.33"/>
  <pageSetup paperSize="9" scale="75" orientation="portrait" r:id="rId1"/>
  <headerFooter alignWithMargins="0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2:I52"/>
  <sheetViews>
    <sheetView workbookViewId="0">
      <selection activeCell="T4" sqref="T4"/>
    </sheetView>
  </sheetViews>
  <sheetFormatPr defaultRowHeight="13.5" x14ac:dyDescent="0.15"/>
  <sheetData>
    <row r="2" spans="2:2" ht="14.25" x14ac:dyDescent="0.15">
      <c r="B2" s="29" t="s">
        <v>146</v>
      </c>
    </row>
    <row r="30" spans="3:3" ht="14.25" x14ac:dyDescent="0.15">
      <c r="C30" s="29" t="s">
        <v>431</v>
      </c>
    </row>
    <row r="32" spans="3:3" ht="18" customHeight="1" x14ac:dyDescent="0.15"/>
    <row r="33" spans="2:9" ht="18" customHeight="1" x14ac:dyDescent="0.15">
      <c r="C33" s="29" t="s">
        <v>147</v>
      </c>
    </row>
    <row r="34" spans="2:9" ht="18" customHeight="1" x14ac:dyDescent="0.15">
      <c r="C34" t="s">
        <v>148</v>
      </c>
    </row>
    <row r="35" spans="2:9" ht="18" customHeight="1" x14ac:dyDescent="0.15">
      <c r="C35" t="s">
        <v>149</v>
      </c>
    </row>
    <row r="36" spans="2:9" x14ac:dyDescent="0.15">
      <c r="C36" t="s">
        <v>150</v>
      </c>
    </row>
    <row r="37" spans="2:9" x14ac:dyDescent="0.15">
      <c r="C37" t="s">
        <v>291</v>
      </c>
    </row>
    <row r="43" spans="2:9" x14ac:dyDescent="0.15">
      <c r="B43" s="37"/>
      <c r="C43" s="38"/>
      <c r="D43" s="38"/>
      <c r="E43" s="38"/>
      <c r="F43" s="38"/>
      <c r="G43" s="38"/>
      <c r="H43" s="38"/>
      <c r="I43" s="39"/>
    </row>
    <row r="44" spans="2:9" x14ac:dyDescent="0.15">
      <c r="B44" s="40"/>
      <c r="C44" s="133" t="s">
        <v>479</v>
      </c>
      <c r="I44" s="41"/>
    </row>
    <row r="45" spans="2:9" x14ac:dyDescent="0.15">
      <c r="B45" s="40"/>
      <c r="I45" s="41"/>
    </row>
    <row r="46" spans="2:9" ht="17.25" x14ac:dyDescent="0.2">
      <c r="B46" s="40"/>
      <c r="E46" t="s">
        <v>482</v>
      </c>
      <c r="I46" s="41"/>
    </row>
    <row r="47" spans="2:9" x14ac:dyDescent="0.15">
      <c r="B47" s="40"/>
      <c r="I47" s="41"/>
    </row>
    <row r="48" spans="2:9" x14ac:dyDescent="0.15">
      <c r="B48" s="40"/>
      <c r="D48" s="133" t="s">
        <v>204</v>
      </c>
      <c r="F48" s="133" t="s">
        <v>384</v>
      </c>
      <c r="I48" s="41"/>
    </row>
    <row r="49" spans="2:9" x14ac:dyDescent="0.15">
      <c r="B49" s="40"/>
      <c r="F49" s="133" t="s">
        <v>385</v>
      </c>
      <c r="I49" s="41"/>
    </row>
    <row r="50" spans="2:9" x14ac:dyDescent="0.15">
      <c r="B50" s="40"/>
      <c r="F50" s="133" t="s">
        <v>475</v>
      </c>
      <c r="G50" s="133" t="s">
        <v>476</v>
      </c>
      <c r="I50" s="41"/>
    </row>
    <row r="51" spans="2:9" x14ac:dyDescent="0.15">
      <c r="B51" s="40"/>
      <c r="G51" s="133" t="s">
        <v>477</v>
      </c>
      <c r="I51" s="41"/>
    </row>
    <row r="52" spans="2:9" x14ac:dyDescent="0.15">
      <c r="B52" s="64"/>
      <c r="C52" s="14"/>
      <c r="D52" s="14"/>
      <c r="E52" s="14"/>
      <c r="F52" s="14"/>
      <c r="G52" s="14"/>
      <c r="H52" s="14"/>
      <c r="I52" s="44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23"/>
  </sheetPr>
  <dimension ref="B1:EE77"/>
  <sheetViews>
    <sheetView topLeftCell="BA19" workbookViewId="0">
      <selection activeCell="T4" sqref="T4"/>
    </sheetView>
  </sheetViews>
  <sheetFormatPr defaultRowHeight="13.5" x14ac:dyDescent="0.15"/>
  <cols>
    <col min="1" max="1" width="1.625" customWidth="1"/>
    <col min="2" max="2" width="1.5" customWidth="1"/>
    <col min="3" max="153" width="1.625" customWidth="1"/>
  </cols>
  <sheetData>
    <row r="1" spans="2:135" ht="9.9499999999999993" customHeight="1" x14ac:dyDescent="0.15"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2"/>
    </row>
    <row r="2" spans="2:135" ht="9.9499999999999993" customHeight="1" x14ac:dyDescent="0.15"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5"/>
    </row>
    <row r="3" spans="2:135" ht="9.9499999999999993" customHeight="1" x14ac:dyDescent="0.15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5"/>
    </row>
    <row r="4" spans="2:135" ht="9.9499999999999993" customHeight="1" x14ac:dyDescent="0.15"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1460"/>
      <c r="BE4" s="1460"/>
      <c r="BF4" s="1460"/>
      <c r="BG4" s="1460"/>
      <c r="BH4" s="1460"/>
      <c r="BI4" s="1460"/>
      <c r="BJ4" s="1460"/>
      <c r="BK4" s="1460"/>
      <c r="BL4" s="1460"/>
      <c r="BM4" s="1460"/>
      <c r="BN4" s="1461"/>
      <c r="BO4" s="1445"/>
      <c r="BP4" s="1354"/>
      <c r="BQ4" s="1354"/>
      <c r="BR4" s="1354"/>
      <c r="BS4" s="1354"/>
      <c r="BT4" s="1354"/>
      <c r="BU4" s="1354"/>
      <c r="BV4" s="1354"/>
      <c r="BW4" s="1354"/>
      <c r="BX4" s="1354"/>
      <c r="BY4" s="1354"/>
      <c r="BZ4" s="1354"/>
      <c r="CA4" s="1354"/>
      <c r="CB4" s="1354"/>
      <c r="CC4" s="1354"/>
      <c r="CD4" s="1354"/>
      <c r="CE4" s="1354"/>
      <c r="CF4" s="1354"/>
      <c r="CG4" s="1354"/>
      <c r="CH4" s="1354"/>
      <c r="CI4" s="1354"/>
      <c r="CJ4" s="1354"/>
      <c r="CK4" s="1354"/>
      <c r="CL4" s="33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223"/>
      <c r="DP4" s="225"/>
      <c r="DQ4" s="224"/>
      <c r="DR4" s="214"/>
      <c r="DS4" s="213"/>
      <c r="DT4" s="214"/>
      <c r="DU4" s="213"/>
      <c r="DV4" s="214"/>
      <c r="DW4" s="213"/>
      <c r="DX4" s="214"/>
      <c r="DY4" s="217"/>
      <c r="DZ4" s="218"/>
      <c r="EA4" s="217"/>
      <c r="EB4" s="218"/>
      <c r="EC4" s="217"/>
      <c r="ED4" s="221"/>
      <c r="EE4" s="115"/>
    </row>
    <row r="5" spans="2:135" ht="9.9499999999999993" customHeight="1" x14ac:dyDescent="0.15">
      <c r="B5" s="33"/>
      <c r="C5" s="34"/>
      <c r="D5" s="37"/>
      <c r="E5" s="38"/>
      <c r="F5" s="38"/>
      <c r="G5" s="38"/>
      <c r="H5" s="38"/>
      <c r="I5" s="38"/>
      <c r="J5" s="39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1460"/>
      <c r="BE5" s="1460"/>
      <c r="BF5" s="1460"/>
      <c r="BG5" s="1460"/>
      <c r="BH5" s="1460"/>
      <c r="BI5" s="1460"/>
      <c r="BJ5" s="1460"/>
      <c r="BK5" s="1460"/>
      <c r="BL5" s="1460"/>
      <c r="BM5" s="1460"/>
      <c r="BN5" s="1461"/>
      <c r="BO5" s="1407"/>
      <c r="BP5" s="1355"/>
      <c r="BQ5" s="1355"/>
      <c r="BR5" s="1355"/>
      <c r="BS5" s="1355"/>
      <c r="BT5" s="1355"/>
      <c r="BU5" s="1355"/>
      <c r="BV5" s="1355"/>
      <c r="BW5" s="1355"/>
      <c r="BX5" s="1355"/>
      <c r="BY5" s="1355"/>
      <c r="BZ5" s="1355"/>
      <c r="CA5" s="1355"/>
      <c r="CB5" s="1355"/>
      <c r="CC5" s="1355"/>
      <c r="CD5" s="1355"/>
      <c r="CE5" s="1355"/>
      <c r="CF5" s="1355"/>
      <c r="CG5" s="1355"/>
      <c r="CH5" s="1355"/>
      <c r="CI5" s="1355"/>
      <c r="CJ5" s="1355"/>
      <c r="CK5" s="1355"/>
      <c r="CL5" s="33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213"/>
      <c r="DP5" s="214"/>
      <c r="DQ5" s="224"/>
      <c r="DR5" s="214"/>
      <c r="DS5" s="213"/>
      <c r="DT5" s="214"/>
      <c r="DU5" s="213"/>
      <c r="DV5" s="214"/>
      <c r="DW5" s="213"/>
      <c r="DX5" s="214"/>
      <c r="DY5" s="217"/>
      <c r="DZ5" s="218"/>
      <c r="EA5" s="217"/>
      <c r="EB5" s="218"/>
      <c r="EC5" s="217"/>
      <c r="ED5" s="221"/>
      <c r="EE5" s="115"/>
    </row>
    <row r="6" spans="2:135" ht="9.9499999999999993" customHeight="1" x14ac:dyDescent="0.15">
      <c r="B6" s="33"/>
      <c r="C6" s="34"/>
      <c r="D6" s="40"/>
      <c r="J6" s="41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4"/>
      <c r="BM6" s="34"/>
      <c r="BN6" s="35"/>
      <c r="BO6" s="37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9"/>
      <c r="CL6" s="42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213"/>
      <c r="DP6" s="214"/>
      <c r="DQ6" s="224"/>
      <c r="DR6" s="214"/>
      <c r="DS6" s="213"/>
      <c r="DT6" s="214"/>
      <c r="DU6" s="213"/>
      <c r="DV6" s="214"/>
      <c r="DW6" s="213"/>
      <c r="DX6" s="214"/>
      <c r="DY6" s="217"/>
      <c r="DZ6" s="218"/>
      <c r="EA6" s="217"/>
      <c r="EB6" s="218"/>
      <c r="EC6" s="217"/>
      <c r="ED6" s="221"/>
      <c r="EE6" s="115"/>
    </row>
    <row r="7" spans="2:135" ht="9.9499999999999993" customHeight="1" x14ac:dyDescent="0.15">
      <c r="B7" s="33"/>
      <c r="C7" s="34"/>
      <c r="D7" s="40"/>
      <c r="J7" s="41"/>
      <c r="K7" s="36"/>
      <c r="L7" s="36"/>
      <c r="M7" s="36"/>
      <c r="N7" s="36"/>
      <c r="O7" s="36"/>
      <c r="P7" s="36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5"/>
      <c r="AW7" s="1354"/>
      <c r="AX7" s="1354"/>
      <c r="AY7" s="1354"/>
      <c r="AZ7" s="1354"/>
      <c r="BA7" s="1354"/>
      <c r="BB7" s="1354"/>
      <c r="BC7" s="1354"/>
      <c r="BD7" s="1354"/>
      <c r="BE7" s="1354"/>
      <c r="BF7" s="1354"/>
      <c r="BG7" s="1354"/>
      <c r="BH7" s="1354"/>
      <c r="BL7" s="33"/>
      <c r="BM7" s="34"/>
      <c r="BN7" s="35"/>
      <c r="CM7" s="1354"/>
      <c r="CN7" s="1354"/>
      <c r="CO7" s="1354"/>
      <c r="CP7" s="1354"/>
      <c r="CQ7" s="1354"/>
      <c r="CR7" s="1354"/>
      <c r="CS7" s="1354"/>
      <c r="CT7" s="1354"/>
      <c r="CU7" s="1354"/>
      <c r="CV7" s="1354"/>
      <c r="CW7" s="1354"/>
      <c r="CX7" s="1354"/>
      <c r="CY7" s="1354"/>
      <c r="CZ7" s="1354"/>
      <c r="DA7" s="1354"/>
      <c r="DB7" s="1354"/>
      <c r="DC7" s="1354"/>
      <c r="DD7" s="1354"/>
      <c r="DE7" s="38"/>
      <c r="DF7" s="38"/>
      <c r="DG7" s="38"/>
      <c r="DH7" s="38"/>
      <c r="DI7" s="38"/>
      <c r="DJ7" s="1451" t="s">
        <v>197</v>
      </c>
      <c r="DK7" s="1452"/>
      <c r="DL7" s="1452"/>
      <c r="DM7" s="1453"/>
      <c r="DN7" s="40"/>
      <c r="DO7" s="213"/>
      <c r="DP7" s="214"/>
      <c r="DQ7" s="224"/>
      <c r="DR7" s="214"/>
      <c r="DS7" s="213"/>
      <c r="DT7" s="214"/>
      <c r="DU7" s="213"/>
      <c r="DV7" s="214"/>
      <c r="DW7" s="213"/>
      <c r="DX7" s="214"/>
      <c r="DY7" s="217"/>
      <c r="DZ7" s="218"/>
      <c r="EA7" s="217"/>
      <c r="EB7" s="218"/>
      <c r="EC7" s="217"/>
      <c r="ED7" s="221"/>
      <c r="EE7" s="115"/>
    </row>
    <row r="8" spans="2:135" ht="9.9499999999999993" customHeight="1" x14ac:dyDescent="0.15">
      <c r="B8" s="33"/>
      <c r="C8" s="34"/>
      <c r="D8" s="40"/>
      <c r="J8" s="41"/>
      <c r="K8" s="38"/>
      <c r="L8" s="38"/>
      <c r="M8" s="38"/>
      <c r="N8" s="38"/>
      <c r="O8" s="38"/>
      <c r="P8" s="39"/>
      <c r="Q8" s="33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5"/>
      <c r="AU8" s="40"/>
      <c r="AW8" s="1355"/>
      <c r="AX8" s="1355"/>
      <c r="AY8" s="1355"/>
      <c r="AZ8" s="1355"/>
      <c r="BA8" s="1355"/>
      <c r="BB8" s="1355"/>
      <c r="BC8" s="1355"/>
      <c r="BD8" s="1355"/>
      <c r="BE8" s="1355"/>
      <c r="BF8" s="1355"/>
      <c r="BG8" s="1355"/>
      <c r="BH8" s="1355"/>
      <c r="BL8" s="42"/>
      <c r="BM8" s="36"/>
      <c r="BN8" s="43"/>
      <c r="CM8" s="1355"/>
      <c r="CN8" s="1355"/>
      <c r="CO8" s="1355"/>
      <c r="CP8" s="1355"/>
      <c r="CQ8" s="1355"/>
      <c r="CR8" s="1355"/>
      <c r="CS8" s="1355"/>
      <c r="CT8" s="1355"/>
      <c r="CU8" s="1355"/>
      <c r="CV8" s="1355"/>
      <c r="CW8" s="1355"/>
      <c r="CX8" s="1355"/>
      <c r="CY8" s="1355"/>
      <c r="CZ8" s="1355"/>
      <c r="DA8" s="1355"/>
      <c r="DB8" s="1355"/>
      <c r="DC8" s="1355"/>
      <c r="DD8" s="1355"/>
      <c r="DJ8" s="1454"/>
      <c r="DK8" s="1455"/>
      <c r="DL8" s="1455"/>
      <c r="DM8" s="1456"/>
      <c r="DN8" s="40"/>
      <c r="DO8" s="213"/>
      <c r="DP8" s="214"/>
      <c r="DQ8" s="224"/>
      <c r="DR8" s="214"/>
      <c r="DS8" s="213"/>
      <c r="DT8" s="214"/>
      <c r="DU8" s="213"/>
      <c r="DV8" s="214"/>
      <c r="DW8" s="213"/>
      <c r="DX8" s="214"/>
      <c r="DY8" s="217"/>
      <c r="DZ8" s="218"/>
      <c r="EA8" s="217"/>
      <c r="EB8" s="218"/>
      <c r="EC8" s="217"/>
      <c r="ED8" s="218"/>
      <c r="EE8" s="115"/>
    </row>
    <row r="9" spans="2:135" ht="9.9499999999999993" customHeight="1" x14ac:dyDescent="0.15">
      <c r="B9" s="33"/>
      <c r="C9" s="34"/>
      <c r="D9" s="40"/>
      <c r="J9" s="41"/>
      <c r="P9" s="41"/>
      <c r="Q9" s="33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5"/>
      <c r="AU9" s="40"/>
      <c r="BR9" s="1354"/>
      <c r="BS9" s="1354"/>
      <c r="BT9" s="1354"/>
      <c r="BU9" s="1354"/>
      <c r="BV9" s="1354"/>
      <c r="BW9" s="1354"/>
      <c r="BX9" s="1354"/>
      <c r="BY9" s="1354"/>
      <c r="BZ9" s="1354"/>
      <c r="CA9" s="1354"/>
      <c r="CB9" s="1354"/>
      <c r="CC9" s="1354"/>
      <c r="CD9" s="1354"/>
      <c r="CE9" s="1354"/>
      <c r="CF9" s="1354"/>
      <c r="CG9" s="1354"/>
      <c r="CH9" s="1354"/>
      <c r="CI9" s="1354"/>
      <c r="DJ9" s="1457"/>
      <c r="DK9" s="1458"/>
      <c r="DL9" s="1458"/>
      <c r="DM9" s="1459"/>
      <c r="DN9" s="40"/>
      <c r="DO9" s="64"/>
      <c r="DP9" s="44"/>
      <c r="DQ9" s="64"/>
      <c r="DR9" s="44"/>
      <c r="DS9" s="64"/>
      <c r="DT9" s="44"/>
      <c r="DU9" s="64"/>
      <c r="DV9" s="44"/>
      <c r="DW9" s="64"/>
      <c r="DX9" s="44"/>
      <c r="DY9" s="64"/>
      <c r="DZ9" s="44"/>
      <c r="EA9" s="64"/>
      <c r="EB9" s="44"/>
      <c r="EC9" s="64"/>
      <c r="ED9" s="44"/>
      <c r="EE9" s="128"/>
    </row>
    <row r="10" spans="2:135" ht="9.9499999999999993" customHeight="1" x14ac:dyDescent="0.15">
      <c r="B10" s="33"/>
      <c r="C10" s="34"/>
      <c r="D10" s="40"/>
      <c r="J10" s="41"/>
      <c r="P10" s="41"/>
      <c r="Q10" s="42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43"/>
      <c r="AU10" s="40"/>
      <c r="BA10" s="1450" t="s">
        <v>105</v>
      </c>
      <c r="BB10" s="1450"/>
      <c r="BC10" s="1450"/>
      <c r="BD10" s="1450"/>
      <c r="BE10" s="1450"/>
      <c r="BF10" s="1450"/>
      <c r="BG10" s="1450"/>
      <c r="BH10" s="1450"/>
      <c r="BI10" s="1450"/>
      <c r="BJ10" s="1450"/>
      <c r="BK10" s="1450"/>
      <c r="BL10" s="1450"/>
      <c r="BM10" s="1450"/>
      <c r="BN10" s="1450"/>
      <c r="BO10" s="1450"/>
      <c r="BR10" s="1355"/>
      <c r="BS10" s="1355"/>
      <c r="BT10" s="1355"/>
      <c r="BU10" s="1355"/>
      <c r="BV10" s="1355"/>
      <c r="BW10" s="1355"/>
      <c r="BX10" s="1355"/>
      <c r="BY10" s="1355"/>
      <c r="BZ10" s="1355"/>
      <c r="CA10" s="1355"/>
      <c r="CB10" s="1355"/>
      <c r="CC10" s="1355"/>
      <c r="CD10" s="1355"/>
      <c r="CE10" s="1355"/>
      <c r="CF10" s="1355"/>
      <c r="CG10" s="1355"/>
      <c r="CH10" s="1355"/>
      <c r="CI10" s="1355"/>
    </row>
    <row r="11" spans="2:135" ht="9.9499999999999993" customHeight="1" x14ac:dyDescent="0.15">
      <c r="B11" s="33"/>
      <c r="C11" s="34"/>
      <c r="D11" s="40"/>
      <c r="J11" s="41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BA11" s="1450"/>
      <c r="BB11" s="1450"/>
      <c r="BC11" s="1450"/>
      <c r="BD11" s="1450"/>
      <c r="BE11" s="1450"/>
      <c r="BF11" s="1450"/>
      <c r="BG11" s="1450"/>
      <c r="BH11" s="1450"/>
      <c r="BI11" s="1450"/>
      <c r="BJ11" s="1450"/>
      <c r="BK11" s="1450"/>
      <c r="BL11" s="1450"/>
      <c r="BM11" s="1450"/>
      <c r="BN11" s="1450"/>
      <c r="BO11" s="1450"/>
    </row>
    <row r="12" spans="2:135" ht="9.9499999999999993" customHeight="1" x14ac:dyDescent="0.15">
      <c r="B12" s="33"/>
      <c r="C12" s="34"/>
      <c r="D12" s="40"/>
      <c r="J12" s="41"/>
      <c r="BA12" s="1450"/>
      <c r="BB12" s="1450"/>
      <c r="BC12" s="1450"/>
      <c r="BD12" s="1450"/>
      <c r="BE12" s="1450"/>
      <c r="BF12" s="1450"/>
      <c r="BG12" s="1450"/>
      <c r="BH12" s="1450"/>
      <c r="BI12" s="1450"/>
      <c r="BJ12" s="1450"/>
      <c r="BK12" s="1450"/>
      <c r="BL12" s="1450"/>
      <c r="BM12" s="1450"/>
      <c r="BN12" s="1450"/>
      <c r="BO12" s="1450"/>
    </row>
    <row r="13" spans="2:135" ht="9.9499999999999993" customHeight="1" x14ac:dyDescent="0.15">
      <c r="B13" s="33"/>
      <c r="C13" s="34"/>
      <c r="D13" s="40"/>
      <c r="J13" s="41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BA13" s="1450"/>
      <c r="BB13" s="1450"/>
      <c r="BC13" s="1450"/>
      <c r="BD13" s="1450"/>
      <c r="BE13" s="1450"/>
      <c r="BF13" s="1450"/>
      <c r="BG13" s="1450"/>
      <c r="BH13" s="1450"/>
      <c r="BI13" s="1450"/>
      <c r="BJ13" s="1450"/>
      <c r="BK13" s="1450"/>
      <c r="BL13" s="1450"/>
      <c r="BM13" s="1450"/>
      <c r="BN13" s="1450"/>
      <c r="BO13" s="1450"/>
      <c r="DC13" s="14"/>
      <c r="DD13" s="14"/>
      <c r="DE13" s="14"/>
      <c r="DF13" s="14"/>
      <c r="DL13" s="37"/>
      <c r="DM13" s="38"/>
      <c r="DN13" s="38"/>
      <c r="DO13" s="38"/>
      <c r="DP13" s="38"/>
      <c r="DQ13" s="38"/>
      <c r="DR13" s="38"/>
      <c r="DS13" s="38"/>
      <c r="DT13" s="38"/>
      <c r="DU13" s="39"/>
      <c r="ED13" s="9" t="s">
        <v>444</v>
      </c>
    </row>
    <row r="14" spans="2:135" ht="9.9499999999999993" customHeight="1" x14ac:dyDescent="0.15">
      <c r="B14" s="33"/>
      <c r="C14" s="34"/>
      <c r="D14" s="1424" t="s">
        <v>356</v>
      </c>
      <c r="E14" s="1421"/>
      <c r="F14" s="1421"/>
      <c r="G14" s="1421"/>
      <c r="H14" s="1421"/>
      <c r="I14" s="1421"/>
      <c r="J14" s="1432"/>
      <c r="X14" s="37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9"/>
      <c r="BD14" s="9" t="s">
        <v>288</v>
      </c>
      <c r="BK14" s="9" t="s">
        <v>287</v>
      </c>
      <c r="BL14" s="9"/>
      <c r="BM14" s="9"/>
      <c r="BN14" s="9"/>
      <c r="BO14" s="9"/>
      <c r="BP14" s="9"/>
      <c r="BR14" s="1354"/>
      <c r="BS14" s="1354"/>
      <c r="BT14" s="1354"/>
      <c r="BU14" s="1354"/>
      <c r="BV14" s="1354"/>
      <c r="BW14" s="1354"/>
      <c r="BX14" s="1354"/>
      <c r="BY14" s="1354"/>
      <c r="BZ14" s="1354"/>
      <c r="CA14" s="1354"/>
      <c r="CB14" s="1354"/>
      <c r="CC14" s="1354"/>
      <c r="CD14" s="1354"/>
      <c r="CE14" s="1354"/>
      <c r="CF14" s="1354"/>
      <c r="CG14" s="1354"/>
      <c r="CH14" s="1354"/>
      <c r="CI14" s="1354"/>
      <c r="CJ14" s="1354"/>
      <c r="CN14" s="1354"/>
      <c r="CO14" s="1354"/>
      <c r="CP14" s="1354"/>
      <c r="CQ14" s="1354"/>
      <c r="CR14" s="1354"/>
      <c r="DB14" s="41"/>
      <c r="DC14" s="30"/>
      <c r="DD14" s="31"/>
      <c r="DE14" s="31"/>
      <c r="DF14" s="31"/>
      <c r="DG14" s="40"/>
      <c r="DL14" s="40"/>
      <c r="DP14" s="2" t="s">
        <v>441</v>
      </c>
      <c r="DU14" s="41"/>
    </row>
    <row r="15" spans="2:135" ht="9.9499999999999993" customHeight="1" x14ac:dyDescent="0.15">
      <c r="B15" s="33"/>
      <c r="C15" s="34"/>
      <c r="D15" s="1426"/>
      <c r="E15" s="1421"/>
      <c r="F15" s="1421"/>
      <c r="G15" s="1421"/>
      <c r="H15" s="1421"/>
      <c r="I15" s="1421"/>
      <c r="J15" s="1432"/>
      <c r="X15" s="40"/>
      <c r="AM15" s="41"/>
      <c r="BD15" s="9" t="s">
        <v>129</v>
      </c>
      <c r="BG15" s="1447"/>
      <c r="BH15" s="1448"/>
      <c r="BI15" s="1449"/>
      <c r="BK15" s="9" t="s">
        <v>129</v>
      </c>
      <c r="BL15" s="9"/>
      <c r="BN15" s="1447"/>
      <c r="BO15" s="1448"/>
      <c r="BP15" s="1449"/>
      <c r="BQ15" s="14"/>
      <c r="BR15" s="1355"/>
      <c r="BS15" s="1355"/>
      <c r="BT15" s="1355"/>
      <c r="BU15" s="1355"/>
      <c r="BV15" s="1355"/>
      <c r="BW15" s="1355"/>
      <c r="BX15" s="1355"/>
      <c r="BY15" s="1355"/>
      <c r="BZ15" s="1355"/>
      <c r="CA15" s="1355"/>
      <c r="CB15" s="1355"/>
      <c r="CC15" s="1355"/>
      <c r="CD15" s="1355"/>
      <c r="CE15" s="1355"/>
      <c r="CF15" s="1355"/>
      <c r="CG15" s="1355"/>
      <c r="CH15" s="1355"/>
      <c r="CI15" s="1355"/>
      <c r="CJ15" s="1355"/>
      <c r="CK15" s="14"/>
      <c r="CL15" s="14"/>
      <c r="CM15" s="14"/>
      <c r="CN15" s="1355"/>
      <c r="CO15" s="1355"/>
      <c r="CP15" s="1355"/>
      <c r="CQ15" s="1355"/>
      <c r="CR15" s="1355"/>
      <c r="CS15" s="14"/>
      <c r="CT15" s="14"/>
      <c r="CU15" s="14"/>
      <c r="CV15" s="14"/>
      <c r="CW15" s="14"/>
      <c r="CX15" s="14"/>
      <c r="CY15" s="14"/>
      <c r="CZ15" s="14"/>
      <c r="DA15" s="14"/>
      <c r="DB15" s="44"/>
      <c r="DC15" s="33"/>
      <c r="DD15" s="34"/>
      <c r="DE15" s="34"/>
      <c r="DF15" s="34"/>
      <c r="DG15" s="40"/>
      <c r="DL15" s="64"/>
      <c r="DM15" s="14"/>
      <c r="DU15" s="41"/>
    </row>
    <row r="16" spans="2:135" ht="9.9499999999999993" customHeight="1" x14ac:dyDescent="0.15">
      <c r="B16" s="33"/>
      <c r="C16" s="34"/>
      <c r="D16" s="40"/>
      <c r="J16" s="41"/>
      <c r="X16" s="40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4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N16" s="30"/>
      <c r="BO16" s="31"/>
      <c r="BP16" s="31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4"/>
      <c r="DD16" s="34"/>
      <c r="DE16" s="34"/>
      <c r="DF16" s="34"/>
      <c r="DG16" s="40"/>
      <c r="DL16" s="65"/>
      <c r="DM16" s="66"/>
      <c r="DN16" s="61"/>
      <c r="DO16" s="62"/>
      <c r="DP16" s="62"/>
      <c r="DQ16" s="62"/>
      <c r="DR16" s="62"/>
      <c r="DS16" s="61"/>
      <c r="DT16" s="62"/>
      <c r="DU16" s="63"/>
      <c r="EE16" s="114"/>
    </row>
    <row r="17" spans="2:135" ht="9.9499999999999993" customHeight="1" x14ac:dyDescent="0.15">
      <c r="B17" s="33"/>
      <c r="C17" s="34"/>
      <c r="D17" s="40"/>
      <c r="J17" s="41"/>
      <c r="T17" s="37"/>
      <c r="U17" s="1440" t="s">
        <v>289</v>
      </c>
      <c r="V17" s="1214"/>
      <c r="W17" s="1214"/>
      <c r="X17" s="38"/>
      <c r="Y17" s="39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6"/>
      <c r="AN17" s="47"/>
      <c r="AO17" s="47"/>
      <c r="AP17" s="47"/>
      <c r="AQ17" s="37"/>
      <c r="AR17" s="38"/>
      <c r="AS17" s="38"/>
      <c r="AT17" s="38"/>
      <c r="AU17" s="38"/>
      <c r="AV17" s="38"/>
      <c r="AW17" s="38"/>
      <c r="AX17" s="39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9"/>
      <c r="BM17" s="41"/>
      <c r="BN17" s="33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40"/>
      <c r="DL17" s="65"/>
      <c r="DM17" s="66"/>
      <c r="DN17" s="65"/>
      <c r="DO17" s="229" t="s">
        <v>129</v>
      </c>
      <c r="DP17" s="66"/>
      <c r="DQ17" s="66"/>
      <c r="DR17" s="66"/>
      <c r="DS17" s="230" t="s">
        <v>442</v>
      </c>
      <c r="DT17" s="66"/>
      <c r="DU17" s="67"/>
      <c r="EE17" s="115"/>
    </row>
    <row r="18" spans="2:135" ht="9.9499999999999993" customHeight="1" x14ac:dyDescent="0.15">
      <c r="B18" s="33"/>
      <c r="C18" s="34"/>
      <c r="D18" s="40"/>
      <c r="J18" s="41"/>
      <c r="T18" s="153"/>
      <c r="U18" s="1244"/>
      <c r="V18" s="1244"/>
      <c r="W18" s="1244"/>
      <c r="X18" s="14"/>
      <c r="Y18" s="44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50"/>
      <c r="AO18" s="50"/>
      <c r="AP18" s="50"/>
      <c r="AQ18" s="40"/>
      <c r="AX18" s="4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2"/>
      <c r="BM18" s="41"/>
      <c r="BN18" s="33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5"/>
      <c r="CV18" s="53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40"/>
      <c r="DL18" s="65"/>
      <c r="DM18" s="66"/>
      <c r="DN18" s="69"/>
      <c r="DO18" s="70"/>
      <c r="DP18" s="70"/>
      <c r="DQ18" s="70"/>
      <c r="DR18" s="70"/>
      <c r="DS18" s="69"/>
      <c r="DT18" s="70"/>
      <c r="DU18" s="72"/>
      <c r="EE18" s="115"/>
    </row>
    <row r="19" spans="2:135" ht="9.9499999999999993" customHeight="1" x14ac:dyDescent="0.15">
      <c r="B19" s="33"/>
      <c r="C19" s="34"/>
      <c r="D19" s="40"/>
      <c r="J19" s="41"/>
      <c r="T19" s="1441" t="s">
        <v>151</v>
      </c>
      <c r="U19" s="1442"/>
      <c r="V19" s="1442"/>
      <c r="W19" s="1442"/>
      <c r="X19" s="1442"/>
      <c r="Y19" s="121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56"/>
      <c r="AN19" s="50"/>
      <c r="AO19" s="50"/>
      <c r="AP19" s="50"/>
      <c r="AQ19" s="40"/>
      <c r="AX19" s="4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2"/>
      <c r="BM19" s="41"/>
      <c r="BN19" s="33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43"/>
      <c r="CV19" s="57"/>
      <c r="CW19" s="58"/>
      <c r="CX19" s="1443" t="s">
        <v>152</v>
      </c>
      <c r="CY19" s="1293"/>
      <c r="CZ19" s="1293"/>
      <c r="DA19" s="1293"/>
      <c r="DB19" s="1293"/>
      <c r="DC19" s="1293"/>
      <c r="DD19" s="1293"/>
      <c r="DE19" s="1293"/>
      <c r="DF19" s="58"/>
      <c r="DG19" s="40"/>
      <c r="DL19" s="65"/>
      <c r="DM19" s="66"/>
      <c r="DN19" s="61"/>
      <c r="DO19" s="62"/>
      <c r="DP19" s="62"/>
      <c r="DQ19" s="62"/>
      <c r="DR19" s="62"/>
      <c r="DS19" s="61"/>
      <c r="DT19" s="62"/>
      <c r="DU19" s="63"/>
      <c r="EE19" s="115"/>
    </row>
    <row r="20" spans="2:135" ht="9.9499999999999993" customHeight="1" x14ac:dyDescent="0.15">
      <c r="B20" s="33"/>
      <c r="C20" s="34"/>
      <c r="D20" s="40"/>
      <c r="J20" s="41"/>
      <c r="T20" s="1426"/>
      <c r="U20" s="1421"/>
      <c r="V20" s="1421"/>
      <c r="W20" s="1421"/>
      <c r="X20" s="1421"/>
      <c r="Y20" s="142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56"/>
      <c r="AN20" s="50"/>
      <c r="AO20" s="50"/>
      <c r="AP20" s="50"/>
      <c r="AQ20" s="40"/>
      <c r="AS20" s="9" t="s">
        <v>153</v>
      </c>
      <c r="AX20" s="41"/>
      <c r="AY20" s="51"/>
      <c r="AZ20" s="51"/>
      <c r="BA20" s="51"/>
      <c r="BB20" s="60"/>
      <c r="BC20" s="51"/>
      <c r="BD20" s="51"/>
      <c r="BE20" s="51"/>
      <c r="BF20" s="51"/>
      <c r="BG20" s="51"/>
      <c r="BH20" s="51"/>
      <c r="BI20" s="51"/>
      <c r="BJ20" s="51"/>
      <c r="BK20" s="52"/>
      <c r="BM20" s="41"/>
      <c r="BN20" s="33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61"/>
      <c r="CD20" s="62"/>
      <c r="CE20" s="62"/>
      <c r="CF20" s="62"/>
      <c r="CG20" s="62"/>
      <c r="CH20" s="62"/>
      <c r="CI20" s="62"/>
      <c r="CJ20" s="63"/>
      <c r="CK20" s="62"/>
      <c r="CL20" s="62"/>
      <c r="CM20" s="62"/>
      <c r="CN20" s="61"/>
      <c r="CO20" s="62"/>
      <c r="CP20" s="62"/>
      <c r="CQ20" s="62"/>
      <c r="CR20" s="62"/>
      <c r="CS20" s="62"/>
      <c r="CT20" s="62"/>
      <c r="CU20" s="63"/>
      <c r="CV20" s="58"/>
      <c r="CW20" s="58"/>
      <c r="CX20" s="1293"/>
      <c r="CY20" s="1293"/>
      <c r="CZ20" s="1293"/>
      <c r="DA20" s="1293"/>
      <c r="DB20" s="1293"/>
      <c r="DC20" s="1293"/>
      <c r="DD20" s="1293"/>
      <c r="DE20" s="1293"/>
      <c r="DF20" s="58"/>
      <c r="DG20" s="40"/>
      <c r="DL20" s="65"/>
      <c r="DM20" s="66"/>
      <c r="DN20" s="65"/>
      <c r="DO20" s="229" t="s">
        <v>129</v>
      </c>
      <c r="DP20" s="66"/>
      <c r="DQ20" s="66"/>
      <c r="DR20" s="66"/>
      <c r="DS20" s="230" t="s">
        <v>442</v>
      </c>
      <c r="DT20" s="66"/>
      <c r="DU20" s="67"/>
      <c r="EE20" s="115"/>
    </row>
    <row r="21" spans="2:135" ht="9.9499999999999993" customHeight="1" x14ac:dyDescent="0.15">
      <c r="B21" s="33"/>
      <c r="C21" s="34"/>
      <c r="D21" s="40"/>
      <c r="J21" s="41"/>
      <c r="T21" s="64"/>
      <c r="U21" s="14"/>
      <c r="V21" s="14"/>
      <c r="W21" s="14"/>
      <c r="X21" s="14"/>
      <c r="Y21" s="44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56"/>
      <c r="AN21" s="50"/>
      <c r="AO21" s="50"/>
      <c r="AP21" s="50"/>
      <c r="AQ21" s="40"/>
      <c r="AX21" s="4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2"/>
      <c r="BL21" s="14"/>
      <c r="BM21" s="44"/>
      <c r="BN21" s="42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65"/>
      <c r="CD21" s="1423" t="s">
        <v>155</v>
      </c>
      <c r="CE21" s="1421"/>
      <c r="CF21" s="1421"/>
      <c r="CG21" s="1421"/>
      <c r="CH21" s="1421"/>
      <c r="CI21" s="1421"/>
      <c r="CJ21" s="67"/>
      <c r="CK21" s="66"/>
      <c r="CL21" s="66"/>
      <c r="CM21" s="35"/>
      <c r="CN21" s="68" t="s">
        <v>156</v>
      </c>
      <c r="CO21" s="34"/>
      <c r="CP21" s="34"/>
      <c r="CQ21" s="34"/>
      <c r="CR21" s="34"/>
      <c r="CS21" s="66"/>
      <c r="CT21" s="66"/>
      <c r="CU21" s="67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40"/>
      <c r="DL21" s="65"/>
      <c r="DM21" s="66"/>
      <c r="DN21" s="69"/>
      <c r="DO21" s="70"/>
      <c r="DP21" s="70"/>
      <c r="DQ21" s="70"/>
      <c r="DR21" s="70"/>
      <c r="DS21" s="69"/>
      <c r="DT21" s="70"/>
      <c r="DU21" s="72"/>
      <c r="EE21" s="115"/>
    </row>
    <row r="22" spans="2:135" ht="9.9499999999999993" customHeight="1" x14ac:dyDescent="0.15">
      <c r="B22" s="33"/>
      <c r="C22" s="34"/>
      <c r="D22" s="40"/>
      <c r="J22" s="41"/>
      <c r="T22" s="1408" t="s">
        <v>157</v>
      </c>
      <c r="U22" s="1409"/>
      <c r="V22" s="1409"/>
      <c r="W22" s="1409"/>
      <c r="X22" s="1409"/>
      <c r="Y22" s="14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56"/>
      <c r="AN22" s="50"/>
      <c r="AO22" s="50"/>
      <c r="AP22" s="50"/>
      <c r="AQ22" s="40"/>
      <c r="AX22" s="41"/>
      <c r="AY22" s="51"/>
      <c r="AZ22" s="51"/>
      <c r="BA22" s="51"/>
      <c r="BB22" s="60" t="s">
        <v>154</v>
      </c>
      <c r="BC22" s="51"/>
      <c r="BD22" s="51"/>
      <c r="BE22" s="51"/>
      <c r="BF22" s="51"/>
      <c r="BG22" s="51"/>
      <c r="BH22" s="51"/>
      <c r="BI22" s="51"/>
      <c r="BJ22" s="51"/>
      <c r="BK22" s="52"/>
      <c r="BL22" s="62"/>
      <c r="BM22" s="62"/>
      <c r="BN22" s="62"/>
      <c r="BO22" s="62"/>
      <c r="BP22" s="62"/>
      <c r="BQ22" s="62"/>
      <c r="BR22" s="62"/>
      <c r="BS22" s="62"/>
      <c r="BT22" s="63"/>
      <c r="BU22" s="62"/>
      <c r="BV22" s="62"/>
      <c r="BW22" s="62"/>
      <c r="BX22" s="62"/>
      <c r="BY22" s="62"/>
      <c r="BZ22" s="62"/>
      <c r="CA22" s="62"/>
      <c r="CB22" s="62"/>
      <c r="CC22" s="69"/>
      <c r="CD22" s="1444"/>
      <c r="CE22" s="1444"/>
      <c r="CF22" s="1444"/>
      <c r="CG22" s="1444"/>
      <c r="CH22" s="1444"/>
      <c r="CI22" s="1444"/>
      <c r="CJ22" s="71"/>
      <c r="CK22" s="66"/>
      <c r="CL22" s="66"/>
      <c r="CM22" s="66"/>
      <c r="CN22" s="69"/>
      <c r="CO22" s="70"/>
      <c r="CP22" s="70"/>
      <c r="CQ22" s="70"/>
      <c r="CR22" s="70"/>
      <c r="CS22" s="70"/>
      <c r="CT22" s="70"/>
      <c r="CU22" s="72"/>
      <c r="CV22" s="73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40"/>
      <c r="DL22" s="65"/>
      <c r="DM22" s="66"/>
      <c r="DN22" s="37"/>
      <c r="DO22" s="38"/>
      <c r="DP22" s="38"/>
      <c r="DQ22" s="38"/>
      <c r="DR22" s="38"/>
      <c r="DS22" s="38"/>
      <c r="DT22" s="38"/>
      <c r="DU22" s="39"/>
      <c r="EE22" s="115"/>
    </row>
    <row r="23" spans="2:135" ht="9.9499999999999993" customHeight="1" x14ac:dyDescent="0.15">
      <c r="B23" s="33"/>
      <c r="C23" s="34"/>
      <c r="D23" s="64"/>
      <c r="E23" s="14"/>
      <c r="F23" s="14"/>
      <c r="G23" s="14"/>
      <c r="H23" s="14"/>
      <c r="I23" s="14"/>
      <c r="J23" s="44"/>
      <c r="T23" s="1404"/>
      <c r="U23" s="1410"/>
      <c r="V23" s="1410"/>
      <c r="W23" s="1410"/>
      <c r="X23" s="1410"/>
      <c r="Y23" s="140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56"/>
      <c r="AN23" s="50"/>
      <c r="AO23" s="50"/>
      <c r="AP23" s="50"/>
      <c r="AQ23" s="40"/>
      <c r="AX23" s="4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2"/>
      <c r="BL23" s="66"/>
      <c r="BM23" s="66"/>
      <c r="BN23" s="66"/>
      <c r="BO23" s="66"/>
      <c r="BP23" s="66"/>
      <c r="BQ23" s="66"/>
      <c r="BR23" s="66"/>
      <c r="BS23" s="66"/>
      <c r="BT23" s="67"/>
      <c r="BU23" s="66"/>
      <c r="BV23" s="66"/>
      <c r="BW23" s="66"/>
      <c r="BX23" s="66"/>
      <c r="BY23" s="66"/>
      <c r="BZ23" s="66"/>
      <c r="CA23" s="66"/>
      <c r="CB23" s="66"/>
      <c r="CC23" s="61"/>
      <c r="CD23" s="62"/>
      <c r="CE23" s="62"/>
      <c r="CF23" s="62"/>
      <c r="CG23" s="62"/>
      <c r="CH23" s="62"/>
      <c r="CI23" s="62"/>
      <c r="CJ23" s="63"/>
      <c r="CK23" s="66"/>
      <c r="CL23" s="66"/>
      <c r="CM23" s="66"/>
      <c r="CN23" s="61"/>
      <c r="CO23" s="62"/>
      <c r="CP23" s="62"/>
      <c r="CQ23" s="62"/>
      <c r="CR23" s="62"/>
      <c r="CS23" s="62"/>
      <c r="CT23" s="62"/>
      <c r="CU23" s="63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40"/>
      <c r="DL23" s="65"/>
      <c r="DM23" s="66"/>
      <c r="DN23" s="64"/>
      <c r="DO23" s="14"/>
      <c r="DP23" s="14"/>
      <c r="DQ23" s="14"/>
      <c r="DR23" s="14"/>
      <c r="DS23" s="14"/>
      <c r="DT23" s="14"/>
      <c r="DU23" s="44"/>
      <c r="EE23" s="115"/>
    </row>
    <row r="24" spans="2:135" ht="9.9499999999999993" customHeight="1" x14ac:dyDescent="0.15">
      <c r="B24" s="33"/>
      <c r="C24" s="34"/>
      <c r="D24" s="34"/>
      <c r="E24" s="34"/>
      <c r="F24" s="35"/>
      <c r="T24" s="1406"/>
      <c r="U24" s="1333"/>
      <c r="V24" s="1333"/>
      <c r="W24" s="1333"/>
      <c r="X24" s="1333"/>
      <c r="Y24" s="1407"/>
      <c r="Z24" s="45"/>
      <c r="AA24" s="45"/>
      <c r="AB24" s="45"/>
      <c r="AC24" s="45"/>
      <c r="AD24" s="1422" t="s">
        <v>158</v>
      </c>
      <c r="AE24" s="1421"/>
      <c r="AF24" s="1421"/>
      <c r="AG24" s="1421"/>
      <c r="AH24" s="1421"/>
      <c r="AI24" s="1421"/>
      <c r="AJ24" s="45"/>
      <c r="AK24" s="45"/>
      <c r="AL24" s="45"/>
      <c r="AM24" s="56"/>
      <c r="AN24" s="50"/>
      <c r="AO24" s="50"/>
      <c r="AP24" s="50"/>
      <c r="AQ24" s="64"/>
      <c r="AR24" s="14"/>
      <c r="AS24" s="14"/>
      <c r="AT24" s="14"/>
      <c r="AU24" s="14"/>
      <c r="AV24" s="14"/>
      <c r="AW24" s="14"/>
      <c r="AX24" s="44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8"/>
      <c r="BL24" s="66"/>
      <c r="BM24" s="1446" t="s">
        <v>159</v>
      </c>
      <c r="BN24" s="1421"/>
      <c r="BO24" s="1421"/>
      <c r="BP24" s="1421"/>
      <c r="BQ24" s="1421"/>
      <c r="BR24" s="1421"/>
      <c r="BS24" s="1421"/>
      <c r="BT24" s="67"/>
      <c r="BU24" s="66"/>
      <c r="BV24" s="66"/>
      <c r="BW24" s="1423" t="s">
        <v>160</v>
      </c>
      <c r="BX24" s="1421"/>
      <c r="BY24" s="1421"/>
      <c r="BZ24" s="1421"/>
      <c r="CA24" s="66"/>
      <c r="CB24" s="66"/>
      <c r="CC24" s="65"/>
      <c r="CD24" s="66"/>
      <c r="CE24" s="66"/>
      <c r="CF24" s="66"/>
      <c r="CG24" s="66"/>
      <c r="CH24" s="66"/>
      <c r="CI24" s="66"/>
      <c r="CJ24" s="67"/>
      <c r="CK24" s="66"/>
      <c r="CL24" s="66"/>
      <c r="CM24" s="66"/>
      <c r="CN24" s="65"/>
      <c r="CO24" s="66"/>
      <c r="CP24" s="66"/>
      <c r="CQ24" s="66"/>
      <c r="CR24" s="66"/>
      <c r="CS24" s="66"/>
      <c r="CT24" s="66"/>
      <c r="CU24" s="67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40"/>
      <c r="DL24" s="65"/>
      <c r="DM24" s="66"/>
      <c r="DN24" s="61"/>
      <c r="DO24" s="62"/>
      <c r="DP24" s="62"/>
      <c r="DQ24" s="62"/>
      <c r="DR24" s="62"/>
      <c r="DS24" s="61"/>
      <c r="DT24" s="62"/>
      <c r="DU24" s="63"/>
      <c r="EE24" s="115"/>
    </row>
    <row r="25" spans="2:135" ht="9.9499999999999993" customHeight="1" x14ac:dyDescent="0.15">
      <c r="B25" s="33"/>
      <c r="C25" s="34"/>
      <c r="D25" s="34"/>
      <c r="E25" s="34"/>
      <c r="F25" s="35"/>
      <c r="S25" s="80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1421"/>
      <c r="AE25" s="1421"/>
      <c r="AF25" s="1421"/>
      <c r="AG25" s="1421"/>
      <c r="AH25" s="1421"/>
      <c r="AI25" s="1421"/>
      <c r="AJ25" s="45"/>
      <c r="AK25" s="45"/>
      <c r="AL25" s="45"/>
      <c r="AM25" s="56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81"/>
      <c r="BL25" s="66"/>
      <c r="BM25" s="1421"/>
      <c r="BN25" s="1421"/>
      <c r="BO25" s="1421"/>
      <c r="BP25" s="1421"/>
      <c r="BQ25" s="1421"/>
      <c r="BR25" s="1421"/>
      <c r="BS25" s="1421"/>
      <c r="BT25" s="67"/>
      <c r="BU25" s="66"/>
      <c r="BV25" s="66"/>
      <c r="BW25" s="1421"/>
      <c r="BX25" s="1421"/>
      <c r="BY25" s="1421"/>
      <c r="BZ25" s="1421"/>
      <c r="CA25" s="66"/>
      <c r="CB25" s="66"/>
      <c r="CC25" s="65"/>
      <c r="CD25" s="66"/>
      <c r="CE25" s="66"/>
      <c r="CF25" s="66"/>
      <c r="CG25" s="66"/>
      <c r="CH25" s="66"/>
      <c r="CI25" s="66"/>
      <c r="CJ25" s="67"/>
      <c r="CK25" s="66"/>
      <c r="CL25" s="66"/>
      <c r="CM25" s="66"/>
      <c r="CN25" s="65"/>
      <c r="CO25" s="66"/>
      <c r="CP25" s="66"/>
      <c r="CQ25" s="66"/>
      <c r="CR25" s="66"/>
      <c r="CS25" s="66"/>
      <c r="CT25" s="66"/>
      <c r="CU25" s="67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40"/>
      <c r="DL25" s="65"/>
      <c r="DM25" s="66"/>
      <c r="DN25" s="65"/>
      <c r="DO25" s="229" t="s">
        <v>129</v>
      </c>
      <c r="DP25" s="66"/>
      <c r="DQ25" s="66"/>
      <c r="DR25" s="66"/>
      <c r="DS25" s="237" t="s">
        <v>442</v>
      </c>
      <c r="DT25" s="66"/>
      <c r="DU25" s="67"/>
      <c r="EE25" s="115"/>
    </row>
    <row r="26" spans="2:135" ht="9.9499999999999993" customHeight="1" x14ac:dyDescent="0.15">
      <c r="B26" s="33"/>
      <c r="C26" s="34"/>
      <c r="D26" s="34"/>
      <c r="E26" s="34"/>
      <c r="F26" s="35"/>
      <c r="S26" s="80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56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82"/>
      <c r="BL26" s="66"/>
      <c r="BM26" s="34"/>
      <c r="BN26" s="66"/>
      <c r="BO26" s="66"/>
      <c r="BP26" s="66"/>
      <c r="BQ26" s="66"/>
      <c r="BR26" s="66"/>
      <c r="BS26" s="66"/>
      <c r="BT26" s="67"/>
      <c r="BU26" s="66"/>
      <c r="BV26" s="66"/>
      <c r="BW26" s="34"/>
      <c r="BX26" s="66"/>
      <c r="BY26" s="66"/>
      <c r="BZ26" s="66"/>
      <c r="CA26" s="66"/>
      <c r="CB26" s="66"/>
      <c r="CC26" s="65"/>
      <c r="CD26" s="1423" t="s">
        <v>156</v>
      </c>
      <c r="CE26" s="1421"/>
      <c r="CF26" s="1421"/>
      <c r="CG26" s="1421"/>
      <c r="CH26" s="1421"/>
      <c r="CI26" s="1421"/>
      <c r="CJ26" s="1432"/>
      <c r="CK26" s="66"/>
      <c r="CL26" s="66"/>
      <c r="CM26" s="35"/>
      <c r="CN26" s="68" t="s">
        <v>161</v>
      </c>
      <c r="CO26" s="34"/>
      <c r="CP26" s="34"/>
      <c r="CQ26" s="34"/>
      <c r="CR26" s="34"/>
      <c r="CS26" s="66"/>
      <c r="CT26" s="66"/>
      <c r="CU26" s="67"/>
      <c r="CV26" s="58"/>
      <c r="CW26" s="1420" t="s">
        <v>162</v>
      </c>
      <c r="CX26" s="1421"/>
      <c r="CY26" s="1421"/>
      <c r="CZ26" s="1421"/>
      <c r="DA26" s="1421"/>
      <c r="DB26" s="1421"/>
      <c r="DC26" s="1421"/>
      <c r="DD26" s="1293"/>
      <c r="DE26" s="58"/>
      <c r="DF26" s="58"/>
      <c r="DG26" s="40"/>
      <c r="DL26" s="65"/>
      <c r="DM26" s="66"/>
      <c r="DN26" s="69"/>
      <c r="DO26" s="70"/>
      <c r="DP26" s="70"/>
      <c r="DQ26" s="70"/>
      <c r="DR26" s="70"/>
      <c r="DS26" s="69"/>
      <c r="DT26" s="70"/>
      <c r="DU26" s="72"/>
      <c r="EE26" s="115"/>
    </row>
    <row r="27" spans="2:135" ht="9.9499999999999993" customHeight="1" x14ac:dyDescent="0.15">
      <c r="B27" s="33"/>
      <c r="C27" s="34"/>
      <c r="D27" s="34"/>
      <c r="E27" s="34"/>
      <c r="F27" s="35"/>
      <c r="S27" s="80"/>
      <c r="T27" s="45"/>
      <c r="U27" s="76" t="s">
        <v>163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56"/>
      <c r="AN27" s="50"/>
      <c r="AO27" s="50"/>
      <c r="AP27" s="50"/>
      <c r="AQ27" s="50"/>
      <c r="AR27" s="50"/>
      <c r="AS27" s="50"/>
      <c r="AT27" s="50"/>
      <c r="AU27" s="50"/>
      <c r="AV27" s="83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82"/>
      <c r="BL27" s="66"/>
      <c r="BM27" s="66"/>
      <c r="BN27" s="66"/>
      <c r="BO27" s="66"/>
      <c r="BP27" s="66"/>
      <c r="BQ27" s="66"/>
      <c r="BR27" s="66"/>
      <c r="BS27" s="66"/>
      <c r="BT27" s="67"/>
      <c r="BU27" s="66"/>
      <c r="BV27" s="66"/>
      <c r="BW27" s="66"/>
      <c r="BX27" s="66"/>
      <c r="BY27" s="66"/>
      <c r="BZ27" s="66"/>
      <c r="CA27" s="66"/>
      <c r="CB27" s="66"/>
      <c r="CC27" s="65"/>
      <c r="CD27" s="1421"/>
      <c r="CE27" s="1421"/>
      <c r="CF27" s="1421"/>
      <c r="CG27" s="1421"/>
      <c r="CH27" s="1421"/>
      <c r="CI27" s="1421"/>
      <c r="CJ27" s="1432"/>
      <c r="CK27" s="66"/>
      <c r="CL27" s="66"/>
      <c r="CM27" s="66"/>
      <c r="CN27" s="65"/>
      <c r="CO27" s="66"/>
      <c r="CP27" s="66"/>
      <c r="CQ27" s="66"/>
      <c r="CR27" s="66"/>
      <c r="CS27" s="66"/>
      <c r="CT27" s="66"/>
      <c r="CU27" s="67"/>
      <c r="CV27" s="58"/>
      <c r="CW27" s="1421"/>
      <c r="CX27" s="1421"/>
      <c r="CY27" s="1421"/>
      <c r="CZ27" s="1421"/>
      <c r="DA27" s="1421"/>
      <c r="DB27" s="1421"/>
      <c r="DC27" s="1421"/>
      <c r="DD27" s="1293"/>
      <c r="DE27" s="58"/>
      <c r="DF27" s="58"/>
      <c r="DG27" s="40"/>
      <c r="DL27" s="65"/>
      <c r="DM27" s="66"/>
      <c r="DN27" s="37"/>
      <c r="DO27" s="38"/>
      <c r="DP27" s="38"/>
      <c r="DQ27" s="38"/>
      <c r="DR27" s="38"/>
      <c r="DS27" s="38"/>
      <c r="DT27" s="38"/>
      <c r="DU27" s="39"/>
      <c r="EE27" s="115"/>
    </row>
    <row r="28" spans="2:135" ht="9.9499999999999993" customHeight="1" x14ac:dyDescent="0.15">
      <c r="B28" s="33"/>
      <c r="C28" s="34"/>
      <c r="D28" s="34"/>
      <c r="E28" s="34"/>
      <c r="F28" s="35"/>
      <c r="S28" s="80"/>
      <c r="T28" s="45"/>
      <c r="U28" s="76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56"/>
      <c r="AN28" s="50"/>
      <c r="AO28" s="50"/>
      <c r="AP28" s="50"/>
      <c r="AQ28" s="50"/>
      <c r="AR28" s="50"/>
      <c r="AS28" s="50"/>
      <c r="AT28" s="50"/>
      <c r="AU28" s="50"/>
      <c r="AV28" s="83" t="s">
        <v>164</v>
      </c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82"/>
      <c r="BL28" s="66"/>
      <c r="BM28" s="66"/>
      <c r="BN28" s="66"/>
      <c r="BO28" s="66"/>
      <c r="BP28" s="66"/>
      <c r="BQ28" s="66"/>
      <c r="BR28" s="66"/>
      <c r="BS28" s="66"/>
      <c r="BT28" s="67"/>
      <c r="BU28" s="66"/>
      <c r="BV28" s="66"/>
      <c r="BW28" s="66"/>
      <c r="BX28" s="66"/>
      <c r="BY28" s="66"/>
      <c r="BZ28" s="66"/>
      <c r="CA28" s="66"/>
      <c r="CB28" s="66"/>
      <c r="CC28" s="65"/>
      <c r="CD28" s="66"/>
      <c r="CE28" s="66"/>
      <c r="CF28" s="66"/>
      <c r="CG28" s="66"/>
      <c r="CH28" s="66"/>
      <c r="CI28" s="66"/>
      <c r="CJ28" s="67"/>
      <c r="CK28" s="66"/>
      <c r="CL28" s="66"/>
      <c r="CM28" s="66"/>
      <c r="CN28" s="65"/>
      <c r="CO28" s="66"/>
      <c r="CP28" s="66"/>
      <c r="CQ28" s="66"/>
      <c r="CR28" s="66"/>
      <c r="CS28" s="66"/>
      <c r="CT28" s="66"/>
      <c r="CU28" s="67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40"/>
      <c r="DL28" s="65"/>
      <c r="DM28" s="66"/>
      <c r="DN28" s="64"/>
      <c r="DO28" s="14"/>
      <c r="DP28" s="14"/>
      <c r="DQ28" s="14"/>
      <c r="DR28" s="14"/>
      <c r="DS28" s="14"/>
      <c r="DT28" s="14"/>
      <c r="DU28" s="44"/>
      <c r="EE28" s="115"/>
    </row>
    <row r="29" spans="2:135" ht="9.9499999999999993" customHeight="1" x14ac:dyDescent="0.15">
      <c r="B29" s="33"/>
      <c r="C29" s="34"/>
      <c r="D29" s="34"/>
      <c r="E29" s="34"/>
      <c r="F29" s="35"/>
      <c r="S29" s="80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56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84"/>
      <c r="BL29" s="66"/>
      <c r="BM29" s="66"/>
      <c r="BN29" s="66"/>
      <c r="BO29" s="66"/>
      <c r="BP29" s="66"/>
      <c r="BQ29" s="66"/>
      <c r="BR29" s="66"/>
      <c r="BS29" s="66"/>
      <c r="BT29" s="67"/>
      <c r="BU29" s="66"/>
      <c r="BV29" s="66"/>
      <c r="BW29" s="66"/>
      <c r="BX29" s="66"/>
      <c r="BY29" s="66"/>
      <c r="BZ29" s="66"/>
      <c r="CA29" s="66"/>
      <c r="CB29" s="66"/>
      <c r="CC29" s="69"/>
      <c r="CD29" s="70"/>
      <c r="CE29" s="70"/>
      <c r="CF29" s="70"/>
      <c r="CG29" s="70"/>
      <c r="CH29" s="70"/>
      <c r="CI29" s="70"/>
      <c r="CJ29" s="72"/>
      <c r="CK29" s="66"/>
      <c r="CL29" s="66"/>
      <c r="CM29" s="66"/>
      <c r="CN29" s="69"/>
      <c r="CO29" s="70"/>
      <c r="CP29" s="70"/>
      <c r="CQ29" s="70"/>
      <c r="CR29" s="70"/>
      <c r="CS29" s="70"/>
      <c r="CT29" s="70"/>
      <c r="CU29" s="72"/>
      <c r="CV29" s="73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40"/>
      <c r="DL29" s="65"/>
      <c r="DM29" s="66"/>
      <c r="DN29" s="61"/>
      <c r="DO29" s="62"/>
      <c r="DP29" s="62"/>
      <c r="DQ29" s="62"/>
      <c r="DR29" s="62"/>
      <c r="DS29" s="61"/>
      <c r="DT29" s="62"/>
      <c r="DU29" s="63"/>
      <c r="EE29" s="115"/>
    </row>
    <row r="30" spans="2:135" ht="9.9499999999999993" customHeight="1" x14ac:dyDescent="0.15">
      <c r="B30" s="33"/>
      <c r="C30" s="34"/>
      <c r="D30" s="1434" t="s">
        <v>165</v>
      </c>
      <c r="E30" s="1435"/>
      <c r="F30" s="1435"/>
      <c r="G30" s="1435"/>
      <c r="H30" s="1436"/>
      <c r="T30" s="37"/>
      <c r="U30" s="38"/>
      <c r="V30" s="38"/>
      <c r="W30" s="38"/>
      <c r="X30" s="38"/>
      <c r="Y30" s="39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56"/>
      <c r="AN30" s="37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9"/>
      <c r="BO30" s="69"/>
      <c r="BP30" s="70"/>
      <c r="BQ30" s="70"/>
      <c r="BR30" s="70"/>
      <c r="BS30" s="70"/>
      <c r="BT30" s="72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3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9"/>
      <c r="DG30" s="40"/>
      <c r="DL30" s="65"/>
      <c r="DM30" s="66"/>
      <c r="DN30" s="65"/>
      <c r="DO30" s="229" t="s">
        <v>129</v>
      </c>
      <c r="DP30" s="66"/>
      <c r="DQ30" s="66"/>
      <c r="DR30" s="66"/>
      <c r="DS30" s="237" t="s">
        <v>442</v>
      </c>
      <c r="DT30" s="66"/>
      <c r="DU30" s="67"/>
      <c r="EE30" s="115"/>
    </row>
    <row r="31" spans="2:135" ht="9.9499999999999993" customHeight="1" x14ac:dyDescent="0.15">
      <c r="B31" s="33"/>
      <c r="C31" s="34"/>
      <c r="D31" s="1437"/>
      <c r="E31" s="1438"/>
      <c r="F31" s="1438"/>
      <c r="G31" s="1438"/>
      <c r="H31" s="1439"/>
      <c r="S31" s="41"/>
      <c r="T31" s="85" t="s">
        <v>166</v>
      </c>
      <c r="U31" s="2"/>
      <c r="V31" s="86"/>
      <c r="W31" s="86"/>
      <c r="X31" s="86"/>
      <c r="Y31" s="87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56"/>
      <c r="AN31" s="40"/>
      <c r="AV31" s="2" t="s">
        <v>198</v>
      </c>
      <c r="BL31" s="14"/>
      <c r="BM31" s="14"/>
      <c r="BN31" s="14"/>
      <c r="BO31" s="14"/>
      <c r="BP31" s="14"/>
      <c r="BQ31" s="14"/>
      <c r="BR31" s="14"/>
      <c r="BS31" s="14"/>
      <c r="BT31" s="44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7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9"/>
      <c r="DG31" s="40"/>
      <c r="DL31" s="65"/>
      <c r="DM31" s="66"/>
      <c r="DN31" s="69"/>
      <c r="DO31" s="70"/>
      <c r="DP31" s="70"/>
      <c r="DQ31" s="70"/>
      <c r="DR31" s="70"/>
      <c r="DS31" s="69"/>
      <c r="DT31" s="70"/>
      <c r="DU31" s="72"/>
      <c r="EE31" s="115"/>
    </row>
    <row r="32" spans="2:135" ht="9.9499999999999993" customHeight="1" x14ac:dyDescent="0.15">
      <c r="B32" s="33"/>
      <c r="C32" s="34"/>
      <c r="D32" s="37"/>
      <c r="E32" s="38"/>
      <c r="F32" s="38"/>
      <c r="G32" s="38"/>
      <c r="H32" s="39"/>
      <c r="T32" s="88"/>
      <c r="U32" s="89"/>
      <c r="V32" s="89"/>
      <c r="W32" s="89"/>
      <c r="X32" s="89"/>
      <c r="Y32" s="90"/>
      <c r="Z32" s="91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3"/>
      <c r="AN32" s="40"/>
      <c r="BK32" s="41"/>
      <c r="BL32" s="66"/>
      <c r="BM32" s="66"/>
      <c r="BN32" s="66"/>
      <c r="BO32" s="66"/>
      <c r="BP32" s="66"/>
      <c r="BQ32" s="66"/>
      <c r="BR32" s="66"/>
      <c r="BS32" s="66"/>
      <c r="BT32" s="67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7"/>
      <c r="CV32" s="58"/>
      <c r="CW32" s="58"/>
      <c r="CX32" s="58"/>
      <c r="CY32" s="1420" t="s">
        <v>116</v>
      </c>
      <c r="CZ32" s="1421"/>
      <c r="DA32" s="1421"/>
      <c r="DB32" s="1293"/>
      <c r="DC32" s="58"/>
      <c r="DD32" s="58"/>
      <c r="DE32" s="58"/>
      <c r="DF32" s="59"/>
      <c r="DG32" s="231"/>
      <c r="DH32" s="232"/>
      <c r="DI32" s="232"/>
      <c r="DJ32" s="232"/>
      <c r="DK32" s="232"/>
      <c r="DL32" s="65"/>
      <c r="DM32" s="66"/>
      <c r="DN32" s="61"/>
      <c r="DO32" s="62"/>
      <c r="DP32" s="62"/>
      <c r="DQ32" s="62"/>
      <c r="DR32" s="62"/>
      <c r="DS32" s="61"/>
      <c r="DT32" s="62"/>
      <c r="DU32" s="63"/>
      <c r="EE32" s="115"/>
    </row>
    <row r="33" spans="2:135" ht="9.9499999999999993" customHeight="1" x14ac:dyDescent="0.15">
      <c r="B33" s="33"/>
      <c r="C33" s="34"/>
      <c r="D33" s="40"/>
      <c r="H33" s="41"/>
      <c r="S33" s="80"/>
      <c r="T33" s="94"/>
      <c r="U33" s="94"/>
      <c r="V33" s="94"/>
      <c r="W33" s="94"/>
      <c r="X33" s="94"/>
      <c r="Y33" s="94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95"/>
      <c r="AN33" s="6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44"/>
      <c r="BL33" s="66"/>
      <c r="BM33" s="66"/>
      <c r="BN33" s="66"/>
      <c r="BO33" s="66"/>
      <c r="BP33" s="66"/>
      <c r="BQ33" s="66"/>
      <c r="BR33" s="66"/>
      <c r="BS33" s="66"/>
      <c r="BT33" s="67"/>
      <c r="BU33" s="66"/>
      <c r="BV33" s="66"/>
      <c r="BW33" s="66"/>
      <c r="BX33" s="66"/>
      <c r="BY33" s="66"/>
      <c r="BZ33" s="66"/>
      <c r="CA33" s="66"/>
      <c r="CB33" s="66"/>
      <c r="CC33" s="96"/>
      <c r="CD33" s="97"/>
      <c r="CE33" s="97"/>
      <c r="CF33" s="97"/>
      <c r="CG33" s="97"/>
      <c r="CH33" s="97"/>
      <c r="CI33" s="97"/>
      <c r="CJ33" s="98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7"/>
      <c r="CV33" s="58"/>
      <c r="CW33" s="58"/>
      <c r="CX33" s="58"/>
      <c r="CY33" s="1421"/>
      <c r="CZ33" s="1421"/>
      <c r="DA33" s="1421"/>
      <c r="DB33" s="1293"/>
      <c r="DC33" s="58"/>
      <c r="DD33" s="58"/>
      <c r="DE33" s="58"/>
      <c r="DF33" s="59"/>
      <c r="DG33" s="233" t="s">
        <v>443</v>
      </c>
      <c r="DH33" s="234"/>
      <c r="DI33" s="234"/>
      <c r="DJ33" s="234"/>
      <c r="DK33" s="234"/>
      <c r="DL33" s="65"/>
      <c r="DM33" s="66"/>
      <c r="DN33" s="65"/>
      <c r="DO33" s="229" t="s">
        <v>129</v>
      </c>
      <c r="DP33" s="66"/>
      <c r="DQ33" s="66"/>
      <c r="DR33" s="66"/>
      <c r="DS33" s="237" t="s">
        <v>442</v>
      </c>
      <c r="DT33" s="66"/>
      <c r="DU33" s="67"/>
      <c r="EE33" s="115"/>
    </row>
    <row r="34" spans="2:135" ht="9.9499999999999993" customHeight="1" x14ac:dyDescent="0.15">
      <c r="B34" s="33"/>
      <c r="C34" s="34"/>
      <c r="D34" s="40"/>
      <c r="H34" s="41"/>
      <c r="S34" s="80"/>
      <c r="T34" s="94"/>
      <c r="U34" s="94"/>
      <c r="V34" s="94"/>
      <c r="W34" s="94"/>
      <c r="X34" s="94"/>
      <c r="Y34" s="94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56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82"/>
      <c r="BL34" s="66"/>
      <c r="BM34" s="66"/>
      <c r="BN34" s="66"/>
      <c r="BO34" s="66"/>
      <c r="BP34" s="66"/>
      <c r="BQ34" s="66"/>
      <c r="BR34" s="66"/>
      <c r="BS34" s="66"/>
      <c r="BT34" s="67"/>
      <c r="BU34" s="66"/>
      <c r="BV34" s="66"/>
      <c r="BW34" s="66"/>
      <c r="BX34" s="66"/>
      <c r="BY34" s="66"/>
      <c r="BZ34" s="66"/>
      <c r="CA34" s="66"/>
      <c r="CB34" s="66"/>
      <c r="CC34" s="99"/>
      <c r="CD34" s="100"/>
      <c r="CE34" s="100"/>
      <c r="CF34" s="100"/>
      <c r="CG34" s="100"/>
      <c r="CH34" s="100"/>
      <c r="CI34" s="100"/>
      <c r="CJ34" s="101"/>
      <c r="CK34" s="66"/>
      <c r="CL34" s="66"/>
      <c r="CM34" s="66"/>
      <c r="CN34" s="66"/>
      <c r="CO34" s="1423" t="s">
        <v>167</v>
      </c>
      <c r="CP34" s="1421"/>
      <c r="CQ34" s="1421"/>
      <c r="CR34" s="66"/>
      <c r="CS34" s="66"/>
      <c r="CT34" s="66"/>
      <c r="CU34" s="67"/>
      <c r="CV34" s="73"/>
      <c r="CW34" s="74"/>
      <c r="CX34" s="74"/>
      <c r="CY34" s="74"/>
      <c r="CZ34" s="74"/>
      <c r="DA34" s="74"/>
      <c r="DB34" s="74"/>
      <c r="DC34" s="74"/>
      <c r="DD34" s="74"/>
      <c r="DE34" s="74"/>
      <c r="DF34" s="75"/>
      <c r="DG34" s="235"/>
      <c r="DH34" s="236"/>
      <c r="DI34" s="236"/>
      <c r="DJ34" s="236"/>
      <c r="DK34" s="236"/>
      <c r="DL34" s="65"/>
      <c r="DM34" s="66"/>
      <c r="DN34" s="69"/>
      <c r="DO34" s="70"/>
      <c r="DP34" s="70"/>
      <c r="DQ34" s="70"/>
      <c r="DR34" s="70"/>
      <c r="DS34" s="69"/>
      <c r="DT34" s="70"/>
      <c r="DU34" s="72"/>
      <c r="EE34" s="115"/>
    </row>
    <row r="35" spans="2:135" ht="9.9499999999999993" customHeight="1" x14ac:dyDescent="0.15">
      <c r="B35" s="33"/>
      <c r="C35" s="34"/>
      <c r="D35" s="40"/>
      <c r="H35" s="41"/>
      <c r="S35" s="80"/>
      <c r="T35" s="94"/>
      <c r="U35" s="94"/>
      <c r="V35" s="94"/>
      <c r="W35" s="94"/>
      <c r="X35" s="94"/>
      <c r="Y35" s="94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56"/>
      <c r="AN35" s="50"/>
      <c r="AO35" s="50"/>
      <c r="AP35" s="50"/>
      <c r="AQ35" s="50"/>
      <c r="AR35" s="50"/>
      <c r="AS35" s="50"/>
      <c r="AT35" s="50"/>
      <c r="AU35" s="50"/>
      <c r="AV35" s="1430" t="s">
        <v>168</v>
      </c>
      <c r="AW35" s="1421"/>
      <c r="AX35" s="1421"/>
      <c r="AY35" s="1421"/>
      <c r="AZ35" s="1421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82"/>
      <c r="BL35" s="66"/>
      <c r="BM35" s="66"/>
      <c r="BN35" s="66"/>
      <c r="BO35" s="66"/>
      <c r="BP35" s="66"/>
      <c r="BQ35" s="66"/>
      <c r="BR35" s="66"/>
      <c r="BS35" s="66"/>
      <c r="BT35" s="67"/>
      <c r="BU35" s="66"/>
      <c r="BV35" s="66"/>
      <c r="BW35" s="66"/>
      <c r="BX35" s="66"/>
      <c r="BY35" s="66"/>
      <c r="BZ35" s="66"/>
      <c r="CA35" s="66"/>
      <c r="CB35" s="66"/>
      <c r="CC35" s="99"/>
      <c r="CD35" s="100"/>
      <c r="CE35" s="1431" t="s">
        <v>169</v>
      </c>
      <c r="CF35" s="1421"/>
      <c r="CG35" s="1421"/>
      <c r="CH35" s="100"/>
      <c r="CI35" s="100"/>
      <c r="CJ35" s="101"/>
      <c r="CK35" s="66"/>
      <c r="CL35" s="66"/>
      <c r="CM35" s="66"/>
      <c r="CN35" s="66"/>
      <c r="CO35" s="1421"/>
      <c r="CP35" s="1421"/>
      <c r="CQ35" s="1421"/>
      <c r="CR35" s="66"/>
      <c r="CS35" s="66"/>
      <c r="CT35" s="66"/>
      <c r="CU35" s="67"/>
      <c r="CV35" s="58"/>
      <c r="CW35" s="58"/>
      <c r="CX35" s="53"/>
      <c r="CY35" s="54"/>
      <c r="CZ35" s="54"/>
      <c r="DA35" s="54"/>
      <c r="DB35" s="54"/>
      <c r="DC35" s="54"/>
      <c r="DD35" s="54"/>
      <c r="DE35" s="54"/>
      <c r="DF35" s="55"/>
      <c r="DG35" s="40"/>
      <c r="DL35" s="65"/>
      <c r="DM35" s="66"/>
      <c r="DN35" s="37"/>
      <c r="DO35" s="38"/>
      <c r="DP35" s="38"/>
      <c r="DQ35" s="38"/>
      <c r="DR35" s="38"/>
      <c r="DS35" s="38"/>
      <c r="DT35" s="38"/>
      <c r="DU35" s="39"/>
      <c r="EE35" s="115"/>
    </row>
    <row r="36" spans="2:135" ht="9.9499999999999993" customHeight="1" x14ac:dyDescent="0.15">
      <c r="B36" s="33"/>
      <c r="C36" s="34"/>
      <c r="D36" s="40"/>
      <c r="E36" s="1428" t="s">
        <v>170</v>
      </c>
      <c r="F36" s="1421"/>
      <c r="G36" s="1421"/>
      <c r="H36" s="1432"/>
      <c r="S36" s="80"/>
      <c r="T36" s="45"/>
      <c r="U36" s="76" t="s">
        <v>171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56"/>
      <c r="AN36" s="50"/>
      <c r="AO36" s="50"/>
      <c r="AP36" s="50"/>
      <c r="AQ36" s="50"/>
      <c r="AR36" s="50"/>
      <c r="AS36" s="50"/>
      <c r="AT36" s="50"/>
      <c r="AU36" s="50"/>
      <c r="AV36" s="1421"/>
      <c r="AW36" s="1421"/>
      <c r="AX36" s="1421"/>
      <c r="AY36" s="1421"/>
      <c r="AZ36" s="1421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82"/>
      <c r="BL36" s="66"/>
      <c r="BM36" s="66"/>
      <c r="BN36" s="66"/>
      <c r="BO36" s="66"/>
      <c r="BP36" s="66"/>
      <c r="BQ36" s="66"/>
      <c r="BR36" s="66"/>
      <c r="BS36" s="66"/>
      <c r="BT36" s="67"/>
      <c r="BU36" s="66"/>
      <c r="BV36" s="66"/>
      <c r="BW36" s="66"/>
      <c r="BX36" s="66"/>
      <c r="BY36" s="66"/>
      <c r="BZ36" s="66"/>
      <c r="CA36" s="66"/>
      <c r="CB36" s="66"/>
      <c r="CC36" s="99"/>
      <c r="CD36" s="100"/>
      <c r="CE36" s="1421"/>
      <c r="CF36" s="1421"/>
      <c r="CG36" s="1421"/>
      <c r="CH36" s="100"/>
      <c r="CI36" s="100"/>
      <c r="CJ36" s="101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7"/>
      <c r="CV36" s="58"/>
      <c r="CW36" s="58"/>
      <c r="CX36" s="57"/>
      <c r="CY36" s="58"/>
      <c r="CZ36" s="58"/>
      <c r="DA36" s="58"/>
      <c r="DB36" s="58"/>
      <c r="DC36" s="58"/>
      <c r="DD36" s="58"/>
      <c r="DE36" s="58"/>
      <c r="DF36" s="59"/>
      <c r="DG36" s="40"/>
      <c r="DL36" s="65"/>
      <c r="DM36" s="66"/>
      <c r="DN36" s="64"/>
      <c r="DO36" s="14"/>
      <c r="DP36" s="14"/>
      <c r="DQ36" s="14"/>
      <c r="DR36" s="14"/>
      <c r="DS36" s="14"/>
      <c r="DT36" s="14"/>
      <c r="DU36" s="44"/>
      <c r="EE36" s="115"/>
    </row>
    <row r="37" spans="2:135" ht="9.9499999999999993" customHeight="1" x14ac:dyDescent="0.15">
      <c r="B37" s="33"/>
      <c r="C37" s="34"/>
      <c r="D37" s="40"/>
      <c r="E37" s="1421"/>
      <c r="F37" s="1421"/>
      <c r="G37" s="1421"/>
      <c r="H37" s="1432"/>
      <c r="S37" s="80"/>
      <c r="T37" s="45"/>
      <c r="U37" s="76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56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82"/>
      <c r="BL37" s="66"/>
      <c r="BM37" s="66"/>
      <c r="BN37" s="66"/>
      <c r="BO37" s="66"/>
      <c r="BP37" s="66"/>
      <c r="BQ37" s="66"/>
      <c r="BR37" s="66"/>
      <c r="BS37" s="66"/>
      <c r="BT37" s="67"/>
      <c r="BU37" s="66"/>
      <c r="BV37" s="66"/>
      <c r="BW37" s="66"/>
      <c r="BX37" s="66"/>
      <c r="BY37" s="66"/>
      <c r="BZ37" s="66"/>
      <c r="CA37" s="66"/>
      <c r="CB37" s="66"/>
      <c r="CC37" s="99"/>
      <c r="CD37" s="1433" t="s">
        <v>199</v>
      </c>
      <c r="CE37" s="1421"/>
      <c r="CF37" s="1421"/>
      <c r="CG37" s="1421"/>
      <c r="CH37" s="100"/>
      <c r="CI37" s="100"/>
      <c r="CJ37" s="101"/>
      <c r="CK37" s="102"/>
      <c r="CL37" s="103"/>
      <c r="CM37" s="103"/>
      <c r="CN37" s="103"/>
      <c r="CO37" s="103"/>
      <c r="CP37" s="103"/>
      <c r="CQ37" s="103"/>
      <c r="CR37" s="103"/>
      <c r="CS37" s="103"/>
      <c r="CT37" s="103"/>
      <c r="CU37" s="104"/>
      <c r="CV37" s="58"/>
      <c r="CW37" s="58"/>
      <c r="CX37" s="57"/>
      <c r="CY37" s="58"/>
      <c r="CZ37" s="58"/>
      <c r="DA37" s="58"/>
      <c r="DB37" s="58"/>
      <c r="DC37" s="58"/>
      <c r="DD37" s="58"/>
      <c r="DE37" s="58"/>
      <c r="DF37" s="59"/>
      <c r="DG37" s="40"/>
      <c r="DL37" s="65"/>
      <c r="DM37" s="66"/>
      <c r="DN37" s="37"/>
      <c r="DO37" s="38"/>
      <c r="DP37" s="38"/>
      <c r="DQ37" s="38"/>
      <c r="DR37" s="38"/>
      <c r="DS37" s="38"/>
      <c r="DT37" s="38"/>
      <c r="DU37" s="39"/>
      <c r="EE37" s="115"/>
    </row>
    <row r="38" spans="2:135" ht="9.9499999999999993" customHeight="1" x14ac:dyDescent="0.15">
      <c r="B38" s="33"/>
      <c r="C38" s="34"/>
      <c r="D38" s="40"/>
      <c r="H38" s="41"/>
      <c r="S38" s="80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56"/>
      <c r="AN38" s="50"/>
      <c r="AO38" s="50"/>
      <c r="AP38" s="50"/>
      <c r="AQ38" s="50"/>
      <c r="AR38" s="50"/>
      <c r="AS38" s="50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84"/>
      <c r="BL38" s="66"/>
      <c r="BM38" s="34"/>
      <c r="BN38" s="66"/>
      <c r="BO38" s="66"/>
      <c r="BP38" s="66"/>
      <c r="BQ38" s="66"/>
      <c r="BR38" s="66"/>
      <c r="BS38" s="66"/>
      <c r="BT38" s="67"/>
      <c r="BU38" s="66"/>
      <c r="BV38" s="66"/>
      <c r="BW38" s="34"/>
      <c r="BX38" s="66"/>
      <c r="BY38" s="66"/>
      <c r="BZ38" s="66"/>
      <c r="CA38" s="66"/>
      <c r="CB38" s="66"/>
      <c r="CC38" s="99"/>
      <c r="CD38" s="1421"/>
      <c r="CE38" s="1421"/>
      <c r="CF38" s="1421"/>
      <c r="CG38" s="1421"/>
      <c r="CH38" s="100"/>
      <c r="CI38" s="100"/>
      <c r="CJ38" s="101"/>
      <c r="CU38" s="41"/>
      <c r="CV38" s="58"/>
      <c r="CW38" s="58"/>
      <c r="CX38" s="57"/>
      <c r="CY38" s="1420" t="s">
        <v>118</v>
      </c>
      <c r="CZ38" s="1421"/>
      <c r="DA38" s="1421"/>
      <c r="DB38" s="1421"/>
      <c r="DC38" s="1421"/>
      <c r="DD38" s="58"/>
      <c r="DE38" s="58"/>
      <c r="DF38" s="59"/>
      <c r="DG38" s="40"/>
      <c r="DL38" s="65"/>
      <c r="DM38" s="66"/>
      <c r="DN38" s="64"/>
      <c r="DO38" s="14"/>
      <c r="DP38" s="14"/>
      <c r="DQ38" s="14"/>
      <c r="DR38" s="14"/>
      <c r="DS38" s="14"/>
      <c r="DT38" s="14"/>
      <c r="DU38" s="44"/>
      <c r="EE38" s="115"/>
    </row>
    <row r="39" spans="2:135" ht="9.9499999999999993" customHeight="1" x14ac:dyDescent="0.15">
      <c r="B39" s="33"/>
      <c r="C39" s="34"/>
      <c r="D39" s="40"/>
      <c r="H39" s="41"/>
      <c r="T39" s="37"/>
      <c r="U39" s="38"/>
      <c r="V39" s="38"/>
      <c r="W39" s="38"/>
      <c r="X39" s="38"/>
      <c r="Y39" s="38"/>
      <c r="Z39" s="38"/>
      <c r="AA39" s="39"/>
      <c r="AB39" s="45"/>
      <c r="AC39" s="45"/>
      <c r="AD39" s="1422" t="s">
        <v>172</v>
      </c>
      <c r="AE39" s="1421"/>
      <c r="AF39" s="1421"/>
      <c r="AG39" s="1421"/>
      <c r="AH39" s="1421"/>
      <c r="AI39" s="1421"/>
      <c r="AJ39" s="45"/>
      <c r="AK39" s="45"/>
      <c r="AL39" s="45"/>
      <c r="AM39" s="56"/>
      <c r="AN39" s="50"/>
      <c r="AO39" s="50"/>
      <c r="AP39" s="50"/>
      <c r="AQ39" s="50"/>
      <c r="AR39" s="50"/>
      <c r="AS39" s="82"/>
      <c r="AX39" s="39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49"/>
      <c r="BL39" s="66"/>
      <c r="BM39" s="66"/>
      <c r="BN39" s="66"/>
      <c r="BO39" s="66"/>
      <c r="BP39" s="66"/>
      <c r="BQ39" s="66"/>
      <c r="BR39" s="66"/>
      <c r="BS39" s="66"/>
      <c r="BT39" s="67"/>
      <c r="BU39" s="66"/>
      <c r="BV39" s="66"/>
      <c r="BW39" s="66"/>
      <c r="BX39" s="66"/>
      <c r="BY39" s="66"/>
      <c r="BZ39" s="66"/>
      <c r="CA39" s="66"/>
      <c r="CB39" s="66"/>
      <c r="CC39" s="106"/>
      <c r="CD39" s="107"/>
      <c r="CE39" s="107"/>
      <c r="CF39" s="107"/>
      <c r="CG39" s="107"/>
      <c r="CH39" s="107"/>
      <c r="CI39" s="107"/>
      <c r="CJ39" s="108"/>
      <c r="CU39" s="41"/>
      <c r="CV39" s="58"/>
      <c r="CW39" s="58"/>
      <c r="CX39" s="57"/>
      <c r="CY39" s="1421"/>
      <c r="CZ39" s="1421"/>
      <c r="DA39" s="1421"/>
      <c r="DB39" s="1421"/>
      <c r="DC39" s="1421"/>
      <c r="DD39" s="58"/>
      <c r="DE39" s="58"/>
      <c r="DF39" s="59"/>
      <c r="DG39" s="40"/>
      <c r="DL39" s="65"/>
      <c r="DM39" s="66"/>
      <c r="DN39" s="61"/>
      <c r="DO39" s="62"/>
      <c r="DP39" s="62"/>
      <c r="DQ39" s="62"/>
      <c r="DR39" s="62"/>
      <c r="DS39" s="61"/>
      <c r="DT39" s="62"/>
      <c r="DU39" s="63"/>
      <c r="EE39" s="115"/>
    </row>
    <row r="40" spans="2:135" ht="9.9499999999999993" customHeight="1" x14ac:dyDescent="0.15">
      <c r="B40" s="33"/>
      <c r="C40" s="34"/>
      <c r="D40" s="40"/>
      <c r="H40" s="41"/>
      <c r="T40" s="40"/>
      <c r="AA40" s="41"/>
      <c r="AB40" s="45"/>
      <c r="AC40" s="45"/>
      <c r="AD40" s="1421"/>
      <c r="AE40" s="1421"/>
      <c r="AF40" s="1421"/>
      <c r="AG40" s="1421"/>
      <c r="AH40" s="1421"/>
      <c r="AI40" s="1421"/>
      <c r="AJ40" s="45"/>
      <c r="AK40" s="45"/>
      <c r="AL40" s="45"/>
      <c r="AM40" s="56"/>
      <c r="AN40" s="50"/>
      <c r="AO40" s="50"/>
      <c r="AP40" s="50"/>
      <c r="AQ40" s="50"/>
      <c r="AR40" s="50"/>
      <c r="AS40" s="82"/>
      <c r="AX40" s="4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2"/>
      <c r="BL40" s="66"/>
      <c r="BM40" s="79" t="s">
        <v>173</v>
      </c>
      <c r="BN40" s="66"/>
      <c r="BO40" s="66"/>
      <c r="BP40" s="66"/>
      <c r="BQ40" s="66"/>
      <c r="BR40" s="66"/>
      <c r="BS40" s="66"/>
      <c r="BT40" s="67"/>
      <c r="BU40" s="66"/>
      <c r="BV40" s="66"/>
      <c r="BW40" s="1423" t="s">
        <v>174</v>
      </c>
      <c r="BX40" s="1421"/>
      <c r="BY40" s="1421"/>
      <c r="BZ40" s="1421"/>
      <c r="CA40" s="1293"/>
      <c r="CB40" s="66"/>
      <c r="CC40" s="37"/>
      <c r="CD40" s="38"/>
      <c r="CE40" s="38"/>
      <c r="CF40" s="38"/>
      <c r="CG40" s="38"/>
      <c r="CH40" s="38"/>
      <c r="CI40" s="38"/>
      <c r="CJ40" s="39"/>
      <c r="CU40" s="41"/>
      <c r="CV40" s="58"/>
      <c r="CW40" s="58"/>
      <c r="CX40" s="57"/>
      <c r="CY40" s="58"/>
      <c r="CZ40" s="58"/>
      <c r="DA40" s="58"/>
      <c r="DB40" s="58"/>
      <c r="DC40" s="58"/>
      <c r="DD40" s="58"/>
      <c r="DE40" s="58"/>
      <c r="DF40" s="59"/>
      <c r="DG40" s="40"/>
      <c r="DL40" s="65"/>
      <c r="DM40" s="66"/>
      <c r="DN40" s="65"/>
      <c r="DO40" s="229" t="s">
        <v>129</v>
      </c>
      <c r="DP40" s="66"/>
      <c r="DQ40" s="66"/>
      <c r="DR40" s="66"/>
      <c r="DS40" s="237" t="s">
        <v>442</v>
      </c>
      <c r="DT40" s="66"/>
      <c r="DU40" s="67"/>
      <c r="EE40" s="115"/>
    </row>
    <row r="41" spans="2:135" ht="9.9499999999999993" customHeight="1" x14ac:dyDescent="0.15">
      <c r="B41" s="33"/>
      <c r="C41" s="34"/>
      <c r="D41" s="64"/>
      <c r="E41" s="14"/>
      <c r="F41" s="14"/>
      <c r="G41" s="14"/>
      <c r="H41" s="44"/>
      <c r="T41" s="40"/>
      <c r="AA41" s="41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56"/>
      <c r="AN41" s="50"/>
      <c r="AO41" s="50"/>
      <c r="AP41" s="50"/>
      <c r="AQ41" s="105"/>
      <c r="AR41" s="105"/>
      <c r="AS41" s="84"/>
      <c r="AX41" s="4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2"/>
      <c r="BL41" s="66"/>
      <c r="BM41" s="66"/>
      <c r="BN41" s="66"/>
      <c r="BO41" s="66"/>
      <c r="BP41" s="66"/>
      <c r="BQ41" s="66"/>
      <c r="BR41" s="66"/>
      <c r="BS41" s="66"/>
      <c r="BT41" s="67"/>
      <c r="BU41" s="66"/>
      <c r="BV41" s="66"/>
      <c r="BW41" s="1421"/>
      <c r="BX41" s="1421"/>
      <c r="BY41" s="1421"/>
      <c r="BZ41" s="1421"/>
      <c r="CA41" s="1293"/>
      <c r="CB41" s="66"/>
      <c r="CC41" s="40"/>
      <c r="CJ41" s="41"/>
      <c r="CU41" s="41"/>
      <c r="CV41" s="58"/>
      <c r="CW41" s="58"/>
      <c r="CX41" s="73"/>
      <c r="CY41" s="74"/>
      <c r="CZ41" s="74"/>
      <c r="DA41" s="74"/>
      <c r="DB41" s="74"/>
      <c r="DC41" s="74"/>
      <c r="DD41" s="74"/>
      <c r="DE41" s="74"/>
      <c r="DF41" s="75"/>
      <c r="DG41" s="40"/>
      <c r="DL41" s="65"/>
      <c r="DM41" s="66"/>
      <c r="DN41" s="69"/>
      <c r="DO41" s="70"/>
      <c r="DP41" s="70"/>
      <c r="DQ41" s="70"/>
      <c r="DR41" s="70"/>
      <c r="DS41" s="69"/>
      <c r="DT41" s="70"/>
      <c r="DU41" s="72"/>
      <c r="EE41" s="115"/>
    </row>
    <row r="42" spans="2:135" ht="9.9499999999999993" customHeight="1" x14ac:dyDescent="0.15">
      <c r="B42" s="33"/>
      <c r="C42" s="34"/>
      <c r="D42" s="34"/>
      <c r="E42" s="34"/>
      <c r="F42" s="35"/>
      <c r="T42" s="1424" t="s">
        <v>175</v>
      </c>
      <c r="U42" s="1421"/>
      <c r="V42" s="1421"/>
      <c r="W42" s="1421"/>
      <c r="X42" s="1421"/>
      <c r="Y42" s="1421"/>
      <c r="Z42" s="1421"/>
      <c r="AA42" s="142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56"/>
      <c r="AN42" s="50"/>
      <c r="AO42" s="50"/>
      <c r="AP42" s="82"/>
      <c r="AX42" s="41"/>
      <c r="AY42" s="51"/>
      <c r="AZ42" s="51"/>
      <c r="BA42" s="51"/>
      <c r="BB42" s="1427" t="s">
        <v>186</v>
      </c>
      <c r="BC42" s="1421"/>
      <c r="BD42" s="1421"/>
      <c r="BE42" s="1421"/>
      <c r="BF42" s="1421"/>
      <c r="BG42" s="1421"/>
      <c r="BH42" s="1293"/>
      <c r="BI42" s="51"/>
      <c r="BJ42" s="51"/>
      <c r="BK42" s="52"/>
      <c r="BL42" s="66"/>
      <c r="BM42" s="66"/>
      <c r="BN42" s="66"/>
      <c r="BO42" s="66"/>
      <c r="BP42" s="66"/>
      <c r="BQ42" s="66"/>
      <c r="BR42" s="66"/>
      <c r="BS42" s="66"/>
      <c r="BT42" s="67"/>
      <c r="BU42" s="66"/>
      <c r="BV42" s="66"/>
      <c r="BW42" s="66"/>
      <c r="BX42" s="66"/>
      <c r="BY42" s="66"/>
      <c r="BZ42" s="66"/>
      <c r="CA42" s="66"/>
      <c r="CB42" s="66"/>
      <c r="CC42" s="40"/>
      <c r="CJ42" s="41"/>
      <c r="CN42" s="2" t="s">
        <v>187</v>
      </c>
      <c r="CU42" s="41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9"/>
      <c r="DG42" s="40"/>
      <c r="DL42" s="65"/>
      <c r="DM42" s="66"/>
      <c r="DN42" s="61"/>
      <c r="DO42" s="62"/>
      <c r="DP42" s="62"/>
      <c r="DQ42" s="62"/>
      <c r="DR42" s="62"/>
      <c r="DS42" s="61"/>
      <c r="DT42" s="62"/>
      <c r="DU42" s="63"/>
      <c r="EE42" s="115"/>
    </row>
    <row r="43" spans="2:135" ht="9.9499999999999993" customHeight="1" x14ac:dyDescent="0.15">
      <c r="B43" s="33"/>
      <c r="C43" s="34"/>
      <c r="D43" s="34"/>
      <c r="E43" s="34"/>
      <c r="F43" s="35"/>
      <c r="T43" s="1426"/>
      <c r="U43" s="1421"/>
      <c r="V43" s="1421"/>
      <c r="W43" s="1421"/>
      <c r="X43" s="1421"/>
      <c r="Y43" s="1421"/>
      <c r="Z43" s="1421"/>
      <c r="AA43" s="142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56"/>
      <c r="AN43" s="50"/>
      <c r="AO43" s="50"/>
      <c r="AP43" s="82"/>
      <c r="AS43" s="1428" t="s">
        <v>153</v>
      </c>
      <c r="AT43" s="1421"/>
      <c r="AU43" s="1421"/>
      <c r="AV43" s="1421"/>
      <c r="AX43" s="41"/>
      <c r="AY43" s="51"/>
      <c r="AZ43" s="51"/>
      <c r="BA43" s="51"/>
      <c r="BB43" s="1421"/>
      <c r="BC43" s="1421"/>
      <c r="BD43" s="1421"/>
      <c r="BE43" s="1421"/>
      <c r="BF43" s="1421"/>
      <c r="BG43" s="1421"/>
      <c r="BH43" s="1293"/>
      <c r="BI43" s="51"/>
      <c r="BJ43" s="51"/>
      <c r="BK43" s="52"/>
      <c r="BL43" s="66"/>
      <c r="BM43" s="66"/>
      <c r="BN43" s="66"/>
      <c r="BO43" s="66"/>
      <c r="BP43" s="66"/>
      <c r="BQ43" s="66"/>
      <c r="BR43" s="66"/>
      <c r="BS43" s="66"/>
      <c r="BT43" s="67"/>
      <c r="BU43" s="66"/>
      <c r="BV43" s="66"/>
      <c r="BW43" s="66"/>
      <c r="BX43" s="66"/>
      <c r="BY43" s="66"/>
      <c r="BZ43" s="66"/>
      <c r="CA43" s="66"/>
      <c r="CB43" s="66"/>
      <c r="CC43" s="40"/>
      <c r="CE43" s="9" t="s">
        <v>188</v>
      </c>
      <c r="CJ43" s="41"/>
      <c r="CU43" s="41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9"/>
      <c r="DG43" s="40"/>
      <c r="DL43" s="65"/>
      <c r="DM43" s="66"/>
      <c r="DN43" s="65"/>
      <c r="DO43" s="229" t="s">
        <v>129</v>
      </c>
      <c r="DP43" s="66"/>
      <c r="DQ43" s="66"/>
      <c r="DR43" s="66"/>
      <c r="DS43" s="237" t="s">
        <v>442</v>
      </c>
      <c r="DT43" s="66"/>
      <c r="DU43" s="67"/>
      <c r="EE43" s="115"/>
    </row>
    <row r="44" spans="2:135" ht="9.9499999999999993" customHeight="1" x14ac:dyDescent="0.15">
      <c r="B44" s="33"/>
      <c r="C44" s="34"/>
      <c r="D44" s="34"/>
      <c r="E44" s="34"/>
      <c r="F44" s="35"/>
      <c r="T44" s="40"/>
      <c r="AA44" s="41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56"/>
      <c r="AN44" s="50"/>
      <c r="AO44" s="50"/>
      <c r="AP44" s="82"/>
      <c r="AS44" s="1421"/>
      <c r="AT44" s="1421"/>
      <c r="AU44" s="1421"/>
      <c r="AV44" s="1421"/>
      <c r="AX44" s="4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2"/>
      <c r="BL44" s="66"/>
      <c r="BM44" s="66"/>
      <c r="BN44" s="66"/>
      <c r="BO44" s="66"/>
      <c r="BP44" s="66"/>
      <c r="BQ44" s="66"/>
      <c r="BR44" s="66"/>
      <c r="BS44" s="66"/>
      <c r="BT44" s="67"/>
      <c r="BU44" s="66"/>
      <c r="BV44" s="66"/>
      <c r="BW44" s="66"/>
      <c r="BX44" s="66"/>
      <c r="BY44" s="66"/>
      <c r="BZ44" s="66"/>
      <c r="CA44" s="66"/>
      <c r="CB44" s="66"/>
      <c r="CC44" s="40"/>
      <c r="CJ44" s="41"/>
      <c r="CU44" s="41"/>
      <c r="CV44" s="1429" t="s">
        <v>189</v>
      </c>
      <c r="CW44" s="1421"/>
      <c r="CX44" s="1421"/>
      <c r="CY44" s="1421"/>
      <c r="CZ44" s="1421"/>
      <c r="DA44" s="1421"/>
      <c r="DB44" s="1421"/>
      <c r="DC44" s="1421"/>
      <c r="DD44" s="58"/>
      <c r="DE44" s="58"/>
      <c r="DF44" s="59"/>
      <c r="DG44" s="40"/>
      <c r="DL44" s="65"/>
      <c r="DM44" s="66"/>
      <c r="DN44" s="69"/>
      <c r="DO44" s="70"/>
      <c r="DP44" s="70"/>
      <c r="DQ44" s="70"/>
      <c r="DR44" s="70"/>
      <c r="DS44" s="69"/>
      <c r="DT44" s="70"/>
      <c r="DU44" s="72"/>
      <c r="EE44" s="115"/>
    </row>
    <row r="45" spans="2:135" ht="9.9499999999999993" customHeight="1" x14ac:dyDescent="0.15">
      <c r="B45" s="33"/>
      <c r="C45" s="34"/>
      <c r="D45" s="34"/>
      <c r="E45" s="34"/>
      <c r="F45" s="35"/>
      <c r="T45" s="40"/>
      <c r="AA45" s="41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50"/>
      <c r="AO45" s="50"/>
      <c r="AP45" s="82"/>
      <c r="AX45" s="4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2"/>
      <c r="BL45" s="66"/>
      <c r="BM45" s="66"/>
      <c r="BN45" s="66"/>
      <c r="BO45" s="66"/>
      <c r="BP45" s="66"/>
      <c r="BQ45" s="66"/>
      <c r="BR45" s="66"/>
      <c r="BS45" s="66"/>
      <c r="BT45" s="67"/>
      <c r="BU45" s="66"/>
      <c r="BV45" s="66"/>
      <c r="BW45" s="66"/>
      <c r="BX45" s="66"/>
      <c r="BY45" s="66"/>
      <c r="BZ45" s="66"/>
      <c r="CA45" s="66"/>
      <c r="CB45" s="66"/>
      <c r="CC45" s="40"/>
      <c r="CJ45" s="41"/>
      <c r="CU45" s="41"/>
      <c r="CV45" s="1426"/>
      <c r="CW45" s="1421"/>
      <c r="CX45" s="1421"/>
      <c r="CY45" s="1421"/>
      <c r="CZ45" s="1421"/>
      <c r="DA45" s="1421"/>
      <c r="DB45" s="1421"/>
      <c r="DC45" s="1421"/>
      <c r="DD45" s="58"/>
      <c r="DE45" s="58"/>
      <c r="DF45" s="59"/>
      <c r="DG45" s="40"/>
      <c r="DL45" s="65"/>
      <c r="DM45" s="66"/>
      <c r="DN45" s="228"/>
      <c r="DO45" s="227"/>
      <c r="DP45" s="227"/>
      <c r="DQ45" s="227"/>
      <c r="DR45" s="227"/>
      <c r="DS45" s="227"/>
      <c r="DT45" s="227"/>
      <c r="DU45" s="226"/>
      <c r="EE45" s="115"/>
    </row>
    <row r="46" spans="2:135" ht="9.9499999999999993" customHeight="1" x14ac:dyDescent="0.15">
      <c r="B46" s="33"/>
      <c r="C46" s="34"/>
      <c r="D46" s="34"/>
      <c r="E46" s="36"/>
      <c r="F46" s="43"/>
      <c r="T46" s="64"/>
      <c r="U46" s="14"/>
      <c r="V46" s="14"/>
      <c r="W46" s="14"/>
      <c r="X46" s="14"/>
      <c r="Y46" s="14"/>
      <c r="Z46" s="14"/>
      <c r="AA46" s="44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105"/>
      <c r="AO46" s="105"/>
      <c r="AP46" s="84"/>
      <c r="AQ46" s="14"/>
      <c r="AR46" s="14"/>
      <c r="AS46" s="14"/>
      <c r="AT46" s="14"/>
      <c r="AU46" s="14"/>
      <c r="AV46" s="14"/>
      <c r="AW46" s="14"/>
      <c r="AX46" s="44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8"/>
      <c r="BL46" s="70"/>
      <c r="BM46" s="70"/>
      <c r="BN46" s="70"/>
      <c r="BO46" s="70"/>
      <c r="BP46" s="70"/>
      <c r="BQ46" s="70"/>
      <c r="BR46" s="70"/>
      <c r="BS46" s="70"/>
      <c r="BT46" s="72"/>
      <c r="BU46" s="70"/>
      <c r="BV46" s="70"/>
      <c r="BW46" s="70"/>
      <c r="BX46" s="70"/>
      <c r="BY46" s="70"/>
      <c r="BZ46" s="70"/>
      <c r="CA46" s="70"/>
      <c r="CB46" s="70"/>
      <c r="CC46" s="64"/>
      <c r="CD46" s="14"/>
      <c r="CE46" s="14"/>
      <c r="CF46" s="14"/>
      <c r="CG46" s="14"/>
      <c r="CH46" s="14"/>
      <c r="CI46" s="14"/>
      <c r="CJ46" s="44"/>
      <c r="CK46" s="40"/>
      <c r="CU46" s="41"/>
      <c r="CV46" s="110"/>
      <c r="CW46" s="110"/>
      <c r="CX46" s="110"/>
      <c r="CY46" s="110"/>
      <c r="CZ46" s="110"/>
      <c r="DA46" s="110"/>
      <c r="DB46" s="110"/>
      <c r="DC46" s="110"/>
      <c r="DD46" s="110"/>
      <c r="DE46" s="110"/>
      <c r="DF46" s="111"/>
      <c r="DG46" s="40"/>
      <c r="DL46" s="65"/>
      <c r="DM46" s="66"/>
      <c r="DN46" s="228"/>
      <c r="DO46" s="227"/>
      <c r="DP46" s="227"/>
      <c r="DQ46" s="227"/>
      <c r="DR46" s="227"/>
      <c r="DS46" s="227"/>
      <c r="DT46" s="227"/>
      <c r="DU46" s="226"/>
      <c r="EE46" s="115"/>
    </row>
    <row r="47" spans="2:135" ht="9.9499999999999993" customHeight="1" x14ac:dyDescent="0.15">
      <c r="B47" s="33"/>
      <c r="C47" s="34"/>
      <c r="D47" s="35"/>
      <c r="O47" s="30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2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154"/>
      <c r="CL47" s="109"/>
      <c r="CM47" s="109"/>
      <c r="CN47" s="109"/>
      <c r="CO47" s="109"/>
      <c r="CP47" s="109"/>
      <c r="CQ47" s="109"/>
      <c r="CR47" s="109"/>
      <c r="CS47" s="109"/>
      <c r="CT47" s="109"/>
      <c r="CU47" s="155"/>
      <c r="DL47" s="65"/>
      <c r="DM47" s="66"/>
      <c r="DN47" s="64"/>
      <c r="DO47" s="14"/>
      <c r="DP47" s="14"/>
      <c r="DQ47" s="14"/>
      <c r="DR47" s="14"/>
      <c r="DS47" s="64"/>
      <c r="DT47" s="14"/>
      <c r="DU47" s="44"/>
      <c r="EE47" s="115"/>
    </row>
    <row r="48" spans="2:135" ht="9.9499999999999993" customHeight="1" x14ac:dyDescent="0.15">
      <c r="B48" s="33"/>
      <c r="C48" s="34"/>
      <c r="D48" s="35"/>
      <c r="O48" s="33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5"/>
      <c r="DL48" s="65"/>
      <c r="DM48" s="66"/>
      <c r="DN48" s="61"/>
      <c r="DO48" s="62"/>
      <c r="DP48" s="62"/>
      <c r="DQ48" s="62"/>
      <c r="DR48" s="62"/>
      <c r="DS48" s="61"/>
      <c r="DT48" s="62"/>
      <c r="DU48" s="63"/>
      <c r="EE48" s="128"/>
    </row>
    <row r="49" spans="2:135" ht="9.9499999999999993" customHeight="1" x14ac:dyDescent="0.15">
      <c r="B49" s="42"/>
      <c r="C49" s="36"/>
      <c r="D49" s="43"/>
      <c r="O49" s="33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5"/>
      <c r="BR49" s="1416"/>
      <c r="BS49" s="1417"/>
      <c r="BT49" s="1416"/>
      <c r="BU49" s="1417"/>
      <c r="BV49" s="1416"/>
      <c r="BW49" s="1417"/>
      <c r="BX49" s="1416"/>
      <c r="BY49" s="1419"/>
      <c r="CB49" s="1416"/>
      <c r="CC49" s="1417"/>
      <c r="CD49" s="1416"/>
      <c r="CE49" s="1417"/>
      <c r="CF49" s="1416"/>
      <c r="CG49" s="1417"/>
      <c r="CH49" s="1416"/>
      <c r="CI49" s="1419"/>
      <c r="DL49" s="65"/>
      <c r="DM49" s="66"/>
      <c r="DN49" s="65"/>
      <c r="DO49" s="229" t="s">
        <v>129</v>
      </c>
      <c r="DP49" s="66"/>
      <c r="DQ49" s="66"/>
      <c r="DR49" s="66"/>
      <c r="DS49" s="237" t="s">
        <v>442</v>
      </c>
      <c r="DT49" s="66"/>
      <c r="DU49" s="67"/>
    </row>
    <row r="50" spans="2:135" ht="9.9499999999999993" customHeight="1" x14ac:dyDescent="0.15">
      <c r="O50" s="33"/>
      <c r="P50" s="35"/>
      <c r="Q50" s="112"/>
      <c r="R50" s="1354"/>
      <c r="S50" s="1354"/>
      <c r="T50" s="1354"/>
      <c r="U50" s="1354"/>
      <c r="V50" s="1354"/>
      <c r="W50" s="1354"/>
      <c r="X50" s="1354"/>
      <c r="Y50" s="1354"/>
      <c r="Z50" s="1354"/>
      <c r="AA50" s="1354"/>
      <c r="AB50" s="1354"/>
      <c r="AC50" s="1354"/>
      <c r="AD50" s="1354"/>
      <c r="AE50" s="1354"/>
      <c r="AF50" s="1354"/>
      <c r="AG50" s="1354"/>
      <c r="AH50" s="1354"/>
      <c r="AI50" s="1354"/>
      <c r="AJ50" s="1354"/>
      <c r="AK50" s="1354"/>
      <c r="AL50" s="1354"/>
      <c r="AM50" s="39"/>
      <c r="AN50" s="34"/>
      <c r="AO50" s="34"/>
      <c r="AP50" s="34"/>
      <c r="AQ50" s="34"/>
      <c r="AR50" s="35"/>
      <c r="BR50" s="1378"/>
      <c r="BS50" s="1418"/>
      <c r="BT50" s="1378"/>
      <c r="BU50" s="1418"/>
      <c r="BV50" s="1378"/>
      <c r="BW50" s="1418"/>
      <c r="BX50" s="1378"/>
      <c r="BY50" s="1379"/>
      <c r="CB50" s="1378"/>
      <c r="CC50" s="1418"/>
      <c r="CD50" s="1378"/>
      <c r="CE50" s="1418"/>
      <c r="CF50" s="1378"/>
      <c r="CG50" s="1418"/>
      <c r="CH50" s="1378"/>
      <c r="CI50" s="1379"/>
      <c r="DL50" s="65"/>
      <c r="DM50" s="66"/>
      <c r="DN50" s="69"/>
      <c r="DO50" s="70"/>
      <c r="DP50" s="70"/>
      <c r="DQ50" s="70"/>
      <c r="DR50" s="70"/>
      <c r="DS50" s="69"/>
      <c r="DT50" s="70"/>
      <c r="DU50" s="72"/>
    </row>
    <row r="51" spans="2:135" ht="9.9499999999999993" customHeight="1" x14ac:dyDescent="0.15">
      <c r="B51" s="9" t="s">
        <v>190</v>
      </c>
      <c r="C51" s="9"/>
      <c r="D51" s="9"/>
      <c r="E51" s="9"/>
      <c r="F51" s="9"/>
      <c r="G51" s="9"/>
      <c r="H51" s="9"/>
      <c r="O51" s="33"/>
      <c r="P51" s="35"/>
      <c r="R51" s="1355"/>
      <c r="S51" s="1355"/>
      <c r="T51" s="1355"/>
      <c r="U51" s="1355"/>
      <c r="V51" s="1355"/>
      <c r="W51" s="1355"/>
      <c r="X51" s="1355"/>
      <c r="Y51" s="1355"/>
      <c r="Z51" s="1355"/>
      <c r="AA51" s="1355"/>
      <c r="AB51" s="1355"/>
      <c r="AC51" s="1355"/>
      <c r="AD51" s="1355"/>
      <c r="AE51" s="1355"/>
      <c r="AF51" s="1355"/>
      <c r="AG51" s="1355"/>
      <c r="AH51" s="1355"/>
      <c r="AI51" s="1355"/>
      <c r="AJ51" s="1355"/>
      <c r="AK51" s="1355"/>
      <c r="AL51" s="1355"/>
      <c r="AM51" s="41"/>
      <c r="AN51" s="34"/>
      <c r="AO51" s="34"/>
      <c r="AP51" s="34"/>
      <c r="AQ51" s="34"/>
      <c r="AR51" s="35"/>
      <c r="BR51" s="1378"/>
      <c r="BS51" s="1418"/>
      <c r="BT51" s="1378"/>
      <c r="BU51" s="1418"/>
      <c r="BV51" s="1378"/>
      <c r="BW51" s="1418"/>
      <c r="BX51" s="1378"/>
      <c r="BY51" s="1379"/>
      <c r="CB51" s="1378"/>
      <c r="CC51" s="1418"/>
      <c r="CD51" s="1378"/>
      <c r="CE51" s="1418"/>
      <c r="CF51" s="1378"/>
      <c r="CG51" s="1418"/>
      <c r="CH51" s="1378"/>
      <c r="CI51" s="1379"/>
      <c r="DL51" s="65"/>
      <c r="DM51" s="66"/>
      <c r="DN51" s="61"/>
      <c r="DO51" s="62"/>
      <c r="DP51" s="62"/>
      <c r="DQ51" s="62"/>
      <c r="DR51" s="62"/>
      <c r="DS51" s="61"/>
      <c r="DT51" s="62"/>
      <c r="DU51" s="63"/>
    </row>
    <row r="52" spans="2:135" ht="9.9499999999999993" customHeight="1" x14ac:dyDescent="0.15">
      <c r="B52" s="9" t="s">
        <v>191</v>
      </c>
      <c r="C52" s="9"/>
      <c r="D52" s="9"/>
      <c r="E52" s="9"/>
      <c r="F52" s="9"/>
      <c r="G52" s="9"/>
      <c r="H52" s="9"/>
      <c r="O52" s="33"/>
      <c r="P52" s="35"/>
      <c r="AM52" s="41"/>
      <c r="AN52" s="36"/>
      <c r="AO52" s="36"/>
      <c r="AP52" s="36"/>
      <c r="AQ52" s="36"/>
      <c r="AR52" s="43"/>
      <c r="BR52" s="1378"/>
      <c r="BS52" s="1418"/>
      <c r="BT52" s="1378"/>
      <c r="BU52" s="1418"/>
      <c r="BV52" s="1378"/>
      <c r="BW52" s="1418"/>
      <c r="BX52" s="1378"/>
      <c r="BY52" s="1379"/>
      <c r="CB52" s="1378"/>
      <c r="CC52" s="1418"/>
      <c r="CD52" s="1378"/>
      <c r="CE52" s="1418"/>
      <c r="CF52" s="1378"/>
      <c r="CG52" s="1418"/>
      <c r="CH52" s="1378"/>
      <c r="CI52" s="1379"/>
      <c r="DL52" s="65"/>
      <c r="DM52" s="66"/>
      <c r="DN52" s="65"/>
      <c r="DO52" s="229" t="s">
        <v>129</v>
      </c>
      <c r="DP52" s="66"/>
      <c r="DQ52" s="66"/>
      <c r="DR52" s="66"/>
      <c r="DS52" s="237" t="s">
        <v>442</v>
      </c>
      <c r="DT52" s="66"/>
      <c r="DU52" s="67"/>
      <c r="ED52" s="9" t="s">
        <v>444</v>
      </c>
    </row>
    <row r="53" spans="2:135" ht="9.9499999999999993" customHeight="1" x14ac:dyDescent="0.15">
      <c r="B53" s="14"/>
      <c r="O53" s="42"/>
      <c r="P53" s="43"/>
      <c r="BR53" s="113"/>
      <c r="BS53" s="113"/>
      <c r="BT53" s="113"/>
      <c r="BU53" s="113"/>
      <c r="BV53" s="113"/>
      <c r="BW53" s="113"/>
      <c r="BX53" s="113"/>
      <c r="BY53" s="113"/>
      <c r="CB53" s="113"/>
      <c r="CC53" s="113"/>
      <c r="CD53" s="113"/>
      <c r="CE53" s="113"/>
      <c r="CF53" s="113"/>
      <c r="CG53" s="113"/>
      <c r="CH53" s="113"/>
      <c r="CI53" s="113"/>
      <c r="DL53" s="69"/>
      <c r="DM53" s="66"/>
      <c r="DN53" s="69"/>
      <c r="DO53" s="70"/>
      <c r="DP53" s="70"/>
      <c r="DQ53" s="70"/>
      <c r="DR53" s="70"/>
      <c r="DS53" s="69"/>
      <c r="DT53" s="70"/>
      <c r="DU53" s="72"/>
    </row>
    <row r="54" spans="2:135" ht="9.9499999999999993" customHeight="1" x14ac:dyDescent="0.15">
      <c r="B54" s="114"/>
      <c r="D54" s="41"/>
      <c r="E54" s="31"/>
      <c r="F54" s="31"/>
      <c r="G54" s="31"/>
      <c r="H54" s="31"/>
      <c r="I54" s="31"/>
      <c r="J54" s="31"/>
      <c r="K54" s="31"/>
      <c r="L54" s="32"/>
      <c r="DL54" s="37"/>
      <c r="DM54" s="39"/>
      <c r="DN54" s="37"/>
      <c r="DO54" s="38"/>
      <c r="DP54" s="38"/>
      <c r="DQ54" s="38"/>
      <c r="DR54" s="38"/>
      <c r="DS54" s="38"/>
      <c r="DT54" s="38"/>
      <c r="DU54" s="39"/>
    </row>
    <row r="55" spans="2:135" ht="9.9499999999999993" customHeight="1" x14ac:dyDescent="0.15">
      <c r="B55" s="115"/>
      <c r="D55" s="41"/>
      <c r="E55" s="34"/>
      <c r="F55" s="34"/>
      <c r="G55" s="34"/>
      <c r="H55" s="34"/>
      <c r="I55" s="34"/>
      <c r="J55" s="34"/>
      <c r="K55" s="34"/>
      <c r="L55" s="35"/>
      <c r="DL55" s="64"/>
      <c r="DM55" s="44"/>
      <c r="DN55" s="64"/>
      <c r="DO55" s="14"/>
      <c r="DP55" s="14"/>
      <c r="DQ55" s="14"/>
      <c r="DR55" s="14"/>
      <c r="DS55" s="14"/>
      <c r="DT55" s="14"/>
      <c r="DU55" s="44"/>
      <c r="EE55" s="114"/>
    </row>
    <row r="56" spans="2:135" ht="9.9499999999999993" customHeight="1" x14ac:dyDescent="0.15">
      <c r="B56" s="115"/>
      <c r="D56" s="41"/>
      <c r="E56" s="34"/>
      <c r="F56" s="34"/>
      <c r="G56" s="34"/>
      <c r="H56" s="34"/>
      <c r="I56" s="34"/>
      <c r="J56" s="34"/>
      <c r="K56" s="34"/>
      <c r="L56" s="35"/>
      <c r="N56" s="1354"/>
      <c r="O56" s="1354"/>
      <c r="P56" s="1354"/>
      <c r="Q56" s="1354"/>
      <c r="R56" s="1354"/>
      <c r="S56" s="1354"/>
      <c r="T56" s="1354"/>
      <c r="U56" s="1354"/>
      <c r="V56" s="1354"/>
      <c r="W56" s="1354"/>
      <c r="X56" s="1354"/>
      <c r="Y56" s="1354"/>
      <c r="Z56" s="1354"/>
      <c r="AA56" s="1354"/>
      <c r="AB56" s="1354"/>
      <c r="AC56" s="1354"/>
      <c r="AD56" s="1386"/>
      <c r="AE56" s="1386"/>
      <c r="AF56" s="1386"/>
      <c r="AG56" s="1386"/>
      <c r="AH56" s="1386"/>
      <c r="AI56" s="1386"/>
      <c r="AJ56" s="1354"/>
      <c r="AK56" s="1354"/>
      <c r="AL56" s="1354"/>
      <c r="EE56" s="115"/>
    </row>
    <row r="57" spans="2:135" ht="9.9499999999999993" customHeight="1" x14ac:dyDescent="0.15">
      <c r="B57" s="115"/>
      <c r="D57" s="41"/>
      <c r="E57" s="36"/>
      <c r="F57" s="36"/>
      <c r="G57" s="34"/>
      <c r="H57" s="34"/>
      <c r="I57" s="34"/>
      <c r="J57" s="34"/>
      <c r="K57" s="34"/>
      <c r="L57" s="35"/>
      <c r="N57" s="1415"/>
      <c r="O57" s="1415"/>
      <c r="P57" s="1415"/>
      <c r="Q57" s="1415"/>
      <c r="R57" s="1415"/>
      <c r="S57" s="1415"/>
      <c r="T57" s="1415"/>
      <c r="U57" s="1415"/>
      <c r="V57" s="1415"/>
      <c r="W57" s="1415"/>
      <c r="X57" s="1415"/>
      <c r="Y57" s="1415"/>
      <c r="Z57" s="1415"/>
      <c r="AA57" s="1415"/>
      <c r="AB57" s="1415"/>
      <c r="AC57" s="1415"/>
      <c r="AD57" s="1414"/>
      <c r="AE57" s="1414"/>
      <c r="AF57" s="1414"/>
      <c r="AG57" s="1414"/>
      <c r="AH57" s="1414"/>
      <c r="AI57" s="1414"/>
      <c r="AJ57" s="1415"/>
      <c r="AK57" s="1415"/>
      <c r="AL57" s="1415"/>
      <c r="EE57" s="115"/>
    </row>
    <row r="58" spans="2:135" ht="9.9499999999999993" customHeight="1" x14ac:dyDescent="0.15">
      <c r="B58" s="115"/>
      <c r="G58" s="33"/>
      <c r="H58" s="34"/>
      <c r="I58" s="34"/>
      <c r="J58" s="34"/>
      <c r="K58" s="34"/>
      <c r="L58" s="34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2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R58" s="113"/>
      <c r="BS58" s="113"/>
      <c r="BT58" s="113"/>
      <c r="BU58" s="113"/>
      <c r="BV58" s="113"/>
      <c r="BW58" s="113"/>
      <c r="BX58" s="113"/>
      <c r="BY58" s="113"/>
      <c r="BZ58" s="113"/>
      <c r="CA58" s="113"/>
      <c r="CB58" s="113"/>
      <c r="CC58" s="113"/>
      <c r="CD58" s="113"/>
      <c r="CE58" s="113"/>
      <c r="CF58" s="113"/>
      <c r="CG58" s="113"/>
      <c r="CH58" s="113"/>
      <c r="CI58" s="113"/>
      <c r="CJ58" s="113"/>
      <c r="CK58" s="113"/>
      <c r="CL58" s="113"/>
      <c r="CM58" s="113"/>
      <c r="CN58" s="113"/>
      <c r="CO58" s="113"/>
      <c r="CP58" s="113"/>
      <c r="CQ58" s="113"/>
      <c r="CR58" s="113"/>
      <c r="CS58" s="113"/>
      <c r="CT58" s="113"/>
      <c r="CU58" s="113"/>
      <c r="CV58" s="113"/>
      <c r="CW58" s="113"/>
      <c r="CX58" s="113"/>
      <c r="CY58" s="113"/>
      <c r="CZ58" s="113"/>
      <c r="DA58" s="113"/>
      <c r="DB58" s="113"/>
      <c r="DC58" s="113"/>
      <c r="DF58" s="116"/>
      <c r="EE58" s="115"/>
    </row>
    <row r="59" spans="2:135" ht="9.9499999999999993" customHeight="1" x14ac:dyDescent="0.15">
      <c r="B59" s="115"/>
      <c r="G59" s="33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5"/>
      <c r="BB59" s="113"/>
      <c r="BC59" s="1404"/>
      <c r="BD59" s="1405"/>
      <c r="BE59" s="1404"/>
      <c r="BF59" s="1405"/>
      <c r="BG59" s="1404"/>
      <c r="BH59" s="1405"/>
      <c r="BI59" s="1404"/>
      <c r="BJ59" s="1405"/>
      <c r="BK59" s="1404"/>
      <c r="BL59" s="1405"/>
      <c r="BR59" s="113"/>
      <c r="BS59" s="113"/>
      <c r="BT59" s="1378"/>
      <c r="BU59" s="1379"/>
      <c r="BV59" s="1378"/>
      <c r="BW59" s="1379"/>
      <c r="BX59" s="1378"/>
      <c r="BY59" s="1379"/>
      <c r="BZ59" s="1378"/>
      <c r="CA59" s="1379"/>
      <c r="CB59" s="1378"/>
      <c r="CC59" s="1379"/>
      <c r="CD59" s="1378"/>
      <c r="CE59" s="1379"/>
      <c r="CF59" s="1378"/>
      <c r="CG59" s="1379"/>
      <c r="CH59" s="1378"/>
      <c r="CI59" s="1379"/>
      <c r="CJ59" s="1378"/>
      <c r="CK59" s="1379"/>
      <c r="CL59" s="1378"/>
      <c r="CM59" s="1379"/>
      <c r="CN59" s="1378"/>
      <c r="CO59" s="1379"/>
      <c r="CP59" s="1378"/>
      <c r="CQ59" s="1379"/>
      <c r="CR59" s="1378"/>
      <c r="CS59" s="1379"/>
      <c r="CT59" s="1378"/>
      <c r="CU59" s="1379"/>
      <c r="CV59" s="1378"/>
      <c r="CW59" s="1379"/>
      <c r="CX59" s="1378"/>
      <c r="CY59" s="1379"/>
      <c r="CZ59" s="1378"/>
      <c r="DA59" s="1379"/>
      <c r="DB59" s="1378"/>
      <c r="DC59" s="1379"/>
      <c r="DD59" s="1404"/>
      <c r="DE59" s="1405"/>
      <c r="DF59" s="1404"/>
      <c r="DG59" s="1405"/>
      <c r="EE59" s="115"/>
    </row>
    <row r="60" spans="2:135" ht="9.9499999999999993" customHeight="1" x14ac:dyDescent="0.15">
      <c r="B60" s="115"/>
      <c r="G60" s="42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43"/>
      <c r="BB60" s="113"/>
      <c r="BC60" s="1404"/>
      <c r="BD60" s="1405"/>
      <c r="BE60" s="1404"/>
      <c r="BF60" s="1405"/>
      <c r="BG60" s="1404"/>
      <c r="BH60" s="1405"/>
      <c r="BI60" s="1404"/>
      <c r="BJ60" s="1405"/>
      <c r="BK60" s="1404"/>
      <c r="BL60" s="1405"/>
      <c r="BR60" s="113"/>
      <c r="BS60" s="113"/>
      <c r="BT60" s="1378"/>
      <c r="BU60" s="1379"/>
      <c r="BV60" s="1378"/>
      <c r="BW60" s="1379"/>
      <c r="BX60" s="1378"/>
      <c r="BY60" s="1379"/>
      <c r="BZ60" s="1378"/>
      <c r="CA60" s="1379"/>
      <c r="CB60" s="1378"/>
      <c r="CC60" s="1379"/>
      <c r="CD60" s="1378"/>
      <c r="CE60" s="1379"/>
      <c r="CF60" s="1378"/>
      <c r="CG60" s="1379"/>
      <c r="CH60" s="1378"/>
      <c r="CI60" s="1379"/>
      <c r="CJ60" s="1378"/>
      <c r="CK60" s="1379"/>
      <c r="CL60" s="1378"/>
      <c r="CM60" s="1379"/>
      <c r="CN60" s="1378"/>
      <c r="CO60" s="1379"/>
      <c r="CP60" s="1378"/>
      <c r="CQ60" s="1379"/>
      <c r="CR60" s="1378"/>
      <c r="CS60" s="1379"/>
      <c r="CT60" s="1378"/>
      <c r="CU60" s="1379"/>
      <c r="CV60" s="1378"/>
      <c r="CW60" s="1379"/>
      <c r="CX60" s="1378"/>
      <c r="CY60" s="1379"/>
      <c r="CZ60" s="1378"/>
      <c r="DA60" s="1379"/>
      <c r="DB60" s="1378"/>
      <c r="DC60" s="1379"/>
      <c r="DD60" s="1404"/>
      <c r="DE60" s="1405"/>
      <c r="DF60" s="1404"/>
      <c r="DG60" s="1405"/>
      <c r="DO60" s="14"/>
      <c r="DS60" s="37"/>
      <c r="DT60" s="38"/>
      <c r="DU60" s="38"/>
      <c r="DV60" s="38"/>
      <c r="DW60" s="39"/>
      <c r="DX60" s="37"/>
      <c r="DY60" s="38"/>
      <c r="DZ60" s="37"/>
      <c r="EA60" s="39"/>
      <c r="EB60" s="38"/>
      <c r="EC60" s="39"/>
      <c r="EE60" s="115"/>
    </row>
    <row r="61" spans="2:135" ht="9.9499999999999993" customHeight="1" x14ac:dyDescent="0.15">
      <c r="B61" s="115"/>
      <c r="BB61" s="113"/>
      <c r="BC61" s="1404"/>
      <c r="BD61" s="1405"/>
      <c r="BE61" s="1404"/>
      <c r="BF61" s="1405"/>
      <c r="BG61" s="1404"/>
      <c r="BH61" s="1405"/>
      <c r="BI61" s="1404"/>
      <c r="BJ61" s="1405"/>
      <c r="BK61" s="1404"/>
      <c r="BL61" s="1405"/>
      <c r="BR61" s="113"/>
      <c r="BS61" s="113"/>
      <c r="BT61" s="1378"/>
      <c r="BU61" s="1379"/>
      <c r="BV61" s="1378"/>
      <c r="BW61" s="1379"/>
      <c r="BX61" s="1378"/>
      <c r="BY61" s="1379"/>
      <c r="BZ61" s="1378"/>
      <c r="CA61" s="1379"/>
      <c r="CB61" s="1378"/>
      <c r="CC61" s="1379"/>
      <c r="CD61" s="1378"/>
      <c r="CE61" s="1379"/>
      <c r="CF61" s="1378"/>
      <c r="CG61" s="1379"/>
      <c r="CH61" s="1378"/>
      <c r="CI61" s="1379"/>
      <c r="CJ61" s="1378"/>
      <c r="CK61" s="1379"/>
      <c r="CL61" s="1378"/>
      <c r="CM61" s="1379"/>
      <c r="CN61" s="1378"/>
      <c r="CO61" s="1379"/>
      <c r="CP61" s="1378"/>
      <c r="CQ61" s="1379"/>
      <c r="CR61" s="1378"/>
      <c r="CS61" s="1379"/>
      <c r="CT61" s="1378"/>
      <c r="CU61" s="1379"/>
      <c r="CV61" s="1378"/>
      <c r="CW61" s="1379"/>
      <c r="CX61" s="1378"/>
      <c r="CY61" s="1379"/>
      <c r="CZ61" s="1378"/>
      <c r="DA61" s="1379"/>
      <c r="DB61" s="1378"/>
      <c r="DC61" s="1379"/>
      <c r="DD61" s="1404"/>
      <c r="DE61" s="1405"/>
      <c r="DF61" s="1404"/>
      <c r="DG61" s="1405"/>
      <c r="DH61" s="32"/>
      <c r="DO61" s="115"/>
      <c r="DS61" s="64"/>
      <c r="DT61" s="14"/>
      <c r="DU61" s="14"/>
      <c r="DV61" s="14"/>
      <c r="DW61" s="44"/>
      <c r="DX61" s="213"/>
      <c r="DY61" s="214"/>
      <c r="DZ61" s="217"/>
      <c r="EA61" s="218"/>
      <c r="EB61" s="217"/>
      <c r="EC61" s="218"/>
      <c r="EE61" s="115"/>
    </row>
    <row r="62" spans="2:135" ht="9.9499999999999993" customHeight="1" x14ac:dyDescent="0.15">
      <c r="B62" s="115"/>
      <c r="BB62" s="113"/>
      <c r="BC62" s="1406"/>
      <c r="BD62" s="1407"/>
      <c r="BE62" s="1406"/>
      <c r="BF62" s="1407"/>
      <c r="BG62" s="1406"/>
      <c r="BH62" s="1407"/>
      <c r="BI62" s="1406"/>
      <c r="BJ62" s="1407"/>
      <c r="BK62" s="1406"/>
      <c r="BL62" s="1407"/>
      <c r="BR62" s="113"/>
      <c r="BS62" s="113"/>
      <c r="BT62" s="1380"/>
      <c r="BU62" s="1381"/>
      <c r="BV62" s="1380"/>
      <c r="BW62" s="1381"/>
      <c r="BX62" s="1380"/>
      <c r="BY62" s="1381"/>
      <c r="BZ62" s="1380"/>
      <c r="CA62" s="1381"/>
      <c r="CB62" s="1380"/>
      <c r="CC62" s="1381"/>
      <c r="CD62" s="1380"/>
      <c r="CE62" s="1381"/>
      <c r="CF62" s="1380"/>
      <c r="CG62" s="1381"/>
      <c r="CH62" s="1380"/>
      <c r="CI62" s="1381"/>
      <c r="CJ62" s="1380"/>
      <c r="CK62" s="1381"/>
      <c r="CL62" s="1380"/>
      <c r="CM62" s="1381"/>
      <c r="CN62" s="1380"/>
      <c r="CO62" s="1381"/>
      <c r="CP62" s="1380"/>
      <c r="CQ62" s="1381"/>
      <c r="CR62" s="1380"/>
      <c r="CS62" s="1381"/>
      <c r="CT62" s="1378"/>
      <c r="CU62" s="1379"/>
      <c r="CV62" s="1378"/>
      <c r="CW62" s="1379"/>
      <c r="CX62" s="1378"/>
      <c r="CY62" s="1379"/>
      <c r="CZ62" s="1378"/>
      <c r="DA62" s="1379"/>
      <c r="DB62" s="1378"/>
      <c r="DC62" s="1379"/>
      <c r="DD62" s="1404"/>
      <c r="DE62" s="1405"/>
      <c r="DF62" s="1404"/>
      <c r="DG62" s="1405"/>
      <c r="DH62" s="35"/>
      <c r="DO62" s="115"/>
      <c r="DS62" s="37"/>
      <c r="DT62" s="38"/>
      <c r="DU62" s="38"/>
      <c r="DV62" s="38"/>
      <c r="DW62" s="39"/>
      <c r="DX62" s="213"/>
      <c r="DY62" s="214"/>
      <c r="DZ62" s="217"/>
      <c r="EA62" s="218"/>
      <c r="EB62" s="217"/>
      <c r="EC62" s="218"/>
      <c r="EE62" s="115"/>
    </row>
    <row r="63" spans="2:135" ht="9.9499999999999993" customHeight="1" x14ac:dyDescent="0.15">
      <c r="B63" s="33"/>
      <c r="C63" s="31"/>
      <c r="D63" s="31"/>
      <c r="E63" s="31"/>
      <c r="F63" s="31"/>
      <c r="G63" s="31"/>
      <c r="H63" s="31"/>
      <c r="I63" s="31"/>
      <c r="J63" s="31"/>
      <c r="K63" s="31"/>
      <c r="L63" s="32"/>
      <c r="AZ63" s="30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2"/>
      <c r="BS63" s="30"/>
      <c r="BT63" s="34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2"/>
      <c r="CI63" s="1408"/>
      <c r="CJ63" s="1409"/>
      <c r="CK63" s="1409"/>
      <c r="CL63" s="1356" t="s">
        <v>192</v>
      </c>
      <c r="CM63" s="1357"/>
      <c r="CN63" s="1357"/>
      <c r="CO63" s="1357"/>
      <c r="CP63" s="1357"/>
      <c r="CQ63" s="1357"/>
      <c r="CR63" s="1357"/>
      <c r="CS63" s="1358"/>
      <c r="CT63" s="1380"/>
      <c r="CU63" s="1381"/>
      <c r="CV63" s="1380"/>
      <c r="CW63" s="1381"/>
      <c r="CX63" s="1380"/>
      <c r="CY63" s="1381"/>
      <c r="CZ63" s="1380"/>
      <c r="DA63" s="1381"/>
      <c r="DB63" s="1380"/>
      <c r="DC63" s="1381"/>
      <c r="DD63" s="1406"/>
      <c r="DE63" s="1407"/>
      <c r="DF63" s="1406"/>
      <c r="DG63" s="1407"/>
      <c r="DH63" s="35"/>
      <c r="DO63" s="115"/>
      <c r="DS63" s="64"/>
      <c r="DT63" s="14"/>
      <c r="DU63" s="14"/>
      <c r="DV63" s="14"/>
      <c r="DW63" s="44"/>
      <c r="DX63" s="213"/>
      <c r="DY63" s="214"/>
      <c r="DZ63" s="217"/>
      <c r="EA63" s="218"/>
      <c r="EB63" s="217"/>
      <c r="EC63" s="218"/>
      <c r="EE63" s="115"/>
    </row>
    <row r="64" spans="2:135" ht="9.9499999999999993" customHeight="1" x14ac:dyDescent="0.15"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35"/>
      <c r="AZ64" s="33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5"/>
      <c r="BS64" s="33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5"/>
      <c r="CI64" s="1404"/>
      <c r="CJ64" s="1410"/>
      <c r="CK64" s="1410"/>
      <c r="CL64" s="1359"/>
      <c r="CM64" s="1360"/>
      <c r="CN64" s="1360"/>
      <c r="CO64" s="1360"/>
      <c r="CP64" s="1360"/>
      <c r="CQ64" s="1360"/>
      <c r="CR64" s="1360"/>
      <c r="CS64" s="1361"/>
      <c r="CT64" s="117"/>
      <c r="CU64" s="117"/>
      <c r="CV64" s="117"/>
      <c r="CW64" s="117"/>
      <c r="CX64" s="117"/>
      <c r="CY64" s="117"/>
      <c r="CZ64" s="117"/>
      <c r="DA64" s="117"/>
      <c r="DB64" s="117"/>
      <c r="DC64" s="117"/>
      <c r="DD64" s="31"/>
      <c r="DE64" s="31"/>
      <c r="DF64" s="31"/>
      <c r="DG64" s="31"/>
      <c r="DH64" s="35"/>
      <c r="DO64" s="115"/>
      <c r="DS64" s="37"/>
      <c r="DT64" s="38"/>
      <c r="DU64" s="38"/>
      <c r="DV64" s="38"/>
      <c r="DW64" s="39"/>
      <c r="DX64" s="213"/>
      <c r="DY64" s="214"/>
      <c r="DZ64" s="217"/>
      <c r="EA64" s="218"/>
      <c r="EB64" s="217"/>
      <c r="EC64" s="218"/>
      <c r="EE64" s="115"/>
    </row>
    <row r="65" spans="2:135" ht="9.9499999999999993" customHeight="1" x14ac:dyDescent="0.15"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5"/>
      <c r="M65" s="1378"/>
      <c r="N65" s="1379"/>
      <c r="O65" s="1378"/>
      <c r="P65" s="1379"/>
      <c r="Q65" s="1378"/>
      <c r="R65" s="1379"/>
      <c r="S65" s="1378"/>
      <c r="T65" s="1379"/>
      <c r="U65" s="1378"/>
      <c r="V65" s="1379"/>
      <c r="W65" s="1378"/>
      <c r="X65" s="1379"/>
      <c r="Y65" s="1378"/>
      <c r="Z65" s="1379"/>
      <c r="AA65" s="1378"/>
      <c r="AB65" s="1379"/>
      <c r="AC65" s="114"/>
      <c r="AZ65" s="42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43"/>
      <c r="BS65" s="42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43"/>
      <c r="CI65" s="1406"/>
      <c r="CJ65" s="1333"/>
      <c r="CK65" s="1333"/>
      <c r="CL65" s="1359"/>
      <c r="CM65" s="1360"/>
      <c r="CN65" s="1360"/>
      <c r="CO65" s="1360"/>
      <c r="CP65" s="1360"/>
      <c r="CQ65" s="1360"/>
      <c r="CR65" s="1360"/>
      <c r="CS65" s="1361"/>
      <c r="CT65" s="117"/>
      <c r="CU65" s="117"/>
      <c r="CV65" s="117"/>
      <c r="CW65" s="117"/>
      <c r="CX65" s="117"/>
      <c r="CY65" s="117"/>
      <c r="CZ65" s="117"/>
      <c r="DA65" s="117"/>
      <c r="DB65" s="117"/>
      <c r="DC65" s="117"/>
      <c r="DD65" s="34"/>
      <c r="DE65" s="34"/>
      <c r="DF65" s="34"/>
      <c r="DG65" s="34"/>
      <c r="DH65" s="35"/>
      <c r="DO65" s="115"/>
      <c r="DS65" s="64"/>
      <c r="DT65" s="14"/>
      <c r="DU65" s="14"/>
      <c r="DV65" s="14"/>
      <c r="DW65" s="44"/>
      <c r="DX65" s="215"/>
      <c r="DY65" s="216"/>
      <c r="DZ65" s="219"/>
      <c r="EA65" s="220"/>
      <c r="EB65" s="219"/>
      <c r="EC65" s="220"/>
      <c r="EE65" s="115"/>
    </row>
    <row r="66" spans="2:135" ht="9.9499999999999993" customHeight="1" x14ac:dyDescent="0.15">
      <c r="B66" s="33"/>
      <c r="C66" s="34"/>
      <c r="D66" s="34"/>
      <c r="E66" s="34"/>
      <c r="F66" s="34"/>
      <c r="G66" s="34"/>
      <c r="H66" s="34"/>
      <c r="I66" s="34"/>
      <c r="J66" s="1382"/>
      <c r="K66" s="1383"/>
      <c r="L66" s="35"/>
      <c r="M66" s="1378"/>
      <c r="N66" s="1379"/>
      <c r="O66" s="1378"/>
      <c r="P66" s="1379"/>
      <c r="Q66" s="1378"/>
      <c r="R66" s="1379"/>
      <c r="S66" s="1378"/>
      <c r="T66" s="1379"/>
      <c r="U66" s="1378"/>
      <c r="V66" s="1379"/>
      <c r="W66" s="1378"/>
      <c r="X66" s="1379"/>
      <c r="Y66" s="1378"/>
      <c r="Z66" s="1379"/>
      <c r="AA66" s="1378"/>
      <c r="AB66" s="1379"/>
      <c r="AC66" s="115"/>
      <c r="CI66" s="30"/>
      <c r="CJ66" s="31"/>
      <c r="CK66" s="31"/>
      <c r="CL66" s="1411"/>
      <c r="CM66" s="1412"/>
      <c r="CN66" s="1412"/>
      <c r="CO66" s="1412"/>
      <c r="CP66" s="1412"/>
      <c r="CQ66" s="1412"/>
      <c r="CR66" s="1412"/>
      <c r="CS66" s="1413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5"/>
      <c r="DO66" s="115"/>
      <c r="DS66" s="1354"/>
      <c r="DT66" s="1354"/>
      <c r="DU66" s="211"/>
      <c r="DV66" s="211"/>
      <c r="DW66" s="211"/>
      <c r="DX66" s="211"/>
      <c r="DY66" s="211"/>
      <c r="DZ66" s="211"/>
      <c r="EA66" s="211"/>
      <c r="EB66" s="211"/>
      <c r="EC66" s="222"/>
      <c r="EE66" s="115"/>
    </row>
    <row r="67" spans="2:135" ht="9.9499999999999993" customHeight="1" x14ac:dyDescent="0.15">
      <c r="B67" s="33"/>
      <c r="C67" s="34"/>
      <c r="D67" s="34"/>
      <c r="E67" s="34"/>
      <c r="F67" s="34"/>
      <c r="G67" s="34"/>
      <c r="H67" s="34"/>
      <c r="I67" s="34"/>
      <c r="J67" s="1384"/>
      <c r="K67" s="1385"/>
      <c r="L67" s="35"/>
      <c r="M67" s="1378"/>
      <c r="N67" s="1379"/>
      <c r="O67" s="1378"/>
      <c r="P67" s="1379"/>
      <c r="Q67" s="1378"/>
      <c r="R67" s="1379"/>
      <c r="S67" s="1378"/>
      <c r="T67" s="1379"/>
      <c r="U67" s="1378"/>
      <c r="V67" s="1379"/>
      <c r="W67" s="1378"/>
      <c r="X67" s="1379"/>
      <c r="Y67" s="1378"/>
      <c r="Z67" s="1379"/>
      <c r="AA67" s="1378"/>
      <c r="AB67" s="1379"/>
      <c r="AC67" s="115"/>
      <c r="AT67" s="118"/>
      <c r="AU67" s="119"/>
      <c r="AV67" s="119"/>
      <c r="AW67" s="119"/>
      <c r="AX67" s="120"/>
      <c r="BB67" s="1388" t="s">
        <v>193</v>
      </c>
      <c r="BC67" s="1389"/>
      <c r="BD67" s="1389"/>
      <c r="BE67" s="1389"/>
      <c r="BF67" s="1389"/>
      <c r="BG67" s="1389"/>
      <c r="BH67" s="1389"/>
      <c r="BI67" s="1389"/>
      <c r="BJ67" s="1389"/>
      <c r="BK67" s="1389"/>
      <c r="BL67" s="1389"/>
      <c r="BM67" s="1389"/>
      <c r="BN67" s="1389"/>
      <c r="BO67" s="1389"/>
      <c r="BP67" s="1389"/>
      <c r="BQ67" s="1389"/>
      <c r="BR67" s="1389"/>
      <c r="BS67" s="1389"/>
      <c r="BT67" s="1389"/>
      <c r="BU67" s="1389"/>
      <c r="BV67" s="1389"/>
      <c r="BW67" s="1389"/>
      <c r="BX67" s="1389"/>
      <c r="BY67" s="1389"/>
      <c r="BZ67" s="1389"/>
      <c r="CA67" s="1389"/>
      <c r="CB67" s="1389"/>
      <c r="CC67" s="1389"/>
      <c r="CD67" s="1389"/>
      <c r="CE67" s="1390"/>
      <c r="CI67" s="33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5"/>
      <c r="DO67" s="115"/>
      <c r="DS67" s="1355"/>
      <c r="DT67" s="1355"/>
      <c r="DU67" s="212"/>
      <c r="DV67" s="212"/>
      <c r="DW67" s="212"/>
      <c r="DX67" s="212"/>
      <c r="DY67" s="212"/>
      <c r="DZ67" s="212"/>
      <c r="EA67" s="212"/>
      <c r="EB67" s="212"/>
      <c r="EC67" s="219"/>
      <c r="EE67" s="115"/>
    </row>
    <row r="68" spans="2:135" ht="9.9499999999999993" customHeight="1" x14ac:dyDescent="0.15"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5"/>
      <c r="M68" s="1378"/>
      <c r="N68" s="1379"/>
      <c r="O68" s="1378"/>
      <c r="P68" s="1379"/>
      <c r="Q68" s="1378"/>
      <c r="R68" s="1379"/>
      <c r="S68" s="1378"/>
      <c r="T68" s="1379"/>
      <c r="U68" s="1378"/>
      <c r="V68" s="1379"/>
      <c r="W68" s="1378"/>
      <c r="X68" s="1379"/>
      <c r="Y68" s="1378"/>
      <c r="Z68" s="1379"/>
      <c r="AA68" s="1378"/>
      <c r="AB68" s="1379"/>
      <c r="AC68" s="115"/>
      <c r="AO68" s="1397"/>
      <c r="AP68" s="1398"/>
      <c r="AQ68" s="1398"/>
      <c r="AR68" s="1398"/>
      <c r="AS68" s="1398"/>
      <c r="AT68" s="121"/>
      <c r="AU68" s="122"/>
      <c r="AV68" s="122"/>
      <c r="AW68" s="122"/>
      <c r="AX68" s="123"/>
      <c r="AZ68" s="124"/>
      <c r="BA68" s="125"/>
      <c r="BB68" s="1391"/>
      <c r="BC68" s="1392"/>
      <c r="BD68" s="1392"/>
      <c r="BE68" s="1392"/>
      <c r="BF68" s="1392"/>
      <c r="BG68" s="1392"/>
      <c r="BH68" s="1392"/>
      <c r="BI68" s="1392"/>
      <c r="BJ68" s="1392"/>
      <c r="BK68" s="1392"/>
      <c r="BL68" s="1392"/>
      <c r="BM68" s="1392"/>
      <c r="BN68" s="1392"/>
      <c r="BO68" s="1392"/>
      <c r="BP68" s="1392"/>
      <c r="BQ68" s="1392"/>
      <c r="BR68" s="1392"/>
      <c r="BS68" s="1392"/>
      <c r="BT68" s="1392"/>
      <c r="BU68" s="1392"/>
      <c r="BV68" s="1392"/>
      <c r="BW68" s="1392"/>
      <c r="BX68" s="1392"/>
      <c r="BY68" s="1392"/>
      <c r="BZ68" s="1392"/>
      <c r="CA68" s="1392"/>
      <c r="CB68" s="1392"/>
      <c r="CC68" s="1392"/>
      <c r="CD68" s="1392"/>
      <c r="CE68" s="1393"/>
      <c r="CI68" s="33"/>
      <c r="CJ68" s="1386"/>
      <c r="CK68" s="1354"/>
      <c r="CL68" s="1386"/>
      <c r="CM68" s="1386"/>
      <c r="CN68" s="1386"/>
      <c r="CO68" s="1386"/>
      <c r="CP68" s="1386"/>
      <c r="CQ68" s="1386"/>
      <c r="CR68" s="1386"/>
      <c r="CS68" s="1386"/>
      <c r="CT68" s="1386"/>
      <c r="CU68" s="1386"/>
      <c r="CV68" s="1386"/>
      <c r="CW68" s="1386"/>
      <c r="CX68" s="1402"/>
      <c r="CY68" s="1354"/>
      <c r="CZ68" s="1354"/>
      <c r="DA68" s="1354"/>
      <c r="DB68" s="1354"/>
      <c r="DC68" s="1354"/>
      <c r="DD68" s="1354"/>
      <c r="DE68" s="1354"/>
      <c r="DF68" s="1354"/>
      <c r="DG68" s="1354"/>
      <c r="DH68" s="115"/>
      <c r="DO68" s="115"/>
      <c r="EE68" s="115"/>
    </row>
    <row r="69" spans="2:135" ht="9.9499999999999993" customHeight="1" x14ac:dyDescent="0.15"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5"/>
      <c r="M69" s="1380"/>
      <c r="N69" s="1381"/>
      <c r="O69" s="1380"/>
      <c r="P69" s="1381"/>
      <c r="Q69" s="1380"/>
      <c r="R69" s="1381"/>
      <c r="S69" s="1380"/>
      <c r="T69" s="1381"/>
      <c r="U69" s="1380"/>
      <c r="V69" s="1381"/>
      <c r="W69" s="1380"/>
      <c r="X69" s="1381"/>
      <c r="Y69" s="1380"/>
      <c r="Z69" s="1381"/>
      <c r="AA69" s="1380"/>
      <c r="AB69" s="1381"/>
      <c r="AC69" s="115"/>
      <c r="AD69" s="1378"/>
      <c r="AE69" s="1379"/>
      <c r="AF69" s="1378"/>
      <c r="AG69" s="1379"/>
      <c r="AH69" s="1378"/>
      <c r="AI69" s="1379"/>
      <c r="AJ69" s="114"/>
      <c r="AO69" s="1399"/>
      <c r="AP69" s="1400"/>
      <c r="AQ69" s="1400"/>
      <c r="AR69" s="1400"/>
      <c r="AS69" s="1401"/>
      <c r="AT69" s="122"/>
      <c r="AU69" s="122"/>
      <c r="AV69" s="122"/>
      <c r="AW69" s="122"/>
      <c r="AX69" s="123"/>
      <c r="AZ69" s="126"/>
      <c r="BA69" s="127"/>
      <c r="BB69" s="1391"/>
      <c r="BC69" s="1392"/>
      <c r="BD69" s="1392"/>
      <c r="BE69" s="1392"/>
      <c r="BF69" s="1392"/>
      <c r="BG69" s="1392"/>
      <c r="BH69" s="1392"/>
      <c r="BI69" s="1392"/>
      <c r="BJ69" s="1392"/>
      <c r="BK69" s="1392"/>
      <c r="BL69" s="1392"/>
      <c r="BM69" s="1392"/>
      <c r="BN69" s="1392"/>
      <c r="BO69" s="1392"/>
      <c r="BP69" s="1392"/>
      <c r="BQ69" s="1392"/>
      <c r="BR69" s="1392"/>
      <c r="BS69" s="1392"/>
      <c r="BT69" s="1392"/>
      <c r="BU69" s="1392"/>
      <c r="BV69" s="1392"/>
      <c r="BW69" s="1392"/>
      <c r="BX69" s="1392"/>
      <c r="BY69" s="1392"/>
      <c r="BZ69" s="1392"/>
      <c r="CA69" s="1392"/>
      <c r="CB69" s="1392"/>
      <c r="CC69" s="1392"/>
      <c r="CD69" s="1392"/>
      <c r="CE69" s="1393"/>
      <c r="CI69" s="42"/>
      <c r="CJ69" s="1387"/>
      <c r="CK69" s="1355"/>
      <c r="CL69" s="1387"/>
      <c r="CM69" s="1387"/>
      <c r="CN69" s="1387"/>
      <c r="CO69" s="1387"/>
      <c r="CP69" s="1387"/>
      <c r="CQ69" s="1387"/>
      <c r="CR69" s="1387"/>
      <c r="CS69" s="1387"/>
      <c r="CT69" s="1387"/>
      <c r="CU69" s="1387"/>
      <c r="CV69" s="1387"/>
      <c r="CW69" s="1387"/>
      <c r="CX69" s="1403"/>
      <c r="CY69" s="1355"/>
      <c r="CZ69" s="1355"/>
      <c r="DA69" s="1355"/>
      <c r="DB69" s="1355"/>
      <c r="DC69" s="1355"/>
      <c r="DD69" s="1355"/>
      <c r="DE69" s="1355"/>
      <c r="DF69" s="1355"/>
      <c r="DG69" s="1355"/>
      <c r="DH69" s="128"/>
      <c r="DO69" s="115"/>
      <c r="EE69" s="115"/>
    </row>
    <row r="70" spans="2:135" ht="9.9499999999999993" customHeight="1" x14ac:dyDescent="0.15">
      <c r="B70" s="33"/>
      <c r="C70" s="1369" t="s">
        <v>194</v>
      </c>
      <c r="D70" s="1370"/>
      <c r="E70" s="1370"/>
      <c r="F70" s="1370"/>
      <c r="G70" s="1370"/>
      <c r="H70" s="1370"/>
      <c r="I70" s="1370"/>
      <c r="J70" s="1370"/>
      <c r="K70" s="1370"/>
      <c r="L70" s="1370"/>
      <c r="M70" s="1370"/>
      <c r="N70" s="1370"/>
      <c r="O70" s="1370"/>
      <c r="P70" s="1370"/>
      <c r="Q70" s="1370"/>
      <c r="R70" s="1371"/>
      <c r="S70" s="30"/>
      <c r="T70" s="31"/>
      <c r="U70" s="31"/>
      <c r="V70" s="31"/>
      <c r="W70" s="31"/>
      <c r="X70" s="31"/>
      <c r="Y70" s="31"/>
      <c r="Z70" s="31"/>
      <c r="AA70" s="31"/>
      <c r="AB70" s="31"/>
      <c r="AC70" s="34"/>
      <c r="AD70" s="1378"/>
      <c r="AE70" s="1379"/>
      <c r="AF70" s="1378"/>
      <c r="AG70" s="1379"/>
      <c r="AH70" s="1378"/>
      <c r="AI70" s="1379"/>
      <c r="AJ70" s="115"/>
      <c r="AN70" s="41"/>
      <c r="AO70" s="122"/>
      <c r="AP70" s="122"/>
      <c r="AQ70" s="122"/>
      <c r="AR70" s="122"/>
      <c r="AS70" s="122"/>
      <c r="AT70" s="122"/>
      <c r="AU70" s="122"/>
      <c r="AV70" s="122"/>
      <c r="AW70" s="122"/>
      <c r="AX70" s="123"/>
      <c r="AZ70" s="129"/>
      <c r="BA70" s="130"/>
      <c r="BB70" s="1391"/>
      <c r="BC70" s="1392"/>
      <c r="BD70" s="1392"/>
      <c r="BE70" s="1392"/>
      <c r="BF70" s="1392"/>
      <c r="BG70" s="1392"/>
      <c r="BH70" s="1392"/>
      <c r="BI70" s="1392"/>
      <c r="BJ70" s="1392"/>
      <c r="BK70" s="1392"/>
      <c r="BL70" s="1392"/>
      <c r="BM70" s="1392"/>
      <c r="BN70" s="1392"/>
      <c r="BO70" s="1392"/>
      <c r="BP70" s="1392"/>
      <c r="BQ70" s="1392"/>
      <c r="BR70" s="1392"/>
      <c r="BS70" s="1392"/>
      <c r="BT70" s="1392"/>
      <c r="BU70" s="1392"/>
      <c r="BV70" s="1392"/>
      <c r="BW70" s="1392"/>
      <c r="BX70" s="1392"/>
      <c r="BY70" s="1392"/>
      <c r="BZ70" s="1392"/>
      <c r="CA70" s="1392"/>
      <c r="CB70" s="1392"/>
      <c r="CC70" s="1392"/>
      <c r="CD70" s="1392"/>
      <c r="CE70" s="1393"/>
      <c r="DO70" s="115"/>
      <c r="DS70" s="1354"/>
      <c r="DT70" s="1354"/>
      <c r="DU70" s="211"/>
      <c r="DV70" s="211"/>
      <c r="DW70" s="211"/>
      <c r="DX70" s="211"/>
      <c r="DY70" s="211"/>
      <c r="DZ70" s="211"/>
      <c r="EA70" s="211"/>
      <c r="EB70" s="211"/>
      <c r="EC70" s="222"/>
      <c r="EE70" s="115"/>
    </row>
    <row r="71" spans="2:135" ht="9.9499999999999993" customHeight="1" x14ac:dyDescent="0.15">
      <c r="B71" s="33"/>
      <c r="C71" s="1372"/>
      <c r="D71" s="1373"/>
      <c r="E71" s="1373"/>
      <c r="F71" s="1373"/>
      <c r="G71" s="1373"/>
      <c r="H71" s="1373"/>
      <c r="I71" s="1373"/>
      <c r="J71" s="1373"/>
      <c r="K71" s="1373"/>
      <c r="L71" s="1373"/>
      <c r="M71" s="1373"/>
      <c r="N71" s="1373"/>
      <c r="O71" s="1373"/>
      <c r="P71" s="1373"/>
      <c r="Q71" s="1373"/>
      <c r="R71" s="1374"/>
      <c r="S71" s="34"/>
      <c r="T71" s="34"/>
      <c r="U71" s="1356" t="s">
        <v>200</v>
      </c>
      <c r="V71" s="1357"/>
      <c r="W71" s="1358"/>
      <c r="X71" s="34"/>
      <c r="Y71" s="34"/>
      <c r="Z71" s="34"/>
      <c r="AA71" s="34"/>
      <c r="AB71" s="34"/>
      <c r="AC71" s="34"/>
      <c r="AD71" s="1378"/>
      <c r="AE71" s="1379"/>
      <c r="AF71" s="1378"/>
      <c r="AG71" s="1379"/>
      <c r="AH71" s="1378"/>
      <c r="AI71" s="1379"/>
      <c r="AJ71" s="115"/>
      <c r="AN71" s="41"/>
      <c r="AO71" s="122"/>
      <c r="AP71" s="122"/>
      <c r="AQ71" s="122"/>
      <c r="AR71" s="122"/>
      <c r="AS71" s="122"/>
      <c r="AT71" s="122"/>
      <c r="AU71" s="122"/>
      <c r="AV71" s="122"/>
      <c r="AW71" s="122"/>
      <c r="AX71" s="123"/>
      <c r="BB71" s="1391"/>
      <c r="BC71" s="1392"/>
      <c r="BD71" s="1392"/>
      <c r="BE71" s="1392"/>
      <c r="BF71" s="1392"/>
      <c r="BG71" s="1392"/>
      <c r="BH71" s="1392"/>
      <c r="BI71" s="1392"/>
      <c r="BJ71" s="1392"/>
      <c r="BK71" s="1392"/>
      <c r="BL71" s="1392"/>
      <c r="BM71" s="1392"/>
      <c r="BN71" s="1392"/>
      <c r="BO71" s="1392"/>
      <c r="BP71" s="1392"/>
      <c r="BQ71" s="1392"/>
      <c r="BR71" s="1392"/>
      <c r="BS71" s="1392"/>
      <c r="BT71" s="1392"/>
      <c r="BU71" s="1392"/>
      <c r="BV71" s="1392"/>
      <c r="BW71" s="1392"/>
      <c r="BX71" s="1392"/>
      <c r="BY71" s="1392"/>
      <c r="BZ71" s="1392"/>
      <c r="CA71" s="1392"/>
      <c r="CB71" s="1392"/>
      <c r="CC71" s="1392"/>
      <c r="CD71" s="1392"/>
      <c r="CE71" s="1393"/>
      <c r="DO71" s="115"/>
      <c r="DS71" s="1355"/>
      <c r="DT71" s="1355"/>
      <c r="DU71" s="212"/>
      <c r="DV71" s="212"/>
      <c r="DW71" s="212"/>
      <c r="DX71" s="212"/>
      <c r="DY71" s="212"/>
      <c r="DZ71" s="212"/>
      <c r="EA71" s="212"/>
      <c r="EB71" s="212"/>
      <c r="EC71" s="219"/>
      <c r="EE71" s="115"/>
    </row>
    <row r="72" spans="2:135" ht="9.9499999999999993" customHeight="1" x14ac:dyDescent="0.15">
      <c r="B72" s="33"/>
      <c r="C72" s="1372"/>
      <c r="D72" s="1373"/>
      <c r="E72" s="1373"/>
      <c r="F72" s="1373"/>
      <c r="G72" s="1373"/>
      <c r="H72" s="1373"/>
      <c r="I72" s="1373"/>
      <c r="J72" s="1373"/>
      <c r="K72" s="1373"/>
      <c r="L72" s="1373"/>
      <c r="M72" s="1373"/>
      <c r="N72" s="1373"/>
      <c r="O72" s="1373"/>
      <c r="P72" s="1373"/>
      <c r="Q72" s="1373"/>
      <c r="R72" s="1374"/>
      <c r="S72" s="34"/>
      <c r="T72" s="34"/>
      <c r="U72" s="1359"/>
      <c r="V72" s="1360"/>
      <c r="W72" s="1361"/>
      <c r="X72" s="34"/>
      <c r="Y72" s="34"/>
      <c r="Z72" s="34"/>
      <c r="AA72" s="34"/>
      <c r="AB72" s="34"/>
      <c r="AC72" s="34"/>
      <c r="AD72" s="1378"/>
      <c r="AE72" s="1379"/>
      <c r="AF72" s="1378"/>
      <c r="AG72" s="1379"/>
      <c r="AH72" s="1378"/>
      <c r="AI72" s="1379"/>
      <c r="AJ72" s="115"/>
      <c r="AN72" s="41"/>
      <c r="AO72" s="122"/>
      <c r="AP72" s="122"/>
      <c r="AQ72" s="122"/>
      <c r="AR72" s="122"/>
      <c r="AS72" s="122"/>
      <c r="AT72" s="122"/>
      <c r="AU72" s="122"/>
      <c r="AV72" s="122"/>
      <c r="AW72" s="122"/>
      <c r="AX72" s="123"/>
      <c r="BB72" s="1391"/>
      <c r="BC72" s="1392"/>
      <c r="BD72" s="1392"/>
      <c r="BE72" s="1392"/>
      <c r="BF72" s="1392"/>
      <c r="BG72" s="1392"/>
      <c r="BH72" s="1392"/>
      <c r="BI72" s="1392"/>
      <c r="BJ72" s="1392"/>
      <c r="BK72" s="1392"/>
      <c r="BL72" s="1392"/>
      <c r="BM72" s="1392"/>
      <c r="BN72" s="1392"/>
      <c r="BO72" s="1392"/>
      <c r="BP72" s="1392"/>
      <c r="BQ72" s="1392"/>
      <c r="BR72" s="1392"/>
      <c r="BS72" s="1392"/>
      <c r="BT72" s="1392"/>
      <c r="BU72" s="1392"/>
      <c r="BV72" s="1392"/>
      <c r="BW72" s="1392"/>
      <c r="BX72" s="1392"/>
      <c r="BY72" s="1392"/>
      <c r="BZ72" s="1392"/>
      <c r="CA72" s="1392"/>
      <c r="CB72" s="1392"/>
      <c r="CC72" s="1392"/>
      <c r="CD72" s="1392"/>
      <c r="CE72" s="1393"/>
      <c r="DO72" s="115"/>
      <c r="DP72" s="14"/>
      <c r="EE72" s="115"/>
    </row>
    <row r="73" spans="2:135" ht="9.9499999999999993" customHeight="1" x14ac:dyDescent="0.15">
      <c r="B73" s="33"/>
      <c r="C73" s="1372"/>
      <c r="D73" s="1373"/>
      <c r="E73" s="1373"/>
      <c r="F73" s="1373"/>
      <c r="G73" s="1373"/>
      <c r="H73" s="1373"/>
      <c r="I73" s="1373"/>
      <c r="J73" s="1373"/>
      <c r="K73" s="1373"/>
      <c r="L73" s="1373"/>
      <c r="M73" s="1373"/>
      <c r="N73" s="1373"/>
      <c r="O73" s="1373"/>
      <c r="P73" s="1373"/>
      <c r="Q73" s="1373"/>
      <c r="R73" s="1374"/>
      <c r="S73" s="34"/>
      <c r="T73" s="34"/>
      <c r="U73" s="1362"/>
      <c r="V73" s="1363"/>
      <c r="W73" s="1364"/>
      <c r="X73" s="34"/>
      <c r="Y73" s="34"/>
      <c r="Z73" s="34"/>
      <c r="AA73" s="34"/>
      <c r="AB73" s="34"/>
      <c r="AC73" s="34"/>
      <c r="AD73" s="1378"/>
      <c r="AE73" s="1379"/>
      <c r="AF73" s="1378"/>
      <c r="AG73" s="1379"/>
      <c r="AH73" s="1378"/>
      <c r="AI73" s="1379"/>
      <c r="AJ73" s="115"/>
      <c r="AN73" s="41"/>
      <c r="AO73" s="122"/>
      <c r="AP73" s="1354"/>
      <c r="AQ73" s="1354"/>
      <c r="AR73" s="1365"/>
      <c r="AS73" s="1354"/>
      <c r="AT73" s="1354"/>
      <c r="AU73" s="1367"/>
      <c r="AV73" s="1354"/>
      <c r="AW73" s="1354"/>
      <c r="AX73" s="123"/>
      <c r="BB73" s="1391"/>
      <c r="BC73" s="1392"/>
      <c r="BD73" s="1392"/>
      <c r="BE73" s="1392"/>
      <c r="BF73" s="1392"/>
      <c r="BG73" s="1392"/>
      <c r="BH73" s="1392"/>
      <c r="BI73" s="1392"/>
      <c r="BJ73" s="1392"/>
      <c r="BK73" s="1392"/>
      <c r="BL73" s="1392"/>
      <c r="BM73" s="1392"/>
      <c r="BN73" s="1392"/>
      <c r="BO73" s="1392"/>
      <c r="BP73" s="1392"/>
      <c r="BQ73" s="1392"/>
      <c r="BR73" s="1392"/>
      <c r="BS73" s="1392"/>
      <c r="BT73" s="1392"/>
      <c r="BU73" s="1392"/>
      <c r="BV73" s="1392"/>
      <c r="BW73" s="1392"/>
      <c r="BX73" s="1392"/>
      <c r="BY73" s="1392"/>
      <c r="BZ73" s="1392"/>
      <c r="CA73" s="1392"/>
      <c r="CB73" s="1392"/>
      <c r="CC73" s="1392"/>
      <c r="CD73" s="1392"/>
      <c r="CE73" s="1393"/>
      <c r="CF73" s="30"/>
      <c r="CG73" s="31"/>
      <c r="CH73" s="32"/>
      <c r="CI73" s="1354"/>
      <c r="CJ73" s="1386"/>
      <c r="CK73" s="1386"/>
      <c r="CL73" s="1386"/>
      <c r="CM73" s="1354"/>
      <c r="CN73" s="1354"/>
      <c r="CO73" s="1354"/>
      <c r="CP73" s="1354"/>
      <c r="CQ73" s="1354"/>
      <c r="CR73" s="1354"/>
      <c r="CS73" s="1354"/>
      <c r="CT73" s="1354"/>
      <c r="CU73" s="1354"/>
      <c r="CV73" s="1354"/>
      <c r="CW73" s="1354"/>
      <c r="CX73" s="1354"/>
      <c r="CY73" s="1354"/>
      <c r="CZ73" s="1354"/>
      <c r="DA73" s="1354"/>
      <c r="DB73" s="1354"/>
      <c r="DC73" s="1354"/>
      <c r="DD73" s="1354"/>
      <c r="DE73" s="1354"/>
      <c r="DF73" s="1354"/>
      <c r="DG73" s="1354"/>
      <c r="DH73" s="114"/>
      <c r="DO73" s="33"/>
      <c r="DP73" s="35"/>
      <c r="DQ73" s="40"/>
      <c r="EE73" s="115"/>
    </row>
    <row r="74" spans="2:135" ht="9.9499999999999993" customHeight="1" x14ac:dyDescent="0.15">
      <c r="B74" s="33"/>
      <c r="C74" s="1375"/>
      <c r="D74" s="1376"/>
      <c r="E74" s="1376"/>
      <c r="F74" s="1376"/>
      <c r="G74" s="1376"/>
      <c r="H74" s="1376"/>
      <c r="I74" s="1376"/>
      <c r="J74" s="1376"/>
      <c r="K74" s="1376"/>
      <c r="L74" s="1376"/>
      <c r="M74" s="1376"/>
      <c r="N74" s="1376"/>
      <c r="O74" s="1376"/>
      <c r="P74" s="1376"/>
      <c r="Q74" s="1376"/>
      <c r="R74" s="1377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380"/>
      <c r="AE74" s="1381"/>
      <c r="AF74" s="1380"/>
      <c r="AG74" s="1381"/>
      <c r="AH74" s="1380"/>
      <c r="AI74" s="1381"/>
      <c r="AJ74" s="115"/>
      <c r="AN74" s="41"/>
      <c r="AO74" s="131"/>
      <c r="AP74" s="1355"/>
      <c r="AQ74" s="1355"/>
      <c r="AR74" s="1366"/>
      <c r="AS74" s="1355"/>
      <c r="AT74" s="1355"/>
      <c r="AU74" s="1368"/>
      <c r="AV74" s="1355"/>
      <c r="AW74" s="1355"/>
      <c r="AX74" s="132"/>
      <c r="BB74" s="1394"/>
      <c r="BC74" s="1395"/>
      <c r="BD74" s="1395"/>
      <c r="BE74" s="1395"/>
      <c r="BF74" s="1395"/>
      <c r="BG74" s="1395"/>
      <c r="BH74" s="1395"/>
      <c r="BI74" s="1395"/>
      <c r="BJ74" s="1395"/>
      <c r="BK74" s="1395"/>
      <c r="BL74" s="1395"/>
      <c r="BM74" s="1395"/>
      <c r="BN74" s="1395"/>
      <c r="BO74" s="1395"/>
      <c r="BP74" s="1395"/>
      <c r="BQ74" s="1395"/>
      <c r="BR74" s="1395"/>
      <c r="BS74" s="1395"/>
      <c r="BT74" s="1395"/>
      <c r="BU74" s="1395"/>
      <c r="BV74" s="1395"/>
      <c r="BW74" s="1395"/>
      <c r="BX74" s="1395"/>
      <c r="BY74" s="1395"/>
      <c r="BZ74" s="1395"/>
      <c r="CA74" s="1395"/>
      <c r="CB74" s="1395"/>
      <c r="CC74" s="1395"/>
      <c r="CD74" s="1395"/>
      <c r="CE74" s="1396"/>
      <c r="CF74" s="33"/>
      <c r="CG74" s="34"/>
      <c r="CH74" s="35"/>
      <c r="CI74" s="1355"/>
      <c r="CJ74" s="1387"/>
      <c r="CK74" s="1387"/>
      <c r="CL74" s="1387"/>
      <c r="CM74" s="1355"/>
      <c r="CN74" s="1355"/>
      <c r="CO74" s="1355"/>
      <c r="CP74" s="1355"/>
      <c r="CQ74" s="1355"/>
      <c r="CR74" s="1355"/>
      <c r="CS74" s="1355"/>
      <c r="CT74" s="1355"/>
      <c r="CU74" s="1355"/>
      <c r="CV74" s="1355"/>
      <c r="CW74" s="1355"/>
      <c r="CX74" s="1355"/>
      <c r="CY74" s="1355"/>
      <c r="CZ74" s="1355"/>
      <c r="DA74" s="1355"/>
      <c r="DB74" s="1355"/>
      <c r="DC74" s="1355"/>
      <c r="DD74" s="1355"/>
      <c r="DE74" s="1355"/>
      <c r="DF74" s="1355"/>
      <c r="DG74" s="1355"/>
      <c r="DH74" s="115"/>
      <c r="DO74" s="33"/>
      <c r="DP74" s="35"/>
      <c r="DS74" s="1354"/>
      <c r="DT74" s="1354"/>
      <c r="DU74" s="211"/>
      <c r="DV74" s="211"/>
      <c r="DW74" s="211"/>
      <c r="DX74" s="211"/>
      <c r="DY74" s="211"/>
      <c r="DZ74" s="211"/>
      <c r="EA74" s="211"/>
      <c r="EB74" s="211"/>
      <c r="EC74" s="222"/>
      <c r="EE74" s="115"/>
    </row>
    <row r="75" spans="2:135" ht="9.9499999999999993" customHeight="1" x14ac:dyDescent="0.15"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5"/>
      <c r="AN75" s="41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1"/>
      <c r="AZ75" s="31"/>
      <c r="BA75" s="31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5"/>
      <c r="DI75" s="40"/>
      <c r="DO75" s="33"/>
      <c r="DP75" s="35"/>
      <c r="DR75" s="14"/>
      <c r="DS75" s="1355"/>
      <c r="DT75" s="1355"/>
      <c r="DU75" s="212"/>
      <c r="DV75" s="212"/>
      <c r="DW75" s="212"/>
      <c r="DX75" s="212"/>
      <c r="DY75" s="212"/>
      <c r="DZ75" s="212"/>
      <c r="EA75" s="212"/>
      <c r="EB75" s="212"/>
      <c r="EC75" s="219"/>
      <c r="ED75" s="44"/>
      <c r="EE75" s="115"/>
    </row>
    <row r="76" spans="2:135" ht="9.9499999999999993" customHeight="1" x14ac:dyDescent="0.15"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5"/>
      <c r="AN76" s="41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5"/>
      <c r="DI76" s="40"/>
      <c r="DO76" s="33"/>
      <c r="DP76" s="34"/>
      <c r="DQ76" s="31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5"/>
    </row>
    <row r="77" spans="2:135" ht="9.9499999999999993" customHeight="1" x14ac:dyDescent="0.15">
      <c r="B77" s="42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43"/>
      <c r="AL77" s="9" t="s">
        <v>195</v>
      </c>
      <c r="AN77" s="41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40"/>
      <c r="DK77" s="9" t="s">
        <v>196</v>
      </c>
      <c r="DO77" s="42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43"/>
    </row>
  </sheetData>
  <mergeCells count="295">
    <mergeCell ref="DS74:DS75"/>
    <mergeCell ref="DT74:DT75"/>
    <mergeCell ref="CO68:CO69"/>
    <mergeCell ref="DG68:DG69"/>
    <mergeCell ref="CQ68:CQ69"/>
    <mergeCell ref="DG73:DG74"/>
    <mergeCell ref="DA73:DA74"/>
    <mergeCell ref="DD68:DD69"/>
    <mergeCell ref="DE68:DE69"/>
    <mergeCell ref="CY68:CY69"/>
    <mergeCell ref="DS70:DS71"/>
    <mergeCell ref="DT70:DT71"/>
    <mergeCell ref="DE73:DE74"/>
    <mergeCell ref="DF73:DF74"/>
    <mergeCell ref="CJ68:CJ69"/>
    <mergeCell ref="CK68:CK69"/>
    <mergeCell ref="CL68:CL69"/>
    <mergeCell ref="CM68:CM69"/>
    <mergeCell ref="DA68:DA69"/>
    <mergeCell ref="DB68:DB69"/>
    <mergeCell ref="CU73:CU74"/>
    <mergeCell ref="CV73:CV74"/>
    <mergeCell ref="CP73:CP74"/>
    <mergeCell ref="CQ73:CQ74"/>
    <mergeCell ref="CR73:CR74"/>
    <mergeCell ref="CN73:CN74"/>
    <mergeCell ref="CO73:CO74"/>
    <mergeCell ref="CQ14:CQ15"/>
    <mergeCell ref="C70:R74"/>
    <mergeCell ref="U71:W73"/>
    <mergeCell ref="CI73:CI74"/>
    <mergeCell ref="CJ73:CJ74"/>
    <mergeCell ref="AT73:AT74"/>
    <mergeCell ref="AU73:AU74"/>
    <mergeCell ref="AV73:AV74"/>
    <mergeCell ref="BB67:CE74"/>
    <mergeCell ref="AL56:AL57"/>
    <mergeCell ref="AF69:AG74"/>
    <mergeCell ref="AH69:AI74"/>
    <mergeCell ref="AP73:AP74"/>
    <mergeCell ref="AQ73:AQ74"/>
    <mergeCell ref="AR73:AR74"/>
    <mergeCell ref="CP14:CP15"/>
    <mergeCell ref="AJ56:AJ57"/>
    <mergeCell ref="AK56:AK57"/>
    <mergeCell ref="AH50:AH51"/>
    <mergeCell ref="AI50:AI51"/>
    <mergeCell ref="AS73:AS74"/>
    <mergeCell ref="CP68:CP69"/>
    <mergeCell ref="CK73:CK74"/>
    <mergeCell ref="CL73:CL74"/>
    <mergeCell ref="CR14:CR15"/>
    <mergeCell ref="DF68:DF69"/>
    <mergeCell ref="CW68:CW69"/>
    <mergeCell ref="CX68:CX69"/>
    <mergeCell ref="CR68:CR69"/>
    <mergeCell ref="CS68:CS69"/>
    <mergeCell ref="CT68:CT69"/>
    <mergeCell ref="CR59:CS62"/>
    <mergeCell ref="DB59:DC63"/>
    <mergeCell ref="DD59:DE63"/>
    <mergeCell ref="DC68:DC69"/>
    <mergeCell ref="CU68:CU69"/>
    <mergeCell ref="CV68:CV69"/>
    <mergeCell ref="CZ68:CZ69"/>
    <mergeCell ref="N56:N57"/>
    <mergeCell ref="O56:O57"/>
    <mergeCell ref="P56:P57"/>
    <mergeCell ref="Q56:Q57"/>
    <mergeCell ref="AH56:AH57"/>
    <mergeCell ref="AI56:AI57"/>
    <mergeCell ref="AD56:AD57"/>
    <mergeCell ref="W56:W57"/>
    <mergeCell ref="X56:X57"/>
    <mergeCell ref="Y56:Y57"/>
    <mergeCell ref="R56:R57"/>
    <mergeCell ref="U56:U57"/>
    <mergeCell ref="V56:V57"/>
    <mergeCell ref="S50:S51"/>
    <mergeCell ref="T50:T51"/>
    <mergeCell ref="U50:U51"/>
    <mergeCell ref="AE56:AE57"/>
    <mergeCell ref="AF56:AF57"/>
    <mergeCell ref="AG56:AG57"/>
    <mergeCell ref="Z56:Z57"/>
    <mergeCell ref="AA56:AA57"/>
    <mergeCell ref="AB56:AB57"/>
    <mergeCell ref="AC56:AC57"/>
    <mergeCell ref="AF50:AF51"/>
    <mergeCell ref="AG50:AG51"/>
    <mergeCell ref="AA50:AA51"/>
    <mergeCell ref="AB50:AB51"/>
    <mergeCell ref="AC50:AC51"/>
    <mergeCell ref="Z50:Z51"/>
    <mergeCell ref="V50:V51"/>
    <mergeCell ref="W50:W51"/>
    <mergeCell ref="X50:X51"/>
    <mergeCell ref="Y50:Y51"/>
    <mergeCell ref="AE50:AE51"/>
    <mergeCell ref="AD50:AD51"/>
    <mergeCell ref="S56:S57"/>
    <mergeCell ref="T56:T57"/>
    <mergeCell ref="CP59:CQ62"/>
    <mergeCell ref="CM73:CM74"/>
    <mergeCell ref="DD73:DD74"/>
    <mergeCell ref="CW73:CW74"/>
    <mergeCell ref="CX73:CX74"/>
    <mergeCell ref="CY73:CY74"/>
    <mergeCell ref="CZ73:CZ74"/>
    <mergeCell ref="BY14:BY15"/>
    <mergeCell ref="CB14:CB15"/>
    <mergeCell ref="CC14:CC15"/>
    <mergeCell ref="CN68:CN69"/>
    <mergeCell ref="CD14:CD15"/>
    <mergeCell ref="CN14:CN15"/>
    <mergeCell ref="CO14:CO15"/>
    <mergeCell ref="CH14:CH15"/>
    <mergeCell ref="CI14:CI15"/>
    <mergeCell ref="CJ14:CJ15"/>
    <mergeCell ref="CN59:CO62"/>
    <mergeCell ref="CL59:CM62"/>
    <mergeCell ref="CH49:CI52"/>
    <mergeCell ref="DC73:DC74"/>
    <mergeCell ref="DB73:DB74"/>
    <mergeCell ref="CS73:CS74"/>
    <mergeCell ref="CT73:CT74"/>
    <mergeCell ref="CA9:CA10"/>
    <mergeCell ref="CE14:CE15"/>
    <mergeCell ref="CF14:CF15"/>
    <mergeCell ref="CG14:CG15"/>
    <mergeCell ref="CD59:CE62"/>
    <mergeCell ref="CF59:CG62"/>
    <mergeCell ref="CG9:CG10"/>
    <mergeCell ref="CD49:CE52"/>
    <mergeCell ref="CF49:CG52"/>
    <mergeCell ref="CE9:CE10"/>
    <mergeCell ref="CF9:CF10"/>
    <mergeCell ref="CJ4:CJ5"/>
    <mergeCell ref="CV7:CV8"/>
    <mergeCell ref="CW7:CW8"/>
    <mergeCell ref="BO4:BO5"/>
    <mergeCell ref="BP4:BP5"/>
    <mergeCell ref="BQ4:BQ5"/>
    <mergeCell ref="BR4:BR5"/>
    <mergeCell ref="CD4:CD5"/>
    <mergeCell ref="BS4:BS5"/>
    <mergeCell ref="BT4:BT5"/>
    <mergeCell ref="CK4:CK5"/>
    <mergeCell ref="BX4:BX5"/>
    <mergeCell ref="CE4:CE5"/>
    <mergeCell ref="CF4:CF5"/>
    <mergeCell ref="CG4:CG5"/>
    <mergeCell ref="CH4:CH5"/>
    <mergeCell ref="CI4:CI5"/>
    <mergeCell ref="BY4:BY5"/>
    <mergeCell ref="BZ4:BZ5"/>
    <mergeCell ref="CA4:CA5"/>
    <mergeCell ref="CB4:CB5"/>
    <mergeCell ref="CC4:CC5"/>
    <mergeCell ref="CM7:CM8"/>
    <mergeCell ref="CN7:CN8"/>
    <mergeCell ref="BU4:BU5"/>
    <mergeCell ref="BV4:BV5"/>
    <mergeCell ref="BW4:BW5"/>
    <mergeCell ref="BL4:BL5"/>
    <mergeCell ref="BH4:BH5"/>
    <mergeCell ref="BI4:BI5"/>
    <mergeCell ref="BJ4:BJ5"/>
    <mergeCell ref="BM4:BM5"/>
    <mergeCell ref="BN4:BN5"/>
    <mergeCell ref="BD4:BD5"/>
    <mergeCell ref="BE4:BE5"/>
    <mergeCell ref="BF4:BF5"/>
    <mergeCell ref="BG4:BG5"/>
    <mergeCell ref="BK4:BK5"/>
    <mergeCell ref="BK59:BL62"/>
    <mergeCell ref="AJ50:AJ51"/>
    <mergeCell ref="AK50:AK51"/>
    <mergeCell ref="AL50:AL51"/>
    <mergeCell ref="AW7:AW8"/>
    <mergeCell ref="AX7:AX8"/>
    <mergeCell ref="AY7:AY8"/>
    <mergeCell ref="AZ7:AZ8"/>
    <mergeCell ref="BA7:BA8"/>
    <mergeCell ref="BB7:BB8"/>
    <mergeCell ref="BD7:BD8"/>
    <mergeCell ref="BE7:BE8"/>
    <mergeCell ref="BA10:BO13"/>
    <mergeCell ref="BI59:BJ62"/>
    <mergeCell ref="BF7:BF8"/>
    <mergeCell ref="BG7:BG8"/>
    <mergeCell ref="BH7:BH8"/>
    <mergeCell ref="BB42:BH43"/>
    <mergeCell ref="J66:K67"/>
    <mergeCell ref="BC59:BD62"/>
    <mergeCell ref="BE59:BF62"/>
    <mergeCell ref="BG59:BH62"/>
    <mergeCell ref="M65:N69"/>
    <mergeCell ref="O65:P69"/>
    <mergeCell ref="Q65:R69"/>
    <mergeCell ref="S65:T69"/>
    <mergeCell ref="U65:V69"/>
    <mergeCell ref="W65:X69"/>
    <mergeCell ref="Y65:Z69"/>
    <mergeCell ref="AD69:AE74"/>
    <mergeCell ref="AW73:AW74"/>
    <mergeCell ref="AO68:AS69"/>
    <mergeCell ref="AA65:AB69"/>
    <mergeCell ref="R50:R51"/>
    <mergeCell ref="CL63:CS66"/>
    <mergeCell ref="CT59:CU63"/>
    <mergeCell ref="BC7:BC8"/>
    <mergeCell ref="CI63:CK65"/>
    <mergeCell ref="CJ59:CK62"/>
    <mergeCell ref="CH59:CI62"/>
    <mergeCell ref="BT9:BT10"/>
    <mergeCell ref="CB59:CC62"/>
    <mergeCell ref="BT59:BU62"/>
    <mergeCell ref="BV59:BW62"/>
    <mergeCell ref="BX59:BY62"/>
    <mergeCell ref="BZ59:CA62"/>
    <mergeCell ref="BM24:BS25"/>
    <mergeCell ref="CE35:CG36"/>
    <mergeCell ref="BT49:BU52"/>
    <mergeCell ref="BV49:BW52"/>
    <mergeCell ref="BX49:BY52"/>
    <mergeCell ref="CB49:CC52"/>
    <mergeCell ref="BW24:BZ25"/>
    <mergeCell ref="BR49:BS52"/>
    <mergeCell ref="BZ9:BZ10"/>
    <mergeCell ref="CB9:CB10"/>
    <mergeCell ref="CC9:CC10"/>
    <mergeCell ref="DJ7:DM9"/>
    <mergeCell ref="CP7:CP8"/>
    <mergeCell ref="CQ7:CQ8"/>
    <mergeCell ref="CR7:CR8"/>
    <mergeCell ref="CS7:CS8"/>
    <mergeCell ref="CT7:CT8"/>
    <mergeCell ref="CU7:CU8"/>
    <mergeCell ref="CO7:CO8"/>
    <mergeCell ref="CD9:CD10"/>
    <mergeCell ref="CY7:CY8"/>
    <mergeCell ref="CZ7:CZ8"/>
    <mergeCell ref="DA7:DA8"/>
    <mergeCell ref="DC7:DC8"/>
    <mergeCell ref="DD7:DD8"/>
    <mergeCell ref="CX7:CX8"/>
    <mergeCell ref="DB7:DB8"/>
    <mergeCell ref="CH9:CH10"/>
    <mergeCell ref="CI9:CI10"/>
    <mergeCell ref="U17:W18"/>
    <mergeCell ref="T42:AA43"/>
    <mergeCell ref="AS43:AV44"/>
    <mergeCell ref="AV35:AZ36"/>
    <mergeCell ref="AD39:AI40"/>
    <mergeCell ref="AD24:AI25"/>
    <mergeCell ref="T22:Y24"/>
    <mergeCell ref="BV9:BV10"/>
    <mergeCell ref="BR9:BR10"/>
    <mergeCell ref="BS9:BS10"/>
    <mergeCell ref="BW9:BW10"/>
    <mergeCell ref="BX9:BX10"/>
    <mergeCell ref="BY9:BY10"/>
    <mergeCell ref="BU9:BU10"/>
    <mergeCell ref="BR14:BR15"/>
    <mergeCell ref="BS14:BS15"/>
    <mergeCell ref="BT14:BT15"/>
    <mergeCell ref="BU14:BU15"/>
    <mergeCell ref="BV14:BV15"/>
    <mergeCell ref="BW14:BW15"/>
    <mergeCell ref="BX14:BX15"/>
    <mergeCell ref="DS66:DS67"/>
    <mergeCell ref="DT66:DT67"/>
    <mergeCell ref="D14:J15"/>
    <mergeCell ref="E36:H37"/>
    <mergeCell ref="CD21:CI22"/>
    <mergeCell ref="CD26:CJ27"/>
    <mergeCell ref="CD37:CG38"/>
    <mergeCell ref="BN15:BP15"/>
    <mergeCell ref="T19:Y20"/>
    <mergeCell ref="BG15:BI15"/>
    <mergeCell ref="D30:H31"/>
    <mergeCell ref="BZ14:BZ15"/>
    <mergeCell ref="CA14:CA15"/>
    <mergeCell ref="CV44:DC45"/>
    <mergeCell ref="CW26:DD27"/>
    <mergeCell ref="CY32:DB33"/>
    <mergeCell ref="CY38:DC39"/>
    <mergeCell ref="CX19:DE20"/>
    <mergeCell ref="CV59:CW63"/>
    <mergeCell ref="DF59:DG63"/>
    <mergeCell ref="CX59:CY63"/>
    <mergeCell ref="CZ59:DA63"/>
    <mergeCell ref="CO34:CQ35"/>
    <mergeCell ref="BW40:CA41"/>
  </mergeCells>
  <phoneticPr fontId="2"/>
  <pageMargins left="0.35433070866141736" right="0.23622047244094491" top="1.299212598425197" bottom="0.47244094488188981" header="0.82677165354330717" footer="0.31496062992125984"/>
  <pageSetup paperSize="9" scale="65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4" sqref="T4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</sheetPr>
  <dimension ref="A1:N61"/>
  <sheetViews>
    <sheetView showGridLines="0" view="pageBreakPreview" zoomScaleNormal="100" zoomScaleSheetLayoutView="100" workbookViewId="0">
      <pane ySplit="7" topLeftCell="A8" activePane="bottomLeft" state="frozen"/>
      <selection activeCell="B7" sqref="B7"/>
      <selection pane="bottomLeft" activeCell="B7" sqref="B7"/>
    </sheetView>
  </sheetViews>
  <sheetFormatPr defaultRowHeight="13.5" x14ac:dyDescent="0.15"/>
  <cols>
    <col min="1" max="1" width="5.125" customWidth="1"/>
    <col min="2" max="2" width="8.125" customWidth="1"/>
    <col min="3" max="3" width="10.25" customWidth="1"/>
    <col min="4" max="4" width="8.5" customWidth="1"/>
    <col min="5" max="5" width="8.375" customWidth="1"/>
    <col min="6" max="6" width="9.375" customWidth="1"/>
    <col min="7" max="8" width="8.375" customWidth="1"/>
    <col min="9" max="9" width="8.25" customWidth="1"/>
    <col min="10" max="11" width="8.375" customWidth="1"/>
    <col min="12" max="12" width="8.25" customWidth="1"/>
    <col min="15" max="15" width="4.875" customWidth="1"/>
    <col min="17" max="17" width="8.25" customWidth="1"/>
    <col min="19" max="19" width="9.375" customWidth="1"/>
    <col min="28" max="28" width="10.25" customWidth="1"/>
  </cols>
  <sheetData>
    <row r="1" spans="1:12" ht="12" customHeight="1" x14ac:dyDescent="0.15">
      <c r="A1" s="3"/>
    </row>
    <row r="2" spans="1:12" ht="20.25" customHeight="1" x14ac:dyDescent="0.2">
      <c r="A2" s="3"/>
      <c r="B2" s="5" t="s">
        <v>14</v>
      </c>
      <c r="C2" s="5"/>
      <c r="G2" s="3"/>
      <c r="H2" s="3"/>
      <c r="I2" s="3"/>
      <c r="J2" s="3"/>
      <c r="K2" s="3"/>
      <c r="L2" s="3"/>
    </row>
    <row r="3" spans="1:12" ht="12" customHeight="1" x14ac:dyDescent="0.2">
      <c r="A3" s="3"/>
      <c r="B3" s="5"/>
      <c r="C3" s="5"/>
      <c r="G3" s="3"/>
      <c r="H3" s="3"/>
      <c r="I3" s="3"/>
      <c r="J3" s="3"/>
      <c r="K3" s="3"/>
      <c r="L3" s="3"/>
    </row>
    <row r="4" spans="1:12" ht="18" customHeight="1" x14ac:dyDescent="0.2">
      <c r="A4" s="3"/>
      <c r="B4" s="3"/>
      <c r="C4" s="3"/>
      <c r="D4" s="5" t="s">
        <v>258</v>
      </c>
      <c r="E4" s="3"/>
      <c r="F4" s="3"/>
      <c r="G4" s="3"/>
      <c r="H4" s="3"/>
      <c r="I4" s="3"/>
      <c r="J4" s="3"/>
      <c r="K4" s="3"/>
      <c r="L4" s="4" t="s">
        <v>42</v>
      </c>
    </row>
    <row r="5" spans="1:12" ht="12" customHeight="1" x14ac:dyDescent="0.15">
      <c r="A5" s="3"/>
      <c r="B5" s="3"/>
      <c r="C5" s="3"/>
      <c r="D5" s="3"/>
      <c r="E5" s="3"/>
      <c r="F5" s="3"/>
    </row>
    <row r="6" spans="1:12" ht="30" customHeight="1" x14ac:dyDescent="0.15">
      <c r="A6" s="9"/>
      <c r="B6" s="1224" t="s">
        <v>236</v>
      </c>
      <c r="C6" s="1198" t="s">
        <v>353</v>
      </c>
      <c r="D6" s="1222" t="s">
        <v>235</v>
      </c>
      <c r="E6" s="1223"/>
      <c r="F6" s="1223"/>
      <c r="G6" s="1223"/>
      <c r="H6" s="1223"/>
      <c r="I6" s="1223"/>
      <c r="J6" s="1223"/>
      <c r="K6" s="1220" t="s">
        <v>354</v>
      </c>
      <c r="L6" s="1221"/>
    </row>
    <row r="7" spans="1:12" ht="30" customHeight="1" x14ac:dyDescent="0.15">
      <c r="A7" s="9"/>
      <c r="B7" s="1225"/>
      <c r="C7" s="1226"/>
      <c r="D7" s="391" t="s">
        <v>52</v>
      </c>
      <c r="E7" s="390" t="s">
        <v>53</v>
      </c>
      <c r="F7" s="390" t="s">
        <v>54</v>
      </c>
      <c r="G7" s="390" t="s">
        <v>55</v>
      </c>
      <c r="H7" s="390" t="s">
        <v>56</v>
      </c>
      <c r="I7" s="390" t="s">
        <v>57</v>
      </c>
      <c r="J7" s="390" t="s">
        <v>44</v>
      </c>
      <c r="K7" s="390" t="s">
        <v>58</v>
      </c>
      <c r="L7" s="393" t="s">
        <v>33</v>
      </c>
    </row>
    <row r="8" spans="1:12" ht="25.5" hidden="1" customHeight="1" x14ac:dyDescent="0.15">
      <c r="A8" s="9"/>
      <c r="B8" s="1217" t="s">
        <v>530</v>
      </c>
      <c r="C8" s="299"/>
      <c r="D8" s="300"/>
      <c r="E8" s="300"/>
      <c r="F8" s="300"/>
      <c r="G8" s="300"/>
      <c r="H8" s="300"/>
      <c r="I8" s="300"/>
      <c r="J8" s="300"/>
      <c r="K8" s="300"/>
      <c r="L8" s="301"/>
    </row>
    <row r="9" spans="1:12" ht="15.75" hidden="1" customHeight="1" x14ac:dyDescent="0.15">
      <c r="A9" s="9"/>
      <c r="B9" s="1218"/>
      <c r="C9" s="302">
        <f>SUM(D9:L9)</f>
        <v>17554</v>
      </c>
      <c r="D9" s="303">
        <v>5278</v>
      </c>
      <c r="E9" s="304">
        <v>3243</v>
      </c>
      <c r="F9" s="304">
        <v>1665</v>
      </c>
      <c r="G9" s="304">
        <v>1666</v>
      </c>
      <c r="H9" s="304">
        <v>1775</v>
      </c>
      <c r="I9" s="304">
        <v>1931</v>
      </c>
      <c r="J9" s="304">
        <v>1025</v>
      </c>
      <c r="K9" s="304">
        <v>604</v>
      </c>
      <c r="L9" s="305">
        <v>367</v>
      </c>
    </row>
    <row r="10" spans="1:12" ht="24" hidden="1" customHeight="1" x14ac:dyDescent="0.15">
      <c r="A10" s="9"/>
      <c r="B10" s="1219"/>
      <c r="C10" s="306"/>
      <c r="D10" s="307"/>
      <c r="E10" s="308"/>
      <c r="F10" s="308"/>
      <c r="G10" s="308"/>
      <c r="H10" s="308"/>
      <c r="I10" s="308"/>
      <c r="J10" s="308"/>
      <c r="K10" s="308"/>
      <c r="L10" s="309"/>
    </row>
    <row r="11" spans="1:12" ht="12" customHeight="1" x14ac:dyDescent="0.15">
      <c r="A11" s="9"/>
      <c r="B11" s="1217" t="s">
        <v>528</v>
      </c>
      <c r="C11" s="299"/>
      <c r="D11" s="300">
        <f>RANK(D12,$D12:$L12,0)</f>
        <v>1</v>
      </c>
      <c r="E11" s="300">
        <f t="shared" ref="E11:L11" si="0">RANK(E12,$D12:$L12,0)</f>
        <v>2</v>
      </c>
      <c r="F11" s="300">
        <f t="shared" si="0"/>
        <v>3</v>
      </c>
      <c r="G11" s="300">
        <f t="shared" si="0"/>
        <v>7</v>
      </c>
      <c r="H11" s="300">
        <f t="shared" si="0"/>
        <v>6</v>
      </c>
      <c r="I11" s="300">
        <f t="shared" si="0"/>
        <v>5</v>
      </c>
      <c r="J11" s="300">
        <f t="shared" si="0"/>
        <v>4</v>
      </c>
      <c r="K11" s="300">
        <f t="shared" si="0"/>
        <v>8</v>
      </c>
      <c r="L11" s="301">
        <f t="shared" si="0"/>
        <v>9</v>
      </c>
    </row>
    <row r="12" spans="1:12" ht="18" customHeight="1" x14ac:dyDescent="0.15">
      <c r="A12" s="9"/>
      <c r="B12" s="1218"/>
      <c r="C12" s="302">
        <f>SUM(D12:L12)</f>
        <v>18626</v>
      </c>
      <c r="D12" s="303">
        <v>5461</v>
      </c>
      <c r="E12" s="304">
        <v>3633</v>
      </c>
      <c r="F12" s="304">
        <v>1764</v>
      </c>
      <c r="G12" s="304">
        <v>1550</v>
      </c>
      <c r="H12" s="304">
        <v>1633</v>
      </c>
      <c r="I12" s="304">
        <v>1659</v>
      </c>
      <c r="J12" s="304">
        <v>1748</v>
      </c>
      <c r="K12" s="304">
        <v>662</v>
      </c>
      <c r="L12" s="305">
        <v>516</v>
      </c>
    </row>
    <row r="13" spans="1:12" ht="15" customHeight="1" x14ac:dyDescent="0.15">
      <c r="A13" s="9"/>
      <c r="B13" s="1219"/>
      <c r="C13" s="306">
        <f>IF(C9 = 0, 0, -(C12/C9*100))</f>
        <v>-106.10687022900764</v>
      </c>
      <c r="D13" s="307">
        <f>IF(D9 = 0, 0, -(D12/D9*100))</f>
        <v>-103.46722243273967</v>
      </c>
      <c r="E13" s="308">
        <f>IF(E9= 0, 0, -(E12/E9*100))</f>
        <v>-112.0259019426457</v>
      </c>
      <c r="F13" s="308">
        <f t="shared" ref="F13:L13" si="1">IF(F9 = 0, 0, -(F12/F9*100))</f>
        <v>-105.94594594594595</v>
      </c>
      <c r="G13" s="308">
        <f t="shared" si="1"/>
        <v>-93.037214885954384</v>
      </c>
      <c r="H13" s="308">
        <f t="shared" si="1"/>
        <v>-92</v>
      </c>
      <c r="I13" s="308">
        <f t="shared" si="1"/>
        <v>-85.914034179181769</v>
      </c>
      <c r="J13" s="308">
        <f t="shared" si="1"/>
        <v>-170.53658536585365</v>
      </c>
      <c r="K13" s="308">
        <f t="shared" si="1"/>
        <v>-109.60264900662251</v>
      </c>
      <c r="L13" s="309">
        <f t="shared" si="1"/>
        <v>-140.59945504087196</v>
      </c>
    </row>
    <row r="14" spans="1:12" ht="12" customHeight="1" x14ac:dyDescent="0.15">
      <c r="A14" s="9"/>
      <c r="B14" s="1217" t="s">
        <v>527</v>
      </c>
      <c r="C14" s="299"/>
      <c r="D14" s="300">
        <f>RANK(D15,$D15:$L15,0)</f>
        <v>1</v>
      </c>
      <c r="E14" s="300">
        <f t="shared" ref="E14:L14" si="2">RANK(E15,$D15:$L15,0)</f>
        <v>2</v>
      </c>
      <c r="F14" s="300">
        <f t="shared" si="2"/>
        <v>5</v>
      </c>
      <c r="G14" s="300">
        <f t="shared" si="2"/>
        <v>7</v>
      </c>
      <c r="H14" s="300">
        <f t="shared" si="2"/>
        <v>4</v>
      </c>
      <c r="I14" s="300">
        <f t="shared" si="2"/>
        <v>6</v>
      </c>
      <c r="J14" s="300">
        <f t="shared" si="2"/>
        <v>3</v>
      </c>
      <c r="K14" s="300">
        <f t="shared" si="2"/>
        <v>8</v>
      </c>
      <c r="L14" s="301">
        <f t="shared" si="2"/>
        <v>9</v>
      </c>
    </row>
    <row r="15" spans="1:12" ht="18" customHeight="1" x14ac:dyDescent="0.15">
      <c r="A15" s="9"/>
      <c r="B15" s="1218"/>
      <c r="C15" s="302">
        <f>SUM(D15:L15)</f>
        <v>20479</v>
      </c>
      <c r="D15" s="303">
        <v>5450</v>
      </c>
      <c r="E15" s="304">
        <v>4668</v>
      </c>
      <c r="F15" s="304">
        <v>1898</v>
      </c>
      <c r="G15" s="304">
        <v>1375</v>
      </c>
      <c r="H15" s="304">
        <v>1960</v>
      </c>
      <c r="I15" s="304">
        <v>1712</v>
      </c>
      <c r="J15" s="304">
        <v>1996</v>
      </c>
      <c r="K15" s="304">
        <v>811</v>
      </c>
      <c r="L15" s="305">
        <v>609</v>
      </c>
    </row>
    <row r="16" spans="1:12" ht="15" customHeight="1" x14ac:dyDescent="0.15">
      <c r="A16" s="9"/>
      <c r="B16" s="1219"/>
      <c r="C16" s="306">
        <f>IF(C12 = 0, 0, -(C15/C12*100))</f>
        <v>-109.94845914313325</v>
      </c>
      <c r="D16" s="307">
        <f>IF(D12 = 0, 0, -(D15/D12*100))</f>
        <v>-99.798571690166639</v>
      </c>
      <c r="E16" s="308">
        <f>IF(E12= 0, 0, -(E15/E12*100))</f>
        <v>-128.48885218827414</v>
      </c>
      <c r="F16" s="308">
        <f t="shared" ref="F16:L16" si="3">IF(F12 = 0, 0, -(F15/F12*100))</f>
        <v>-107.59637188208617</v>
      </c>
      <c r="G16" s="308">
        <f t="shared" si="3"/>
        <v>-88.709677419354833</v>
      </c>
      <c r="H16" s="308">
        <f t="shared" si="3"/>
        <v>-120.02449479485608</v>
      </c>
      <c r="I16" s="308">
        <f t="shared" si="3"/>
        <v>-103.19469559975889</v>
      </c>
      <c r="J16" s="308">
        <f t="shared" si="3"/>
        <v>-114.18764302059496</v>
      </c>
      <c r="K16" s="308">
        <f t="shared" si="3"/>
        <v>-122.50755287009063</v>
      </c>
      <c r="L16" s="309">
        <f t="shared" si="3"/>
        <v>-118.0232558139535</v>
      </c>
    </row>
    <row r="17" spans="1:12" ht="12" customHeight="1" x14ac:dyDescent="0.15">
      <c r="A17" s="9"/>
      <c r="B17" s="1217" t="s">
        <v>526</v>
      </c>
      <c r="C17" s="299"/>
      <c r="D17" s="300">
        <f>RANK(D18,$D18:$L18,0)</f>
        <v>1</v>
      </c>
      <c r="E17" s="300">
        <f t="shared" ref="E17:L17" si="4">RANK(E18,$D18:$L18,0)</f>
        <v>2</v>
      </c>
      <c r="F17" s="300">
        <f t="shared" si="4"/>
        <v>5</v>
      </c>
      <c r="G17" s="300">
        <f t="shared" si="4"/>
        <v>7</v>
      </c>
      <c r="H17" s="300">
        <f t="shared" si="4"/>
        <v>4</v>
      </c>
      <c r="I17" s="300">
        <f t="shared" si="4"/>
        <v>3</v>
      </c>
      <c r="J17" s="300">
        <f t="shared" si="4"/>
        <v>6</v>
      </c>
      <c r="K17" s="300">
        <f t="shared" si="4"/>
        <v>9</v>
      </c>
      <c r="L17" s="301">
        <f t="shared" si="4"/>
        <v>8</v>
      </c>
    </row>
    <row r="18" spans="1:12" ht="18" customHeight="1" x14ac:dyDescent="0.15">
      <c r="A18" s="9"/>
      <c r="B18" s="1218"/>
      <c r="C18" s="302">
        <f>SUM(D18:L18)</f>
        <v>21781</v>
      </c>
      <c r="D18" s="303">
        <v>5178</v>
      </c>
      <c r="E18" s="304">
        <v>4541</v>
      </c>
      <c r="F18" s="304">
        <v>1817</v>
      </c>
      <c r="G18" s="304">
        <v>1655</v>
      </c>
      <c r="H18" s="304">
        <v>2368</v>
      </c>
      <c r="I18" s="304">
        <v>2416</v>
      </c>
      <c r="J18" s="304">
        <v>1775</v>
      </c>
      <c r="K18" s="304">
        <v>765</v>
      </c>
      <c r="L18" s="305">
        <v>1266</v>
      </c>
    </row>
    <row r="19" spans="1:12" ht="15" customHeight="1" x14ac:dyDescent="0.15">
      <c r="A19" s="9"/>
      <c r="B19" s="1219"/>
      <c r="C19" s="306">
        <f>IF(C15 = 0, 0, -(C18/C15*100))</f>
        <v>-106.357732311148</v>
      </c>
      <c r="D19" s="307">
        <f>IF(D15 = 0, 0, -(D18/D15*100))</f>
        <v>-95.0091743119266</v>
      </c>
      <c r="E19" s="308">
        <f>IF(E15= 0, 0, -(E18/E15*100))</f>
        <v>-97.279348757497857</v>
      </c>
      <c r="F19" s="308">
        <f t="shared" ref="F19:L19" si="5">IF(F15 = 0, 0, -(F18/F15*100))</f>
        <v>-95.732349841938884</v>
      </c>
      <c r="G19" s="308">
        <f t="shared" si="5"/>
        <v>-120.36363636363636</v>
      </c>
      <c r="H19" s="308">
        <f t="shared" si="5"/>
        <v>-120.81632653061224</v>
      </c>
      <c r="I19" s="308">
        <f t="shared" si="5"/>
        <v>-141.12149532710282</v>
      </c>
      <c r="J19" s="308">
        <f t="shared" si="5"/>
        <v>-88.927855711422836</v>
      </c>
      <c r="K19" s="308">
        <f t="shared" si="5"/>
        <v>-94.327990135635019</v>
      </c>
      <c r="L19" s="309">
        <f t="shared" si="5"/>
        <v>-207.88177339901478</v>
      </c>
    </row>
    <row r="20" spans="1:12" ht="12" customHeight="1" x14ac:dyDescent="0.15">
      <c r="A20" s="9"/>
      <c r="B20" s="1217" t="s">
        <v>525</v>
      </c>
      <c r="C20" s="299"/>
      <c r="D20" s="300">
        <f>RANK(D21,$D21:$L21,0)</f>
        <v>1</v>
      </c>
      <c r="E20" s="300">
        <f t="shared" ref="E20:L20" si="6">RANK(E21,$D21:$L21,0)</f>
        <v>2</v>
      </c>
      <c r="F20" s="300">
        <f t="shared" si="6"/>
        <v>5</v>
      </c>
      <c r="G20" s="300">
        <f t="shared" si="6"/>
        <v>7</v>
      </c>
      <c r="H20" s="300">
        <f t="shared" si="6"/>
        <v>3</v>
      </c>
      <c r="I20" s="300">
        <f t="shared" si="6"/>
        <v>4</v>
      </c>
      <c r="J20" s="300">
        <f t="shared" si="6"/>
        <v>6</v>
      </c>
      <c r="K20" s="300">
        <f t="shared" si="6"/>
        <v>8</v>
      </c>
      <c r="L20" s="301">
        <f t="shared" si="6"/>
        <v>9</v>
      </c>
    </row>
    <row r="21" spans="1:12" ht="18" customHeight="1" x14ac:dyDescent="0.15">
      <c r="A21" s="9"/>
      <c r="B21" s="1218"/>
      <c r="C21" s="302">
        <f>SUM(D21:L21)</f>
        <v>24212</v>
      </c>
      <c r="D21" s="303">
        <v>5413</v>
      </c>
      <c r="E21" s="304">
        <v>4611</v>
      </c>
      <c r="F21" s="304">
        <v>2418</v>
      </c>
      <c r="G21" s="304">
        <v>1926</v>
      </c>
      <c r="H21" s="304">
        <v>3080</v>
      </c>
      <c r="I21" s="304">
        <v>2676</v>
      </c>
      <c r="J21" s="304">
        <v>2385</v>
      </c>
      <c r="K21" s="304">
        <v>906</v>
      </c>
      <c r="L21" s="305">
        <v>797</v>
      </c>
    </row>
    <row r="22" spans="1:12" ht="15" customHeight="1" x14ac:dyDescent="0.15">
      <c r="A22" s="9"/>
      <c r="B22" s="1219"/>
      <c r="C22" s="306">
        <f>IF(C18 = 0, 0, -(C21/C18*100))</f>
        <v>-111.16110371424637</v>
      </c>
      <c r="D22" s="307">
        <f>IF(D18 = 0, 0, -(D21/D18*100))</f>
        <v>-104.53843182696021</v>
      </c>
      <c r="E22" s="308">
        <f>IF(E18= 0, 0, -(E21/E18*100))</f>
        <v>-101.54151068046686</v>
      </c>
      <c r="F22" s="308">
        <f t="shared" ref="F22:L22" si="7">IF(F18 = 0, 0, -(F21/F18*100))</f>
        <v>-133.07649972482113</v>
      </c>
      <c r="G22" s="308">
        <f t="shared" si="7"/>
        <v>-116.37462235649548</v>
      </c>
      <c r="H22" s="308">
        <f t="shared" si="7"/>
        <v>-130.06756756756758</v>
      </c>
      <c r="I22" s="308">
        <f t="shared" si="7"/>
        <v>-110.76158940397352</v>
      </c>
      <c r="J22" s="308">
        <f t="shared" si="7"/>
        <v>-134.36619718309859</v>
      </c>
      <c r="K22" s="308">
        <f t="shared" si="7"/>
        <v>-118.43137254901961</v>
      </c>
      <c r="L22" s="309">
        <f t="shared" si="7"/>
        <v>-62.954186413902057</v>
      </c>
    </row>
    <row r="23" spans="1:12" ht="12" customHeight="1" x14ac:dyDescent="0.15">
      <c r="A23" s="9"/>
      <c r="B23" s="1217" t="s">
        <v>524</v>
      </c>
      <c r="C23" s="299"/>
      <c r="D23" s="300">
        <f>RANK(D24,$D24:$L24,0)</f>
        <v>2</v>
      </c>
      <c r="E23" s="300">
        <f t="shared" ref="E23:L23" si="8">RANK(E24,$D24:$L24,0)</f>
        <v>1</v>
      </c>
      <c r="F23" s="300">
        <f t="shared" si="8"/>
        <v>4</v>
      </c>
      <c r="G23" s="300">
        <f t="shared" si="8"/>
        <v>7</v>
      </c>
      <c r="H23" s="300">
        <f t="shared" si="8"/>
        <v>3</v>
      </c>
      <c r="I23" s="300">
        <f t="shared" si="8"/>
        <v>5</v>
      </c>
      <c r="J23" s="300">
        <f t="shared" si="8"/>
        <v>6</v>
      </c>
      <c r="K23" s="300">
        <f t="shared" si="8"/>
        <v>8</v>
      </c>
      <c r="L23" s="301">
        <f t="shared" si="8"/>
        <v>9</v>
      </c>
    </row>
    <row r="24" spans="1:12" ht="18" customHeight="1" x14ac:dyDescent="0.15">
      <c r="A24" s="9"/>
      <c r="B24" s="1218"/>
      <c r="C24" s="302">
        <f>SUM(D24:L24)</f>
        <v>23684</v>
      </c>
      <c r="D24" s="303">
        <v>4567</v>
      </c>
      <c r="E24" s="304">
        <v>4740</v>
      </c>
      <c r="F24" s="304">
        <v>2737</v>
      </c>
      <c r="G24" s="304">
        <v>2250</v>
      </c>
      <c r="H24" s="304">
        <v>2848</v>
      </c>
      <c r="I24" s="304">
        <v>2526</v>
      </c>
      <c r="J24" s="304">
        <v>2319</v>
      </c>
      <c r="K24" s="304">
        <v>1031</v>
      </c>
      <c r="L24" s="305">
        <v>666</v>
      </c>
    </row>
    <row r="25" spans="1:12" ht="15" customHeight="1" x14ac:dyDescent="0.15">
      <c r="A25" s="9"/>
      <c r="B25" s="1219"/>
      <c r="C25" s="306">
        <f>IF(C21 = 0, 0, -(C24/C21*100))</f>
        <v>-97.819263175284988</v>
      </c>
      <c r="D25" s="307">
        <f>IF(D21 = 0, 0, -(D24/D21*100))</f>
        <v>-84.370958802881944</v>
      </c>
      <c r="E25" s="308">
        <f>IF(E21= 0, 0, -(E24/E21*100))</f>
        <v>-102.79765777488615</v>
      </c>
      <c r="F25" s="308">
        <f t="shared" ref="F25:L25" si="9">IF(F21 = 0, 0, -(F24/F21*100))</f>
        <v>-113.19272125723738</v>
      </c>
      <c r="G25" s="308">
        <f t="shared" si="9"/>
        <v>-116.82242990654206</v>
      </c>
      <c r="H25" s="308">
        <f t="shared" si="9"/>
        <v>-92.467532467532465</v>
      </c>
      <c r="I25" s="308">
        <f t="shared" si="9"/>
        <v>-94.394618834080717</v>
      </c>
      <c r="J25" s="308">
        <f t="shared" si="9"/>
        <v>-97.232704402515722</v>
      </c>
      <c r="K25" s="308">
        <f t="shared" si="9"/>
        <v>-113.79690949227373</v>
      </c>
      <c r="L25" s="309">
        <f t="shared" si="9"/>
        <v>-83.563362609786694</v>
      </c>
    </row>
    <row r="26" spans="1:12" ht="12" customHeight="1" x14ac:dyDescent="0.15">
      <c r="A26" s="9"/>
      <c r="B26" s="1217" t="s">
        <v>523</v>
      </c>
      <c r="C26" s="299"/>
      <c r="D26" s="300">
        <f>RANK(D27,$D27:$L27,0)</f>
        <v>2</v>
      </c>
      <c r="E26" s="300">
        <f t="shared" ref="E26:L26" si="10">RANK(E27,$D27:$L27,0)</f>
        <v>1</v>
      </c>
      <c r="F26" s="300">
        <f t="shared" si="10"/>
        <v>5</v>
      </c>
      <c r="G26" s="300">
        <f t="shared" si="10"/>
        <v>6</v>
      </c>
      <c r="H26" s="300">
        <f t="shared" si="10"/>
        <v>3</v>
      </c>
      <c r="I26" s="300">
        <f t="shared" si="10"/>
        <v>4</v>
      </c>
      <c r="J26" s="300">
        <f t="shared" si="10"/>
        <v>7</v>
      </c>
      <c r="K26" s="300">
        <f t="shared" si="10"/>
        <v>8</v>
      </c>
      <c r="L26" s="301">
        <f t="shared" si="10"/>
        <v>9</v>
      </c>
    </row>
    <row r="27" spans="1:12" ht="18" customHeight="1" x14ac:dyDescent="0.15">
      <c r="A27" s="9"/>
      <c r="B27" s="1218"/>
      <c r="C27" s="302">
        <f>SUM(D27:L27)</f>
        <v>23443</v>
      </c>
      <c r="D27" s="303">
        <v>4480</v>
      </c>
      <c r="E27" s="304">
        <v>4938</v>
      </c>
      <c r="F27" s="304">
        <v>2596</v>
      </c>
      <c r="G27" s="304">
        <v>2540</v>
      </c>
      <c r="H27" s="304">
        <v>2640</v>
      </c>
      <c r="I27" s="304">
        <v>2622</v>
      </c>
      <c r="J27" s="304">
        <v>2090</v>
      </c>
      <c r="K27" s="304">
        <v>989</v>
      </c>
      <c r="L27" s="305">
        <v>548</v>
      </c>
    </row>
    <row r="28" spans="1:12" ht="15" customHeight="1" x14ac:dyDescent="0.15">
      <c r="A28" s="9"/>
      <c r="B28" s="1219"/>
      <c r="C28" s="306">
        <f>IF(C24 = 0, 0, -(C27/C24*100))</f>
        <v>-98.982435399425768</v>
      </c>
      <c r="D28" s="307">
        <f>IF(D24 = 0, 0, -(D27/D24*100))</f>
        <v>-98.095029559886143</v>
      </c>
      <c r="E28" s="308">
        <f>IF(E24= 0, 0, -(E27/E24*100))</f>
        <v>-104.17721518987342</v>
      </c>
      <c r="F28" s="308">
        <f t="shared" ref="F28:L28" si="11">IF(F24 = 0, 0, -(F27/F24*100))</f>
        <v>-94.848374132261597</v>
      </c>
      <c r="G28" s="308">
        <f t="shared" si="11"/>
        <v>-112.88888888888889</v>
      </c>
      <c r="H28" s="308">
        <f t="shared" si="11"/>
        <v>-92.696629213483149</v>
      </c>
      <c r="I28" s="308">
        <f t="shared" si="11"/>
        <v>-103.80047505938241</v>
      </c>
      <c r="J28" s="308">
        <f t="shared" si="11"/>
        <v>-90.125053902544209</v>
      </c>
      <c r="K28" s="308">
        <f t="shared" si="11"/>
        <v>-95.926285160038788</v>
      </c>
      <c r="L28" s="309">
        <f t="shared" si="11"/>
        <v>-82.282282282282281</v>
      </c>
    </row>
    <row r="29" spans="1:12" ht="12" customHeight="1" x14ac:dyDescent="0.15">
      <c r="A29" s="9"/>
      <c r="B29" s="1217" t="s">
        <v>522</v>
      </c>
      <c r="C29" s="299"/>
      <c r="D29" s="300">
        <f>RANK(D30,$D30:$L30,0)</f>
        <v>2</v>
      </c>
      <c r="E29" s="300">
        <f t="shared" ref="E29:L29" si="12">RANK(E30,$D30:$L30,0)</f>
        <v>1</v>
      </c>
      <c r="F29" s="300">
        <f t="shared" si="12"/>
        <v>4</v>
      </c>
      <c r="G29" s="300">
        <f t="shared" si="12"/>
        <v>6</v>
      </c>
      <c r="H29" s="300">
        <f t="shared" si="12"/>
        <v>3</v>
      </c>
      <c r="I29" s="300">
        <f t="shared" si="12"/>
        <v>5</v>
      </c>
      <c r="J29" s="300">
        <f t="shared" si="12"/>
        <v>7</v>
      </c>
      <c r="K29" s="300">
        <f t="shared" si="12"/>
        <v>8</v>
      </c>
      <c r="L29" s="301">
        <f t="shared" si="12"/>
        <v>9</v>
      </c>
    </row>
    <row r="30" spans="1:12" ht="18" customHeight="1" x14ac:dyDescent="0.15">
      <c r="A30" s="9"/>
      <c r="B30" s="1218"/>
      <c r="C30" s="302">
        <f>SUM(D30:L30)</f>
        <v>21098</v>
      </c>
      <c r="D30" s="303">
        <v>4102</v>
      </c>
      <c r="E30" s="304">
        <v>4902</v>
      </c>
      <c r="F30" s="304">
        <v>2401</v>
      </c>
      <c r="G30" s="304">
        <v>2002</v>
      </c>
      <c r="H30" s="304">
        <v>2574</v>
      </c>
      <c r="I30" s="304">
        <v>2164</v>
      </c>
      <c r="J30" s="304">
        <v>1788</v>
      </c>
      <c r="K30" s="304">
        <v>786</v>
      </c>
      <c r="L30" s="305">
        <v>379</v>
      </c>
    </row>
    <row r="31" spans="1:12" ht="15" customHeight="1" x14ac:dyDescent="0.15">
      <c r="A31" s="9"/>
      <c r="B31" s="1219"/>
      <c r="C31" s="306">
        <f>IF(C27 = 0, 0, -(C30/C27*100))</f>
        <v>-89.997014034040006</v>
      </c>
      <c r="D31" s="307">
        <f>IF(D27 = 0, 0, -(D30/D27*100))</f>
        <v>-91.5625</v>
      </c>
      <c r="E31" s="308">
        <f>IF(E27= 0, 0, -(E30/E27*100))</f>
        <v>-99.270959902794658</v>
      </c>
      <c r="F31" s="308">
        <f t="shared" ref="F31:L31" si="13">IF(F27 = 0, 0, -(F30/F27*100))</f>
        <v>-92.488443759630201</v>
      </c>
      <c r="G31" s="308">
        <f t="shared" si="13"/>
        <v>-78.818897637795274</v>
      </c>
      <c r="H31" s="308">
        <f t="shared" si="13"/>
        <v>-97.5</v>
      </c>
      <c r="I31" s="308">
        <f t="shared" si="13"/>
        <v>-82.532418001525556</v>
      </c>
      <c r="J31" s="308">
        <f t="shared" si="13"/>
        <v>-85.550239234449762</v>
      </c>
      <c r="K31" s="308">
        <f t="shared" si="13"/>
        <v>-79.474216380182</v>
      </c>
      <c r="L31" s="309">
        <f t="shared" si="13"/>
        <v>-69.160583941605836</v>
      </c>
    </row>
    <row r="32" spans="1:12" ht="12" customHeight="1" x14ac:dyDescent="0.15">
      <c r="A32" s="9"/>
      <c r="B32" s="1217" t="s">
        <v>521</v>
      </c>
      <c r="C32" s="299"/>
      <c r="D32" s="300">
        <f>RANK(D33,$D33:$L33,0)</f>
        <v>2</v>
      </c>
      <c r="E32" s="300">
        <f t="shared" ref="E32:L32" si="14">RANK(E33,$D33:$L33,0)</f>
        <v>1</v>
      </c>
      <c r="F32" s="300">
        <f t="shared" si="14"/>
        <v>4</v>
      </c>
      <c r="G32" s="300">
        <f t="shared" si="14"/>
        <v>5</v>
      </c>
      <c r="H32" s="300">
        <f t="shared" si="14"/>
        <v>3</v>
      </c>
      <c r="I32" s="300">
        <f t="shared" si="14"/>
        <v>6</v>
      </c>
      <c r="J32" s="300">
        <f t="shared" si="14"/>
        <v>7</v>
      </c>
      <c r="K32" s="300">
        <f t="shared" si="14"/>
        <v>8</v>
      </c>
      <c r="L32" s="301">
        <f t="shared" si="14"/>
        <v>9</v>
      </c>
    </row>
    <row r="33" spans="1:12" ht="18" customHeight="1" x14ac:dyDescent="0.15">
      <c r="A33" s="9"/>
      <c r="B33" s="1218"/>
      <c r="C33" s="302">
        <f>SUM(D33:L33)</f>
        <v>21708</v>
      </c>
      <c r="D33" s="303">
        <v>3789</v>
      </c>
      <c r="E33" s="304">
        <v>5006</v>
      </c>
      <c r="F33" s="304">
        <v>2417</v>
      </c>
      <c r="G33" s="304">
        <v>2314</v>
      </c>
      <c r="H33" s="304">
        <v>2838</v>
      </c>
      <c r="I33" s="304">
        <v>2246</v>
      </c>
      <c r="J33" s="304">
        <v>2020</v>
      </c>
      <c r="K33" s="304">
        <v>799</v>
      </c>
      <c r="L33" s="305">
        <v>279</v>
      </c>
    </row>
    <row r="34" spans="1:12" ht="15" customHeight="1" x14ac:dyDescent="0.15">
      <c r="A34" s="9"/>
      <c r="B34" s="1219"/>
      <c r="C34" s="306">
        <f>IF(C30 = 0, 0, -(C33/C30*100))</f>
        <v>-102.89126931462698</v>
      </c>
      <c r="D34" s="307">
        <f>IF(D30 = 0, 0, -(D33/D30*100))</f>
        <v>-92.369575816674796</v>
      </c>
      <c r="E34" s="308">
        <f>IF(E30= 0, 0, -(E33/E30*100))</f>
        <v>-102.12158302733579</v>
      </c>
      <c r="F34" s="308">
        <f t="shared" ref="F34:L34" si="15">IF(F30 = 0, 0, -(F33/F30*100))</f>
        <v>-100.66638900458142</v>
      </c>
      <c r="G34" s="308">
        <f t="shared" si="15"/>
        <v>-115.58441558441559</v>
      </c>
      <c r="H34" s="308">
        <f t="shared" si="15"/>
        <v>-110.25641025641026</v>
      </c>
      <c r="I34" s="308">
        <f t="shared" si="15"/>
        <v>-103.78927911275414</v>
      </c>
      <c r="J34" s="308">
        <f t="shared" si="15"/>
        <v>-112.97539149888142</v>
      </c>
      <c r="K34" s="308">
        <f t="shared" si="15"/>
        <v>-101.65394402035624</v>
      </c>
      <c r="L34" s="309">
        <f t="shared" si="15"/>
        <v>-73.614775725593674</v>
      </c>
    </row>
    <row r="35" spans="1:12" ht="12" customHeight="1" x14ac:dyDescent="0.15">
      <c r="A35" s="9"/>
      <c r="B35" s="1217" t="s">
        <v>520</v>
      </c>
      <c r="C35" s="299"/>
      <c r="D35" s="300">
        <f>RANK(D36,$D36:$L36,0)</f>
        <v>2</v>
      </c>
      <c r="E35" s="300">
        <f t="shared" ref="E35:L35" si="16">RANK(E36,$D36:$L36,0)</f>
        <v>1</v>
      </c>
      <c r="F35" s="300">
        <f t="shared" si="16"/>
        <v>4</v>
      </c>
      <c r="G35" s="300">
        <f t="shared" si="16"/>
        <v>5</v>
      </c>
      <c r="H35" s="300">
        <f t="shared" si="16"/>
        <v>6</v>
      </c>
      <c r="I35" s="300">
        <f t="shared" si="16"/>
        <v>3</v>
      </c>
      <c r="J35" s="300">
        <f t="shared" si="16"/>
        <v>7</v>
      </c>
      <c r="K35" s="300">
        <f t="shared" si="16"/>
        <v>8</v>
      </c>
      <c r="L35" s="301">
        <f t="shared" si="16"/>
        <v>9</v>
      </c>
    </row>
    <row r="36" spans="1:12" ht="18" customHeight="1" x14ac:dyDescent="0.15">
      <c r="A36" s="9"/>
      <c r="B36" s="1218"/>
      <c r="C36" s="302">
        <f>SUM(D36:L36)</f>
        <v>23300</v>
      </c>
      <c r="D36" s="303">
        <v>3573</v>
      </c>
      <c r="E36" s="304">
        <v>5046</v>
      </c>
      <c r="F36" s="304">
        <v>2872</v>
      </c>
      <c r="G36" s="304">
        <v>2686</v>
      </c>
      <c r="H36" s="304">
        <v>2678</v>
      </c>
      <c r="I36" s="304">
        <v>2962</v>
      </c>
      <c r="J36" s="304">
        <v>2466</v>
      </c>
      <c r="K36" s="304">
        <v>543</v>
      </c>
      <c r="L36" s="305">
        <v>474</v>
      </c>
    </row>
    <row r="37" spans="1:12" ht="15" customHeight="1" x14ac:dyDescent="0.15">
      <c r="A37" s="9"/>
      <c r="B37" s="1219"/>
      <c r="C37" s="306">
        <f>IF(C33 = 0, 0, -(C36/C33*100))</f>
        <v>-107.33370186106505</v>
      </c>
      <c r="D37" s="307">
        <f>IF(D33 = 0, 0, -(D36/D33*100))</f>
        <v>-94.299287410926368</v>
      </c>
      <c r="E37" s="308">
        <f>IF(E33= 0, 0, -(E36/E33*100))</f>
        <v>-100.79904115061926</v>
      </c>
      <c r="F37" s="308">
        <f t="shared" ref="F37:L37" si="17">IF(F33 = 0, 0, -(F36/F33*100))</f>
        <v>-118.82498965659909</v>
      </c>
      <c r="G37" s="308">
        <f t="shared" si="17"/>
        <v>-116.07605877268799</v>
      </c>
      <c r="H37" s="308">
        <f t="shared" si="17"/>
        <v>-94.362226920366453</v>
      </c>
      <c r="I37" s="308">
        <f t="shared" si="17"/>
        <v>-131.87889581478183</v>
      </c>
      <c r="J37" s="308">
        <f t="shared" si="17"/>
        <v>-122.07920792079207</v>
      </c>
      <c r="K37" s="308">
        <f t="shared" si="17"/>
        <v>-67.959949937421783</v>
      </c>
      <c r="L37" s="309">
        <f t="shared" si="17"/>
        <v>-169.89247311827958</v>
      </c>
    </row>
    <row r="38" spans="1:12" ht="12" customHeight="1" x14ac:dyDescent="0.15">
      <c r="A38" s="9"/>
      <c r="B38" s="1217" t="s">
        <v>519</v>
      </c>
      <c r="C38" s="299"/>
      <c r="D38" s="300">
        <f>RANK(D39,$D39:$L39,0)</f>
        <v>3</v>
      </c>
      <c r="E38" s="300">
        <f t="shared" ref="E38:L38" si="18">RANK(E39,$D39:$L39,0)</f>
        <v>1</v>
      </c>
      <c r="F38" s="300">
        <f t="shared" si="18"/>
        <v>6</v>
      </c>
      <c r="G38" s="300">
        <f t="shared" si="18"/>
        <v>5</v>
      </c>
      <c r="H38" s="300">
        <f t="shared" si="18"/>
        <v>7</v>
      </c>
      <c r="I38" s="300">
        <f t="shared" si="18"/>
        <v>2</v>
      </c>
      <c r="J38" s="300">
        <f t="shared" si="18"/>
        <v>4</v>
      </c>
      <c r="K38" s="300">
        <f t="shared" si="18"/>
        <v>9</v>
      </c>
      <c r="L38" s="301">
        <f t="shared" si="18"/>
        <v>8</v>
      </c>
    </row>
    <row r="39" spans="1:12" ht="18" customHeight="1" x14ac:dyDescent="0.15">
      <c r="A39" s="9"/>
      <c r="B39" s="1218"/>
      <c r="C39" s="302">
        <f>SUM(D39:L39)</f>
        <v>23320</v>
      </c>
      <c r="D39" s="303">
        <v>3639</v>
      </c>
      <c r="E39" s="304">
        <v>4113</v>
      </c>
      <c r="F39" s="304">
        <v>2745</v>
      </c>
      <c r="G39" s="304">
        <v>2866</v>
      </c>
      <c r="H39" s="304">
        <v>2261</v>
      </c>
      <c r="I39" s="304">
        <v>3677</v>
      </c>
      <c r="J39" s="304">
        <v>2972</v>
      </c>
      <c r="K39" s="304">
        <v>520</v>
      </c>
      <c r="L39" s="305">
        <v>527</v>
      </c>
    </row>
    <row r="40" spans="1:12" ht="15" customHeight="1" x14ac:dyDescent="0.15">
      <c r="A40" s="9"/>
      <c r="B40" s="1219"/>
      <c r="C40" s="306">
        <f>IF(C36 = 0, 0, -(C39/C36*100))</f>
        <v>-100.08583690987125</v>
      </c>
      <c r="D40" s="307">
        <f>IF(D36 = 0, 0, -(D39/D36*100))</f>
        <v>-101.84718723761546</v>
      </c>
      <c r="E40" s="308">
        <f>IF(E36= 0, 0, -(E39/E36*100))</f>
        <v>-81.510107015457791</v>
      </c>
      <c r="F40" s="308">
        <f t="shared" ref="F40:L40" si="19">IF(F36 = 0, 0, -(F39/F36*100))</f>
        <v>-95.577994428969362</v>
      </c>
      <c r="G40" s="308">
        <f t="shared" si="19"/>
        <v>-106.70141474311244</v>
      </c>
      <c r="H40" s="308">
        <f t="shared" si="19"/>
        <v>-84.428678117998501</v>
      </c>
      <c r="I40" s="308">
        <f t="shared" si="19"/>
        <v>-124.13909520594193</v>
      </c>
      <c r="J40" s="308">
        <f t="shared" si="19"/>
        <v>-120.51905920519059</v>
      </c>
      <c r="K40" s="308">
        <f t="shared" si="19"/>
        <v>-95.764272559852671</v>
      </c>
      <c r="L40" s="309">
        <f t="shared" si="19"/>
        <v>-111.18143459915612</v>
      </c>
    </row>
    <row r="41" spans="1:12" ht="12" customHeight="1" x14ac:dyDescent="0.15">
      <c r="A41" s="9"/>
      <c r="B41" s="1217" t="s">
        <v>518</v>
      </c>
      <c r="C41" s="299"/>
      <c r="D41" s="300">
        <f>RANK(D42,$D42:$L42,0)</f>
        <v>5</v>
      </c>
      <c r="E41" s="300">
        <f t="shared" ref="E41:L41" si="20">RANK(E42,$D42:$L42,0)</f>
        <v>1</v>
      </c>
      <c r="F41" s="300">
        <f t="shared" si="20"/>
        <v>3</v>
      </c>
      <c r="G41" s="300">
        <f t="shared" si="20"/>
        <v>6</v>
      </c>
      <c r="H41" s="300">
        <f t="shared" si="20"/>
        <v>7</v>
      </c>
      <c r="I41" s="300">
        <f t="shared" si="20"/>
        <v>4</v>
      </c>
      <c r="J41" s="300">
        <f t="shared" si="20"/>
        <v>2</v>
      </c>
      <c r="K41" s="300">
        <f t="shared" si="20"/>
        <v>8</v>
      </c>
      <c r="L41" s="301">
        <f t="shared" si="20"/>
        <v>9</v>
      </c>
    </row>
    <row r="42" spans="1:12" ht="18" customHeight="1" x14ac:dyDescent="0.15">
      <c r="A42" s="9"/>
      <c r="B42" s="1218"/>
      <c r="C42" s="302">
        <f>SUM(D42:L42)</f>
        <v>25845</v>
      </c>
      <c r="D42" s="303">
        <v>3514</v>
      </c>
      <c r="E42" s="304">
        <v>5040</v>
      </c>
      <c r="F42" s="304">
        <v>3707</v>
      </c>
      <c r="G42" s="304">
        <v>2506</v>
      </c>
      <c r="H42" s="304">
        <v>2260</v>
      </c>
      <c r="I42" s="304">
        <v>3697</v>
      </c>
      <c r="J42" s="304">
        <v>4115</v>
      </c>
      <c r="K42" s="304">
        <v>549</v>
      </c>
      <c r="L42" s="305">
        <v>457</v>
      </c>
    </row>
    <row r="43" spans="1:12" ht="15" customHeight="1" x14ac:dyDescent="0.15">
      <c r="A43" s="9"/>
      <c r="B43" s="1219"/>
      <c r="C43" s="306">
        <f>IF(C39 = 0, 0, -(C42/C39*100))</f>
        <v>-110.82761578044598</v>
      </c>
      <c r="D43" s="307">
        <f>IF(D39 = 0, 0, -(D42/D39*100))</f>
        <v>-96.564990381973075</v>
      </c>
      <c r="E43" s="308">
        <f>IF(E39= 0, 0, -(E42/E39*100))</f>
        <v>-122.53829321663019</v>
      </c>
      <c r="F43" s="308">
        <f t="shared" ref="F43:L43" si="21">IF(F39 = 0, 0, -(F42/F39*100))</f>
        <v>-135.04553734061929</v>
      </c>
      <c r="G43" s="308">
        <f t="shared" si="21"/>
        <v>-87.438939288206569</v>
      </c>
      <c r="H43" s="308">
        <f t="shared" si="21"/>
        <v>-99.955771782397179</v>
      </c>
      <c r="I43" s="308">
        <f t="shared" si="21"/>
        <v>-100.54392167527877</v>
      </c>
      <c r="J43" s="308">
        <f t="shared" si="21"/>
        <v>-138.45895020188425</v>
      </c>
      <c r="K43" s="308">
        <f t="shared" si="21"/>
        <v>-105.57692307692308</v>
      </c>
      <c r="L43" s="309">
        <f t="shared" si="21"/>
        <v>-86.717267552182165</v>
      </c>
    </row>
    <row r="44" spans="1:12" ht="12" customHeight="1" x14ac:dyDescent="0.15">
      <c r="A44" s="9"/>
      <c r="B44" s="1217" t="s">
        <v>517</v>
      </c>
      <c r="C44" s="299"/>
      <c r="D44" s="300">
        <f>RANK(D45,$D45:$L45,0)</f>
        <v>4</v>
      </c>
      <c r="E44" s="300">
        <f t="shared" ref="E44:L44" si="22">RANK(E45,$D45:$L45,0)</f>
        <v>1</v>
      </c>
      <c r="F44" s="300">
        <f t="shared" si="22"/>
        <v>5</v>
      </c>
      <c r="G44" s="300">
        <f t="shared" si="22"/>
        <v>6</v>
      </c>
      <c r="H44" s="300">
        <f t="shared" si="22"/>
        <v>7</v>
      </c>
      <c r="I44" s="300">
        <f t="shared" si="22"/>
        <v>3</v>
      </c>
      <c r="J44" s="300">
        <f t="shared" si="22"/>
        <v>2</v>
      </c>
      <c r="K44" s="300">
        <f t="shared" si="22"/>
        <v>8</v>
      </c>
      <c r="L44" s="301">
        <f t="shared" si="22"/>
        <v>9</v>
      </c>
    </row>
    <row r="45" spans="1:12" ht="18" customHeight="1" x14ac:dyDescent="0.15">
      <c r="A45" s="9"/>
      <c r="B45" s="1218"/>
      <c r="C45" s="302">
        <f>SUM(D45:L45)</f>
        <v>27817</v>
      </c>
      <c r="D45" s="303">
        <v>3640</v>
      </c>
      <c r="E45" s="304">
        <v>5782</v>
      </c>
      <c r="F45" s="304">
        <v>3302</v>
      </c>
      <c r="G45" s="304">
        <v>3012</v>
      </c>
      <c r="H45" s="304">
        <v>2285</v>
      </c>
      <c r="I45" s="304">
        <v>3726</v>
      </c>
      <c r="J45" s="304">
        <v>4975</v>
      </c>
      <c r="K45" s="304">
        <v>570</v>
      </c>
      <c r="L45" s="305">
        <v>525</v>
      </c>
    </row>
    <row r="46" spans="1:12" ht="15" customHeight="1" x14ac:dyDescent="0.15">
      <c r="A46" s="9"/>
      <c r="B46" s="1219"/>
      <c r="C46" s="306">
        <f>IF(C42 = 0, 0, -(C45/C42*100))</f>
        <v>-107.63010253433933</v>
      </c>
      <c r="D46" s="307">
        <f>IF(D42 = 0, 0, -(D45/D42*100))</f>
        <v>-103.58565737051792</v>
      </c>
      <c r="E46" s="308">
        <f>IF(E42= 0, 0, -(E45/E42*100))</f>
        <v>-114.72222222222221</v>
      </c>
      <c r="F46" s="308">
        <f t="shared" ref="F46:L46" si="23">IF(F42 = 0, 0, -(F45/F42*100))</f>
        <v>-89.074723496088481</v>
      </c>
      <c r="G46" s="308">
        <f t="shared" si="23"/>
        <v>-120.19154030327215</v>
      </c>
      <c r="H46" s="308">
        <f t="shared" si="23"/>
        <v>-101.1061946902655</v>
      </c>
      <c r="I46" s="308">
        <f t="shared" si="23"/>
        <v>-100.78441979983769</v>
      </c>
      <c r="J46" s="308">
        <f t="shared" si="23"/>
        <v>-120.89914945321993</v>
      </c>
      <c r="K46" s="308">
        <f t="shared" si="23"/>
        <v>-103.82513661202186</v>
      </c>
      <c r="L46" s="309">
        <f t="shared" si="23"/>
        <v>-114.87964989059081</v>
      </c>
    </row>
    <row r="47" spans="1:12" ht="12" customHeight="1" x14ac:dyDescent="0.15">
      <c r="A47" s="9"/>
      <c r="B47" s="1217" t="s">
        <v>516</v>
      </c>
      <c r="C47" s="299"/>
      <c r="D47" s="300">
        <f>RANK(D48,$D48:$L48,0)</f>
        <v>5</v>
      </c>
      <c r="E47" s="300">
        <f t="shared" ref="E47:L47" si="24">RANK(E48,$D48:$L48,0)</f>
        <v>1</v>
      </c>
      <c r="F47" s="300">
        <f t="shared" si="24"/>
        <v>4</v>
      </c>
      <c r="G47" s="300">
        <f t="shared" si="24"/>
        <v>6</v>
      </c>
      <c r="H47" s="300">
        <f t="shared" si="24"/>
        <v>7</v>
      </c>
      <c r="I47" s="300">
        <f t="shared" si="24"/>
        <v>3</v>
      </c>
      <c r="J47" s="300">
        <f t="shared" si="24"/>
        <v>2</v>
      </c>
      <c r="K47" s="300">
        <f t="shared" si="24"/>
        <v>8</v>
      </c>
      <c r="L47" s="301">
        <f t="shared" si="24"/>
        <v>9</v>
      </c>
    </row>
    <row r="48" spans="1:12" ht="18" customHeight="1" x14ac:dyDescent="0.15">
      <c r="A48" s="9"/>
      <c r="B48" s="1218"/>
      <c r="C48" s="302">
        <f>SUM(D48:L48)</f>
        <v>27924</v>
      </c>
      <c r="D48" s="303">
        <v>3134</v>
      </c>
      <c r="E48" s="304">
        <v>6076</v>
      </c>
      <c r="F48" s="304">
        <v>3578</v>
      </c>
      <c r="G48" s="304">
        <v>2748</v>
      </c>
      <c r="H48" s="304">
        <v>2143</v>
      </c>
      <c r="I48" s="304">
        <v>3807</v>
      </c>
      <c r="J48" s="304">
        <v>5357</v>
      </c>
      <c r="K48" s="304">
        <v>595</v>
      </c>
      <c r="L48" s="305">
        <v>486</v>
      </c>
    </row>
    <row r="49" spans="1:14" ht="15" customHeight="1" x14ac:dyDescent="0.15">
      <c r="A49" s="9"/>
      <c r="B49" s="1219"/>
      <c r="C49" s="306">
        <f>IF(C45 = 0, 0, -(C48/C45*100))</f>
        <v>-100.38465686450732</v>
      </c>
      <c r="D49" s="307">
        <f>IF(D45 = 0, 0, -(D48/D45*100))</f>
        <v>-86.098901098901109</v>
      </c>
      <c r="E49" s="308">
        <f>IF(E45= 0, 0, -(E48/E45*100))</f>
        <v>-105.08474576271188</v>
      </c>
      <c r="F49" s="308">
        <f t="shared" ref="F49:L49" si="25">IF(F45 = 0, 0, -(F48/F45*100))</f>
        <v>-108.35857056329496</v>
      </c>
      <c r="G49" s="308">
        <f t="shared" si="25"/>
        <v>-91.235059760956176</v>
      </c>
      <c r="H49" s="308">
        <f t="shared" si="25"/>
        <v>-93.785557986870899</v>
      </c>
      <c r="I49" s="308">
        <f t="shared" si="25"/>
        <v>-102.17391304347827</v>
      </c>
      <c r="J49" s="308">
        <f t="shared" si="25"/>
        <v>-107.678391959799</v>
      </c>
      <c r="K49" s="308">
        <f t="shared" si="25"/>
        <v>-104.3859649122807</v>
      </c>
      <c r="L49" s="309">
        <f t="shared" si="25"/>
        <v>-92.571428571428569</v>
      </c>
    </row>
    <row r="50" spans="1:14" ht="12" customHeight="1" x14ac:dyDescent="0.15">
      <c r="A50" s="9"/>
      <c r="B50" s="1217" t="s">
        <v>515</v>
      </c>
      <c r="C50" s="299"/>
      <c r="D50" s="300">
        <f>RANK(D51,$D51:$L51,0)</f>
        <v>5</v>
      </c>
      <c r="E50" s="300">
        <f t="shared" ref="E50:L50" si="26">RANK(E51,$D51:$L51,0)</f>
        <v>1</v>
      </c>
      <c r="F50" s="300">
        <f t="shared" si="26"/>
        <v>3</v>
      </c>
      <c r="G50" s="300">
        <f t="shared" si="26"/>
        <v>6</v>
      </c>
      <c r="H50" s="300">
        <f t="shared" si="26"/>
        <v>7</v>
      </c>
      <c r="I50" s="300">
        <f t="shared" si="26"/>
        <v>4</v>
      </c>
      <c r="J50" s="300">
        <f t="shared" si="26"/>
        <v>2</v>
      </c>
      <c r="K50" s="300">
        <f t="shared" si="26"/>
        <v>8</v>
      </c>
      <c r="L50" s="301">
        <f t="shared" si="26"/>
        <v>9</v>
      </c>
    </row>
    <row r="51" spans="1:14" ht="18" customHeight="1" x14ac:dyDescent="0.15">
      <c r="A51" s="9"/>
      <c r="B51" s="1218"/>
      <c r="C51" s="302">
        <f>SUM(D51:L51)</f>
        <v>27553</v>
      </c>
      <c r="D51" s="303">
        <v>3078</v>
      </c>
      <c r="E51" s="304">
        <v>5806</v>
      </c>
      <c r="F51" s="304">
        <v>3987</v>
      </c>
      <c r="G51" s="304">
        <v>2618</v>
      </c>
      <c r="H51" s="304">
        <v>2358</v>
      </c>
      <c r="I51" s="304">
        <v>3511</v>
      </c>
      <c r="J51" s="304">
        <v>5223</v>
      </c>
      <c r="K51" s="304">
        <v>575</v>
      </c>
      <c r="L51" s="305">
        <v>397</v>
      </c>
    </row>
    <row r="52" spans="1:14" ht="15" customHeight="1" x14ac:dyDescent="0.15">
      <c r="A52" s="9"/>
      <c r="B52" s="1219"/>
      <c r="C52" s="306">
        <f>IF(C48 = 0, 0, -(C51/C48*100))</f>
        <v>-98.671393783125623</v>
      </c>
      <c r="D52" s="307">
        <f>IF(D48 = 0, 0, -(D51/D48*100))</f>
        <v>-98.213146139119331</v>
      </c>
      <c r="E52" s="308">
        <f>IF(E48= 0, 0, -(E51/E48*100))</f>
        <v>-95.556287030941405</v>
      </c>
      <c r="F52" s="308">
        <f t="shared" ref="F52:L52" si="27">IF(F48 = 0, 0, -(F51/F48*100))</f>
        <v>-111.43096702068193</v>
      </c>
      <c r="G52" s="308">
        <f t="shared" si="27"/>
        <v>-95.26928675400292</v>
      </c>
      <c r="H52" s="308">
        <f t="shared" si="27"/>
        <v>-110.03266448903406</v>
      </c>
      <c r="I52" s="308">
        <f t="shared" si="27"/>
        <v>-92.224848962437605</v>
      </c>
      <c r="J52" s="308">
        <f t="shared" si="27"/>
        <v>-97.498599962665665</v>
      </c>
      <c r="K52" s="308">
        <f t="shared" si="27"/>
        <v>-96.638655462184872</v>
      </c>
      <c r="L52" s="309">
        <f t="shared" si="27"/>
        <v>-81.687242798353907</v>
      </c>
    </row>
    <row r="53" spans="1:14" ht="12" customHeight="1" x14ac:dyDescent="0.15">
      <c r="A53" s="9"/>
      <c r="B53" s="1217" t="s">
        <v>514</v>
      </c>
      <c r="C53" s="299"/>
      <c r="D53" s="300">
        <f>RANK(D54,$D54:$L54,0)</f>
        <v>5</v>
      </c>
      <c r="E53" s="300">
        <f t="shared" ref="E53:L53" si="28">RANK(E54,$D54:$L54,0)</f>
        <v>1</v>
      </c>
      <c r="F53" s="300">
        <f t="shared" si="28"/>
        <v>3</v>
      </c>
      <c r="G53" s="300">
        <f t="shared" si="28"/>
        <v>6</v>
      </c>
      <c r="H53" s="300">
        <f t="shared" si="28"/>
        <v>7</v>
      </c>
      <c r="I53" s="300">
        <f t="shared" si="28"/>
        <v>4</v>
      </c>
      <c r="J53" s="300">
        <f t="shared" si="28"/>
        <v>2</v>
      </c>
      <c r="K53" s="300">
        <f t="shared" si="28"/>
        <v>8</v>
      </c>
      <c r="L53" s="301">
        <f t="shared" si="28"/>
        <v>9</v>
      </c>
    </row>
    <row r="54" spans="1:14" ht="18" customHeight="1" x14ac:dyDescent="0.15">
      <c r="A54" s="9"/>
      <c r="B54" s="1218"/>
      <c r="C54" s="302">
        <f>SUM(D54:L54)</f>
        <v>29823</v>
      </c>
      <c r="D54" s="303">
        <v>3128</v>
      </c>
      <c r="E54" s="304">
        <v>6126</v>
      </c>
      <c r="F54" s="304">
        <v>4331</v>
      </c>
      <c r="G54" s="304">
        <v>2857</v>
      </c>
      <c r="H54" s="304">
        <v>2354</v>
      </c>
      <c r="I54" s="304">
        <v>3837</v>
      </c>
      <c r="J54" s="304">
        <v>5851</v>
      </c>
      <c r="K54" s="304">
        <v>756</v>
      </c>
      <c r="L54" s="305">
        <v>583</v>
      </c>
    </row>
    <row r="55" spans="1:14" ht="15" customHeight="1" x14ac:dyDescent="0.15">
      <c r="A55" s="9"/>
      <c r="B55" s="1219"/>
      <c r="C55" s="306">
        <f>IF(C51 = 0, 0, -(C54/C51*100))</f>
        <v>-108.23866729575727</v>
      </c>
      <c r="D55" s="307">
        <f>IF(D51 = 0, 0, -(D54/D51*100))</f>
        <v>-101.62443144899285</v>
      </c>
      <c r="E55" s="308">
        <f>IF(E51= 0, 0, -(E54/E51*100))</f>
        <v>-105.51153978642785</v>
      </c>
      <c r="F55" s="308">
        <f t="shared" ref="F55:L55" si="29">IF(F51 = 0, 0, -(F54/F51*100))</f>
        <v>-108.62804113368448</v>
      </c>
      <c r="G55" s="308">
        <f t="shared" si="29"/>
        <v>-109.12910618792972</v>
      </c>
      <c r="H55" s="308">
        <f t="shared" si="29"/>
        <v>-99.830364715860895</v>
      </c>
      <c r="I55" s="308">
        <f t="shared" si="29"/>
        <v>-109.28510395898606</v>
      </c>
      <c r="J55" s="308">
        <f t="shared" si="29"/>
        <v>-112.02374114493585</v>
      </c>
      <c r="K55" s="308">
        <f t="shared" si="29"/>
        <v>-131.47826086956522</v>
      </c>
      <c r="L55" s="309">
        <f t="shared" si="29"/>
        <v>-146.85138539042822</v>
      </c>
    </row>
    <row r="56" spans="1:14" ht="20.100000000000001" customHeight="1" x14ac:dyDescent="0.15">
      <c r="A56" s="9"/>
      <c r="B56" s="634" t="s">
        <v>355</v>
      </c>
      <c r="C56" s="635">
        <f>SUM(D56:L56)</f>
        <v>100</v>
      </c>
      <c r="D56" s="636">
        <f t="shared" ref="D56:L56" si="30">IF($C$54 = 0, 0, ROUND(D54/$C$54*100,1))</f>
        <v>10.5</v>
      </c>
      <c r="E56" s="637">
        <f t="shared" si="30"/>
        <v>20.5</v>
      </c>
      <c r="F56" s="637">
        <f t="shared" si="30"/>
        <v>14.5</v>
      </c>
      <c r="G56" s="637">
        <f t="shared" si="30"/>
        <v>9.6</v>
      </c>
      <c r="H56" s="637">
        <f t="shared" si="30"/>
        <v>7.9</v>
      </c>
      <c r="I56" s="637">
        <f t="shared" si="30"/>
        <v>12.9</v>
      </c>
      <c r="J56" s="637">
        <f t="shared" si="30"/>
        <v>19.600000000000001</v>
      </c>
      <c r="K56" s="637">
        <f t="shared" si="30"/>
        <v>2.5</v>
      </c>
      <c r="L56" s="638">
        <f t="shared" si="30"/>
        <v>2</v>
      </c>
      <c r="N56" s="569"/>
    </row>
    <row r="57" spans="1:14" ht="18" customHeight="1" x14ac:dyDescent="0.15">
      <c r="A57" s="9"/>
    </row>
    <row r="58" spans="1:14" ht="18" customHeight="1" x14ac:dyDescent="0.15">
      <c r="A58" s="1182" t="s">
        <v>559</v>
      </c>
      <c r="B58" s="1182"/>
      <c r="C58" s="1182"/>
      <c r="D58" s="1182"/>
      <c r="E58" s="1182"/>
      <c r="F58" s="1182"/>
      <c r="G58" s="1182"/>
      <c r="H58" s="1182"/>
      <c r="I58" s="1182"/>
      <c r="J58" s="1182"/>
      <c r="K58" s="1182"/>
      <c r="L58" s="1182"/>
    </row>
    <row r="59" spans="1:14" ht="18" customHeight="1" x14ac:dyDescent="0.15">
      <c r="A59" s="9"/>
      <c r="K59" s="571" t="s">
        <v>450</v>
      </c>
    </row>
    <row r="60" spans="1:14" x14ac:dyDescent="0.15">
      <c r="B60" s="1227" t="s">
        <v>451</v>
      </c>
      <c r="C60" s="1227"/>
      <c r="D60" s="1227"/>
      <c r="E60" s="1227"/>
      <c r="F60" s="1227"/>
      <c r="G60" s="1227"/>
      <c r="H60" s="1227"/>
      <c r="I60" s="1227"/>
      <c r="J60" s="1227"/>
      <c r="K60" s="1227"/>
      <c r="L60" s="1227"/>
    </row>
    <row r="61" spans="1:14" x14ac:dyDescent="0.15">
      <c r="B61" s="1227" t="s">
        <v>490</v>
      </c>
      <c r="C61" s="1227"/>
      <c r="D61" s="1227"/>
      <c r="E61" s="1227"/>
      <c r="F61" s="1227"/>
      <c r="G61" s="1227"/>
      <c r="H61" s="1227"/>
      <c r="I61" s="1227"/>
      <c r="J61" s="1227"/>
      <c r="K61" s="1227"/>
      <c r="L61" s="1227"/>
    </row>
  </sheetData>
  <mergeCells count="23">
    <mergeCell ref="K6:L6"/>
    <mergeCell ref="D6:J6"/>
    <mergeCell ref="B6:B7"/>
    <mergeCell ref="C6:C7"/>
    <mergeCell ref="B61:L61"/>
    <mergeCell ref="A58:L58"/>
    <mergeCell ref="B60:L60"/>
    <mergeCell ref="B53:B55"/>
    <mergeCell ref="B8:B10"/>
    <mergeCell ref="B11:B13"/>
    <mergeCell ref="B41:B43"/>
    <mergeCell ref="B44:B46"/>
    <mergeCell ref="B47:B49"/>
    <mergeCell ref="B50:B52"/>
    <mergeCell ref="B38:B40"/>
    <mergeCell ref="B20:B22"/>
    <mergeCell ref="B14:B16"/>
    <mergeCell ref="B17:B19"/>
    <mergeCell ref="B35:B37"/>
    <mergeCell ref="B32:B34"/>
    <mergeCell ref="B29:B31"/>
    <mergeCell ref="B26:B28"/>
    <mergeCell ref="B23:B25"/>
  </mergeCells>
  <phoneticPr fontId="2"/>
  <pageMargins left="0.23622047244094491" right="0.51181102362204722" top="0.78740157480314965" bottom="0.27559055118110237" header="0.19685039370078741" footer="0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43"/>
  </sheetPr>
  <dimension ref="A1:N64"/>
  <sheetViews>
    <sheetView showGridLines="0" view="pageBreakPreview" topLeftCell="A4" zoomScaleNormal="100" zoomScaleSheetLayoutView="100" workbookViewId="0">
      <pane ySplit="4" topLeftCell="A8" activePane="bottomLeft" state="frozen"/>
      <selection activeCell="B7" sqref="B7"/>
      <selection pane="bottomLeft" activeCell="B7" sqref="B7"/>
    </sheetView>
  </sheetViews>
  <sheetFormatPr defaultRowHeight="13.5" x14ac:dyDescent="0.15"/>
  <cols>
    <col min="1" max="1" width="3.375" customWidth="1"/>
    <col min="2" max="2" width="8.375" customWidth="1"/>
    <col min="3" max="3" width="10.25" customWidth="1"/>
    <col min="4" max="4" width="8.5" customWidth="1"/>
    <col min="5" max="5" width="8.375" customWidth="1"/>
    <col min="6" max="6" width="9.375" customWidth="1"/>
    <col min="7" max="8" width="8.375" customWidth="1"/>
    <col min="9" max="9" width="8.25" customWidth="1"/>
    <col min="10" max="11" width="8.375" customWidth="1"/>
    <col min="12" max="12" width="8.25" customWidth="1"/>
    <col min="15" max="15" width="4.875" customWidth="1"/>
    <col min="17" max="17" width="8.25" customWidth="1"/>
    <col min="19" max="19" width="9.375" customWidth="1"/>
    <col min="28" max="28" width="10.25" customWidth="1"/>
  </cols>
  <sheetData>
    <row r="1" spans="1:13" ht="12" customHeight="1" x14ac:dyDescent="0.15"/>
    <row r="2" spans="1:13" ht="20.25" customHeight="1" x14ac:dyDescent="0.2">
      <c r="B2" s="5" t="s">
        <v>15</v>
      </c>
      <c r="C2" s="5"/>
      <c r="G2" s="3"/>
      <c r="H2" s="3"/>
      <c r="I2" s="3"/>
      <c r="J2" s="3"/>
      <c r="K2" s="3"/>
      <c r="L2" s="3"/>
    </row>
    <row r="3" spans="1:13" ht="12" customHeight="1" x14ac:dyDescent="0.2">
      <c r="B3" s="5"/>
      <c r="C3" s="5"/>
      <c r="G3" s="3"/>
      <c r="H3" s="3"/>
      <c r="I3" s="3"/>
      <c r="J3" s="3"/>
      <c r="K3" s="3"/>
      <c r="L3" s="3"/>
    </row>
    <row r="4" spans="1:13" ht="18" customHeight="1" x14ac:dyDescent="0.2">
      <c r="B4" s="3"/>
      <c r="C4" s="3"/>
      <c r="D4" s="5" t="s">
        <v>259</v>
      </c>
      <c r="E4" s="3"/>
      <c r="F4" s="3"/>
      <c r="G4" s="3"/>
      <c r="H4" s="3"/>
      <c r="I4" s="3"/>
      <c r="J4" s="3"/>
      <c r="K4" s="3"/>
      <c r="L4" s="4" t="s">
        <v>42</v>
      </c>
    </row>
    <row r="5" spans="1:13" ht="12" customHeight="1" x14ac:dyDescent="0.15"/>
    <row r="6" spans="1:13" ht="30" customHeight="1" x14ac:dyDescent="0.15">
      <c r="A6" s="9"/>
      <c r="B6" s="1224" t="s">
        <v>236</v>
      </c>
      <c r="C6" s="1198" t="s">
        <v>353</v>
      </c>
      <c r="D6" s="1222" t="s">
        <v>235</v>
      </c>
      <c r="E6" s="1223"/>
      <c r="F6" s="1223"/>
      <c r="G6" s="1223"/>
      <c r="H6" s="1223"/>
      <c r="I6" s="1223"/>
      <c r="J6" s="1223"/>
      <c r="K6" s="1220" t="s">
        <v>354</v>
      </c>
      <c r="L6" s="1221"/>
    </row>
    <row r="7" spans="1:13" ht="30" customHeight="1" x14ac:dyDescent="0.15">
      <c r="A7" s="9"/>
      <c r="B7" s="1225"/>
      <c r="C7" s="1226"/>
      <c r="D7" s="391" t="s">
        <v>52</v>
      </c>
      <c r="E7" s="390" t="s">
        <v>53</v>
      </c>
      <c r="F7" s="390" t="s">
        <v>54</v>
      </c>
      <c r="G7" s="390" t="s">
        <v>55</v>
      </c>
      <c r="H7" s="390" t="s">
        <v>56</v>
      </c>
      <c r="I7" s="390" t="s">
        <v>57</v>
      </c>
      <c r="J7" s="390" t="s">
        <v>44</v>
      </c>
      <c r="K7" s="390" t="s">
        <v>58</v>
      </c>
      <c r="L7" s="393" t="s">
        <v>33</v>
      </c>
    </row>
    <row r="8" spans="1:13" ht="12" hidden="1" customHeight="1" x14ac:dyDescent="0.15">
      <c r="A8" s="9"/>
      <c r="B8" s="1217" t="s">
        <v>529</v>
      </c>
      <c r="C8" s="299"/>
      <c r="D8" s="563"/>
      <c r="E8" s="564"/>
      <c r="F8" s="564"/>
      <c r="G8" s="564"/>
      <c r="H8" s="564"/>
      <c r="I8" s="564"/>
      <c r="J8" s="564"/>
      <c r="K8" s="564"/>
      <c r="L8" s="565"/>
    </row>
    <row r="9" spans="1:13" ht="18" hidden="1" customHeight="1" x14ac:dyDescent="0.15">
      <c r="A9" s="9"/>
      <c r="B9" s="1218"/>
      <c r="C9" s="567">
        <f>SUM(D9:L9)</f>
        <v>114519</v>
      </c>
      <c r="D9" s="735">
        <v>15560</v>
      </c>
      <c r="E9" s="736">
        <v>48039</v>
      </c>
      <c r="F9" s="736">
        <v>535</v>
      </c>
      <c r="G9" s="736">
        <v>3902</v>
      </c>
      <c r="H9" s="736">
        <v>20283</v>
      </c>
      <c r="I9" s="736">
        <v>1477</v>
      </c>
      <c r="J9" s="737">
        <v>214</v>
      </c>
      <c r="K9" s="736">
        <v>24509</v>
      </c>
      <c r="L9" s="738">
        <v>0</v>
      </c>
      <c r="M9" s="566"/>
    </row>
    <row r="10" spans="1:13" ht="15" hidden="1" customHeight="1" x14ac:dyDescent="0.15">
      <c r="A10" s="9"/>
      <c r="B10" s="1219"/>
      <c r="C10" s="306"/>
      <c r="D10" s="562"/>
      <c r="E10" s="308"/>
      <c r="F10" s="308"/>
      <c r="G10" s="308"/>
      <c r="H10" s="308"/>
      <c r="I10" s="308"/>
      <c r="J10" s="560"/>
      <c r="K10" s="308"/>
      <c r="L10" s="561"/>
    </row>
    <row r="11" spans="1:13" ht="15" customHeight="1" x14ac:dyDescent="0.15">
      <c r="A11" s="9"/>
      <c r="B11" s="1217" t="s">
        <v>528</v>
      </c>
      <c r="C11" s="299"/>
      <c r="D11" s="783">
        <f t="shared" ref="D11:J11" si="0">IF(D12 = 0, 0, RANK(D12,$D12:$L12,0))</f>
        <v>4</v>
      </c>
      <c r="E11" s="784">
        <f t="shared" si="0"/>
        <v>1</v>
      </c>
      <c r="F11" s="784">
        <f t="shared" si="0"/>
        <v>8</v>
      </c>
      <c r="G11" s="784">
        <f t="shared" si="0"/>
        <v>5</v>
      </c>
      <c r="H11" s="784">
        <f t="shared" si="0"/>
        <v>2</v>
      </c>
      <c r="I11" s="784">
        <f t="shared" si="0"/>
        <v>7</v>
      </c>
      <c r="J11" s="784">
        <f t="shared" si="0"/>
        <v>6</v>
      </c>
      <c r="K11" s="784">
        <f>IF(K12 = 0, 0, RANK(K12,$D12:$L12,0))</f>
        <v>3</v>
      </c>
      <c r="L11" s="782">
        <f>IF(L12 = 0, 0, RANK(L12,$D12:$L12,0))</f>
        <v>0</v>
      </c>
    </row>
    <row r="12" spans="1:13" ht="15" customHeight="1" x14ac:dyDescent="0.15">
      <c r="A12" s="9"/>
      <c r="B12" s="1218"/>
      <c r="C12" s="567">
        <f>SUM(D12:L12)</f>
        <v>127930</v>
      </c>
      <c r="D12" s="781">
        <v>17101</v>
      </c>
      <c r="E12" s="737">
        <v>52278</v>
      </c>
      <c r="F12" s="737">
        <v>265</v>
      </c>
      <c r="G12" s="737">
        <v>5214</v>
      </c>
      <c r="H12" s="737">
        <v>25081</v>
      </c>
      <c r="I12" s="737">
        <v>1753</v>
      </c>
      <c r="J12" s="737">
        <v>2800</v>
      </c>
      <c r="K12" s="737">
        <v>23438</v>
      </c>
      <c r="L12" s="738">
        <v>0</v>
      </c>
    </row>
    <row r="13" spans="1:13" ht="15" customHeight="1" x14ac:dyDescent="0.15">
      <c r="A13" s="9"/>
      <c r="B13" s="1219"/>
      <c r="C13" s="739">
        <f>IF(C9=0,0,-(C12/C9*100))</f>
        <v>-111.71072049179611</v>
      </c>
      <c r="D13" s="780">
        <f>IF(D9 = 0, 0, -(D12/D9*100))</f>
        <v>-109.90359897172237</v>
      </c>
      <c r="E13" s="740">
        <f t="shared" ref="E13:L13" si="1">IF(E9 = 0, 0, -(E12/E9*100))</f>
        <v>-108.82408043464685</v>
      </c>
      <c r="F13" s="740">
        <f t="shared" si="1"/>
        <v>-49.532710280373834</v>
      </c>
      <c r="G13" s="740">
        <f t="shared" si="1"/>
        <v>-133.62378267555098</v>
      </c>
      <c r="H13" s="740">
        <f t="shared" si="1"/>
        <v>-123.6552778188631</v>
      </c>
      <c r="I13" s="740">
        <f t="shared" si="1"/>
        <v>-118.68652674339879</v>
      </c>
      <c r="J13" s="1160">
        <f t="shared" si="1"/>
        <v>-1308.4112149532712</v>
      </c>
      <c r="K13" s="740">
        <f t="shared" si="1"/>
        <v>-95.630176669794764</v>
      </c>
      <c r="L13" s="741">
        <f t="shared" si="1"/>
        <v>0</v>
      </c>
    </row>
    <row r="14" spans="1:13" ht="15" customHeight="1" x14ac:dyDescent="0.15">
      <c r="A14" s="9"/>
      <c r="B14" s="1217" t="s">
        <v>527</v>
      </c>
      <c r="C14" s="299"/>
      <c r="D14" s="783">
        <f t="shared" ref="D14:J14" si="2">IF(D15 = 0, 0, RANK(D15,$D15:$L15,0))</f>
        <v>4</v>
      </c>
      <c r="E14" s="784">
        <f t="shared" si="2"/>
        <v>1</v>
      </c>
      <c r="F14" s="784">
        <f t="shared" si="2"/>
        <v>8</v>
      </c>
      <c r="G14" s="784">
        <f t="shared" si="2"/>
        <v>5</v>
      </c>
      <c r="H14" s="784">
        <f t="shared" si="2"/>
        <v>2</v>
      </c>
      <c r="I14" s="784">
        <f t="shared" si="2"/>
        <v>7</v>
      </c>
      <c r="J14" s="784">
        <f t="shared" si="2"/>
        <v>6</v>
      </c>
      <c r="K14" s="784">
        <f>IF(K15 = 0, 0, RANK(K15,$D15:$L15,0))</f>
        <v>3</v>
      </c>
      <c r="L14" s="782">
        <f>IF(L15 = 0, 0, RANK(L15,$D15:$L15,0))</f>
        <v>0</v>
      </c>
    </row>
    <row r="15" spans="1:13" ht="15" customHeight="1" x14ac:dyDescent="0.15">
      <c r="A15" s="9"/>
      <c r="B15" s="1218"/>
      <c r="C15" s="567">
        <f>SUM(D15:L15)</f>
        <v>133969</v>
      </c>
      <c r="D15" s="781">
        <v>16014</v>
      </c>
      <c r="E15" s="737">
        <v>53740</v>
      </c>
      <c r="F15" s="737">
        <v>200</v>
      </c>
      <c r="G15" s="737">
        <v>8518</v>
      </c>
      <c r="H15" s="737">
        <v>25948</v>
      </c>
      <c r="I15" s="737">
        <v>1378</v>
      </c>
      <c r="J15" s="737">
        <v>2771</v>
      </c>
      <c r="K15" s="737">
        <v>25400</v>
      </c>
      <c r="L15" s="738">
        <v>0</v>
      </c>
    </row>
    <row r="16" spans="1:13" ht="15" customHeight="1" x14ac:dyDescent="0.15">
      <c r="A16" s="9"/>
      <c r="B16" s="1219"/>
      <c r="C16" s="739">
        <f>IF(C12=0,0,-(C15/C12*100))</f>
        <v>-104.72055030094583</v>
      </c>
      <c r="D16" s="780">
        <f>IF(D12 = 0, 0, -(D15/D12*100))</f>
        <v>-93.643646570376006</v>
      </c>
      <c r="E16" s="740">
        <f t="shared" ref="E16" si="3">IF(E12 = 0, 0, -(E15/E12*100))</f>
        <v>-102.79658747465473</v>
      </c>
      <c r="F16" s="740">
        <f t="shared" ref="F16" si="4">IF(F12 = 0, 0, -(F15/F12*100))</f>
        <v>-75.471698113207552</v>
      </c>
      <c r="G16" s="740">
        <f t="shared" ref="G16" si="5">IF(G12 = 0, 0, -(G15/G12*100))</f>
        <v>-163.36785577291906</v>
      </c>
      <c r="H16" s="740">
        <f t="shared" ref="H16" si="6">IF(H12 = 0, 0, -(H15/H12*100))</f>
        <v>-103.45679996810335</v>
      </c>
      <c r="I16" s="740">
        <f t="shared" ref="I16" si="7">IF(I12 = 0, 0, -(I15/I12*100))</f>
        <v>-78.608100399315461</v>
      </c>
      <c r="J16" s="740">
        <f t="shared" ref="J16" si="8">IF(J12 = 0, 0, -(J15/J12*100))</f>
        <v>-98.964285714285722</v>
      </c>
      <c r="K16" s="740">
        <f t="shared" ref="K16" si="9">IF(K12 = 0, 0, -(K15/K12*100))</f>
        <v>-108.37102141820974</v>
      </c>
      <c r="L16" s="741">
        <f t="shared" ref="L16" si="10">IF(L12 = 0, 0, -(L15/L12*100))</f>
        <v>0</v>
      </c>
    </row>
    <row r="17" spans="1:12" ht="15" customHeight="1" x14ac:dyDescent="0.15">
      <c r="A17" s="9"/>
      <c r="B17" s="1217" t="s">
        <v>526</v>
      </c>
      <c r="C17" s="299"/>
      <c r="D17" s="783">
        <f t="shared" ref="D17:J17" si="11">IF(D18 = 0, 0, RANK(D18,$D18:$L18,0))</f>
        <v>4</v>
      </c>
      <c r="E17" s="784">
        <f t="shared" si="11"/>
        <v>1</v>
      </c>
      <c r="F17" s="784">
        <f t="shared" si="11"/>
        <v>8</v>
      </c>
      <c r="G17" s="784">
        <f t="shared" si="11"/>
        <v>5</v>
      </c>
      <c r="H17" s="784">
        <f t="shared" si="11"/>
        <v>3</v>
      </c>
      <c r="I17" s="784">
        <f t="shared" si="11"/>
        <v>7</v>
      </c>
      <c r="J17" s="784">
        <f t="shared" si="11"/>
        <v>6</v>
      </c>
      <c r="K17" s="784">
        <f>IF(K18 = 0, 0, RANK(K18,$D18:$L18,0))</f>
        <v>2</v>
      </c>
      <c r="L17" s="782">
        <f>IF(L18 = 0, 0, RANK(L18,$D18:$L18,0))</f>
        <v>0</v>
      </c>
    </row>
    <row r="18" spans="1:12" ht="15" customHeight="1" x14ac:dyDescent="0.15">
      <c r="A18" s="9"/>
      <c r="B18" s="1218"/>
      <c r="C18" s="567">
        <f>SUM(D18:L18)</f>
        <v>132441</v>
      </c>
      <c r="D18" s="781">
        <v>17366</v>
      </c>
      <c r="E18" s="737">
        <v>54984</v>
      </c>
      <c r="F18" s="737">
        <v>449</v>
      </c>
      <c r="G18" s="737">
        <v>4724</v>
      </c>
      <c r="H18" s="737">
        <v>25966</v>
      </c>
      <c r="I18" s="737">
        <v>1010</v>
      </c>
      <c r="J18" s="737">
        <v>1454</v>
      </c>
      <c r="K18" s="737">
        <v>26488</v>
      </c>
      <c r="L18" s="738">
        <v>0</v>
      </c>
    </row>
    <row r="19" spans="1:12" ht="15" customHeight="1" x14ac:dyDescent="0.15">
      <c r="A19" s="9"/>
      <c r="B19" s="1219"/>
      <c r="C19" s="739">
        <f>IF(C15=0,0,-(C18/C15*100))</f>
        <v>-98.859437631093755</v>
      </c>
      <c r="D19" s="780">
        <f>IF(D15 = 0, 0, -(D18/D15*100))</f>
        <v>-108.44261271387536</v>
      </c>
      <c r="E19" s="740">
        <f t="shared" ref="E19" si="12">IF(E15 = 0, 0, -(E18/E15*100))</f>
        <v>-102.31484927428357</v>
      </c>
      <c r="F19" s="740">
        <f t="shared" ref="F19" si="13">IF(F15 = 0, 0, -(F18/F15*100))</f>
        <v>-224.5</v>
      </c>
      <c r="G19" s="740">
        <f t="shared" ref="G19" si="14">IF(G15 = 0, 0, -(G18/G15*100))</f>
        <v>-55.459027940831184</v>
      </c>
      <c r="H19" s="740">
        <f t="shared" ref="H19" si="15">IF(H15 = 0, 0, -(H18/H15*100))</f>
        <v>-100.06936950824728</v>
      </c>
      <c r="I19" s="740">
        <f t="shared" ref="I19" si="16">IF(I15 = 0, 0, -(I18/I15*100))</f>
        <v>-73.294629898403485</v>
      </c>
      <c r="J19" s="740">
        <f t="shared" ref="J19" si="17">IF(J15 = 0, 0, -(J18/J15*100))</f>
        <v>-52.472031757488267</v>
      </c>
      <c r="K19" s="740">
        <f t="shared" ref="K19" si="18">IF(K15 = 0, 0, -(K18/K15*100))</f>
        <v>-104.28346456692914</v>
      </c>
      <c r="L19" s="741">
        <f t="shared" ref="L19" si="19">IF(L15 = 0, 0, -(L18/L15*100))</f>
        <v>0</v>
      </c>
    </row>
    <row r="20" spans="1:12" ht="15" customHeight="1" x14ac:dyDescent="0.15">
      <c r="A20" s="9"/>
      <c r="B20" s="1217" t="s">
        <v>525</v>
      </c>
      <c r="C20" s="299"/>
      <c r="D20" s="783">
        <f t="shared" ref="D20:J20" si="20">IF(D21 = 0, 0, RANK(D21,$D21:$L21,0))</f>
        <v>4</v>
      </c>
      <c r="E20" s="784">
        <f t="shared" si="20"/>
        <v>1</v>
      </c>
      <c r="F20" s="784">
        <f t="shared" si="20"/>
        <v>6</v>
      </c>
      <c r="G20" s="784">
        <f t="shared" si="20"/>
        <v>5</v>
      </c>
      <c r="H20" s="784">
        <f t="shared" si="20"/>
        <v>3</v>
      </c>
      <c r="I20" s="784">
        <f t="shared" si="20"/>
        <v>7</v>
      </c>
      <c r="J20" s="784">
        <f t="shared" si="20"/>
        <v>0</v>
      </c>
      <c r="K20" s="784">
        <f>IF(K21 = 0, 0, RANK(K21,$D21:$L21,0))</f>
        <v>2</v>
      </c>
      <c r="L20" s="782">
        <f>IF(L21 = 0, 0, RANK(L21,$D21:$L21,0))</f>
        <v>0</v>
      </c>
    </row>
    <row r="21" spans="1:12" ht="15" customHeight="1" x14ac:dyDescent="0.15">
      <c r="A21" s="9"/>
      <c r="B21" s="1218"/>
      <c r="C21" s="567">
        <f>SUM(D21:L21)</f>
        <v>137150</v>
      </c>
      <c r="D21" s="781">
        <v>18673</v>
      </c>
      <c r="E21" s="737">
        <v>56425</v>
      </c>
      <c r="F21" s="737">
        <v>390</v>
      </c>
      <c r="G21" s="737">
        <v>4105</v>
      </c>
      <c r="H21" s="737">
        <v>27959</v>
      </c>
      <c r="I21" s="737">
        <v>123</v>
      </c>
      <c r="J21" s="737">
        <v>0</v>
      </c>
      <c r="K21" s="737">
        <v>29475</v>
      </c>
      <c r="L21" s="738">
        <v>0</v>
      </c>
    </row>
    <row r="22" spans="1:12" ht="15" customHeight="1" x14ac:dyDescent="0.15">
      <c r="A22" s="9"/>
      <c r="B22" s="1219"/>
      <c r="C22" s="739">
        <f>IF(C18=0,0,-(C21/C18*100))</f>
        <v>-103.55554548817965</v>
      </c>
      <c r="D22" s="780">
        <f>IF(D18 = 0, 0, -(D21/D18*100))</f>
        <v>-107.52620062190488</v>
      </c>
      <c r="E22" s="740">
        <f t="shared" ref="E22" si="21">IF(E18 = 0, 0, -(E21/E18*100))</f>
        <v>-102.62076240360831</v>
      </c>
      <c r="F22" s="740">
        <f t="shared" ref="F22" si="22">IF(F18 = 0, 0, -(F21/F18*100))</f>
        <v>-86.859688195991097</v>
      </c>
      <c r="G22" s="740">
        <f t="shared" ref="G22" si="23">IF(G18 = 0, 0, -(G21/G18*100))</f>
        <v>-86.896697713801856</v>
      </c>
      <c r="H22" s="740">
        <f t="shared" ref="H22" si="24">IF(H18 = 0, 0, -(H21/H18*100))</f>
        <v>-107.67542170530695</v>
      </c>
      <c r="I22" s="740">
        <f t="shared" ref="I22" si="25">IF(I18 = 0, 0, -(I21/I18*100))</f>
        <v>-12.178217821782178</v>
      </c>
      <c r="J22" s="740">
        <f t="shared" ref="J22" si="26">IF(J18 = 0, 0, -(J21/J18*100))</f>
        <v>0</v>
      </c>
      <c r="K22" s="740">
        <f t="shared" ref="K22" si="27">IF(K18 = 0, 0, -(K21/K18*100))</f>
        <v>-111.27680459075808</v>
      </c>
      <c r="L22" s="741">
        <f t="shared" ref="L22" si="28">IF(L18 = 0, 0, -(L21/L18*100))</f>
        <v>0</v>
      </c>
    </row>
    <row r="23" spans="1:12" ht="15" customHeight="1" x14ac:dyDescent="0.15">
      <c r="A23" s="9"/>
      <c r="B23" s="1217" t="s">
        <v>524</v>
      </c>
      <c r="C23" s="299"/>
      <c r="D23" s="783">
        <f t="shared" ref="D23:J23" si="29">IF(D24 = 0, 0, RANK(D24,$D24:$L24,0))</f>
        <v>4</v>
      </c>
      <c r="E23" s="784">
        <f t="shared" si="29"/>
        <v>1</v>
      </c>
      <c r="F23" s="784">
        <f t="shared" si="29"/>
        <v>5</v>
      </c>
      <c r="G23" s="784">
        <f t="shared" si="29"/>
        <v>6</v>
      </c>
      <c r="H23" s="784">
        <f t="shared" si="29"/>
        <v>3</v>
      </c>
      <c r="I23" s="784">
        <f t="shared" si="29"/>
        <v>7</v>
      </c>
      <c r="J23" s="784">
        <f t="shared" si="29"/>
        <v>8</v>
      </c>
      <c r="K23" s="784">
        <f>IF(K24 = 0, 0, RANK(K24,$D24:$L24,0))</f>
        <v>2</v>
      </c>
      <c r="L23" s="782">
        <f>IF(L24 = 0, 0, RANK(L24,$D24:$L24,0))</f>
        <v>0</v>
      </c>
    </row>
    <row r="24" spans="1:12" ht="15" customHeight="1" x14ac:dyDescent="0.15">
      <c r="A24" s="9"/>
      <c r="B24" s="1218"/>
      <c r="C24" s="567">
        <f>SUM(D24:L24)</f>
        <v>131156</v>
      </c>
      <c r="D24" s="781">
        <v>13570</v>
      </c>
      <c r="E24" s="737">
        <v>54802</v>
      </c>
      <c r="F24" s="737">
        <v>4710</v>
      </c>
      <c r="G24" s="737">
        <v>4620</v>
      </c>
      <c r="H24" s="737">
        <v>25430</v>
      </c>
      <c r="I24" s="737">
        <v>285</v>
      </c>
      <c r="J24" s="737">
        <v>53</v>
      </c>
      <c r="K24" s="737">
        <v>27686</v>
      </c>
      <c r="L24" s="738">
        <v>0</v>
      </c>
    </row>
    <row r="25" spans="1:12" ht="15" customHeight="1" x14ac:dyDescent="0.15">
      <c r="A25" s="9"/>
      <c r="B25" s="1219"/>
      <c r="C25" s="739">
        <f>IF(C21=0,0,-(C24/C21*100))</f>
        <v>-95.629602624863281</v>
      </c>
      <c r="D25" s="780">
        <f>IF(D21 = 0, 0, -(D24/D21*100))</f>
        <v>-72.671772077330914</v>
      </c>
      <c r="E25" s="740">
        <f t="shared" ref="E25" si="30">IF(E21 = 0, 0, -(E24/E21*100))</f>
        <v>-97.123615418697383</v>
      </c>
      <c r="F25" s="740">
        <f t="shared" ref="F25" si="31">IF(F21 = 0, 0, -(F24/F21*100))</f>
        <v>-1207.6923076923076</v>
      </c>
      <c r="G25" s="740">
        <f t="shared" ref="G25" si="32">IF(G21 = 0, 0, -(G24/G21*100))</f>
        <v>-112.54567600487211</v>
      </c>
      <c r="H25" s="740">
        <f t="shared" ref="H25" si="33">IF(H21 = 0, 0, -(H24/H21*100))</f>
        <v>-90.954612110590503</v>
      </c>
      <c r="I25" s="740">
        <f t="shared" ref="I25" si="34">IF(I21 = 0, 0, -(I24/I21*100))</f>
        <v>-231.70731707317071</v>
      </c>
      <c r="J25" s="740">
        <f t="shared" ref="J25" si="35">IF(J21 = 0, 0, -(J24/J21*100))</f>
        <v>0</v>
      </c>
      <c r="K25" s="740">
        <f t="shared" ref="K25" si="36">IF(K21 = 0, 0, -(K24/K21*100))</f>
        <v>-93.930449533502966</v>
      </c>
      <c r="L25" s="741">
        <f t="shared" ref="L25" si="37">IF(L21 = 0, 0, -(L24/L21*100))</f>
        <v>0</v>
      </c>
    </row>
    <row r="26" spans="1:12" ht="15" customHeight="1" x14ac:dyDescent="0.15">
      <c r="A26" s="9"/>
      <c r="B26" s="1217" t="s">
        <v>523</v>
      </c>
      <c r="C26" s="299"/>
      <c r="D26" s="783">
        <f t="shared" ref="D26:J26" si="38">IF(D27 = 0, 0, RANK(D27,$D27:$L27,0))</f>
        <v>4</v>
      </c>
      <c r="E26" s="784">
        <f t="shared" si="38"/>
        <v>1</v>
      </c>
      <c r="F26" s="784">
        <f t="shared" si="38"/>
        <v>6</v>
      </c>
      <c r="G26" s="784">
        <f t="shared" si="38"/>
        <v>5</v>
      </c>
      <c r="H26" s="784">
        <f t="shared" si="38"/>
        <v>2</v>
      </c>
      <c r="I26" s="784">
        <f t="shared" si="38"/>
        <v>7</v>
      </c>
      <c r="J26" s="784">
        <f t="shared" si="38"/>
        <v>0</v>
      </c>
      <c r="K26" s="784">
        <f>IF(K27 = 0, 0, RANK(K27,$D27:$L27,0))</f>
        <v>3</v>
      </c>
      <c r="L26" s="782">
        <f>IF(L27 = 0, 0, RANK(L27,$D27:$L27,0))</f>
        <v>0</v>
      </c>
    </row>
    <row r="27" spans="1:12" ht="15" customHeight="1" x14ac:dyDescent="0.15">
      <c r="A27" s="9"/>
      <c r="B27" s="1218"/>
      <c r="C27" s="567">
        <f>SUM(D27:L27)</f>
        <v>137507</v>
      </c>
      <c r="D27" s="781">
        <v>14153</v>
      </c>
      <c r="E27" s="737">
        <v>57745</v>
      </c>
      <c r="F27" s="737">
        <v>3416</v>
      </c>
      <c r="G27" s="737">
        <v>3535</v>
      </c>
      <c r="H27" s="737">
        <v>30128</v>
      </c>
      <c r="I27" s="737">
        <v>855</v>
      </c>
      <c r="J27" s="737">
        <v>0</v>
      </c>
      <c r="K27" s="737">
        <v>27675</v>
      </c>
      <c r="L27" s="738">
        <v>0</v>
      </c>
    </row>
    <row r="28" spans="1:12" ht="15" customHeight="1" x14ac:dyDescent="0.15">
      <c r="A28" s="9"/>
      <c r="B28" s="1219"/>
      <c r="C28" s="739">
        <f>IF(C24=0,0,-(C27/C24*100))</f>
        <v>-104.84232517002654</v>
      </c>
      <c r="D28" s="780">
        <f>IF(D24 = 0, 0, -(D27/D24*100))</f>
        <v>-104.29624170965366</v>
      </c>
      <c r="E28" s="740">
        <f t="shared" ref="E28" si="39">IF(E24 = 0, 0, -(E27/E24*100))</f>
        <v>-105.3702419619722</v>
      </c>
      <c r="F28" s="740">
        <f t="shared" ref="F28" si="40">IF(F24 = 0, 0, -(F27/F24*100))</f>
        <v>-72.526539278131636</v>
      </c>
      <c r="G28" s="740">
        <f t="shared" ref="G28" si="41">IF(G24 = 0, 0, -(G27/G24*100))</f>
        <v>-76.515151515151516</v>
      </c>
      <c r="H28" s="740">
        <f t="shared" ref="H28" si="42">IF(H24 = 0, 0, -(H27/H24*100))</f>
        <v>-118.47424302005504</v>
      </c>
      <c r="I28" s="740">
        <f t="shared" ref="I28" si="43">IF(I24 = 0, 0, -(I27/I24*100))</f>
        <v>-300</v>
      </c>
      <c r="J28" s="740">
        <f t="shared" ref="J28" si="44">IF(J24 = 0, 0, -(J27/J24*100))</f>
        <v>0</v>
      </c>
      <c r="K28" s="740">
        <f t="shared" ref="K28" si="45">IF(K24 = 0, 0, -(K27/K24*100))</f>
        <v>-99.960268727876894</v>
      </c>
      <c r="L28" s="741">
        <f t="shared" ref="L28" si="46">IF(L24 = 0, 0, -(L27/L24*100))</f>
        <v>0</v>
      </c>
    </row>
    <row r="29" spans="1:12" ht="15" customHeight="1" x14ac:dyDescent="0.15">
      <c r="A29" s="9"/>
      <c r="B29" s="1217" t="s">
        <v>522</v>
      </c>
      <c r="C29" s="299"/>
      <c r="D29" s="783">
        <f t="shared" ref="D29:J29" si="47">IF(D30 = 0, 0, RANK(D30,$D30:$L30,0))</f>
        <v>4</v>
      </c>
      <c r="E29" s="784">
        <f t="shared" si="47"/>
        <v>1</v>
      </c>
      <c r="F29" s="784">
        <f t="shared" si="47"/>
        <v>6</v>
      </c>
      <c r="G29" s="784">
        <f t="shared" si="47"/>
        <v>5</v>
      </c>
      <c r="H29" s="784">
        <f t="shared" si="47"/>
        <v>2</v>
      </c>
      <c r="I29" s="784">
        <f t="shared" si="47"/>
        <v>7</v>
      </c>
      <c r="J29" s="784">
        <f t="shared" si="47"/>
        <v>0</v>
      </c>
      <c r="K29" s="784">
        <f>IF(K30 = 0, 0, RANK(K30,$D30:$L30,0))</f>
        <v>3</v>
      </c>
      <c r="L29" s="782">
        <f>IF(L30 = 0, 0, RANK(L30,$D30:$L30,0))</f>
        <v>0</v>
      </c>
    </row>
    <row r="30" spans="1:12" ht="15" customHeight="1" x14ac:dyDescent="0.15">
      <c r="A30" s="9"/>
      <c r="B30" s="1218"/>
      <c r="C30" s="567">
        <f>SUM(D30:L30)</f>
        <v>133440</v>
      </c>
      <c r="D30" s="781">
        <v>14116</v>
      </c>
      <c r="E30" s="737">
        <v>60003</v>
      </c>
      <c r="F30" s="737">
        <v>2293</v>
      </c>
      <c r="G30" s="737">
        <v>3977</v>
      </c>
      <c r="H30" s="737">
        <v>34323</v>
      </c>
      <c r="I30" s="737">
        <v>356</v>
      </c>
      <c r="J30" s="737">
        <v>0</v>
      </c>
      <c r="K30" s="737">
        <v>18372</v>
      </c>
      <c r="L30" s="738">
        <v>0</v>
      </c>
    </row>
    <row r="31" spans="1:12" ht="15" customHeight="1" x14ac:dyDescent="0.15">
      <c r="A31" s="9"/>
      <c r="B31" s="1219"/>
      <c r="C31" s="739">
        <f>IF(C27=0,0,-(C30/C27*100))</f>
        <v>-97.042332390351035</v>
      </c>
      <c r="D31" s="780">
        <f>IF(D27 = 0, 0, -(D30/D27*100))</f>
        <v>-99.738571327633721</v>
      </c>
      <c r="E31" s="740">
        <f t="shared" ref="E31" si="48">IF(E27 = 0, 0, -(E30/E27*100))</f>
        <v>-103.91029526365918</v>
      </c>
      <c r="F31" s="740">
        <f t="shared" ref="F31" si="49">IF(F27 = 0, 0, -(F30/F27*100))</f>
        <v>-67.125292740046831</v>
      </c>
      <c r="G31" s="740">
        <f t="shared" ref="G31" si="50">IF(G27 = 0, 0, -(G30/G27*100))</f>
        <v>-112.5035360678925</v>
      </c>
      <c r="H31" s="740">
        <f t="shared" ref="H31" si="51">IF(H27 = 0, 0, -(H30/H27*100))</f>
        <v>-113.92392458842274</v>
      </c>
      <c r="I31" s="740">
        <f t="shared" ref="I31" si="52">IF(I27 = 0, 0, -(I30/I27*100))</f>
        <v>-41.637426900584792</v>
      </c>
      <c r="J31" s="740">
        <f t="shared" ref="J31" si="53">IF(J27 = 0, 0, -(J30/J27*100))</f>
        <v>0</v>
      </c>
      <c r="K31" s="740">
        <f t="shared" ref="K31" si="54">IF(K27 = 0, 0, -(K30/K27*100))</f>
        <v>-66.384823848238483</v>
      </c>
      <c r="L31" s="741">
        <f t="shared" ref="L31" si="55">IF(L27 = 0, 0, -(L30/L27*100))</f>
        <v>0</v>
      </c>
    </row>
    <row r="32" spans="1:12" ht="15" customHeight="1" x14ac:dyDescent="0.15">
      <c r="A32" s="9"/>
      <c r="B32" s="1217" t="s">
        <v>521</v>
      </c>
      <c r="C32" s="299"/>
      <c r="D32" s="783">
        <f t="shared" ref="D32:J32" si="56">IF(D33 = 0, 0, RANK(D33,$D33:$L33,0))</f>
        <v>4</v>
      </c>
      <c r="E32" s="784">
        <f t="shared" si="56"/>
        <v>1</v>
      </c>
      <c r="F32" s="784">
        <f t="shared" si="56"/>
        <v>6</v>
      </c>
      <c r="G32" s="784">
        <f t="shared" si="56"/>
        <v>5</v>
      </c>
      <c r="H32" s="784">
        <f t="shared" si="56"/>
        <v>2</v>
      </c>
      <c r="I32" s="784">
        <f t="shared" si="56"/>
        <v>7</v>
      </c>
      <c r="J32" s="784">
        <f t="shared" si="56"/>
        <v>8</v>
      </c>
      <c r="K32" s="784">
        <f>IF(K33 = 0, 0, RANK(K33,$D33:$L33,0))</f>
        <v>3</v>
      </c>
      <c r="L32" s="782">
        <f>IF(L33 = 0, 0, RANK(L33,$D33:$L33,0))</f>
        <v>0</v>
      </c>
    </row>
    <row r="33" spans="1:12" ht="15" customHeight="1" x14ac:dyDescent="0.15">
      <c r="A33" s="9"/>
      <c r="B33" s="1218"/>
      <c r="C33" s="567">
        <f>SUM(D33:L33)</f>
        <v>132800</v>
      </c>
      <c r="D33" s="781">
        <v>15718</v>
      </c>
      <c r="E33" s="737">
        <v>58985</v>
      </c>
      <c r="F33" s="737">
        <v>1423</v>
      </c>
      <c r="G33" s="737">
        <v>9030</v>
      </c>
      <c r="H33" s="737">
        <v>31429</v>
      </c>
      <c r="I33" s="737">
        <v>267</v>
      </c>
      <c r="J33" s="737">
        <v>11</v>
      </c>
      <c r="K33" s="737">
        <v>15937</v>
      </c>
      <c r="L33" s="738">
        <v>0</v>
      </c>
    </row>
    <row r="34" spans="1:12" ht="15" customHeight="1" x14ac:dyDescent="0.15">
      <c r="A34" s="9"/>
      <c r="B34" s="1219"/>
      <c r="C34" s="739">
        <f>IF(C30=0,0,-(C33/C30*100))</f>
        <v>-99.520383693045574</v>
      </c>
      <c r="D34" s="780">
        <f>IF(D30 = 0, 0, -(D33/D30*100))</f>
        <v>-111.34882402947011</v>
      </c>
      <c r="E34" s="740">
        <f t="shared" ref="E34" si="57">IF(E30 = 0, 0, -(E33/E30*100))</f>
        <v>-98.303418162425217</v>
      </c>
      <c r="F34" s="740">
        <f t="shared" ref="F34" si="58">IF(F30 = 0, 0, -(F33/F30*100))</f>
        <v>-62.058438726559096</v>
      </c>
      <c r="G34" s="740">
        <f t="shared" ref="G34" si="59">IF(G30 = 0, 0, -(G33/G30*100))</f>
        <v>-227.05556952476741</v>
      </c>
      <c r="H34" s="740">
        <f t="shared" ref="H34" si="60">IF(H30 = 0, 0, -(H33/H30*100))</f>
        <v>-91.56833610115666</v>
      </c>
      <c r="I34" s="740">
        <f t="shared" ref="I34" si="61">IF(I30 = 0, 0, -(I33/I30*100))</f>
        <v>-75</v>
      </c>
      <c r="J34" s="740">
        <f t="shared" ref="J34" si="62">IF(J30 = 0, 0, -(J33/J30*100))</f>
        <v>0</v>
      </c>
      <c r="K34" s="740">
        <f t="shared" ref="K34" si="63">IF(K30 = 0, 0, -(K33/K30*100))</f>
        <v>-86.746135423470491</v>
      </c>
      <c r="L34" s="741">
        <f t="shared" ref="L34" si="64">IF(L30 = 0, 0, -(L33/L30*100))</f>
        <v>0</v>
      </c>
    </row>
    <row r="35" spans="1:12" ht="15" customHeight="1" x14ac:dyDescent="0.15">
      <c r="A35" s="9"/>
      <c r="B35" s="1217" t="s">
        <v>520</v>
      </c>
      <c r="C35" s="299"/>
      <c r="D35" s="783">
        <f t="shared" ref="D35:J35" si="65">IF(D36 = 0, 0, RANK(D36,$D36:$L36,0))</f>
        <v>4</v>
      </c>
      <c r="E35" s="784">
        <f t="shared" si="65"/>
        <v>1</v>
      </c>
      <c r="F35" s="784">
        <f t="shared" si="65"/>
        <v>6</v>
      </c>
      <c r="G35" s="784">
        <f t="shared" si="65"/>
        <v>5</v>
      </c>
      <c r="H35" s="784">
        <f t="shared" si="65"/>
        <v>2</v>
      </c>
      <c r="I35" s="784">
        <f t="shared" si="65"/>
        <v>7</v>
      </c>
      <c r="J35" s="784">
        <f t="shared" si="65"/>
        <v>0</v>
      </c>
      <c r="K35" s="784">
        <f>IF(K36 = 0, 0, RANK(K36,$D36:$L36,0))</f>
        <v>3</v>
      </c>
      <c r="L35" s="782">
        <f>IF(L36 = 0, 0, RANK(L36,$D36:$L36,0))</f>
        <v>0</v>
      </c>
    </row>
    <row r="36" spans="1:12" ht="15" customHeight="1" x14ac:dyDescent="0.15">
      <c r="A36" s="9"/>
      <c r="B36" s="1218"/>
      <c r="C36" s="567">
        <f>SUM(D36:L36)</f>
        <v>124184</v>
      </c>
      <c r="D36" s="781">
        <v>14932</v>
      </c>
      <c r="E36" s="737">
        <v>58059</v>
      </c>
      <c r="F36" s="737">
        <v>623</v>
      </c>
      <c r="G36" s="737">
        <v>8649</v>
      </c>
      <c r="H36" s="737">
        <v>25316</v>
      </c>
      <c r="I36" s="737">
        <v>232</v>
      </c>
      <c r="J36" s="737">
        <v>0</v>
      </c>
      <c r="K36" s="737">
        <v>16373</v>
      </c>
      <c r="L36" s="738">
        <v>0</v>
      </c>
    </row>
    <row r="37" spans="1:12" ht="15" customHeight="1" x14ac:dyDescent="0.15">
      <c r="A37" s="9"/>
      <c r="B37" s="1219"/>
      <c r="C37" s="739">
        <f>IF(C33=0,0,-(C36/C33*100))</f>
        <v>-93.512048192771076</v>
      </c>
      <c r="D37" s="780">
        <f>IF(D33 = 0, 0, -(D36/D33*100))</f>
        <v>-94.999363786741327</v>
      </c>
      <c r="E37" s="740">
        <f t="shared" ref="E37" si="66">IF(E33 = 0, 0, -(E36/E33*100))</f>
        <v>-98.430109349834709</v>
      </c>
      <c r="F37" s="740">
        <f t="shared" ref="F37" si="67">IF(F33 = 0, 0, -(F36/F33*100))</f>
        <v>-43.780744905130007</v>
      </c>
      <c r="G37" s="740">
        <f t="shared" ref="G37" si="68">IF(G33 = 0, 0, -(G36/G33*100))</f>
        <v>-95.780730897009974</v>
      </c>
      <c r="H37" s="740">
        <f t="shared" ref="H37" si="69">IF(H33 = 0, 0, -(H36/H33*100))</f>
        <v>-80.549810684399759</v>
      </c>
      <c r="I37" s="740">
        <f t="shared" ref="I37" si="70">IF(I33 = 0, 0, -(I36/I33*100))</f>
        <v>-86.891385767790268</v>
      </c>
      <c r="J37" s="740">
        <f t="shared" ref="J37" si="71">IF(J33 = 0, 0, -(J36/J33*100))</f>
        <v>0</v>
      </c>
      <c r="K37" s="740">
        <f t="shared" ref="K37" si="72">IF(K33 = 0, 0, -(K36/K33*100))</f>
        <v>-102.73577210265421</v>
      </c>
      <c r="L37" s="741">
        <f t="shared" ref="L37" si="73">IF(L33 = 0, 0, -(L36/L33*100))</f>
        <v>0</v>
      </c>
    </row>
    <row r="38" spans="1:12" ht="15" customHeight="1" x14ac:dyDescent="0.15">
      <c r="A38" s="9"/>
      <c r="B38" s="1217" t="s">
        <v>519</v>
      </c>
      <c r="C38" s="299"/>
      <c r="D38" s="783">
        <f t="shared" ref="D38:J38" si="74">IF(D39 = 0, 0, RANK(D39,$D39:$L39,0))</f>
        <v>4</v>
      </c>
      <c r="E38" s="784">
        <f t="shared" si="74"/>
        <v>1</v>
      </c>
      <c r="F38" s="784">
        <f t="shared" si="74"/>
        <v>7</v>
      </c>
      <c r="G38" s="784">
        <f t="shared" si="74"/>
        <v>5</v>
      </c>
      <c r="H38" s="784">
        <f t="shared" si="74"/>
        <v>2</v>
      </c>
      <c r="I38" s="784">
        <f t="shared" si="74"/>
        <v>6</v>
      </c>
      <c r="J38" s="784">
        <f t="shared" si="74"/>
        <v>0</v>
      </c>
      <c r="K38" s="784">
        <f>IF(K39 = 0, 0, RANK(K39,$D39:$L39,0))</f>
        <v>3</v>
      </c>
      <c r="L38" s="782">
        <f>IF(L39 = 0, 0, RANK(L39,$D39:$L39,0))</f>
        <v>0</v>
      </c>
    </row>
    <row r="39" spans="1:12" ht="15" customHeight="1" x14ac:dyDescent="0.15">
      <c r="A39" s="9"/>
      <c r="B39" s="1218"/>
      <c r="C39" s="567">
        <f>SUM(D39:L39)</f>
        <v>128877</v>
      </c>
      <c r="D39" s="781">
        <v>15947</v>
      </c>
      <c r="E39" s="737">
        <v>61794</v>
      </c>
      <c r="F39" s="737">
        <v>60</v>
      </c>
      <c r="G39" s="737">
        <v>8806</v>
      </c>
      <c r="H39" s="737">
        <v>24798</v>
      </c>
      <c r="I39" s="737">
        <v>95</v>
      </c>
      <c r="J39" s="737">
        <v>0</v>
      </c>
      <c r="K39" s="737">
        <v>17377</v>
      </c>
      <c r="L39" s="738">
        <v>0</v>
      </c>
    </row>
    <row r="40" spans="1:12" ht="15" customHeight="1" x14ac:dyDescent="0.15">
      <c r="A40" s="9"/>
      <c r="B40" s="1219"/>
      <c r="C40" s="739">
        <f>IF(C36=0,0,-(C39/C36*100))</f>
        <v>-103.77906976744187</v>
      </c>
      <c r="D40" s="780">
        <f>IF(D36 = 0, 0, -(D39/D36*100))</f>
        <v>-106.79748191802841</v>
      </c>
      <c r="E40" s="740">
        <f t="shared" ref="E40" si="75">IF(E36 = 0, 0, -(E39/E36*100))</f>
        <v>-106.43311114555883</v>
      </c>
      <c r="F40" s="740">
        <f t="shared" ref="F40" si="76">IF(F36 = 0, 0, -(F39/F36*100))</f>
        <v>-9.6308186195826657</v>
      </c>
      <c r="G40" s="740">
        <f t="shared" ref="G40" si="77">IF(G36 = 0, 0, -(G39/G36*100))</f>
        <v>-101.81523875592553</v>
      </c>
      <c r="H40" s="740">
        <f t="shared" ref="H40" si="78">IF(H36 = 0, 0, -(H39/H36*100))</f>
        <v>-97.953863169537044</v>
      </c>
      <c r="I40" s="740">
        <f t="shared" ref="I40" si="79">IF(I36 = 0, 0, -(I39/I36*100))</f>
        <v>-40.948275862068968</v>
      </c>
      <c r="J40" s="740">
        <f t="shared" ref="J40" si="80">IF(J36 = 0, 0, -(J39/J36*100))</f>
        <v>0</v>
      </c>
      <c r="K40" s="740">
        <f t="shared" ref="K40" si="81">IF(K36 = 0, 0, -(K39/K36*100))</f>
        <v>-106.13204666218775</v>
      </c>
      <c r="L40" s="741">
        <f t="shared" ref="L40" si="82">IF(L36 = 0, 0, -(L39/L36*100))</f>
        <v>0</v>
      </c>
    </row>
    <row r="41" spans="1:12" ht="15" customHeight="1" x14ac:dyDescent="0.15">
      <c r="A41" s="9"/>
      <c r="B41" s="1217" t="s">
        <v>518</v>
      </c>
      <c r="C41" s="299"/>
      <c r="D41" s="783">
        <f t="shared" ref="D41:J41" si="83">IF(D42 = 0, 0, RANK(D42,$D42:$L42,0))</f>
        <v>4</v>
      </c>
      <c r="E41" s="784">
        <f t="shared" si="83"/>
        <v>1</v>
      </c>
      <c r="F41" s="784">
        <f t="shared" si="83"/>
        <v>6</v>
      </c>
      <c r="G41" s="784">
        <f t="shared" si="83"/>
        <v>5</v>
      </c>
      <c r="H41" s="784">
        <f t="shared" si="83"/>
        <v>2</v>
      </c>
      <c r="I41" s="784">
        <f t="shared" si="83"/>
        <v>7</v>
      </c>
      <c r="J41" s="784">
        <f t="shared" si="83"/>
        <v>0</v>
      </c>
      <c r="K41" s="784">
        <f>IF(K42 = 0, 0, RANK(K42,$D42:$L42,0))</f>
        <v>3</v>
      </c>
      <c r="L41" s="782">
        <f>IF(L42 = 0, 0, RANK(L42,$D42:$L42,0))</f>
        <v>8</v>
      </c>
    </row>
    <row r="42" spans="1:12" ht="15" customHeight="1" x14ac:dyDescent="0.15">
      <c r="A42" s="9"/>
      <c r="B42" s="1218"/>
      <c r="C42" s="567">
        <f>SUM(D42:L42)</f>
        <v>125986</v>
      </c>
      <c r="D42" s="781">
        <v>15698</v>
      </c>
      <c r="E42" s="737">
        <v>60058</v>
      </c>
      <c r="F42" s="737">
        <v>405</v>
      </c>
      <c r="G42" s="737">
        <v>7202</v>
      </c>
      <c r="H42" s="737">
        <v>24404</v>
      </c>
      <c r="I42" s="737">
        <v>279</v>
      </c>
      <c r="J42" s="737">
        <v>0</v>
      </c>
      <c r="K42" s="737">
        <v>17740</v>
      </c>
      <c r="L42" s="738">
        <v>200</v>
      </c>
    </row>
    <row r="43" spans="1:12" ht="15" customHeight="1" x14ac:dyDescent="0.15">
      <c r="A43" s="9"/>
      <c r="B43" s="1219"/>
      <c r="C43" s="739">
        <f>IF(C39=0,0,-(C42/C39*100))</f>
        <v>-97.756775840530125</v>
      </c>
      <c r="D43" s="780">
        <f>IF(D39 = 0, 0, -(D42/D39*100))</f>
        <v>-98.438577788925812</v>
      </c>
      <c r="E43" s="740">
        <f t="shared" ref="E43" si="84">IF(E39 = 0, 0, -(E42/E39*100))</f>
        <v>-97.190665760429823</v>
      </c>
      <c r="F43" s="740">
        <f t="shared" ref="F43" si="85">IF(F39 = 0, 0, -(F42/F39*100))</f>
        <v>-675</v>
      </c>
      <c r="G43" s="740">
        <f t="shared" ref="G43" si="86">IF(G39 = 0, 0, -(G42/G39*100))</f>
        <v>-81.785146491028854</v>
      </c>
      <c r="H43" s="740">
        <f t="shared" ref="H43" si="87">IF(H39 = 0, 0, -(H42/H39*100))</f>
        <v>-98.41116219049924</v>
      </c>
      <c r="I43" s="740">
        <f t="shared" ref="I43" si="88">IF(I39 = 0, 0, -(I42/I39*100))</f>
        <v>-293.68421052631578</v>
      </c>
      <c r="J43" s="740">
        <f t="shared" ref="J43" si="89">IF(J39 = 0, 0, -(J42/J39*100))</f>
        <v>0</v>
      </c>
      <c r="K43" s="740">
        <f t="shared" ref="K43" si="90">IF(K39 = 0, 0, -(K42/K39*100))</f>
        <v>-102.08896817632503</v>
      </c>
      <c r="L43" s="741">
        <f t="shared" ref="L43" si="91">IF(L39 = 0, 0, -(L42/L39*100))</f>
        <v>0</v>
      </c>
    </row>
    <row r="44" spans="1:12" ht="15" customHeight="1" x14ac:dyDescent="0.15">
      <c r="A44" s="9"/>
      <c r="B44" s="1217" t="s">
        <v>517</v>
      </c>
      <c r="C44" s="299"/>
      <c r="D44" s="783">
        <f t="shared" ref="D44:J44" si="92">IF(D45 = 0, 0, RANK(D45,$D45:$L45,0))</f>
        <v>4</v>
      </c>
      <c r="E44" s="784">
        <f t="shared" si="92"/>
        <v>1</v>
      </c>
      <c r="F44" s="784">
        <f t="shared" si="92"/>
        <v>7</v>
      </c>
      <c r="G44" s="784">
        <f t="shared" si="92"/>
        <v>5</v>
      </c>
      <c r="H44" s="784">
        <f t="shared" si="92"/>
        <v>2</v>
      </c>
      <c r="I44" s="784">
        <f t="shared" si="92"/>
        <v>6</v>
      </c>
      <c r="J44" s="784">
        <f t="shared" si="92"/>
        <v>0</v>
      </c>
      <c r="K44" s="784">
        <f>IF(K45 = 0, 0, RANK(K45,$D45:$L45,0))</f>
        <v>3</v>
      </c>
      <c r="L44" s="782">
        <f>IF(L45 = 0, 0, RANK(L45,$D45:$L45,0))</f>
        <v>0</v>
      </c>
    </row>
    <row r="45" spans="1:12" ht="15" customHeight="1" x14ac:dyDescent="0.15">
      <c r="A45" s="9"/>
      <c r="B45" s="1218"/>
      <c r="C45" s="567">
        <f>SUM(D45:L45)</f>
        <v>123589</v>
      </c>
      <c r="D45" s="781">
        <v>13547</v>
      </c>
      <c r="E45" s="737">
        <v>59865</v>
      </c>
      <c r="F45" s="737">
        <v>90</v>
      </c>
      <c r="G45" s="737">
        <v>7087</v>
      </c>
      <c r="H45" s="737">
        <v>24826</v>
      </c>
      <c r="I45" s="737">
        <v>144</v>
      </c>
      <c r="J45" s="737">
        <v>0</v>
      </c>
      <c r="K45" s="737">
        <v>18030</v>
      </c>
      <c r="L45" s="738">
        <v>0</v>
      </c>
    </row>
    <row r="46" spans="1:12" ht="15" customHeight="1" x14ac:dyDescent="0.15">
      <c r="A46" s="9"/>
      <c r="B46" s="1219"/>
      <c r="C46" s="739">
        <f>IF(C42=0,0,-(C45/C42*100))</f>
        <v>-98.097407648468888</v>
      </c>
      <c r="D46" s="780">
        <f>IF(D42 = 0, 0, -(D45/D42*100))</f>
        <v>-86.29761753089565</v>
      </c>
      <c r="E46" s="740">
        <f t="shared" ref="E46" si="93">IF(E42 = 0, 0, -(E45/E42*100))</f>
        <v>-99.67864397748842</v>
      </c>
      <c r="F46" s="740">
        <f t="shared" ref="F46" si="94">IF(F42 = 0, 0, -(F45/F42*100))</f>
        <v>-22.222222222222221</v>
      </c>
      <c r="G46" s="740">
        <f t="shared" ref="G46" si="95">IF(G42 = 0, 0, -(G45/G42*100))</f>
        <v>-98.403221327409057</v>
      </c>
      <c r="H46" s="740">
        <f t="shared" ref="H46" si="96">IF(H42 = 0, 0, -(H45/H42*100))</f>
        <v>-101.72922471725947</v>
      </c>
      <c r="I46" s="740">
        <f t="shared" ref="I46" si="97">IF(I42 = 0, 0, -(I45/I42*100))</f>
        <v>-51.612903225806448</v>
      </c>
      <c r="J46" s="740">
        <f t="shared" ref="J46" si="98">IF(J42 = 0, 0, -(J45/J42*100))</f>
        <v>0</v>
      </c>
      <c r="K46" s="740">
        <f t="shared" ref="K46" si="99">IF(K42 = 0, 0, -(K45/K42*100))</f>
        <v>-101.63472378804961</v>
      </c>
      <c r="L46" s="741">
        <f t="shared" ref="L46" si="100">IF(L42 = 0, 0, -(L45/L42*100))</f>
        <v>0</v>
      </c>
    </row>
    <row r="47" spans="1:12" ht="15" customHeight="1" x14ac:dyDescent="0.15">
      <c r="A47" s="9"/>
      <c r="B47" s="1217" t="s">
        <v>516</v>
      </c>
      <c r="C47" s="299"/>
      <c r="D47" s="783">
        <f t="shared" ref="D47:J47" si="101">IF(D48 = 0, 0, RANK(D48,$D48:$L48,0))</f>
        <v>4</v>
      </c>
      <c r="E47" s="784">
        <f t="shared" si="101"/>
        <v>1</v>
      </c>
      <c r="F47" s="784">
        <f t="shared" si="101"/>
        <v>6</v>
      </c>
      <c r="G47" s="784">
        <f t="shared" si="101"/>
        <v>5</v>
      </c>
      <c r="H47" s="784">
        <f t="shared" si="101"/>
        <v>2</v>
      </c>
      <c r="I47" s="784">
        <f t="shared" si="101"/>
        <v>7</v>
      </c>
      <c r="J47" s="784">
        <f t="shared" si="101"/>
        <v>8</v>
      </c>
      <c r="K47" s="784">
        <f>IF(K48 = 0, 0, RANK(K48,$D48:$L48,0))</f>
        <v>3</v>
      </c>
      <c r="L47" s="782">
        <f>IF(L48 = 0, 0, RANK(L48,$D48:$L48,0))</f>
        <v>0</v>
      </c>
    </row>
    <row r="48" spans="1:12" ht="15" customHeight="1" x14ac:dyDescent="0.15">
      <c r="A48" s="9"/>
      <c r="B48" s="1218"/>
      <c r="C48" s="567">
        <f>SUM(D48:L48)</f>
        <v>117734</v>
      </c>
      <c r="D48" s="781">
        <v>12875</v>
      </c>
      <c r="E48" s="737">
        <v>60397</v>
      </c>
      <c r="F48" s="737">
        <v>275</v>
      </c>
      <c r="G48" s="737">
        <v>6845</v>
      </c>
      <c r="H48" s="737">
        <v>21685</v>
      </c>
      <c r="I48" s="737">
        <v>96</v>
      </c>
      <c r="J48" s="737">
        <v>32</v>
      </c>
      <c r="K48" s="737">
        <v>15529</v>
      </c>
      <c r="L48" s="738">
        <v>0</v>
      </c>
    </row>
    <row r="49" spans="1:14" ht="15" customHeight="1" x14ac:dyDescent="0.15">
      <c r="A49" s="9"/>
      <c r="B49" s="1219"/>
      <c r="C49" s="739">
        <f>IF(C45=0,0,-(C48/C45*100))</f>
        <v>-95.262523363729784</v>
      </c>
      <c r="D49" s="780">
        <f>IF(D45 = 0, 0, -(D48/D45*100))</f>
        <v>-95.039492138480838</v>
      </c>
      <c r="E49" s="740">
        <f t="shared" ref="E49" si="102">IF(E45 = 0, 0, -(E48/E45*100))</f>
        <v>-100.88866616553914</v>
      </c>
      <c r="F49" s="740">
        <f t="shared" ref="F49" si="103">IF(F45 = 0, 0, -(F48/F45*100))</f>
        <v>-305.55555555555554</v>
      </c>
      <c r="G49" s="740">
        <f t="shared" ref="G49" si="104">IF(G45 = 0, 0, -(G48/G45*100))</f>
        <v>-96.585297022717654</v>
      </c>
      <c r="H49" s="740">
        <f t="shared" ref="H49" si="105">IF(H45 = 0, 0, -(H48/H45*100))</f>
        <v>-87.347941674051398</v>
      </c>
      <c r="I49" s="740">
        <f t="shared" ref="I49" si="106">IF(I45 = 0, 0, -(I48/I45*100))</f>
        <v>-66.666666666666657</v>
      </c>
      <c r="J49" s="740">
        <f t="shared" ref="J49" si="107">IF(J45 = 0, 0, -(J48/J45*100))</f>
        <v>0</v>
      </c>
      <c r="K49" s="740">
        <f t="shared" ref="K49" si="108">IF(K45 = 0, 0, -(K48/K45*100))</f>
        <v>-86.128674431503043</v>
      </c>
      <c r="L49" s="741">
        <f t="shared" ref="L49" si="109">IF(L45 = 0, 0, -(L48/L45*100))</f>
        <v>0</v>
      </c>
    </row>
    <row r="50" spans="1:14" ht="15" customHeight="1" x14ac:dyDescent="0.15">
      <c r="A50" s="9"/>
      <c r="B50" s="1217" t="s">
        <v>515</v>
      </c>
      <c r="C50" s="299"/>
      <c r="D50" s="783">
        <f t="shared" ref="D50:J50" si="110">IF(D51 = 0, 0, RANK(D51,$D51:$L51,0))</f>
        <v>4</v>
      </c>
      <c r="E50" s="784">
        <f t="shared" si="110"/>
        <v>1</v>
      </c>
      <c r="F50" s="784">
        <f t="shared" si="110"/>
        <v>7</v>
      </c>
      <c r="G50" s="784">
        <f t="shared" si="110"/>
        <v>5</v>
      </c>
      <c r="H50" s="784">
        <f t="shared" si="110"/>
        <v>2</v>
      </c>
      <c r="I50" s="784">
        <f t="shared" si="110"/>
        <v>6</v>
      </c>
      <c r="J50" s="784">
        <f t="shared" si="110"/>
        <v>8</v>
      </c>
      <c r="K50" s="784">
        <f>IF(K51 = 0, 0, RANK(K51,$D51:$L51,0))</f>
        <v>3</v>
      </c>
      <c r="L50" s="782">
        <f>IF(L51 = 0, 0, RANK(L51,$D51:$L51,0))</f>
        <v>9</v>
      </c>
    </row>
    <row r="51" spans="1:14" ht="15" customHeight="1" x14ac:dyDescent="0.15">
      <c r="A51" s="9"/>
      <c r="B51" s="1218"/>
      <c r="C51" s="567">
        <f>SUM(D51:L51)</f>
        <v>109956</v>
      </c>
      <c r="D51" s="781">
        <v>12297</v>
      </c>
      <c r="E51" s="737">
        <v>47327</v>
      </c>
      <c r="F51" s="737">
        <v>131</v>
      </c>
      <c r="G51" s="737">
        <v>4763</v>
      </c>
      <c r="H51" s="737">
        <v>27519</v>
      </c>
      <c r="I51" s="737">
        <v>623</v>
      </c>
      <c r="J51" s="737">
        <v>10</v>
      </c>
      <c r="K51" s="737">
        <v>17284</v>
      </c>
      <c r="L51" s="738">
        <v>2</v>
      </c>
    </row>
    <row r="52" spans="1:14" ht="15" customHeight="1" x14ac:dyDescent="0.15">
      <c r="A52" s="9"/>
      <c r="B52" s="1219"/>
      <c r="C52" s="739">
        <f>IF(C48=0,0,-(C51/C48*100))</f>
        <v>-93.393582142796475</v>
      </c>
      <c r="D52" s="780">
        <f>IF(D48 = 0, 0, -(D51/D48*100))</f>
        <v>-95.510679611650488</v>
      </c>
      <c r="E52" s="740">
        <f t="shared" ref="E52" si="111">IF(E48 = 0, 0, -(E51/E48*100))</f>
        <v>-78.359852310545236</v>
      </c>
      <c r="F52" s="740">
        <f t="shared" ref="F52" si="112">IF(F48 = 0, 0, -(F51/F48*100))</f>
        <v>-47.63636363636364</v>
      </c>
      <c r="G52" s="740">
        <f t="shared" ref="G52" si="113">IF(G48 = 0, 0, -(G51/G48*100))</f>
        <v>-69.583637691745807</v>
      </c>
      <c r="H52" s="740">
        <f t="shared" ref="H52" si="114">IF(H48 = 0, 0, -(H51/H48*100))</f>
        <v>-126.90338943970487</v>
      </c>
      <c r="I52" s="740">
        <f t="shared" ref="I52" si="115">IF(I48 = 0, 0, -(I51/I48*100))</f>
        <v>-648.95833333333326</v>
      </c>
      <c r="J52" s="740">
        <f t="shared" ref="J52" si="116">IF(J48 = 0, 0, -(J51/J48*100))</f>
        <v>-31.25</v>
      </c>
      <c r="K52" s="740">
        <f t="shared" ref="K52" si="117">IF(K48 = 0, 0, -(K51/K48*100))</f>
        <v>-111.30143602292486</v>
      </c>
      <c r="L52" s="741">
        <f t="shared" ref="L52" si="118">IF(L48 = 0, 0, -(L51/L48*100))</f>
        <v>0</v>
      </c>
    </row>
    <row r="53" spans="1:14" ht="15" customHeight="1" x14ac:dyDescent="0.15">
      <c r="A53" s="9"/>
      <c r="B53" s="1217" t="s">
        <v>514</v>
      </c>
      <c r="C53" s="299"/>
      <c r="D53" s="783">
        <f t="shared" ref="D53:J53" si="119">IF(D54 = 0, 0, RANK(D54,$D54:$L54,0))</f>
        <v>4</v>
      </c>
      <c r="E53" s="784">
        <f t="shared" si="119"/>
        <v>1</v>
      </c>
      <c r="F53" s="784">
        <f t="shared" si="119"/>
        <v>0</v>
      </c>
      <c r="G53" s="784">
        <f t="shared" si="119"/>
        <v>5</v>
      </c>
      <c r="H53" s="784">
        <f t="shared" si="119"/>
        <v>2</v>
      </c>
      <c r="I53" s="784">
        <f t="shared" si="119"/>
        <v>6</v>
      </c>
      <c r="J53" s="784">
        <f t="shared" si="119"/>
        <v>0</v>
      </c>
      <c r="K53" s="784">
        <f>IF(K54 = 0, 0, RANK(K54,$D54:$L54,0))</f>
        <v>3</v>
      </c>
      <c r="L53" s="782">
        <f>IF(L54 = 0, 0, RANK(L54,$D54:$L54,0))</f>
        <v>7</v>
      </c>
    </row>
    <row r="54" spans="1:14" ht="15" customHeight="1" x14ac:dyDescent="0.15">
      <c r="A54" s="9"/>
      <c r="B54" s="1218"/>
      <c r="C54" s="567">
        <f>SUM(D54:L54)</f>
        <v>113841</v>
      </c>
      <c r="D54" s="781">
        <v>15406</v>
      </c>
      <c r="E54" s="737">
        <v>40977</v>
      </c>
      <c r="F54" s="737">
        <v>0</v>
      </c>
      <c r="G54" s="737">
        <v>5261</v>
      </c>
      <c r="H54" s="737">
        <v>27822</v>
      </c>
      <c r="I54" s="737">
        <v>550</v>
      </c>
      <c r="J54" s="737">
        <v>0</v>
      </c>
      <c r="K54" s="737">
        <v>23721</v>
      </c>
      <c r="L54" s="738">
        <v>104</v>
      </c>
    </row>
    <row r="55" spans="1:14" ht="15" customHeight="1" x14ac:dyDescent="0.15">
      <c r="A55" s="9"/>
      <c r="B55" s="1219"/>
      <c r="C55" s="739">
        <f>IF(C51=0,0,-(C54/C51*100))</f>
        <v>-103.53323147440794</v>
      </c>
      <c r="D55" s="780">
        <f>IF(D51 = 0, 0, -(D54/D51*100))</f>
        <v>-125.28258924941042</v>
      </c>
      <c r="E55" s="740">
        <f t="shared" ref="E55" si="120">IF(E51 = 0, 0, -(E54/E51*100))</f>
        <v>-86.582711771293347</v>
      </c>
      <c r="F55" s="740">
        <f t="shared" ref="F55" si="121">IF(F51 = 0, 0, -(F54/F51*100))</f>
        <v>0</v>
      </c>
      <c r="G55" s="740">
        <f t="shared" ref="G55" si="122">IF(G51 = 0, 0, -(G54/G51*100))</f>
        <v>-110.45559521310098</v>
      </c>
      <c r="H55" s="740">
        <f t="shared" ref="H55" si="123">IF(H51 = 0, 0, -(H54/H51*100))</f>
        <v>-101.10105745121551</v>
      </c>
      <c r="I55" s="740">
        <f t="shared" ref="I55" si="124">IF(I51 = 0, 0, -(I54/I51*100))</f>
        <v>-88.282504012841088</v>
      </c>
      <c r="J55" s="740">
        <f t="shared" ref="J55" si="125">IF(J51 = 0, 0, -(J54/J51*100))</f>
        <v>0</v>
      </c>
      <c r="K55" s="740">
        <f t="shared" ref="K55" si="126">IF(K51 = 0, 0, -(K54/K51*100))</f>
        <v>-137.24253644989585</v>
      </c>
      <c r="L55" s="1161">
        <f t="shared" ref="L55" si="127">IF(L51 = 0, 0, -(L54/L51*100))</f>
        <v>-5200</v>
      </c>
    </row>
    <row r="56" spans="1:14" ht="20.100000000000001" customHeight="1" x14ac:dyDescent="0.15">
      <c r="A56" s="9"/>
      <c r="B56" s="634" t="s">
        <v>355</v>
      </c>
      <c r="C56" s="635">
        <f>SUM(D56:L56)</f>
        <v>99.899999999999991</v>
      </c>
      <c r="D56" s="639">
        <f t="shared" ref="D56:L56" si="128">IF($C$54 = 0, 0, ROUND(D54/$C$54*100,1))</f>
        <v>13.5</v>
      </c>
      <c r="E56" s="639">
        <f t="shared" si="128"/>
        <v>36</v>
      </c>
      <c r="F56" s="639">
        <f t="shared" si="128"/>
        <v>0</v>
      </c>
      <c r="G56" s="639">
        <f t="shared" si="128"/>
        <v>4.5999999999999996</v>
      </c>
      <c r="H56" s="639">
        <f t="shared" si="128"/>
        <v>24.4</v>
      </c>
      <c r="I56" s="639">
        <f t="shared" si="128"/>
        <v>0.5</v>
      </c>
      <c r="J56" s="639">
        <f t="shared" si="128"/>
        <v>0</v>
      </c>
      <c r="K56" s="639">
        <f t="shared" si="128"/>
        <v>20.8</v>
      </c>
      <c r="L56" s="640">
        <f t="shared" si="128"/>
        <v>0.1</v>
      </c>
      <c r="M56" s="568"/>
      <c r="N56" s="569"/>
    </row>
    <row r="57" spans="1:14" ht="18" customHeight="1" x14ac:dyDescent="0.15">
      <c r="A57" s="9"/>
    </row>
    <row r="58" spans="1:14" ht="18" customHeight="1" x14ac:dyDescent="0.15">
      <c r="A58" s="9"/>
      <c r="K58" s="570"/>
      <c r="M58" s="570"/>
    </row>
    <row r="59" spans="1:14" ht="18" customHeight="1" x14ac:dyDescent="0.15">
      <c r="A59" s="1182" t="s">
        <v>560</v>
      </c>
      <c r="B59" s="1182"/>
      <c r="C59" s="1182"/>
      <c r="D59" s="1182"/>
      <c r="E59" s="1182"/>
      <c r="F59" s="1182"/>
      <c r="G59" s="1182"/>
      <c r="H59" s="1182"/>
      <c r="I59" s="1182"/>
      <c r="J59" s="1182"/>
      <c r="K59" s="1182"/>
      <c r="L59" s="1182"/>
    </row>
    <row r="60" spans="1:14" ht="18" customHeight="1" x14ac:dyDescent="0.15">
      <c r="A60" s="9"/>
      <c r="E60" s="571" t="s">
        <v>450</v>
      </c>
      <c r="L60" s="20" t="s">
        <v>454</v>
      </c>
    </row>
    <row r="61" spans="1:14" x14ac:dyDescent="0.15">
      <c r="B61" s="1227" t="s">
        <v>451</v>
      </c>
      <c r="C61" s="1227"/>
      <c r="D61" s="1227"/>
      <c r="E61" s="1227"/>
      <c r="F61" s="1227"/>
      <c r="G61" s="1227"/>
      <c r="H61" s="1227"/>
      <c r="I61" s="1227"/>
      <c r="J61" s="1227"/>
      <c r="K61" s="1227"/>
      <c r="L61" s="1227"/>
    </row>
    <row r="62" spans="1:14" x14ac:dyDescent="0.15">
      <c r="B62" s="1227" t="s">
        <v>452</v>
      </c>
      <c r="C62" s="1227"/>
      <c r="D62" s="1227"/>
      <c r="E62" s="1227"/>
      <c r="F62" s="1227"/>
      <c r="G62" s="1227"/>
      <c r="H62" s="1227"/>
      <c r="I62" s="1227"/>
      <c r="J62" s="1227"/>
      <c r="K62" s="1227"/>
      <c r="L62" s="1227"/>
    </row>
    <row r="63" spans="1:14" x14ac:dyDescent="0.15">
      <c r="B63" s="20" t="s">
        <v>453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</row>
    <row r="64" spans="1:14" x14ac:dyDescent="0.15">
      <c r="B64" s="20" t="s">
        <v>455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</row>
  </sheetData>
  <mergeCells count="23">
    <mergeCell ref="C6:C7"/>
    <mergeCell ref="D6:J6"/>
    <mergeCell ref="K6:L6"/>
    <mergeCell ref="B6:B7"/>
    <mergeCell ref="B62:L62"/>
    <mergeCell ref="A59:L59"/>
    <mergeCell ref="B53:B55"/>
    <mergeCell ref="B8:B10"/>
    <mergeCell ref="B61:L61"/>
    <mergeCell ref="B17:B19"/>
    <mergeCell ref="B14:B16"/>
    <mergeCell ref="B50:B52"/>
    <mergeCell ref="B47:B49"/>
    <mergeCell ref="B44:B46"/>
    <mergeCell ref="B41:B43"/>
    <mergeCell ref="B38:B40"/>
    <mergeCell ref="B35:B37"/>
    <mergeCell ref="B11:B13"/>
    <mergeCell ref="B23:B25"/>
    <mergeCell ref="B20:B22"/>
    <mergeCell ref="B26:B28"/>
    <mergeCell ref="B29:B31"/>
    <mergeCell ref="B32:B34"/>
  </mergeCells>
  <phoneticPr fontId="2"/>
  <pageMargins left="0.39370078740157483" right="0.31496062992125984" top="0.78740157480314965" bottom="0.27559055118110237" header="0" footer="0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43"/>
  </sheetPr>
  <dimension ref="A1:U29"/>
  <sheetViews>
    <sheetView showGridLines="0" view="pageBreakPreview" zoomScaleNormal="100" zoomScaleSheetLayoutView="100" workbookViewId="0">
      <pane xSplit="2" ySplit="7" topLeftCell="G8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3.5" x14ac:dyDescent="0.15"/>
  <cols>
    <col min="1" max="1" width="2.25" customWidth="1"/>
    <col min="2" max="2" width="8.625" customWidth="1"/>
    <col min="3" max="3" width="9.75" customWidth="1"/>
    <col min="4" max="4" width="11.5" customWidth="1"/>
    <col min="5" max="5" width="14.5" customWidth="1"/>
    <col min="6" max="6" width="9.375" customWidth="1"/>
    <col min="7" max="7" width="11.625" customWidth="1"/>
    <col min="8" max="8" width="13.5" customWidth="1"/>
    <col min="9" max="9" width="8.25" customWidth="1"/>
    <col min="10" max="10" width="11.625" customWidth="1"/>
    <col min="11" max="11" width="0.875" hidden="1" customWidth="1"/>
    <col min="12" max="12" width="14.375" customWidth="1"/>
    <col min="13" max="13" width="6" customWidth="1"/>
    <col min="14" max="14" width="7.625" customWidth="1"/>
    <col min="15" max="15" width="8.5" customWidth="1"/>
    <col min="16" max="16" width="9" customWidth="1"/>
    <col min="17" max="17" width="12.125" customWidth="1"/>
    <col min="18" max="18" width="14.5" customWidth="1"/>
    <col min="19" max="19" width="9.375" customWidth="1"/>
    <col min="20" max="20" width="8" customWidth="1"/>
    <col min="21" max="21" width="10" customWidth="1"/>
    <col min="28" max="28" width="10.25" customWidth="1"/>
  </cols>
  <sheetData>
    <row r="1" spans="2:21" ht="20.25" customHeight="1" x14ac:dyDescent="0.2">
      <c r="B1" s="5" t="s">
        <v>264</v>
      </c>
      <c r="F1" s="3"/>
      <c r="G1" s="3"/>
      <c r="H1" s="3"/>
      <c r="I1" s="3"/>
      <c r="J1" s="3"/>
      <c r="K1" s="3"/>
    </row>
    <row r="2" spans="2:21" ht="12" customHeight="1" x14ac:dyDescent="0.2">
      <c r="B2" s="5"/>
      <c r="F2" s="3"/>
      <c r="G2" s="3"/>
      <c r="H2" s="3"/>
      <c r="I2" s="3"/>
      <c r="J2" s="3"/>
      <c r="K2" s="3"/>
    </row>
    <row r="3" spans="2:21" ht="18" customHeight="1" x14ac:dyDescent="0.2">
      <c r="B3" s="3"/>
      <c r="C3" s="5" t="s">
        <v>205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1" ht="12" customHeight="1" x14ac:dyDescent="0.15"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6" t="s">
        <v>67</v>
      </c>
    </row>
    <row r="5" spans="2:21" ht="32.1" customHeight="1" x14ac:dyDescent="0.15">
      <c r="B5" s="1238" t="s">
        <v>45</v>
      </c>
      <c r="C5" s="1228" t="s">
        <v>59</v>
      </c>
      <c r="D5" s="1241"/>
      <c r="E5" s="1241"/>
      <c r="F5" s="1241"/>
      <c r="G5" s="1241"/>
      <c r="H5" s="1241"/>
      <c r="I5" s="1241"/>
      <c r="J5" s="1241"/>
      <c r="K5" s="375"/>
      <c r="L5" s="375"/>
      <c r="M5" s="554" t="s">
        <v>49</v>
      </c>
      <c r="N5" s="375"/>
      <c r="O5" s="375"/>
      <c r="P5" s="375"/>
      <c r="Q5" s="375"/>
      <c r="R5" s="376"/>
      <c r="S5" s="1213" t="s">
        <v>46</v>
      </c>
      <c r="T5" s="1207"/>
      <c r="U5" s="1231"/>
    </row>
    <row r="6" spans="2:21" ht="32.1" customHeight="1" x14ac:dyDescent="0.15">
      <c r="B6" s="1239"/>
      <c r="C6" s="1228" t="s">
        <v>61</v>
      </c>
      <c r="D6" s="1229"/>
      <c r="E6" s="1230"/>
      <c r="F6" s="1228" t="s">
        <v>60</v>
      </c>
      <c r="G6" s="1229"/>
      <c r="H6" s="1230"/>
      <c r="I6" s="1228" t="s">
        <v>257</v>
      </c>
      <c r="J6" s="1229"/>
      <c r="K6" s="1229"/>
      <c r="L6" s="1230"/>
      <c r="M6" s="1228" t="s">
        <v>47</v>
      </c>
      <c r="N6" s="1229"/>
      <c r="O6" s="1229"/>
      <c r="P6" s="1235" t="s">
        <v>21</v>
      </c>
      <c r="Q6" s="1236"/>
      <c r="R6" s="1237"/>
      <c r="S6" s="1232"/>
      <c r="T6" s="1233"/>
      <c r="U6" s="1234"/>
    </row>
    <row r="7" spans="2:21" ht="32.1" customHeight="1" x14ac:dyDescent="0.15">
      <c r="B7" s="1240"/>
      <c r="C7" s="377" t="s">
        <v>62</v>
      </c>
      <c r="D7" s="549" t="s">
        <v>65</v>
      </c>
      <c r="E7" s="377" t="s">
        <v>64</v>
      </c>
      <c r="F7" s="507" t="s">
        <v>62</v>
      </c>
      <c r="G7" s="549" t="s">
        <v>65</v>
      </c>
      <c r="H7" s="376" t="s">
        <v>64</v>
      </c>
      <c r="I7" s="377" t="s">
        <v>62</v>
      </c>
      <c r="J7" s="549" t="s">
        <v>65</v>
      </c>
      <c r="K7" s="555"/>
      <c r="L7" s="530" t="s">
        <v>64</v>
      </c>
      <c r="M7" s="377" t="s">
        <v>62</v>
      </c>
      <c r="N7" s="549" t="s">
        <v>65</v>
      </c>
      <c r="O7" s="377" t="s">
        <v>64</v>
      </c>
      <c r="P7" s="556" t="s">
        <v>62</v>
      </c>
      <c r="Q7" s="549" t="s">
        <v>65</v>
      </c>
      <c r="R7" s="557" t="s">
        <v>64</v>
      </c>
      <c r="S7" s="513" t="s">
        <v>62</v>
      </c>
      <c r="T7" s="558" t="s">
        <v>63</v>
      </c>
      <c r="U7" s="530" t="s">
        <v>66</v>
      </c>
    </row>
    <row r="8" spans="2:21" ht="32.1" customHeight="1" x14ac:dyDescent="0.15">
      <c r="B8" s="333">
        <v>6.1</v>
      </c>
      <c r="C8" s="800">
        <v>1555</v>
      </c>
      <c r="D8" s="872">
        <v>685123.6</v>
      </c>
      <c r="E8" s="539">
        <v>1372680268</v>
      </c>
      <c r="F8" s="800">
        <v>392</v>
      </c>
      <c r="G8" s="872">
        <v>201410.3</v>
      </c>
      <c r="H8" s="539">
        <v>325158347</v>
      </c>
      <c r="I8" s="800">
        <v>122</v>
      </c>
      <c r="J8" s="872">
        <v>38989.5</v>
      </c>
      <c r="K8" s="559"/>
      <c r="L8" s="532">
        <v>24559700</v>
      </c>
      <c r="M8" s="809">
        <v>0</v>
      </c>
      <c r="N8" s="877">
        <v>0</v>
      </c>
      <c r="O8" s="328">
        <v>0</v>
      </c>
      <c r="P8" s="813">
        <f t="shared" ref="P8:P25" si="0">C8+F8+I8+M8</f>
        <v>2069</v>
      </c>
      <c r="Q8" s="880">
        <f t="shared" ref="Q8:Q25" si="1">D8+G8+J8+N8</f>
        <v>925523.39999999991</v>
      </c>
      <c r="R8" s="204">
        <f t="shared" ref="R8:R25" si="2">E8+H8+L8+O8</f>
        <v>1722398315</v>
      </c>
      <c r="S8" s="816">
        <v>0</v>
      </c>
      <c r="T8" s="872">
        <v>0</v>
      </c>
      <c r="U8" s="539">
        <v>0</v>
      </c>
    </row>
    <row r="9" spans="2:21" ht="32.1" customHeight="1" x14ac:dyDescent="0.15">
      <c r="B9" s="333">
        <v>2</v>
      </c>
      <c r="C9" s="801">
        <v>1643</v>
      </c>
      <c r="D9" s="873">
        <v>724516.4</v>
      </c>
      <c r="E9" s="533">
        <v>1445914627</v>
      </c>
      <c r="F9" s="801">
        <v>406</v>
      </c>
      <c r="G9" s="873">
        <v>208989.3</v>
      </c>
      <c r="H9" s="533">
        <v>326832886</v>
      </c>
      <c r="I9" s="801">
        <v>133</v>
      </c>
      <c r="J9" s="873">
        <v>43192.9</v>
      </c>
      <c r="K9" s="559"/>
      <c r="L9" s="534">
        <v>27657429</v>
      </c>
      <c r="M9" s="809">
        <v>0</v>
      </c>
      <c r="N9" s="877">
        <v>0</v>
      </c>
      <c r="O9" s="328">
        <v>0</v>
      </c>
      <c r="P9" s="814">
        <f t="shared" si="0"/>
        <v>2182</v>
      </c>
      <c r="Q9" s="877">
        <f t="shared" si="1"/>
        <v>976698.6</v>
      </c>
      <c r="R9" s="203">
        <f t="shared" si="2"/>
        <v>1800404942</v>
      </c>
      <c r="S9" s="817">
        <v>0</v>
      </c>
      <c r="T9" s="873">
        <v>0</v>
      </c>
      <c r="U9" s="533">
        <v>0</v>
      </c>
    </row>
    <row r="10" spans="2:21" ht="32.1" customHeight="1" x14ac:dyDescent="0.15">
      <c r="B10" s="335">
        <v>3</v>
      </c>
      <c r="C10" s="802">
        <v>1751</v>
      </c>
      <c r="D10" s="874">
        <v>775958.9</v>
      </c>
      <c r="E10" s="536">
        <v>1531416234</v>
      </c>
      <c r="F10" s="804">
        <v>379</v>
      </c>
      <c r="G10" s="874">
        <v>192852.2</v>
      </c>
      <c r="H10" s="536">
        <v>304353478</v>
      </c>
      <c r="I10" s="804">
        <v>188</v>
      </c>
      <c r="J10" s="874">
        <v>58199.4</v>
      </c>
      <c r="K10" s="559"/>
      <c r="L10" s="537">
        <v>36858036</v>
      </c>
      <c r="M10" s="810">
        <v>0</v>
      </c>
      <c r="N10" s="878">
        <v>0</v>
      </c>
      <c r="O10" s="329">
        <v>0</v>
      </c>
      <c r="P10" s="814">
        <f t="shared" si="0"/>
        <v>2318</v>
      </c>
      <c r="Q10" s="877">
        <f t="shared" si="1"/>
        <v>1027010.5000000001</v>
      </c>
      <c r="R10" s="203">
        <f t="shared" si="2"/>
        <v>1872627748</v>
      </c>
      <c r="S10" s="818">
        <v>3</v>
      </c>
      <c r="T10" s="874">
        <v>310.89999999999998</v>
      </c>
      <c r="U10" s="538">
        <v>151748</v>
      </c>
    </row>
    <row r="11" spans="2:21" ht="32.1" customHeight="1" x14ac:dyDescent="0.15">
      <c r="B11" s="654">
        <v>6.4</v>
      </c>
      <c r="C11" s="800">
        <v>2126</v>
      </c>
      <c r="D11" s="872">
        <v>957728.9</v>
      </c>
      <c r="E11" s="539">
        <v>1947924510</v>
      </c>
      <c r="F11" s="800">
        <v>386</v>
      </c>
      <c r="G11" s="872">
        <v>198555.5</v>
      </c>
      <c r="H11" s="539">
        <v>332829078</v>
      </c>
      <c r="I11" s="803">
        <v>167</v>
      </c>
      <c r="J11" s="875">
        <v>54415.9</v>
      </c>
      <c r="K11" s="647"/>
      <c r="L11" s="646">
        <v>33801680</v>
      </c>
      <c r="M11" s="811">
        <v>0</v>
      </c>
      <c r="N11" s="879">
        <v>0</v>
      </c>
      <c r="O11" s="650">
        <v>0</v>
      </c>
      <c r="P11" s="815">
        <f t="shared" si="0"/>
        <v>2679</v>
      </c>
      <c r="Q11" s="881">
        <f t="shared" si="1"/>
        <v>1210700.2999999998</v>
      </c>
      <c r="R11" s="651">
        <f t="shared" si="2"/>
        <v>2314555268</v>
      </c>
      <c r="S11" s="817">
        <v>0</v>
      </c>
      <c r="T11" s="875">
        <v>0</v>
      </c>
      <c r="U11" s="533">
        <v>0</v>
      </c>
    </row>
    <row r="12" spans="2:21" ht="32.1" customHeight="1" x14ac:dyDescent="0.15">
      <c r="B12" s="333">
        <v>5</v>
      </c>
      <c r="C12" s="801">
        <v>1917</v>
      </c>
      <c r="D12" s="873">
        <v>817643</v>
      </c>
      <c r="E12" s="533">
        <v>1533803500</v>
      </c>
      <c r="F12" s="801">
        <v>384</v>
      </c>
      <c r="G12" s="873">
        <v>191818.6</v>
      </c>
      <c r="H12" s="533">
        <v>300682424</v>
      </c>
      <c r="I12" s="801">
        <v>124</v>
      </c>
      <c r="J12" s="873">
        <v>40871.5</v>
      </c>
      <c r="K12" s="648"/>
      <c r="L12" s="534">
        <v>28237911</v>
      </c>
      <c r="M12" s="809">
        <v>0</v>
      </c>
      <c r="N12" s="877">
        <v>0</v>
      </c>
      <c r="O12" s="328">
        <v>0</v>
      </c>
      <c r="P12" s="813">
        <f t="shared" si="0"/>
        <v>2425</v>
      </c>
      <c r="Q12" s="880">
        <f t="shared" si="1"/>
        <v>1050333.1000000001</v>
      </c>
      <c r="R12" s="204">
        <f t="shared" si="2"/>
        <v>1862723835</v>
      </c>
      <c r="S12" s="819">
        <v>0</v>
      </c>
      <c r="T12" s="873">
        <v>0</v>
      </c>
      <c r="U12" s="533">
        <v>0</v>
      </c>
    </row>
    <row r="13" spans="2:21" ht="32.1" customHeight="1" x14ac:dyDescent="0.15">
      <c r="B13" s="333">
        <v>6</v>
      </c>
      <c r="C13" s="801">
        <v>1704</v>
      </c>
      <c r="D13" s="873">
        <v>728713</v>
      </c>
      <c r="E13" s="533">
        <v>1345479930</v>
      </c>
      <c r="F13" s="801">
        <v>363</v>
      </c>
      <c r="G13" s="873">
        <v>182512.6</v>
      </c>
      <c r="H13" s="533">
        <v>287204524</v>
      </c>
      <c r="I13" s="801">
        <v>132</v>
      </c>
      <c r="J13" s="873">
        <v>42900.1</v>
      </c>
      <c r="K13" s="648"/>
      <c r="L13" s="534">
        <v>33128921</v>
      </c>
      <c r="M13" s="809">
        <v>0</v>
      </c>
      <c r="N13" s="877">
        <v>0</v>
      </c>
      <c r="O13" s="328">
        <v>0</v>
      </c>
      <c r="P13" s="813">
        <f t="shared" si="0"/>
        <v>2199</v>
      </c>
      <c r="Q13" s="880">
        <f t="shared" si="1"/>
        <v>954125.7</v>
      </c>
      <c r="R13" s="204">
        <f t="shared" si="2"/>
        <v>1665813375</v>
      </c>
      <c r="S13" s="819">
        <v>2</v>
      </c>
      <c r="T13" s="873">
        <v>175.2</v>
      </c>
      <c r="U13" s="533">
        <v>58547</v>
      </c>
    </row>
    <row r="14" spans="2:21" ht="32.1" customHeight="1" x14ac:dyDescent="0.15">
      <c r="B14" s="655">
        <v>7</v>
      </c>
      <c r="C14" s="801">
        <v>2214</v>
      </c>
      <c r="D14" s="873">
        <v>979863.6</v>
      </c>
      <c r="E14" s="534">
        <v>1946367134</v>
      </c>
      <c r="F14" s="801">
        <v>416</v>
      </c>
      <c r="G14" s="873">
        <v>207856.2</v>
      </c>
      <c r="H14" s="533">
        <v>325554452</v>
      </c>
      <c r="I14" s="801">
        <v>116</v>
      </c>
      <c r="J14" s="873">
        <v>36131</v>
      </c>
      <c r="K14" s="647"/>
      <c r="L14" s="534">
        <v>29641536</v>
      </c>
      <c r="M14" s="809">
        <v>0</v>
      </c>
      <c r="N14" s="877">
        <v>0</v>
      </c>
      <c r="O14" s="328">
        <v>0</v>
      </c>
      <c r="P14" s="813">
        <f t="shared" si="0"/>
        <v>2746</v>
      </c>
      <c r="Q14" s="880">
        <f t="shared" si="1"/>
        <v>1223850.8</v>
      </c>
      <c r="R14" s="204">
        <f t="shared" si="2"/>
        <v>2301563122</v>
      </c>
      <c r="S14" s="819">
        <v>1</v>
      </c>
      <c r="T14" s="873">
        <v>74.2</v>
      </c>
      <c r="U14" s="533">
        <v>40068</v>
      </c>
    </row>
    <row r="15" spans="2:21" ht="32.1" customHeight="1" x14ac:dyDescent="0.15">
      <c r="B15" s="655">
        <v>8</v>
      </c>
      <c r="C15" s="801">
        <v>1610</v>
      </c>
      <c r="D15" s="873">
        <v>688146.3</v>
      </c>
      <c r="E15" s="534">
        <v>1309042268</v>
      </c>
      <c r="F15" s="801">
        <v>418</v>
      </c>
      <c r="G15" s="873">
        <v>207291.1</v>
      </c>
      <c r="H15" s="533">
        <v>322846833</v>
      </c>
      <c r="I15" s="801">
        <v>105</v>
      </c>
      <c r="J15" s="873">
        <v>30468.3</v>
      </c>
      <c r="K15" s="648"/>
      <c r="L15" s="649">
        <v>23637312</v>
      </c>
      <c r="M15" s="809">
        <v>0</v>
      </c>
      <c r="N15" s="877">
        <v>0</v>
      </c>
      <c r="O15" s="328">
        <v>0</v>
      </c>
      <c r="P15" s="813">
        <f t="shared" si="0"/>
        <v>2133</v>
      </c>
      <c r="Q15" s="880">
        <f t="shared" si="1"/>
        <v>925905.70000000007</v>
      </c>
      <c r="R15" s="204">
        <f t="shared" si="2"/>
        <v>1655526413</v>
      </c>
      <c r="S15" s="819">
        <v>2</v>
      </c>
      <c r="T15" s="873">
        <v>314.3</v>
      </c>
      <c r="U15" s="533">
        <v>200822</v>
      </c>
    </row>
    <row r="16" spans="2:21" ht="32.1" customHeight="1" x14ac:dyDescent="0.15">
      <c r="B16" s="655">
        <v>9</v>
      </c>
      <c r="C16" s="803">
        <v>1780</v>
      </c>
      <c r="D16" s="875">
        <v>757678.5</v>
      </c>
      <c r="E16" s="646">
        <v>1451766419</v>
      </c>
      <c r="F16" s="801">
        <v>399</v>
      </c>
      <c r="G16" s="873">
        <v>198775.1</v>
      </c>
      <c r="H16" s="533">
        <v>315368119</v>
      </c>
      <c r="I16" s="801">
        <v>163</v>
      </c>
      <c r="J16" s="873">
        <v>51479.199999999997</v>
      </c>
      <c r="K16" s="648"/>
      <c r="L16" s="649">
        <v>40497429</v>
      </c>
      <c r="M16" s="809">
        <v>0</v>
      </c>
      <c r="N16" s="877">
        <v>0</v>
      </c>
      <c r="O16" s="328">
        <v>0</v>
      </c>
      <c r="P16" s="813">
        <f t="shared" si="0"/>
        <v>2342</v>
      </c>
      <c r="Q16" s="880">
        <f t="shared" si="1"/>
        <v>1007932.7999999999</v>
      </c>
      <c r="R16" s="204">
        <f t="shared" si="2"/>
        <v>1807631967</v>
      </c>
      <c r="S16" s="819">
        <v>0</v>
      </c>
      <c r="T16" s="873">
        <v>0</v>
      </c>
      <c r="U16" s="533">
        <v>0</v>
      </c>
    </row>
    <row r="17" spans="1:21" ht="32.1" customHeight="1" x14ac:dyDescent="0.15">
      <c r="B17" s="333">
        <v>10</v>
      </c>
      <c r="C17" s="801">
        <v>2071</v>
      </c>
      <c r="D17" s="873">
        <v>858129.2</v>
      </c>
      <c r="E17" s="533">
        <v>1625487212</v>
      </c>
      <c r="F17" s="801">
        <v>504</v>
      </c>
      <c r="G17" s="873">
        <v>241282.9</v>
      </c>
      <c r="H17" s="533">
        <v>378608976</v>
      </c>
      <c r="I17" s="801">
        <v>192</v>
      </c>
      <c r="J17" s="873">
        <v>58288.2</v>
      </c>
      <c r="K17" s="648"/>
      <c r="L17" s="649">
        <v>43688940</v>
      </c>
      <c r="M17" s="809">
        <v>0</v>
      </c>
      <c r="N17" s="877">
        <v>0</v>
      </c>
      <c r="O17" s="328">
        <v>0</v>
      </c>
      <c r="P17" s="813">
        <f t="shared" si="0"/>
        <v>2767</v>
      </c>
      <c r="Q17" s="880">
        <f t="shared" si="1"/>
        <v>1157700.2999999998</v>
      </c>
      <c r="R17" s="204">
        <f t="shared" si="2"/>
        <v>2047785128</v>
      </c>
      <c r="S17" s="819">
        <v>1</v>
      </c>
      <c r="T17" s="873">
        <v>72.2</v>
      </c>
      <c r="U17" s="533">
        <v>15595</v>
      </c>
    </row>
    <row r="18" spans="1:21" ht="32.1" customHeight="1" x14ac:dyDescent="0.15">
      <c r="B18" s="333">
        <v>11</v>
      </c>
      <c r="C18" s="801">
        <v>2139</v>
      </c>
      <c r="D18" s="873">
        <v>940588</v>
      </c>
      <c r="E18" s="533">
        <v>2026494149</v>
      </c>
      <c r="F18" s="801">
        <v>452</v>
      </c>
      <c r="G18" s="873">
        <v>223614.1</v>
      </c>
      <c r="H18" s="533">
        <v>366785939</v>
      </c>
      <c r="I18" s="801">
        <v>156</v>
      </c>
      <c r="J18" s="873">
        <v>46398.1</v>
      </c>
      <c r="K18" s="648"/>
      <c r="L18" s="649">
        <v>33963901</v>
      </c>
      <c r="M18" s="809">
        <v>0</v>
      </c>
      <c r="N18" s="877">
        <v>0</v>
      </c>
      <c r="O18" s="328">
        <v>0</v>
      </c>
      <c r="P18" s="813">
        <f t="shared" si="0"/>
        <v>2747</v>
      </c>
      <c r="Q18" s="880">
        <f t="shared" si="1"/>
        <v>1210600.2000000002</v>
      </c>
      <c r="R18" s="204">
        <f t="shared" si="2"/>
        <v>2427243989</v>
      </c>
      <c r="S18" s="817">
        <v>0</v>
      </c>
      <c r="T18" s="873">
        <v>0</v>
      </c>
      <c r="U18" s="533">
        <v>0</v>
      </c>
    </row>
    <row r="19" spans="1:21" ht="32.1" customHeight="1" x14ac:dyDescent="0.15">
      <c r="B19" s="333">
        <v>12</v>
      </c>
      <c r="C19" s="804">
        <v>1940</v>
      </c>
      <c r="D19" s="874">
        <v>871204.5</v>
      </c>
      <c r="E19" s="536">
        <v>2075450507</v>
      </c>
      <c r="F19" s="804">
        <v>402</v>
      </c>
      <c r="G19" s="874">
        <v>201480.3</v>
      </c>
      <c r="H19" s="536">
        <v>356363314</v>
      </c>
      <c r="I19" s="804">
        <v>135</v>
      </c>
      <c r="J19" s="874">
        <v>42603</v>
      </c>
      <c r="K19" s="648"/>
      <c r="L19" s="537">
        <v>31025412</v>
      </c>
      <c r="M19" s="809">
        <v>0</v>
      </c>
      <c r="N19" s="877">
        <v>0</v>
      </c>
      <c r="O19" s="328">
        <v>0</v>
      </c>
      <c r="P19" s="813">
        <f t="shared" si="0"/>
        <v>2477</v>
      </c>
      <c r="Q19" s="880">
        <f t="shared" si="1"/>
        <v>1115287.8</v>
      </c>
      <c r="R19" s="204">
        <f t="shared" si="2"/>
        <v>2462839233</v>
      </c>
      <c r="S19" s="818">
        <v>0</v>
      </c>
      <c r="T19" s="874">
        <v>0</v>
      </c>
      <c r="U19" s="538">
        <v>0</v>
      </c>
    </row>
    <row r="20" spans="1:21" ht="32.1" customHeight="1" x14ac:dyDescent="0.15">
      <c r="B20" s="334" t="s">
        <v>254</v>
      </c>
      <c r="C20" s="805">
        <f>SUM(C8:C19)</f>
        <v>22450</v>
      </c>
      <c r="D20" s="876">
        <f t="shared" ref="D20:J20" si="3">SUM(D8:D19)</f>
        <v>9785293.8999999985</v>
      </c>
      <c r="E20" s="202">
        <f>SUM(E8:E19)</f>
        <v>19611826758</v>
      </c>
      <c r="F20" s="807">
        <f>SUM(F8:F19)</f>
        <v>4901</v>
      </c>
      <c r="G20" s="876">
        <f t="shared" si="3"/>
        <v>2456438.1999999997</v>
      </c>
      <c r="H20" s="202">
        <f t="shared" si="3"/>
        <v>3942588370</v>
      </c>
      <c r="I20" s="808">
        <f>SUM(I8:I19)</f>
        <v>1733</v>
      </c>
      <c r="J20" s="876">
        <f t="shared" si="3"/>
        <v>543937.1</v>
      </c>
      <c r="K20" s="311">
        <f>SUM(K7:K19)</f>
        <v>0</v>
      </c>
      <c r="L20" s="206">
        <f>SUM(L8:L19)</f>
        <v>386698207</v>
      </c>
      <c r="M20" s="812">
        <f>SUM(M8:M19)</f>
        <v>0</v>
      </c>
      <c r="N20" s="876">
        <f t="shared" ref="N20:T20" si="4">SUM(N8:N19)</f>
        <v>0</v>
      </c>
      <c r="O20" s="205">
        <f t="shared" si="4"/>
        <v>0</v>
      </c>
      <c r="P20" s="808">
        <f t="shared" si="0"/>
        <v>29084</v>
      </c>
      <c r="Q20" s="876">
        <f t="shared" si="1"/>
        <v>12785669.199999997</v>
      </c>
      <c r="R20" s="206">
        <f t="shared" si="2"/>
        <v>23941113335</v>
      </c>
      <c r="S20" s="820">
        <f t="shared" si="4"/>
        <v>9</v>
      </c>
      <c r="T20" s="876">
        <f t="shared" si="4"/>
        <v>946.8</v>
      </c>
      <c r="U20" s="205">
        <f>SUM(U8:U19)</f>
        <v>466780</v>
      </c>
    </row>
    <row r="21" spans="1:21" ht="32.1" customHeight="1" x14ac:dyDescent="0.15">
      <c r="B21" s="333">
        <v>7.1</v>
      </c>
      <c r="C21" s="800">
        <v>1832</v>
      </c>
      <c r="D21" s="872">
        <v>773213.5</v>
      </c>
      <c r="E21" s="539">
        <v>1546993353</v>
      </c>
      <c r="F21" s="800">
        <v>416</v>
      </c>
      <c r="G21" s="872">
        <v>205778.5</v>
      </c>
      <c r="H21" s="539">
        <v>328280634</v>
      </c>
      <c r="I21" s="800">
        <v>130</v>
      </c>
      <c r="J21" s="872">
        <v>43644.6</v>
      </c>
      <c r="K21" s="559"/>
      <c r="L21" s="532">
        <v>32007287</v>
      </c>
      <c r="M21" s="809">
        <v>0</v>
      </c>
      <c r="N21" s="877">
        <v>0</v>
      </c>
      <c r="O21" s="328">
        <v>0</v>
      </c>
      <c r="P21" s="813">
        <f t="shared" si="0"/>
        <v>2378</v>
      </c>
      <c r="Q21" s="880">
        <f t="shared" si="1"/>
        <v>1022636.6</v>
      </c>
      <c r="R21" s="204">
        <f t="shared" si="2"/>
        <v>1907281274</v>
      </c>
      <c r="S21" s="816">
        <v>3</v>
      </c>
      <c r="T21" s="872">
        <v>359.4</v>
      </c>
      <c r="U21" s="539">
        <v>234831</v>
      </c>
    </row>
    <row r="22" spans="1:21" ht="32.1" customHeight="1" x14ac:dyDescent="0.15">
      <c r="B22" s="333">
        <v>2</v>
      </c>
      <c r="C22" s="801">
        <v>1744</v>
      </c>
      <c r="D22" s="873">
        <v>741706.6</v>
      </c>
      <c r="E22" s="533">
        <v>1547600967</v>
      </c>
      <c r="F22" s="801">
        <v>380</v>
      </c>
      <c r="G22" s="873">
        <v>191629.2</v>
      </c>
      <c r="H22" s="533">
        <v>309156121</v>
      </c>
      <c r="I22" s="801">
        <v>143</v>
      </c>
      <c r="J22" s="873">
        <v>47253.1</v>
      </c>
      <c r="K22" s="559"/>
      <c r="L22" s="534">
        <v>40126814</v>
      </c>
      <c r="M22" s="809">
        <v>0</v>
      </c>
      <c r="N22" s="877">
        <v>0</v>
      </c>
      <c r="O22" s="328">
        <v>0</v>
      </c>
      <c r="P22" s="814">
        <f t="shared" si="0"/>
        <v>2267</v>
      </c>
      <c r="Q22" s="877">
        <f t="shared" si="1"/>
        <v>980588.9</v>
      </c>
      <c r="R22" s="203">
        <f t="shared" si="2"/>
        <v>1896883902</v>
      </c>
      <c r="S22" s="817">
        <v>1</v>
      </c>
      <c r="T22" s="873">
        <v>208.9</v>
      </c>
      <c r="U22" s="533">
        <v>124087</v>
      </c>
    </row>
    <row r="23" spans="1:21" ht="32.1" customHeight="1" x14ac:dyDescent="0.15">
      <c r="B23" s="335">
        <v>3</v>
      </c>
      <c r="C23" s="802">
        <v>1986</v>
      </c>
      <c r="D23" s="874">
        <v>860106.4</v>
      </c>
      <c r="E23" s="536">
        <v>1775556295</v>
      </c>
      <c r="F23" s="804">
        <v>419</v>
      </c>
      <c r="G23" s="874">
        <v>208677.4</v>
      </c>
      <c r="H23" s="536">
        <v>325857913</v>
      </c>
      <c r="I23" s="804">
        <v>167</v>
      </c>
      <c r="J23" s="874">
        <v>53884</v>
      </c>
      <c r="K23" s="559"/>
      <c r="L23" s="537">
        <v>44253567</v>
      </c>
      <c r="M23" s="810">
        <v>0</v>
      </c>
      <c r="N23" s="878">
        <v>0</v>
      </c>
      <c r="O23" s="329">
        <v>0</v>
      </c>
      <c r="P23" s="814">
        <f t="shared" si="0"/>
        <v>2572</v>
      </c>
      <c r="Q23" s="877">
        <f t="shared" si="1"/>
        <v>1122667.8</v>
      </c>
      <c r="R23" s="203">
        <f t="shared" si="2"/>
        <v>2145667775</v>
      </c>
      <c r="S23" s="818">
        <v>0</v>
      </c>
      <c r="T23" s="874">
        <v>0</v>
      </c>
      <c r="U23" s="538">
        <v>0</v>
      </c>
    </row>
    <row r="24" spans="1:21" ht="32.1" customHeight="1" x14ac:dyDescent="0.15">
      <c r="B24" s="334" t="s">
        <v>31</v>
      </c>
      <c r="C24" s="806">
        <f t="shared" ref="C24:J24" si="5">SUM(C11:C23)-C20</f>
        <v>23063</v>
      </c>
      <c r="D24" s="876">
        <f t="shared" si="5"/>
        <v>9974721.5</v>
      </c>
      <c r="E24" s="202">
        <f t="shared" si="5"/>
        <v>20131966244</v>
      </c>
      <c r="F24" s="807">
        <f t="shared" si="5"/>
        <v>4939</v>
      </c>
      <c r="G24" s="876">
        <f t="shared" si="5"/>
        <v>2459271.5000000005</v>
      </c>
      <c r="H24" s="202">
        <f t="shared" si="5"/>
        <v>3949538327</v>
      </c>
      <c r="I24" s="807">
        <f t="shared" si="5"/>
        <v>1730</v>
      </c>
      <c r="J24" s="876">
        <f t="shared" si="5"/>
        <v>548336.99999999988</v>
      </c>
      <c r="K24" s="311">
        <f>SUM(K11:K23)</f>
        <v>0</v>
      </c>
      <c r="L24" s="206">
        <f>SUM(L11:L23)-L20</f>
        <v>414010710</v>
      </c>
      <c r="M24" s="805">
        <f>SUM(M11:M23)-M20</f>
        <v>0</v>
      </c>
      <c r="N24" s="876">
        <f>SUM(N11:N23)-N20</f>
        <v>0</v>
      </c>
      <c r="O24" s="202">
        <f>SUM(O11:O23)-O20</f>
        <v>0</v>
      </c>
      <c r="P24" s="808">
        <f t="shared" si="0"/>
        <v>29732</v>
      </c>
      <c r="Q24" s="876">
        <f t="shared" si="1"/>
        <v>12982330</v>
      </c>
      <c r="R24" s="206">
        <f t="shared" si="2"/>
        <v>24495515281</v>
      </c>
      <c r="S24" s="821">
        <f>SUM(S11:S23)-S20</f>
        <v>10</v>
      </c>
      <c r="T24" s="876">
        <f>SUM(T11:T23)-T20</f>
        <v>1204.2</v>
      </c>
      <c r="U24" s="206">
        <f>SUM(U11:U23)-U20</f>
        <v>673950</v>
      </c>
    </row>
    <row r="25" spans="1:21" ht="32.1" customHeight="1" x14ac:dyDescent="0.15">
      <c r="B25" s="310" t="s">
        <v>513</v>
      </c>
      <c r="C25" s="806">
        <v>20344</v>
      </c>
      <c r="D25" s="876">
        <v>9087166.0999999996</v>
      </c>
      <c r="E25" s="205">
        <v>18297758808</v>
      </c>
      <c r="F25" s="807">
        <v>5296</v>
      </c>
      <c r="G25" s="876">
        <v>2659753.4</v>
      </c>
      <c r="H25" s="205">
        <v>3997167693</v>
      </c>
      <c r="I25" s="807">
        <v>1810</v>
      </c>
      <c r="J25" s="876">
        <v>563792.19999999995</v>
      </c>
      <c r="K25" s="311"/>
      <c r="L25" s="206">
        <v>369751251</v>
      </c>
      <c r="M25" s="807">
        <v>0</v>
      </c>
      <c r="N25" s="876">
        <v>0</v>
      </c>
      <c r="O25" s="202">
        <v>0</v>
      </c>
      <c r="P25" s="808">
        <f t="shared" si="0"/>
        <v>27450</v>
      </c>
      <c r="Q25" s="876">
        <f t="shared" si="1"/>
        <v>12310711.699999999</v>
      </c>
      <c r="R25" s="206">
        <f t="shared" si="2"/>
        <v>22664677752</v>
      </c>
      <c r="S25" s="821">
        <v>12</v>
      </c>
      <c r="T25" s="882">
        <v>1636</v>
      </c>
      <c r="U25" s="206">
        <v>793195</v>
      </c>
    </row>
    <row r="26" spans="1:21" ht="32.1" customHeight="1" x14ac:dyDescent="0.15">
      <c r="B26" s="652" t="s">
        <v>32</v>
      </c>
      <c r="C26" s="552">
        <f>IF(OR(C24=0,C25=0),"     －",ROUND(-C24/C25*100,1))</f>
        <v>-113.4</v>
      </c>
      <c r="D26" s="552">
        <f>IF(OR(D24=0,D25=0),"     －",ROUND(-D24/D25*100,1))</f>
        <v>-109.8</v>
      </c>
      <c r="E26" s="547">
        <f t="shared" ref="E26:J26" si="6">IF(OR(E24=0,E25=0),"     －",ROUND(-E24/E25*100,1))</f>
        <v>-110</v>
      </c>
      <c r="F26" s="542">
        <f t="shared" si="6"/>
        <v>-93.3</v>
      </c>
      <c r="G26" s="552">
        <f t="shared" si="6"/>
        <v>-92.5</v>
      </c>
      <c r="H26" s="547">
        <f>IF(OR(H24=0,H25=0),"     －",ROUND(-H24/H25*100,1))</f>
        <v>-98.8</v>
      </c>
      <c r="I26" s="542">
        <f t="shared" si="6"/>
        <v>-95.6</v>
      </c>
      <c r="J26" s="552">
        <f t="shared" si="6"/>
        <v>-97.3</v>
      </c>
      <c r="K26" s="653" t="e">
        <f>K24/K25*100</f>
        <v>#DIV/0!</v>
      </c>
      <c r="L26" s="547">
        <f t="shared" ref="L26:U26" si="7">IF(OR(L24=0,L25=0),"     －",ROUND(-L24/L25*100,1))</f>
        <v>-112</v>
      </c>
      <c r="M26" s="544" t="str">
        <f>IF(OR(M24=0,M25=0),"－",ROUND(-M24/M25*100,1))</f>
        <v>－</v>
      </c>
      <c r="N26" s="407" t="str">
        <f>IF(OR(N24=0,N25=0),"－",ROUND(-N24/N25*100,1))</f>
        <v>－</v>
      </c>
      <c r="O26" s="545" t="str">
        <f>IF(OR(O24=0,O25=0),"－",ROUND(-O24/O25*100,1))</f>
        <v>－</v>
      </c>
      <c r="P26" s="542">
        <f t="shared" si="7"/>
        <v>-108.3</v>
      </c>
      <c r="Q26" s="546">
        <f t="shared" si="7"/>
        <v>-105.5</v>
      </c>
      <c r="R26" s="547">
        <f t="shared" si="7"/>
        <v>-108.1</v>
      </c>
      <c r="S26" s="542">
        <f>IF(OR(S24=0,S25=0),"     －",ROUND(-S24/S25*100,1))</f>
        <v>-83.3</v>
      </c>
      <c r="T26" s="552">
        <f t="shared" si="7"/>
        <v>-73.599999999999994</v>
      </c>
      <c r="U26" s="547">
        <f t="shared" si="7"/>
        <v>-85</v>
      </c>
    </row>
    <row r="27" spans="1:21" ht="10.5" customHeight="1" x14ac:dyDescent="0.15"/>
    <row r="28" spans="1:21" ht="10.5" customHeight="1" x14ac:dyDescent="0.15"/>
    <row r="29" spans="1:21" x14ac:dyDescent="0.15">
      <c r="A29" s="1182" t="s">
        <v>561</v>
      </c>
      <c r="B29" s="1184"/>
      <c r="C29" s="1184"/>
      <c r="D29" s="1184"/>
      <c r="E29" s="1184"/>
      <c r="F29" s="1184"/>
      <c r="G29" s="1184"/>
      <c r="H29" s="1184"/>
      <c r="I29" s="1184"/>
      <c r="J29" s="1184"/>
      <c r="L29" s="1182" t="s">
        <v>562</v>
      </c>
      <c r="M29" s="1184"/>
      <c r="N29" s="1184"/>
      <c r="O29" s="1184"/>
      <c r="P29" s="1184"/>
      <c r="Q29" s="1184"/>
      <c r="R29" s="1184"/>
      <c r="S29" s="1184"/>
      <c r="T29" s="1184"/>
      <c r="U29" s="1184"/>
    </row>
  </sheetData>
  <mergeCells count="10">
    <mergeCell ref="I6:L6"/>
    <mergeCell ref="S5:U6"/>
    <mergeCell ref="M6:O6"/>
    <mergeCell ref="P6:R6"/>
    <mergeCell ref="L29:U29"/>
    <mergeCell ref="A29:J29"/>
    <mergeCell ref="B5:B7"/>
    <mergeCell ref="C6:E6"/>
    <mergeCell ref="F6:H6"/>
    <mergeCell ref="C5:J5"/>
  </mergeCells>
  <phoneticPr fontId="2"/>
  <pageMargins left="0.43307086614173229" right="0.23622047244094491" top="0.78740157480314965" bottom="0.74803149606299213" header="0.31496062992125984" footer="0.31496062992125984"/>
  <pageSetup paperSize="9" scale="85" orientation="portrait" r:id="rId1"/>
  <headerFooter alignWithMargins="0"/>
  <colBreaks count="1" manualBreakCount="1">
    <brk id="12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43"/>
  </sheetPr>
  <dimension ref="A1:T29"/>
  <sheetViews>
    <sheetView showGridLines="0" view="pageLayout" topLeftCell="G1" zoomScaleNormal="100" zoomScaleSheetLayoutView="100" workbookViewId="0">
      <selection activeCell="B7" sqref="B7"/>
    </sheetView>
  </sheetViews>
  <sheetFormatPr defaultRowHeight="13.5" x14ac:dyDescent="0.15"/>
  <cols>
    <col min="1" max="1" width="0.5" customWidth="1"/>
    <col min="2" max="2" width="9.25" customWidth="1"/>
    <col min="3" max="3" width="5.5" customWidth="1"/>
    <col min="4" max="4" width="5.875" customWidth="1"/>
    <col min="5" max="5" width="6.5" customWidth="1"/>
    <col min="6" max="6" width="10.25" customWidth="1"/>
    <col min="7" max="7" width="12.5" customWidth="1"/>
    <col min="8" max="8" width="13.5" customWidth="1"/>
    <col min="9" max="9" width="10" customWidth="1"/>
    <col min="10" max="10" width="12.625" customWidth="1"/>
    <col min="11" max="11" width="14.5" customWidth="1"/>
    <col min="12" max="12" width="8.25" customWidth="1"/>
    <col min="13" max="13" width="11.25" customWidth="1"/>
    <col min="14" max="14" width="12.25" customWidth="1"/>
    <col min="15" max="15" width="9.875" customWidth="1"/>
    <col min="16" max="16" width="12.25" customWidth="1"/>
    <col min="17" max="17" width="8.25" customWidth="1"/>
    <col min="18" max="18" width="10.25" customWidth="1"/>
    <col min="19" max="19" width="9.375" customWidth="1"/>
    <col min="20" max="20" width="12.375" customWidth="1"/>
    <col min="28" max="28" width="10.25" customWidth="1"/>
  </cols>
  <sheetData>
    <row r="1" spans="2:20" ht="20.25" customHeight="1" x14ac:dyDescent="0.2">
      <c r="B1" s="5" t="s">
        <v>264</v>
      </c>
      <c r="E1" s="3"/>
      <c r="F1" s="3"/>
      <c r="G1" s="3"/>
      <c r="H1" s="3"/>
      <c r="I1" s="3"/>
      <c r="J1" s="3"/>
      <c r="K1" s="3"/>
      <c r="L1" s="6"/>
      <c r="M1" s="6"/>
      <c r="N1" s="6"/>
      <c r="O1" s="6"/>
      <c r="P1" s="6"/>
      <c r="Q1" s="6"/>
      <c r="R1" s="6"/>
      <c r="S1" s="6"/>
      <c r="T1" s="6"/>
    </row>
    <row r="2" spans="2:20" ht="12" customHeight="1" x14ac:dyDescent="0.2">
      <c r="B2" s="5"/>
      <c r="E2" s="3"/>
      <c r="F2" s="3"/>
      <c r="G2" s="3"/>
      <c r="H2" s="3"/>
      <c r="I2" s="3"/>
      <c r="J2" s="3"/>
      <c r="K2" s="3"/>
      <c r="L2" s="6"/>
      <c r="M2" s="6"/>
      <c r="N2" s="6"/>
      <c r="O2" s="6"/>
      <c r="P2" s="6"/>
      <c r="Q2" s="6"/>
      <c r="R2" s="6"/>
      <c r="S2" s="6"/>
      <c r="T2" s="6"/>
    </row>
    <row r="3" spans="2:20" ht="18" customHeight="1" x14ac:dyDescent="0.2">
      <c r="B3" s="3"/>
      <c r="C3" s="5" t="s">
        <v>206</v>
      </c>
      <c r="D3" s="3"/>
      <c r="E3" s="528"/>
      <c r="F3" s="427"/>
      <c r="G3" s="3"/>
      <c r="H3" s="3"/>
      <c r="I3" s="3"/>
      <c r="J3" s="3"/>
      <c r="K3" s="3"/>
      <c r="L3" s="6"/>
      <c r="M3" s="6"/>
      <c r="N3" s="6"/>
      <c r="O3" s="6"/>
      <c r="P3" s="6"/>
      <c r="Q3" s="6"/>
      <c r="R3" s="6"/>
      <c r="S3" s="6"/>
      <c r="T3" s="6"/>
    </row>
    <row r="4" spans="2:20" ht="12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6"/>
      <c r="M4" s="6"/>
      <c r="N4" s="6"/>
      <c r="O4" s="6"/>
      <c r="P4" s="6"/>
      <c r="Q4" s="6"/>
      <c r="R4" s="6"/>
      <c r="S4" s="6" t="s">
        <v>67</v>
      </c>
      <c r="T4" s="6"/>
    </row>
    <row r="5" spans="2:20" ht="32.1" customHeight="1" x14ac:dyDescent="0.15">
      <c r="B5" s="1238" t="s">
        <v>45</v>
      </c>
      <c r="C5" s="1213" t="s">
        <v>43</v>
      </c>
      <c r="D5" s="1214"/>
      <c r="E5" s="1242"/>
      <c r="F5" s="1213" t="s">
        <v>18</v>
      </c>
      <c r="G5" s="1207"/>
      <c r="H5" s="1231"/>
      <c r="I5" s="1213" t="s">
        <v>71</v>
      </c>
      <c r="J5" s="1207"/>
      <c r="K5" s="1231"/>
      <c r="L5" s="6"/>
      <c r="M5" s="1228" t="s">
        <v>48</v>
      </c>
      <c r="N5" s="1229"/>
      <c r="O5" s="1229"/>
      <c r="P5" s="1229"/>
      <c r="Q5" s="1229"/>
      <c r="R5" s="1229"/>
      <c r="S5" s="1229"/>
      <c r="T5" s="1230"/>
    </row>
    <row r="6" spans="2:20" ht="32.1" customHeight="1" x14ac:dyDescent="0.15">
      <c r="B6" s="1239"/>
      <c r="C6" s="1243"/>
      <c r="D6" s="1244"/>
      <c r="E6" s="1245"/>
      <c r="F6" s="1232"/>
      <c r="G6" s="1233"/>
      <c r="H6" s="1234"/>
      <c r="I6" s="1232"/>
      <c r="J6" s="1233"/>
      <c r="K6" s="1234"/>
      <c r="L6" s="6"/>
      <c r="M6" s="1228" t="s">
        <v>49</v>
      </c>
      <c r="N6" s="1230"/>
      <c r="O6" s="1228" t="s">
        <v>18</v>
      </c>
      <c r="P6" s="1230"/>
      <c r="Q6" s="1228" t="s">
        <v>72</v>
      </c>
      <c r="R6" s="1230"/>
      <c r="S6" s="1228" t="s">
        <v>21</v>
      </c>
      <c r="T6" s="1230"/>
    </row>
    <row r="7" spans="2:20" ht="32.1" customHeight="1" x14ac:dyDescent="0.15">
      <c r="B7" s="1240"/>
      <c r="C7" s="531" t="s">
        <v>62</v>
      </c>
      <c r="D7" s="549" t="s">
        <v>63</v>
      </c>
      <c r="E7" s="376" t="s">
        <v>66</v>
      </c>
      <c r="F7" s="377" t="s">
        <v>68</v>
      </c>
      <c r="G7" s="549" t="s">
        <v>69</v>
      </c>
      <c r="H7" s="377" t="s">
        <v>70</v>
      </c>
      <c r="I7" s="507" t="s">
        <v>68</v>
      </c>
      <c r="J7" s="549" t="s">
        <v>69</v>
      </c>
      <c r="K7" s="376" t="s">
        <v>70</v>
      </c>
      <c r="L7" s="6"/>
      <c r="M7" s="507" t="s">
        <v>69</v>
      </c>
      <c r="N7" s="530" t="s">
        <v>70</v>
      </c>
      <c r="O7" s="507" t="s">
        <v>69</v>
      </c>
      <c r="P7" s="530" t="s">
        <v>70</v>
      </c>
      <c r="Q7" s="507" t="s">
        <v>69</v>
      </c>
      <c r="R7" s="530" t="s">
        <v>70</v>
      </c>
      <c r="S7" s="507" t="s">
        <v>69</v>
      </c>
      <c r="T7" s="530" t="s">
        <v>70</v>
      </c>
    </row>
    <row r="8" spans="2:20" ht="32.1" customHeight="1" x14ac:dyDescent="0.15">
      <c r="B8" s="337">
        <v>6.1</v>
      </c>
      <c r="C8" s="822">
        <v>0</v>
      </c>
      <c r="D8" s="883">
        <v>0</v>
      </c>
      <c r="E8" s="830">
        <v>0</v>
      </c>
      <c r="F8" s="833">
        <v>9050</v>
      </c>
      <c r="G8" s="872">
        <v>723043.4</v>
      </c>
      <c r="H8" s="539">
        <v>345630170</v>
      </c>
      <c r="I8" s="840">
        <f>'第5表_取扱高(月別・畜種別)_1'!P8+'第5表_取扱高(月別・畜種別)_1'!S8+'第5表_取扱高(月別・畜種別)_2'!C8+'第5表_取扱高(月別・畜種別)_2'!F8</f>
        <v>11119</v>
      </c>
      <c r="J8" s="877">
        <f>'第5表_取扱高(月別・畜種別)_1'!Q8+'第5表_取扱高(月別・畜種別)_1'!T8+'第5表_取扱高(月別・畜種別)_2'!D8+'第5表_取扱高(月別・畜種別)_2'!G8</f>
        <v>1648566.7999999998</v>
      </c>
      <c r="K8" s="203">
        <f>'第5表_取扱高(月別・畜種別)_1'!R8+'第5表_取扱高(月別・畜種別)_1'!U8+'第5表_取扱高(月別・畜種別)_2'!E8+'第5表_取扱高(月別・畜種別)_2'!H8</f>
        <v>2068028485</v>
      </c>
      <c r="L8" s="550"/>
      <c r="M8" s="890">
        <v>0</v>
      </c>
      <c r="N8" s="796">
        <v>0</v>
      </c>
      <c r="O8" s="896">
        <v>0</v>
      </c>
      <c r="P8" s="796">
        <v>0</v>
      </c>
      <c r="Q8" s="890">
        <v>0</v>
      </c>
      <c r="R8" s="796">
        <v>0</v>
      </c>
      <c r="S8" s="901">
        <f t="shared" ref="S8:T10" si="0">SUM(M8+O8+Q8)</f>
        <v>0</v>
      </c>
      <c r="T8" s="848">
        <f t="shared" si="0"/>
        <v>0</v>
      </c>
    </row>
    <row r="9" spans="2:20" ht="32.1" customHeight="1" x14ac:dyDescent="0.15">
      <c r="B9" s="336">
        <v>2</v>
      </c>
      <c r="C9" s="823">
        <v>0</v>
      </c>
      <c r="D9" s="884">
        <v>0</v>
      </c>
      <c r="E9" s="658">
        <v>0</v>
      </c>
      <c r="F9" s="834">
        <v>9264</v>
      </c>
      <c r="G9" s="873">
        <v>728727.8</v>
      </c>
      <c r="H9" s="533">
        <v>381754254</v>
      </c>
      <c r="I9" s="840">
        <f>'第5表_取扱高(月別・畜種別)_1'!P9+'第5表_取扱高(月別・畜種別)_1'!S9+'第5表_取扱高(月別・畜種別)_2'!C9+'第5表_取扱高(月別・畜種別)_2'!F9</f>
        <v>11446</v>
      </c>
      <c r="J9" s="877">
        <f>'第5表_取扱高(月別・畜種別)_1'!Q9+'第5表_取扱高(月別・畜種別)_1'!T9+'第5表_取扱高(月別・畜種別)_2'!D9+'第5表_取扱高(月別・畜種別)_2'!G9</f>
        <v>1705426.4</v>
      </c>
      <c r="K9" s="203">
        <f>'第5表_取扱高(月別・畜種別)_1'!R9+'第5表_取扱高(月別・畜種別)_1'!U9+'第5表_取扱高(月別・畜種別)_2'!E9+'第5表_取扱高(月別・畜種別)_2'!H9</f>
        <v>2182159196</v>
      </c>
      <c r="L9" s="550"/>
      <c r="M9" s="890">
        <v>0</v>
      </c>
      <c r="N9" s="796">
        <v>0</v>
      </c>
      <c r="O9" s="896">
        <v>0</v>
      </c>
      <c r="P9" s="796">
        <v>0</v>
      </c>
      <c r="Q9" s="890">
        <v>0</v>
      </c>
      <c r="R9" s="796">
        <v>0</v>
      </c>
      <c r="S9" s="901">
        <f t="shared" si="0"/>
        <v>0</v>
      </c>
      <c r="T9" s="848">
        <f t="shared" si="0"/>
        <v>0</v>
      </c>
    </row>
    <row r="10" spans="2:20" ht="32.1" customHeight="1" x14ac:dyDescent="0.15">
      <c r="B10" s="338">
        <v>3</v>
      </c>
      <c r="C10" s="824">
        <v>0</v>
      </c>
      <c r="D10" s="885">
        <v>0</v>
      </c>
      <c r="E10" s="831">
        <v>0</v>
      </c>
      <c r="F10" s="835">
        <v>9520</v>
      </c>
      <c r="G10" s="874">
        <v>753651.9</v>
      </c>
      <c r="H10" s="536">
        <v>389772942</v>
      </c>
      <c r="I10" s="840">
        <f>'第5表_取扱高(月別・畜種別)_1'!P10+'第5表_取扱高(月別・畜種別)_1'!S10+'第5表_取扱高(月別・畜種別)_2'!C10+'第5表_取扱高(月別・畜種別)_2'!F10</f>
        <v>11841</v>
      </c>
      <c r="J10" s="877">
        <f>'第5表_取扱高(月別・畜種別)_1'!Q10+'第5表_取扱高(月別・畜種別)_1'!T10+'第5表_取扱高(月別・畜種別)_2'!D10+'第5表_取扱高(月別・畜種別)_2'!G10</f>
        <v>1780973.3000000003</v>
      </c>
      <c r="K10" s="203">
        <f>'第5表_取扱高(月別・畜種別)_1'!R10+'第5表_取扱高(月別・畜種別)_1'!U10+'第5表_取扱高(月別・畜種別)_2'!E10+'第5表_取扱高(月別・畜種別)_2'!H10</f>
        <v>2262552438</v>
      </c>
      <c r="L10" s="550"/>
      <c r="M10" s="891">
        <v>0</v>
      </c>
      <c r="N10" s="843">
        <v>0</v>
      </c>
      <c r="O10" s="897">
        <v>0</v>
      </c>
      <c r="P10" s="843">
        <v>0</v>
      </c>
      <c r="Q10" s="891">
        <v>0</v>
      </c>
      <c r="R10" s="843">
        <v>0</v>
      </c>
      <c r="S10" s="901">
        <f t="shared" si="0"/>
        <v>0</v>
      </c>
      <c r="T10" s="848">
        <f t="shared" si="0"/>
        <v>0</v>
      </c>
    </row>
    <row r="11" spans="2:20" ht="32.1" customHeight="1" x14ac:dyDescent="0.15">
      <c r="B11" s="656">
        <v>6.4</v>
      </c>
      <c r="C11" s="825">
        <v>0</v>
      </c>
      <c r="D11" s="886">
        <v>0</v>
      </c>
      <c r="E11" s="657">
        <v>0</v>
      </c>
      <c r="F11" s="833">
        <v>9323</v>
      </c>
      <c r="G11" s="872">
        <v>735947.6</v>
      </c>
      <c r="H11" s="539">
        <v>399956752</v>
      </c>
      <c r="I11" s="841">
        <f>'第5表_取扱高(月別・畜種別)_1'!P11+'第5表_取扱高(月別・畜種別)_1'!S11+'第5表_取扱高(月別・畜種別)_2'!C11+'第5表_取扱高(月別・畜種別)_2'!F11</f>
        <v>12002</v>
      </c>
      <c r="J11" s="879">
        <f>'第5表_取扱高(月別・畜種別)_1'!Q11+'第5表_取扱高(月別・畜種別)_1'!T11+'第5表_取扱高(月別・畜種別)_2'!D11+'第5表_取扱高(月別・畜種別)_2'!G11</f>
        <v>1946647.9</v>
      </c>
      <c r="K11" s="663">
        <f>'第5表_取扱高(月別・畜種別)_1'!R11+'第5表_取扱高(月別・畜種別)_1'!U11+'第5表_取扱高(月別・畜種別)_2'!E11+'第5表_取扱高(月別・畜種別)_2'!H11</f>
        <v>2714512020</v>
      </c>
      <c r="L11" s="550"/>
      <c r="M11" s="892">
        <v>0</v>
      </c>
      <c r="N11" s="793">
        <v>0</v>
      </c>
      <c r="O11" s="898">
        <v>0</v>
      </c>
      <c r="P11" s="793">
        <v>0</v>
      </c>
      <c r="Q11" s="892">
        <v>0</v>
      </c>
      <c r="R11" s="793">
        <v>0</v>
      </c>
      <c r="S11" s="902">
        <f t="shared" ref="S11:S19" si="1">SUM(M11+O11+Q11)</f>
        <v>0</v>
      </c>
      <c r="T11" s="849">
        <f t="shared" ref="T11:T19" si="2">SUM(N11+P11+R11)</f>
        <v>0</v>
      </c>
    </row>
    <row r="12" spans="2:20" ht="32.1" customHeight="1" x14ac:dyDescent="0.15">
      <c r="B12" s="336">
        <v>5</v>
      </c>
      <c r="C12" s="823">
        <v>0</v>
      </c>
      <c r="D12" s="884">
        <v>0</v>
      </c>
      <c r="E12" s="658">
        <v>0</v>
      </c>
      <c r="F12" s="834">
        <v>9176</v>
      </c>
      <c r="G12" s="873">
        <v>725288.5</v>
      </c>
      <c r="H12" s="533">
        <v>445324639</v>
      </c>
      <c r="I12" s="840">
        <f>'第5表_取扱高(月別・畜種別)_1'!P12+'第5表_取扱高(月別・畜種別)_1'!S12+'第5表_取扱高(月別・畜種別)_2'!C12+'第5表_取扱高(月別・畜種別)_2'!F12</f>
        <v>11601</v>
      </c>
      <c r="J12" s="877">
        <f>'第5表_取扱高(月別・畜種別)_1'!Q12+'第5表_取扱高(月別・畜種別)_1'!T12+'第5表_取扱高(月別・畜種別)_2'!D12+'第5表_取扱高(月別・畜種別)_2'!G12</f>
        <v>1775621.6</v>
      </c>
      <c r="K12" s="203">
        <f>'第5表_取扱高(月別・畜種別)_1'!R12+'第5表_取扱高(月別・畜種別)_1'!U12+'第5表_取扱高(月別・畜種別)_2'!E12+'第5表_取扱高(月別・畜種別)_2'!H12</f>
        <v>2308048474</v>
      </c>
      <c r="L12" s="550"/>
      <c r="M12" s="890">
        <v>0</v>
      </c>
      <c r="N12" s="796">
        <v>0</v>
      </c>
      <c r="O12" s="896">
        <v>0</v>
      </c>
      <c r="P12" s="796">
        <v>0</v>
      </c>
      <c r="Q12" s="890">
        <v>0</v>
      </c>
      <c r="R12" s="796">
        <v>0</v>
      </c>
      <c r="S12" s="901">
        <f t="shared" si="1"/>
        <v>0</v>
      </c>
      <c r="T12" s="848">
        <f t="shared" si="2"/>
        <v>0</v>
      </c>
    </row>
    <row r="13" spans="2:20" ht="32.1" customHeight="1" x14ac:dyDescent="0.15">
      <c r="B13" s="336">
        <v>6</v>
      </c>
      <c r="C13" s="823">
        <v>0</v>
      </c>
      <c r="D13" s="884">
        <v>0</v>
      </c>
      <c r="E13" s="658">
        <v>0</v>
      </c>
      <c r="F13" s="834">
        <v>7293</v>
      </c>
      <c r="G13" s="873">
        <v>565699.30000000005</v>
      </c>
      <c r="H13" s="533">
        <v>376259739</v>
      </c>
      <c r="I13" s="840">
        <f>'第5表_取扱高(月別・畜種別)_1'!P13+'第5表_取扱高(月別・畜種別)_1'!S13+'第5表_取扱高(月別・畜種別)_2'!C13+'第5表_取扱高(月別・畜種別)_2'!F13</f>
        <v>9494</v>
      </c>
      <c r="J13" s="877">
        <f>'第5表_取扱高(月別・畜種別)_1'!Q13+'第5表_取扱高(月別・畜種別)_1'!T13+'第5表_取扱高(月別・畜種別)_2'!D13+'第5表_取扱高(月別・畜種別)_2'!G13</f>
        <v>1520000.2</v>
      </c>
      <c r="K13" s="203">
        <f>'第5表_取扱高(月別・畜種別)_1'!R13+'第5表_取扱高(月別・畜種別)_1'!U13+'第5表_取扱高(月別・畜種別)_2'!E13+'第5表_取扱高(月別・畜種別)_2'!H13</f>
        <v>2042131661</v>
      </c>
      <c r="L13" s="550"/>
      <c r="M13" s="890">
        <v>0</v>
      </c>
      <c r="N13" s="796">
        <v>0</v>
      </c>
      <c r="O13" s="896">
        <v>0</v>
      </c>
      <c r="P13" s="796">
        <v>0</v>
      </c>
      <c r="Q13" s="890">
        <v>0</v>
      </c>
      <c r="R13" s="796">
        <v>0</v>
      </c>
      <c r="S13" s="901">
        <f t="shared" si="1"/>
        <v>0</v>
      </c>
      <c r="T13" s="848">
        <f t="shared" si="2"/>
        <v>0</v>
      </c>
    </row>
    <row r="14" spans="2:20" ht="32.1" customHeight="1" x14ac:dyDescent="0.15">
      <c r="B14" s="336">
        <v>7</v>
      </c>
      <c r="C14" s="823">
        <v>0</v>
      </c>
      <c r="D14" s="884">
        <v>0</v>
      </c>
      <c r="E14" s="659">
        <v>0</v>
      </c>
      <c r="F14" s="834">
        <v>9132</v>
      </c>
      <c r="G14" s="873">
        <v>699152.7</v>
      </c>
      <c r="H14" s="535">
        <v>504929158</v>
      </c>
      <c r="I14" s="840">
        <f>'第5表_取扱高(月別・畜種別)_1'!P14+'第5表_取扱高(月別・畜種別)_1'!S14+'第5表_取扱高(月別・畜種別)_2'!C14+'第5表_取扱高(月別・畜種別)_2'!F14</f>
        <v>11879</v>
      </c>
      <c r="J14" s="877">
        <f>'第5表_取扱高(月別・畜種別)_1'!Q14+'第5表_取扱高(月別・畜種別)_1'!T14+'第5表_取扱高(月別・畜種別)_2'!D14+'第5表_取扱高(月別・畜種別)_2'!G14</f>
        <v>1923077.7</v>
      </c>
      <c r="K14" s="203">
        <f>'第5表_取扱高(月別・畜種別)_1'!R14+'第5表_取扱高(月別・畜種別)_1'!U14+'第5表_取扱高(月別・畜種別)_2'!E14+'第5表_取扱高(月別・畜種別)_2'!H14</f>
        <v>2806532348</v>
      </c>
      <c r="L14" s="550"/>
      <c r="M14" s="890">
        <v>0</v>
      </c>
      <c r="N14" s="796">
        <v>0</v>
      </c>
      <c r="O14" s="896">
        <v>0</v>
      </c>
      <c r="P14" s="796">
        <v>0</v>
      </c>
      <c r="Q14" s="890">
        <v>0</v>
      </c>
      <c r="R14" s="796">
        <v>0</v>
      </c>
      <c r="S14" s="901">
        <f t="shared" si="1"/>
        <v>0</v>
      </c>
      <c r="T14" s="848">
        <f t="shared" si="2"/>
        <v>0</v>
      </c>
    </row>
    <row r="15" spans="2:20" ht="32.1" customHeight="1" x14ac:dyDescent="0.15">
      <c r="B15" s="336">
        <v>8</v>
      </c>
      <c r="C15" s="823">
        <v>0</v>
      </c>
      <c r="D15" s="884">
        <v>0</v>
      </c>
      <c r="E15" s="659">
        <v>0</v>
      </c>
      <c r="F15" s="836">
        <v>8122</v>
      </c>
      <c r="G15" s="875">
        <v>613090.4</v>
      </c>
      <c r="H15" s="660">
        <v>422895561</v>
      </c>
      <c r="I15" s="840">
        <f>'第5表_取扱高(月別・畜種別)_1'!P15+'第5表_取扱高(月別・畜種別)_1'!S15+'第5表_取扱高(月別・畜種別)_2'!C15+'第5表_取扱高(月別・畜種別)_2'!F15</f>
        <v>10257</v>
      </c>
      <c r="J15" s="877">
        <f>'第5表_取扱高(月別・畜種別)_1'!Q15+'第5表_取扱高(月別・畜種別)_1'!T15+'第5表_取扱高(月別・畜種別)_2'!D15+'第5表_取扱高(月別・畜種別)_2'!G15</f>
        <v>1539310.4000000001</v>
      </c>
      <c r="K15" s="203">
        <f>'第5表_取扱高(月別・畜種別)_1'!R15+'第5表_取扱高(月別・畜種別)_1'!U15+'第5表_取扱高(月別・畜種別)_2'!E15+'第5表_取扱高(月別・畜種別)_2'!H15</f>
        <v>2078622796</v>
      </c>
      <c r="L15" s="550"/>
      <c r="M15" s="890">
        <v>0</v>
      </c>
      <c r="N15" s="796">
        <v>0</v>
      </c>
      <c r="O15" s="896">
        <v>0</v>
      </c>
      <c r="P15" s="796">
        <v>0</v>
      </c>
      <c r="Q15" s="890">
        <v>0</v>
      </c>
      <c r="R15" s="796">
        <v>0</v>
      </c>
      <c r="S15" s="901">
        <f t="shared" si="1"/>
        <v>0</v>
      </c>
      <c r="T15" s="848">
        <f t="shared" si="2"/>
        <v>0</v>
      </c>
    </row>
    <row r="16" spans="2:20" ht="32.1" customHeight="1" x14ac:dyDescent="0.15">
      <c r="B16" s="336">
        <v>9</v>
      </c>
      <c r="C16" s="823">
        <v>0</v>
      </c>
      <c r="D16" s="884">
        <v>0</v>
      </c>
      <c r="E16" s="658">
        <v>0</v>
      </c>
      <c r="F16" s="834">
        <v>8738</v>
      </c>
      <c r="G16" s="873">
        <v>669999</v>
      </c>
      <c r="H16" s="533">
        <v>419971788</v>
      </c>
      <c r="I16" s="840">
        <f>'第5表_取扱高(月別・畜種別)_1'!P16+'第5表_取扱高(月別・畜種別)_1'!S16+'第5表_取扱高(月別・畜種別)_2'!C16+'第5表_取扱高(月別・畜種別)_2'!F16</f>
        <v>11080</v>
      </c>
      <c r="J16" s="877">
        <f>'第5表_取扱高(月別・畜種別)_1'!Q16+'第5表_取扱高(月別・畜種別)_1'!T16+'第5表_取扱高(月別・畜種別)_2'!D16+'第5表_取扱高(月別・畜種別)_2'!G16</f>
        <v>1677931.7999999998</v>
      </c>
      <c r="K16" s="203">
        <f>'第5表_取扱高(月別・畜種別)_1'!R16+'第5表_取扱高(月別・畜種別)_1'!U16+'第5表_取扱高(月別・畜種別)_2'!E16+'第5表_取扱高(月別・畜種別)_2'!H16</f>
        <v>2227603755</v>
      </c>
      <c r="L16" s="550"/>
      <c r="M16" s="890">
        <v>0</v>
      </c>
      <c r="N16" s="796">
        <v>0</v>
      </c>
      <c r="O16" s="896">
        <v>0</v>
      </c>
      <c r="P16" s="796">
        <v>0</v>
      </c>
      <c r="Q16" s="890">
        <v>0</v>
      </c>
      <c r="R16" s="796">
        <v>0</v>
      </c>
      <c r="S16" s="901">
        <f t="shared" si="1"/>
        <v>0</v>
      </c>
      <c r="T16" s="848">
        <f t="shared" si="2"/>
        <v>0</v>
      </c>
    </row>
    <row r="17" spans="1:20" ht="32.1" customHeight="1" x14ac:dyDescent="0.15">
      <c r="B17" s="336">
        <v>10</v>
      </c>
      <c r="C17" s="823">
        <v>0</v>
      </c>
      <c r="D17" s="884">
        <v>0</v>
      </c>
      <c r="E17" s="658">
        <v>0</v>
      </c>
      <c r="F17" s="834">
        <v>10968</v>
      </c>
      <c r="G17" s="873">
        <v>835750.2</v>
      </c>
      <c r="H17" s="533">
        <v>486326108</v>
      </c>
      <c r="I17" s="840">
        <f>'第5表_取扱高(月別・畜種別)_1'!P17+'第5表_取扱高(月別・畜種別)_1'!S17+'第5表_取扱高(月別・畜種別)_2'!C17+'第5表_取扱高(月別・畜種別)_2'!F17</f>
        <v>13736</v>
      </c>
      <c r="J17" s="877">
        <f>'第5表_取扱高(月別・畜種別)_1'!Q17+'第5表_取扱高(月別・畜種別)_1'!T17+'第5表_取扱高(月別・畜種別)_2'!D17+'第5表_取扱高(月別・畜種別)_2'!G17</f>
        <v>1993522.6999999997</v>
      </c>
      <c r="K17" s="203">
        <f>'第5表_取扱高(月別・畜種別)_1'!R17+'第5表_取扱高(月別・畜種別)_1'!U17+'第5表_取扱高(月別・畜種別)_2'!E17+'第5表_取扱高(月別・畜種別)_2'!H17</f>
        <v>2534126831</v>
      </c>
      <c r="L17" s="550"/>
      <c r="M17" s="890">
        <v>0</v>
      </c>
      <c r="N17" s="796">
        <v>0</v>
      </c>
      <c r="O17" s="896">
        <v>0</v>
      </c>
      <c r="P17" s="796">
        <v>0</v>
      </c>
      <c r="Q17" s="890">
        <v>0</v>
      </c>
      <c r="R17" s="796">
        <v>0</v>
      </c>
      <c r="S17" s="901">
        <f t="shared" si="1"/>
        <v>0</v>
      </c>
      <c r="T17" s="848">
        <f t="shared" si="2"/>
        <v>0</v>
      </c>
    </row>
    <row r="18" spans="1:20" ht="32.1" customHeight="1" x14ac:dyDescent="0.15">
      <c r="B18" s="336">
        <v>11</v>
      </c>
      <c r="C18" s="823">
        <v>0</v>
      </c>
      <c r="D18" s="884">
        <v>0</v>
      </c>
      <c r="E18" s="658">
        <v>0</v>
      </c>
      <c r="F18" s="834">
        <v>9970</v>
      </c>
      <c r="G18" s="873">
        <v>781144</v>
      </c>
      <c r="H18" s="533">
        <v>435051397</v>
      </c>
      <c r="I18" s="840">
        <f>'第5表_取扱高(月別・畜種別)_1'!P18+'第5表_取扱高(月別・畜種別)_1'!S18+'第5表_取扱高(月別・畜種別)_2'!C18+'第5表_取扱高(月別・畜種別)_2'!F18</f>
        <v>12717</v>
      </c>
      <c r="J18" s="877">
        <f>'第5表_取扱高(月別・畜種別)_1'!Q18+'第5表_取扱高(月別・畜種別)_1'!T18+'第5表_取扱高(月別・畜種別)_2'!D18+'第5表_取扱高(月別・畜種別)_2'!G18</f>
        <v>1991744.2000000002</v>
      </c>
      <c r="K18" s="203">
        <f>'第5表_取扱高(月別・畜種別)_1'!R18+'第5表_取扱高(月別・畜種別)_1'!U18+'第5表_取扱高(月別・畜種別)_2'!E18+'第5表_取扱高(月別・畜種別)_2'!H18</f>
        <v>2862295386</v>
      </c>
      <c r="L18" s="550"/>
      <c r="M18" s="890">
        <v>0</v>
      </c>
      <c r="N18" s="796">
        <v>0</v>
      </c>
      <c r="O18" s="896">
        <v>0</v>
      </c>
      <c r="P18" s="796">
        <v>0</v>
      </c>
      <c r="Q18" s="890">
        <v>0</v>
      </c>
      <c r="R18" s="796">
        <v>0</v>
      </c>
      <c r="S18" s="901">
        <f t="shared" si="1"/>
        <v>0</v>
      </c>
      <c r="T18" s="848">
        <f t="shared" si="2"/>
        <v>0</v>
      </c>
    </row>
    <row r="19" spans="1:20" ht="32.1" customHeight="1" x14ac:dyDescent="0.15">
      <c r="B19" s="336">
        <v>12</v>
      </c>
      <c r="C19" s="826">
        <v>0</v>
      </c>
      <c r="D19" s="887">
        <v>0</v>
      </c>
      <c r="E19" s="661">
        <v>0</v>
      </c>
      <c r="F19" s="837">
        <v>10937</v>
      </c>
      <c r="G19" s="874">
        <v>846471.8</v>
      </c>
      <c r="H19" s="536">
        <v>508089274</v>
      </c>
      <c r="I19" s="842">
        <f>'第5表_取扱高(月別・畜種別)_1'!P19+'第5表_取扱高(月別・畜種別)_1'!S19+'第5表_取扱高(月別・畜種別)_2'!C19+'第5表_取扱高(月別・畜種別)_2'!F19</f>
        <v>13414</v>
      </c>
      <c r="J19" s="889">
        <f>'第5表_取扱高(月別・畜種別)_1'!Q19+'第5表_取扱高(月別・畜種別)_1'!T19+'第5表_取扱高(月別・畜種別)_2'!D19+'第5表_取扱高(月別・畜種別)_2'!G19</f>
        <v>1961759.6</v>
      </c>
      <c r="K19" s="664">
        <f>'第5表_取扱高(月別・畜種別)_1'!R19+'第5表_取扱高(月別・畜種別)_1'!U19+'第5表_取扱高(月別・畜種別)_2'!E19+'第5表_取扱高(月別・畜種別)_2'!H19</f>
        <v>2970928507</v>
      </c>
      <c r="L19" s="550"/>
      <c r="M19" s="890">
        <v>0</v>
      </c>
      <c r="N19" s="796">
        <v>0</v>
      </c>
      <c r="O19" s="896">
        <v>0</v>
      </c>
      <c r="P19" s="796">
        <v>0</v>
      </c>
      <c r="Q19" s="890">
        <v>0</v>
      </c>
      <c r="R19" s="796">
        <v>0</v>
      </c>
      <c r="S19" s="901">
        <f t="shared" si="1"/>
        <v>0</v>
      </c>
      <c r="T19" s="848">
        <f t="shared" si="2"/>
        <v>0</v>
      </c>
    </row>
    <row r="20" spans="1:20" ht="32.1" customHeight="1" x14ac:dyDescent="0.15">
      <c r="B20" s="334" t="s">
        <v>254</v>
      </c>
      <c r="C20" s="827">
        <f>IF(SUM(C7:C19)=0,,SUM(C7:C19)-C16)</f>
        <v>0</v>
      </c>
      <c r="D20" s="888">
        <f>IF(SUM(D7:D19)=0,,SUM(D7:D19)-D16)</f>
        <v>0</v>
      </c>
      <c r="E20" s="828">
        <f>IF(SUM(E7:E19)=0,,SUM(E7:E19)-E16)</f>
        <v>0</v>
      </c>
      <c r="F20" s="838">
        <f t="shared" ref="F20:K20" si="3">SUM(F8:F19)</f>
        <v>111493</v>
      </c>
      <c r="G20" s="888">
        <f t="shared" si="3"/>
        <v>8677966.6000000015</v>
      </c>
      <c r="H20" s="662">
        <f t="shared" si="3"/>
        <v>5115961782</v>
      </c>
      <c r="I20" s="838">
        <f>SUM(I8:I19)</f>
        <v>140586</v>
      </c>
      <c r="J20" s="888">
        <f t="shared" si="3"/>
        <v>21464582.599999998</v>
      </c>
      <c r="K20" s="665">
        <f t="shared" si="3"/>
        <v>29057541897</v>
      </c>
      <c r="L20" s="6"/>
      <c r="M20" s="893">
        <f>SUM(M8:M19)</f>
        <v>0</v>
      </c>
      <c r="N20" s="844">
        <f t="shared" ref="N20:T20" si="4">SUM(N8:N19)</f>
        <v>0</v>
      </c>
      <c r="O20" s="899">
        <f t="shared" si="4"/>
        <v>0</v>
      </c>
      <c r="P20" s="847">
        <f t="shared" si="4"/>
        <v>0</v>
      </c>
      <c r="Q20" s="893">
        <f t="shared" si="4"/>
        <v>0</v>
      </c>
      <c r="R20" s="844">
        <f t="shared" si="4"/>
        <v>0</v>
      </c>
      <c r="S20" s="893">
        <f>SUM(S8:S19)</f>
        <v>0</v>
      </c>
      <c r="T20" s="844">
        <f t="shared" si="4"/>
        <v>0</v>
      </c>
    </row>
    <row r="21" spans="1:20" ht="32.1" customHeight="1" x14ac:dyDescent="0.15">
      <c r="B21" s="337">
        <v>7.1</v>
      </c>
      <c r="C21" s="822">
        <v>0</v>
      </c>
      <c r="D21" s="883">
        <v>0</v>
      </c>
      <c r="E21" s="830">
        <v>0</v>
      </c>
      <c r="F21" s="833">
        <v>9720</v>
      </c>
      <c r="G21" s="872">
        <v>785519.1</v>
      </c>
      <c r="H21" s="539">
        <v>439862951</v>
      </c>
      <c r="I21" s="840">
        <f>'第5表_取扱高(月別・畜種別)_1'!P21+'第5表_取扱高(月別・畜種別)_1'!S21+'第5表_取扱高(月別・畜種別)_2'!C21+'第5表_取扱高(月別・畜種別)_2'!F21</f>
        <v>12101</v>
      </c>
      <c r="J21" s="877">
        <f>'第5表_取扱高(月別・畜種別)_1'!Q21+'第5表_取扱高(月別・畜種別)_1'!T21+'第5表_取扱高(月別・畜種別)_2'!D21+'第5表_取扱高(月別・畜種別)_2'!G21</f>
        <v>1808515.1</v>
      </c>
      <c r="K21" s="203">
        <f>'第5表_取扱高(月別・畜種別)_1'!R21+'第5表_取扱高(月別・畜種別)_1'!U21+'第5表_取扱高(月別・畜種別)_2'!E21+'第5表_取扱高(月別・畜種別)_2'!H21</f>
        <v>2347379056</v>
      </c>
      <c r="L21" s="550"/>
      <c r="M21" s="890">
        <v>0</v>
      </c>
      <c r="N21" s="796">
        <v>0</v>
      </c>
      <c r="O21" s="896">
        <v>0</v>
      </c>
      <c r="P21" s="796">
        <v>0</v>
      </c>
      <c r="Q21" s="890">
        <v>0</v>
      </c>
      <c r="R21" s="796">
        <v>0</v>
      </c>
      <c r="S21" s="901">
        <f t="shared" ref="S21:T23" si="5">SUM(M21+O21+Q21)</f>
        <v>0</v>
      </c>
      <c r="T21" s="848">
        <f t="shared" si="5"/>
        <v>0</v>
      </c>
    </row>
    <row r="22" spans="1:20" ht="32.1" customHeight="1" x14ac:dyDescent="0.15">
      <c r="B22" s="336">
        <v>2</v>
      </c>
      <c r="C22" s="823">
        <v>0</v>
      </c>
      <c r="D22" s="884">
        <v>0</v>
      </c>
      <c r="E22" s="658">
        <v>0</v>
      </c>
      <c r="F22" s="834">
        <v>9749</v>
      </c>
      <c r="G22" s="873">
        <v>779331.1</v>
      </c>
      <c r="H22" s="533">
        <v>442471661</v>
      </c>
      <c r="I22" s="840">
        <f>'第5表_取扱高(月別・畜種別)_1'!P22+'第5表_取扱高(月別・畜種別)_1'!S22+'第5表_取扱高(月別・畜種別)_2'!C22+'第5表_取扱高(月別・畜種別)_2'!F22</f>
        <v>12017</v>
      </c>
      <c r="J22" s="877">
        <f>'第5表_取扱高(月別・畜種別)_1'!Q22+'第5表_取扱高(月別・畜種別)_1'!T22+'第5表_取扱高(月別・畜種別)_2'!D22+'第5表_取扱高(月別・畜種別)_2'!G22</f>
        <v>1760128.9</v>
      </c>
      <c r="K22" s="203">
        <f>'第5表_取扱高(月別・畜種別)_1'!R22+'第5表_取扱高(月別・畜種別)_1'!U22+'第5表_取扱高(月別・畜種別)_2'!E22+'第5表_取扱高(月別・畜種別)_2'!H22</f>
        <v>2339479650</v>
      </c>
      <c r="L22" s="550"/>
      <c r="M22" s="890">
        <v>0</v>
      </c>
      <c r="N22" s="796">
        <v>0</v>
      </c>
      <c r="O22" s="896">
        <v>0</v>
      </c>
      <c r="P22" s="796">
        <v>0</v>
      </c>
      <c r="Q22" s="890">
        <v>0</v>
      </c>
      <c r="R22" s="796">
        <v>0</v>
      </c>
      <c r="S22" s="901">
        <f t="shared" si="5"/>
        <v>0</v>
      </c>
      <c r="T22" s="848">
        <f t="shared" si="5"/>
        <v>0</v>
      </c>
    </row>
    <row r="23" spans="1:20" ht="32.1" customHeight="1" x14ac:dyDescent="0.15">
      <c r="B23" s="338">
        <v>3</v>
      </c>
      <c r="C23" s="824">
        <v>0</v>
      </c>
      <c r="D23" s="885">
        <v>0</v>
      </c>
      <c r="E23" s="831">
        <v>0</v>
      </c>
      <c r="F23" s="835">
        <v>10451</v>
      </c>
      <c r="G23" s="874">
        <v>825279.6</v>
      </c>
      <c r="H23" s="536">
        <v>467305776</v>
      </c>
      <c r="I23" s="840">
        <f>'第5表_取扱高(月別・畜種別)_1'!P23+'第5表_取扱高(月別・畜種別)_1'!S23+'第5表_取扱高(月別・畜種別)_2'!C23+'第5表_取扱高(月別・畜種別)_2'!F23</f>
        <v>13023</v>
      </c>
      <c r="J23" s="877">
        <f>'第5表_取扱高(月別・畜種別)_1'!Q23+'第5表_取扱高(月別・畜種別)_1'!T23+'第5表_取扱高(月別・畜種別)_2'!D23+'第5表_取扱高(月別・畜種別)_2'!G23</f>
        <v>1947947.4</v>
      </c>
      <c r="K23" s="203">
        <f>'第5表_取扱高(月別・畜種別)_1'!R23+'第5表_取扱高(月別・畜種別)_1'!U23+'第5表_取扱高(月別・畜種別)_2'!E23+'第5表_取扱高(月別・畜種別)_2'!H23</f>
        <v>2612973551</v>
      </c>
      <c r="L23" s="550"/>
      <c r="M23" s="891">
        <v>0</v>
      </c>
      <c r="N23" s="843">
        <v>0</v>
      </c>
      <c r="O23" s="897">
        <v>0</v>
      </c>
      <c r="P23" s="843">
        <v>0</v>
      </c>
      <c r="Q23" s="891">
        <v>0</v>
      </c>
      <c r="R23" s="843">
        <v>0</v>
      </c>
      <c r="S23" s="901">
        <f t="shared" si="5"/>
        <v>0</v>
      </c>
      <c r="T23" s="848">
        <f t="shared" si="5"/>
        <v>0</v>
      </c>
    </row>
    <row r="24" spans="1:20" ht="32.1" customHeight="1" x14ac:dyDescent="0.15">
      <c r="B24" s="334" t="s">
        <v>31</v>
      </c>
      <c r="C24" s="805">
        <f>IF(SUM(C11:C23)=0,,SUM(C11:C23)-C20)</f>
        <v>0</v>
      </c>
      <c r="D24" s="876">
        <f>IF(SUM(D11:D23)=0,,SUM(D11:D23)-D20)</f>
        <v>0</v>
      </c>
      <c r="E24" s="829">
        <f>IF(SUM(E11:E23)=0,,SUM(E11:E23)-E20)</f>
        <v>0</v>
      </c>
      <c r="F24" s="839">
        <f t="shared" ref="F24:K24" si="6">SUM(F11:F23)-F20</f>
        <v>113579</v>
      </c>
      <c r="G24" s="876">
        <f t="shared" si="6"/>
        <v>8862673.3000000007</v>
      </c>
      <c r="H24" s="205">
        <f t="shared" si="6"/>
        <v>5348444804</v>
      </c>
      <c r="I24" s="839">
        <f>SUM(I11:I23)-I20</f>
        <v>143321</v>
      </c>
      <c r="J24" s="876">
        <f t="shared" si="6"/>
        <v>21846207.499999996</v>
      </c>
      <c r="K24" s="205">
        <f t="shared" si="6"/>
        <v>29844634035</v>
      </c>
      <c r="L24" s="6"/>
      <c r="M24" s="894">
        <f t="shared" ref="M24:T24" si="7">SUM(M11:M23)-M20</f>
        <v>0</v>
      </c>
      <c r="N24" s="845">
        <f t="shared" si="7"/>
        <v>0</v>
      </c>
      <c r="O24" s="894">
        <f t="shared" si="7"/>
        <v>0</v>
      </c>
      <c r="P24" s="845">
        <f t="shared" si="7"/>
        <v>0</v>
      </c>
      <c r="Q24" s="894">
        <f t="shared" si="7"/>
        <v>0</v>
      </c>
      <c r="R24" s="845">
        <f t="shared" si="7"/>
        <v>0</v>
      </c>
      <c r="S24" s="894">
        <f t="shared" si="7"/>
        <v>0</v>
      </c>
      <c r="T24" s="845">
        <f t="shared" si="7"/>
        <v>0</v>
      </c>
    </row>
    <row r="25" spans="1:20" ht="32.1" customHeight="1" x14ac:dyDescent="0.15">
      <c r="B25" s="310" t="s">
        <v>513</v>
      </c>
      <c r="C25" s="805">
        <v>0</v>
      </c>
      <c r="D25" s="876">
        <v>0</v>
      </c>
      <c r="E25" s="832">
        <v>0</v>
      </c>
      <c r="F25" s="839">
        <v>109966</v>
      </c>
      <c r="G25" s="876">
        <v>8632187.5999999996</v>
      </c>
      <c r="H25" s="205">
        <v>4798408514</v>
      </c>
      <c r="I25" s="840">
        <f>'第5表_取扱高(月別・畜種別)_1'!P25+'第5表_取扱高(月別・畜種別)_1'!S25+'第5表_取扱高(月別・畜種別)_2'!C25+'第5表_取扱高(月別・畜種別)_2'!F25</f>
        <v>137428</v>
      </c>
      <c r="J25" s="877">
        <f>'第5表_取扱高(月別・畜種別)_1'!Q25+'第5表_取扱高(月別・畜種別)_1'!T25+'第5表_取扱高(月別・畜種別)_2'!D25+'第5表_取扱高(月別・畜種別)_2'!G25</f>
        <v>20944535.299999997</v>
      </c>
      <c r="K25" s="203">
        <f>'第5表_取扱高(月別・畜種別)_1'!R25+'第5表_取扱高(月別・畜種別)_1'!U25+'第5表_取扱高(月別・畜種別)_2'!E25+'第5表_取扱高(月別・畜種別)_2'!H25</f>
        <v>27463879461</v>
      </c>
      <c r="L25" s="6"/>
      <c r="M25" s="895">
        <v>0</v>
      </c>
      <c r="N25" s="846">
        <v>0</v>
      </c>
      <c r="O25" s="900">
        <v>0</v>
      </c>
      <c r="P25" s="846">
        <v>0</v>
      </c>
      <c r="Q25" s="895">
        <v>0</v>
      </c>
      <c r="R25" s="846">
        <v>0</v>
      </c>
      <c r="S25" s="900">
        <f>M25+O25+Q25</f>
        <v>0</v>
      </c>
      <c r="T25" s="846">
        <f>N25+P25+R25</f>
        <v>0</v>
      </c>
    </row>
    <row r="26" spans="1:20" ht="32.1" customHeight="1" x14ac:dyDescent="0.15">
      <c r="B26" s="551" t="s">
        <v>32</v>
      </c>
      <c r="C26" s="407" t="str">
        <f>IF(OR(C24=0,C25=0),"－",ROUND(-C24/C25*100,1))</f>
        <v>－</v>
      </c>
      <c r="D26" s="407" t="str">
        <f>IF(OR(D24=0,D25=0),"－",ROUND(-D24/D25*100,1))</f>
        <v>－</v>
      </c>
      <c r="E26" s="545" t="str">
        <f>IF(OR(E24=0,E25=0),"－",ROUND(-E24/E25*100,1))</f>
        <v>－</v>
      </c>
      <c r="F26" s="542">
        <f t="shared" ref="F26:K26" si="8">IF(OR(F24=0,F25=0),"     －",ROUND(-F24/F25*100,1))</f>
        <v>-103.3</v>
      </c>
      <c r="G26" s="552">
        <f t="shared" si="8"/>
        <v>-102.7</v>
      </c>
      <c r="H26" s="547">
        <f t="shared" si="8"/>
        <v>-111.5</v>
      </c>
      <c r="I26" s="542">
        <f t="shared" si="8"/>
        <v>-104.3</v>
      </c>
      <c r="J26" s="552">
        <f t="shared" si="8"/>
        <v>-104.3</v>
      </c>
      <c r="K26" s="547">
        <f t="shared" si="8"/>
        <v>-108.7</v>
      </c>
      <c r="L26" s="6"/>
      <c r="M26" s="540" t="str">
        <f t="shared" ref="M26:T26" si="9">IF(OR(M24=0,M25=0),"－",ROUND(-M24/M25*100,1))</f>
        <v>－</v>
      </c>
      <c r="N26" s="406" t="str">
        <f t="shared" si="9"/>
        <v>－</v>
      </c>
      <c r="O26" s="540" t="str">
        <f t="shared" si="9"/>
        <v>－</v>
      </c>
      <c r="P26" s="406" t="str">
        <f t="shared" si="9"/>
        <v>－</v>
      </c>
      <c r="Q26" s="540" t="str">
        <f t="shared" si="9"/>
        <v>－</v>
      </c>
      <c r="R26" s="406" t="str">
        <f t="shared" si="9"/>
        <v>－</v>
      </c>
      <c r="S26" s="540" t="str">
        <f t="shared" si="9"/>
        <v>－</v>
      </c>
      <c r="T26" s="406" t="str">
        <f t="shared" si="9"/>
        <v>－</v>
      </c>
    </row>
    <row r="27" spans="1:20" ht="11.1" customHeight="1" x14ac:dyDescent="0.15">
      <c r="B27" s="3"/>
      <c r="C27" s="3"/>
      <c r="D27" s="3"/>
      <c r="E27" s="3"/>
      <c r="F27" s="3"/>
      <c r="G27" s="553"/>
      <c r="H27" s="3"/>
      <c r="I27" s="3"/>
      <c r="J27" s="3"/>
      <c r="K27" s="3"/>
      <c r="L27" s="6"/>
      <c r="M27" s="6"/>
      <c r="N27" s="6"/>
      <c r="O27" s="6"/>
      <c r="P27" s="6"/>
      <c r="Q27" s="6"/>
      <c r="R27" s="6"/>
      <c r="S27" s="6"/>
      <c r="T27" s="6"/>
    </row>
    <row r="28" spans="1:20" ht="11.1" customHeight="1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15">
      <c r="A29" s="1182" t="s">
        <v>563</v>
      </c>
      <c r="B29" s="1182"/>
      <c r="C29" s="1182"/>
      <c r="D29" s="1182"/>
      <c r="E29" s="1182"/>
      <c r="F29" s="1182"/>
      <c r="G29" s="1182"/>
      <c r="H29" s="1182"/>
      <c r="I29" s="1182"/>
      <c r="J29" s="1182"/>
      <c r="K29" s="1182"/>
      <c r="L29" s="1182" t="s">
        <v>564</v>
      </c>
      <c r="M29" s="1182"/>
      <c r="N29" s="1182"/>
      <c r="O29" s="1182"/>
      <c r="P29" s="1182"/>
      <c r="Q29" s="1182"/>
      <c r="R29" s="1182"/>
      <c r="S29" s="1182"/>
      <c r="T29" s="1182"/>
    </row>
  </sheetData>
  <mergeCells count="11">
    <mergeCell ref="A29:K29"/>
    <mergeCell ref="C5:E6"/>
    <mergeCell ref="L29:T29"/>
    <mergeCell ref="M5:T5"/>
    <mergeCell ref="M6:N6"/>
    <mergeCell ref="O6:P6"/>
    <mergeCell ref="Q6:R6"/>
    <mergeCell ref="S6:T6"/>
    <mergeCell ref="B5:B7"/>
    <mergeCell ref="F5:H6"/>
    <mergeCell ref="I5:K6"/>
  </mergeCells>
  <phoneticPr fontId="2"/>
  <pageMargins left="0.45" right="0.41" top="0.75" bottom="0.51" header="0.2" footer="0"/>
  <pageSetup paperSize="9" scale="94" orientation="portrait" r:id="rId1"/>
  <headerFooter alignWithMargins="0"/>
  <colBreaks count="1" manualBreakCount="1">
    <brk id="11" max="2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</sheetPr>
  <dimension ref="A1:T32"/>
  <sheetViews>
    <sheetView showGridLines="0" zoomScaleNormal="100" zoomScaleSheetLayoutView="100" workbookViewId="0">
      <pane xSplit="2" ySplit="7" topLeftCell="C8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3.5" x14ac:dyDescent="0.15"/>
  <cols>
    <col min="1" max="1" width="3.625" customWidth="1"/>
    <col min="2" max="2" width="9" bestFit="1" customWidth="1"/>
    <col min="3" max="3" width="10.375" customWidth="1"/>
    <col min="4" max="4" width="12" customWidth="1"/>
    <col min="5" max="5" width="9.875" customWidth="1"/>
    <col min="6" max="6" width="12" customWidth="1"/>
    <col min="7" max="7" width="10.375" customWidth="1"/>
    <col min="8" max="8" width="12" customWidth="1"/>
    <col min="9" max="9" width="11.125" customWidth="1"/>
    <col min="10" max="10" width="12" customWidth="1"/>
    <col min="11" max="11" width="11.5" customWidth="1"/>
    <col min="12" max="12" width="12" customWidth="1"/>
    <col min="13" max="13" width="11" customWidth="1"/>
    <col min="14" max="14" width="12" customWidth="1"/>
    <col min="15" max="15" width="8.375" customWidth="1"/>
    <col min="16" max="16" width="10.375" customWidth="1"/>
    <col min="17" max="17" width="11.5" customWidth="1"/>
    <col min="18" max="18" width="12" customWidth="1"/>
    <col min="19" max="19" width="12.5" customWidth="1"/>
    <col min="20" max="20" width="14.5" customWidth="1"/>
    <col min="28" max="28" width="10.25" customWidth="1"/>
  </cols>
  <sheetData>
    <row r="1" spans="1:20" ht="18.75" x14ac:dyDescent="0.2">
      <c r="B1" s="5" t="s">
        <v>264</v>
      </c>
      <c r="E1" s="3"/>
      <c r="F1" s="3"/>
      <c r="G1" s="3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2" customHeight="1" x14ac:dyDescent="0.2">
      <c r="B2" s="5"/>
      <c r="E2" s="3"/>
      <c r="F2" s="3"/>
      <c r="G2" s="3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8" customHeight="1" x14ac:dyDescent="0.2">
      <c r="B3" s="3"/>
      <c r="C3" s="5" t="s">
        <v>207</v>
      </c>
      <c r="D3" s="3"/>
      <c r="E3" s="528"/>
      <c r="F3" s="427"/>
      <c r="G3" s="3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2" customHeight="1" x14ac:dyDescent="0.15">
      <c r="B4" s="3"/>
      <c r="C4" s="3"/>
      <c r="D4" s="3"/>
      <c r="E4" s="3"/>
      <c r="F4" s="3"/>
      <c r="G4" s="3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67</v>
      </c>
      <c r="T4" s="6"/>
    </row>
    <row r="5" spans="1:20" ht="33" customHeight="1" x14ac:dyDescent="0.15">
      <c r="A5" s="6"/>
      <c r="B5" s="1238" t="s">
        <v>45</v>
      </c>
      <c r="C5" s="1228" t="s">
        <v>263</v>
      </c>
      <c r="D5" s="1229"/>
      <c r="E5" s="1229"/>
      <c r="F5" s="1229"/>
      <c r="G5" s="1229"/>
      <c r="H5" s="1230"/>
      <c r="I5" s="529"/>
      <c r="J5" s="529"/>
      <c r="K5" s="529"/>
      <c r="L5" s="1229" t="s">
        <v>76</v>
      </c>
      <c r="M5" s="1246"/>
      <c r="N5" s="1246"/>
      <c r="O5" s="1246"/>
      <c r="P5" s="1246"/>
      <c r="Q5" s="1246"/>
      <c r="R5" s="1247"/>
      <c r="S5" s="1213" t="s">
        <v>75</v>
      </c>
      <c r="T5" s="1248"/>
    </row>
    <row r="6" spans="1:20" ht="32.1" customHeight="1" x14ac:dyDescent="0.15">
      <c r="A6" s="6"/>
      <c r="B6" s="1239"/>
      <c r="C6" s="1228" t="s">
        <v>49</v>
      </c>
      <c r="D6" s="1230"/>
      <c r="E6" s="1228" t="s">
        <v>18</v>
      </c>
      <c r="F6" s="1230"/>
      <c r="G6" s="1228" t="s">
        <v>21</v>
      </c>
      <c r="H6" s="1230"/>
      <c r="I6" s="1228" t="s">
        <v>49</v>
      </c>
      <c r="J6" s="1229"/>
      <c r="K6" s="1228" t="s">
        <v>383</v>
      </c>
      <c r="L6" s="1230"/>
      <c r="M6" s="1229" t="s">
        <v>73</v>
      </c>
      <c r="N6" s="1230"/>
      <c r="O6" s="1228" t="s">
        <v>74</v>
      </c>
      <c r="P6" s="1230"/>
      <c r="Q6" s="1228" t="s">
        <v>21</v>
      </c>
      <c r="R6" s="1230"/>
      <c r="S6" s="1249"/>
      <c r="T6" s="1250"/>
    </row>
    <row r="7" spans="1:20" ht="32.1" customHeight="1" x14ac:dyDescent="0.15">
      <c r="A7" s="6"/>
      <c r="B7" s="1240"/>
      <c r="C7" s="507" t="s">
        <v>65</v>
      </c>
      <c r="D7" s="530" t="s">
        <v>64</v>
      </c>
      <c r="E7" s="507" t="s">
        <v>65</v>
      </c>
      <c r="F7" s="530" t="s">
        <v>64</v>
      </c>
      <c r="G7" s="507" t="s">
        <v>65</v>
      </c>
      <c r="H7" s="530" t="s">
        <v>64</v>
      </c>
      <c r="I7" s="507" t="s">
        <v>65</v>
      </c>
      <c r="J7" s="530" t="s">
        <v>64</v>
      </c>
      <c r="K7" s="531" t="s">
        <v>65</v>
      </c>
      <c r="L7" s="530" t="s">
        <v>64</v>
      </c>
      <c r="M7" s="375" t="s">
        <v>77</v>
      </c>
      <c r="N7" s="530" t="s">
        <v>78</v>
      </c>
      <c r="O7" s="507" t="s">
        <v>65</v>
      </c>
      <c r="P7" s="530" t="s">
        <v>64</v>
      </c>
      <c r="Q7" s="507" t="s">
        <v>65</v>
      </c>
      <c r="R7" s="530" t="s">
        <v>64</v>
      </c>
      <c r="S7" s="507" t="s">
        <v>65</v>
      </c>
      <c r="T7" s="530" t="s">
        <v>64</v>
      </c>
    </row>
    <row r="8" spans="1:20" ht="32.1" customHeight="1" x14ac:dyDescent="0.15">
      <c r="A8" s="6"/>
      <c r="B8" s="337">
        <v>6.1</v>
      </c>
      <c r="C8" s="903">
        <v>394.6</v>
      </c>
      <c r="D8" s="850">
        <v>1870166</v>
      </c>
      <c r="E8" s="909">
        <v>0</v>
      </c>
      <c r="F8" s="855">
        <v>0</v>
      </c>
      <c r="G8" s="912">
        <f t="shared" ref="G8:G19" si="0">C8+E8</f>
        <v>394.6</v>
      </c>
      <c r="H8" s="854">
        <f t="shared" ref="H8:H19" si="1">D8+F8</f>
        <v>1870166</v>
      </c>
      <c r="I8" s="915">
        <v>160642</v>
      </c>
      <c r="J8" s="860">
        <v>49318646</v>
      </c>
      <c r="K8" s="919">
        <v>79519.100000000006</v>
      </c>
      <c r="L8" s="860">
        <v>6806267</v>
      </c>
      <c r="M8" s="865">
        <v>93373</v>
      </c>
      <c r="N8" s="869">
        <v>214435</v>
      </c>
      <c r="O8" s="909">
        <v>0</v>
      </c>
      <c r="P8" s="854">
        <v>0</v>
      </c>
      <c r="Q8" s="909">
        <f>I8+K8+O8</f>
        <v>240161.1</v>
      </c>
      <c r="R8" s="855">
        <f>J8+L8+M8+N8+P8</f>
        <v>56432721</v>
      </c>
      <c r="S8" s="925">
        <f>SUM(Q8,G8,'第5表_取扱高(月別・畜種別)_2'!J8,'第5表_取扱高(月別・畜種別)_2'!S8)</f>
        <v>1889122.4999999998</v>
      </c>
      <c r="T8" s="855">
        <f>SUM(R8,H8,'第5表_取扱高(月別・畜種別)_2'!K8,'第5表_取扱高(月別・畜種別)_2'!T8)</f>
        <v>2126331372</v>
      </c>
    </row>
    <row r="9" spans="1:20" ht="32.1" customHeight="1" x14ac:dyDescent="0.15">
      <c r="A9" s="6"/>
      <c r="B9" s="336">
        <v>2</v>
      </c>
      <c r="C9" s="904">
        <v>714.7</v>
      </c>
      <c r="D9" s="851">
        <v>3308499</v>
      </c>
      <c r="E9" s="910">
        <v>0</v>
      </c>
      <c r="F9" s="856">
        <v>0</v>
      </c>
      <c r="G9" s="913">
        <f t="shared" si="0"/>
        <v>714.7</v>
      </c>
      <c r="H9" s="858">
        <f t="shared" si="1"/>
        <v>3308499</v>
      </c>
      <c r="I9" s="916">
        <v>169222.7</v>
      </c>
      <c r="J9" s="851">
        <v>51990872</v>
      </c>
      <c r="K9" s="920">
        <v>80294.5</v>
      </c>
      <c r="L9" s="863">
        <v>6831983</v>
      </c>
      <c r="M9" s="866">
        <v>98351</v>
      </c>
      <c r="N9" s="870">
        <v>217656</v>
      </c>
      <c r="O9" s="910">
        <v>0</v>
      </c>
      <c r="P9" s="858">
        <v>0</v>
      </c>
      <c r="Q9" s="910">
        <f>I9+K9+O9</f>
        <v>249517.2</v>
      </c>
      <c r="R9" s="856">
        <f>J9+L9+M9+N9+P9</f>
        <v>59138862</v>
      </c>
      <c r="S9" s="926">
        <f>SUM(Q9,G9,'第5表_取扱高(月別・畜種別)_2'!J9,'第5表_取扱高(月別・畜種別)_2'!S9)</f>
        <v>1955658.2999999998</v>
      </c>
      <c r="T9" s="856">
        <f>SUM(R9,H9,'第5表_取扱高(月別・畜種別)_2'!K9,'第5表_取扱高(月別・畜種別)_2'!T9)</f>
        <v>2244606557</v>
      </c>
    </row>
    <row r="10" spans="1:20" ht="32.1" customHeight="1" x14ac:dyDescent="0.15">
      <c r="A10" s="6"/>
      <c r="B10" s="338">
        <v>3</v>
      </c>
      <c r="C10" s="905">
        <v>474</v>
      </c>
      <c r="D10" s="852">
        <v>2344011</v>
      </c>
      <c r="E10" s="911">
        <v>0</v>
      </c>
      <c r="F10" s="857">
        <v>0</v>
      </c>
      <c r="G10" s="914">
        <f t="shared" si="0"/>
        <v>474</v>
      </c>
      <c r="H10" s="859">
        <f t="shared" si="1"/>
        <v>2344011</v>
      </c>
      <c r="I10" s="917">
        <v>175569</v>
      </c>
      <c r="J10" s="861">
        <v>54620439</v>
      </c>
      <c r="K10" s="921">
        <v>88519.1</v>
      </c>
      <c r="L10" s="864">
        <v>7120060</v>
      </c>
      <c r="M10" s="867">
        <v>105512</v>
      </c>
      <c r="N10" s="852">
        <v>223995</v>
      </c>
      <c r="O10" s="923">
        <v>0</v>
      </c>
      <c r="P10" s="859">
        <v>0</v>
      </c>
      <c r="Q10" s="911">
        <f>I10+K10+O10</f>
        <v>264088.09999999998</v>
      </c>
      <c r="R10" s="857">
        <f>J10+L10+M10+N10+P10</f>
        <v>62070006</v>
      </c>
      <c r="S10" s="927">
        <f>SUM(Q10,G10,'第5表_取扱高(月別・畜種別)_2'!J10,'第5表_取扱高(月別・畜種別)_2'!S10)</f>
        <v>2045535.4000000004</v>
      </c>
      <c r="T10" s="857">
        <f>SUM(R10,H10,'第5表_取扱高(月別・畜種別)_2'!K10,'第5表_取扱高(月別・畜種別)_2'!T10)</f>
        <v>2326966455</v>
      </c>
    </row>
    <row r="11" spans="1:20" ht="32.1" customHeight="1" x14ac:dyDescent="0.15">
      <c r="A11" s="6"/>
      <c r="B11" s="656">
        <v>6.4</v>
      </c>
      <c r="C11" s="906">
        <v>554.4</v>
      </c>
      <c r="D11" s="853">
        <v>2987290</v>
      </c>
      <c r="E11" s="909">
        <v>0</v>
      </c>
      <c r="F11" s="855">
        <v>0</v>
      </c>
      <c r="G11" s="912">
        <f t="shared" si="0"/>
        <v>554.4</v>
      </c>
      <c r="H11" s="854">
        <f t="shared" si="1"/>
        <v>2987290</v>
      </c>
      <c r="I11" s="916">
        <v>204962.5</v>
      </c>
      <c r="J11" s="853">
        <v>71064285</v>
      </c>
      <c r="K11" s="919">
        <v>91095.5</v>
      </c>
      <c r="L11" s="860">
        <v>7714010</v>
      </c>
      <c r="M11" s="865">
        <v>120215</v>
      </c>
      <c r="N11" s="869">
        <v>220172</v>
      </c>
      <c r="O11" s="909">
        <v>0</v>
      </c>
      <c r="P11" s="854">
        <v>0</v>
      </c>
      <c r="Q11" s="909">
        <f t="shared" ref="Q11:Q16" si="2">I11+K11+O11</f>
        <v>296058</v>
      </c>
      <c r="R11" s="855">
        <f t="shared" ref="R11:R16" si="3">J11+L11+M11+N11+P11</f>
        <v>79118682</v>
      </c>
      <c r="S11" s="928">
        <f>SUM(Q11,G11,'第5表_取扱高(月別・畜種別)_2'!J11,'第5表_取扱高(月別・畜種別)_2'!S11)</f>
        <v>2243260.2999999998</v>
      </c>
      <c r="T11" s="855">
        <f>SUM(R11,H11,'第5表_取扱高(月別・畜種別)_2'!K11,'第5表_取扱高(月別・畜種別)_2'!T11)</f>
        <v>2796617992</v>
      </c>
    </row>
    <row r="12" spans="1:20" ht="32.1" customHeight="1" x14ac:dyDescent="0.15">
      <c r="A12" s="6"/>
      <c r="B12" s="336">
        <v>5</v>
      </c>
      <c r="C12" s="904">
        <v>23.5</v>
      </c>
      <c r="D12" s="851">
        <v>157356</v>
      </c>
      <c r="E12" s="910">
        <v>0</v>
      </c>
      <c r="F12" s="856">
        <v>0</v>
      </c>
      <c r="G12" s="913">
        <f t="shared" si="0"/>
        <v>23.5</v>
      </c>
      <c r="H12" s="858">
        <f t="shared" si="1"/>
        <v>157356</v>
      </c>
      <c r="I12" s="916">
        <v>182252.7</v>
      </c>
      <c r="J12" s="851">
        <v>57913329</v>
      </c>
      <c r="K12" s="920">
        <v>85090.7</v>
      </c>
      <c r="L12" s="863">
        <v>7458880</v>
      </c>
      <c r="M12" s="866">
        <v>111403</v>
      </c>
      <c r="N12" s="870">
        <v>214556</v>
      </c>
      <c r="O12" s="910">
        <v>0</v>
      </c>
      <c r="P12" s="858">
        <v>0</v>
      </c>
      <c r="Q12" s="910">
        <f>I12+K12+O12</f>
        <v>267343.40000000002</v>
      </c>
      <c r="R12" s="856">
        <f t="shared" si="3"/>
        <v>65698168</v>
      </c>
      <c r="S12" s="926">
        <f>SUM(Q12,G12,'第5表_取扱高(月別・畜種別)_2'!J12,'第5表_取扱高(月別・畜種別)_2'!S12)</f>
        <v>2042988.5</v>
      </c>
      <c r="T12" s="856">
        <f>SUM(R12,H12,'第5表_取扱高(月別・畜種別)_2'!K12,'第5表_取扱高(月別・畜種別)_2'!T12)</f>
        <v>2373903998</v>
      </c>
    </row>
    <row r="13" spans="1:20" ht="32.1" customHeight="1" x14ac:dyDescent="0.15">
      <c r="A13" s="6"/>
      <c r="B13" s="336">
        <v>6</v>
      </c>
      <c r="C13" s="904">
        <v>549.9</v>
      </c>
      <c r="D13" s="851">
        <v>1984570</v>
      </c>
      <c r="E13" s="910">
        <v>0</v>
      </c>
      <c r="F13" s="856">
        <v>0</v>
      </c>
      <c r="G13" s="913">
        <f t="shared" si="0"/>
        <v>549.9</v>
      </c>
      <c r="H13" s="858">
        <f t="shared" si="1"/>
        <v>1984570</v>
      </c>
      <c r="I13" s="916">
        <v>169679</v>
      </c>
      <c r="J13" s="851">
        <v>52728588</v>
      </c>
      <c r="K13" s="920">
        <v>73700.7</v>
      </c>
      <c r="L13" s="863">
        <v>6006883</v>
      </c>
      <c r="M13" s="866">
        <v>100925</v>
      </c>
      <c r="N13" s="870">
        <v>170270</v>
      </c>
      <c r="O13" s="910">
        <v>0</v>
      </c>
      <c r="P13" s="858">
        <v>0</v>
      </c>
      <c r="Q13" s="910">
        <f t="shared" si="2"/>
        <v>243379.7</v>
      </c>
      <c r="R13" s="856">
        <f t="shared" si="3"/>
        <v>59006666</v>
      </c>
      <c r="S13" s="926">
        <f>SUM(Q13,G13,'第5表_取扱高(月別・畜種別)_2'!J13,'第5表_取扱高(月別・畜種別)_2'!S13)</f>
        <v>1763929.8</v>
      </c>
      <c r="T13" s="856">
        <f>SUM(R13,H13,'第5表_取扱高(月別・畜種別)_2'!K13,'第5表_取扱高(月別・畜種別)_2'!T13)</f>
        <v>2103122897</v>
      </c>
    </row>
    <row r="14" spans="1:20" ht="32.1" customHeight="1" x14ac:dyDescent="0.15">
      <c r="A14" s="6"/>
      <c r="B14" s="336">
        <v>7</v>
      </c>
      <c r="C14" s="904">
        <v>623.6</v>
      </c>
      <c r="D14" s="851">
        <v>2685933</v>
      </c>
      <c r="E14" s="910">
        <v>0</v>
      </c>
      <c r="F14" s="856">
        <v>0</v>
      </c>
      <c r="G14" s="913">
        <f t="shared" si="0"/>
        <v>623.6</v>
      </c>
      <c r="H14" s="858">
        <f t="shared" si="1"/>
        <v>2685933</v>
      </c>
      <c r="I14" s="916">
        <v>214147.7</v>
      </c>
      <c r="J14" s="851">
        <v>71247122</v>
      </c>
      <c r="K14" s="904">
        <v>83847.399999999994</v>
      </c>
      <c r="L14" s="863">
        <v>7470836</v>
      </c>
      <c r="M14" s="866">
        <v>124762</v>
      </c>
      <c r="N14" s="870">
        <v>211895</v>
      </c>
      <c r="O14" s="910">
        <v>0</v>
      </c>
      <c r="P14" s="858">
        <v>0</v>
      </c>
      <c r="Q14" s="910">
        <f t="shared" si="2"/>
        <v>297995.09999999998</v>
      </c>
      <c r="R14" s="856">
        <f t="shared" si="3"/>
        <v>79054615</v>
      </c>
      <c r="S14" s="926">
        <f>SUM(Q14,G14,'第5表_取扱高(月別・畜種別)_2'!J14,'第5表_取扱高(月別・畜種別)_2'!S14)</f>
        <v>2221696.4</v>
      </c>
      <c r="T14" s="856">
        <f>SUM(R14,H14,'第5表_取扱高(月別・畜種別)_2'!K14,'第5表_取扱高(月別・畜種別)_2'!T14)</f>
        <v>2888272896</v>
      </c>
    </row>
    <row r="15" spans="1:20" ht="32.1" customHeight="1" x14ac:dyDescent="0.15">
      <c r="A15" s="6"/>
      <c r="B15" s="336">
        <v>8</v>
      </c>
      <c r="C15" s="904">
        <v>328.9</v>
      </c>
      <c r="D15" s="851">
        <v>1195700</v>
      </c>
      <c r="E15" s="910">
        <v>0</v>
      </c>
      <c r="F15" s="856">
        <v>0</v>
      </c>
      <c r="G15" s="913">
        <f t="shared" si="0"/>
        <v>328.9</v>
      </c>
      <c r="H15" s="858">
        <f t="shared" si="1"/>
        <v>1195700</v>
      </c>
      <c r="I15" s="916">
        <v>161691.9</v>
      </c>
      <c r="J15" s="851">
        <v>54214112</v>
      </c>
      <c r="K15" s="919">
        <v>75729</v>
      </c>
      <c r="L15" s="863">
        <v>6760487</v>
      </c>
      <c r="M15" s="866">
        <v>97194</v>
      </c>
      <c r="N15" s="870">
        <v>189750</v>
      </c>
      <c r="O15" s="910">
        <v>0</v>
      </c>
      <c r="P15" s="858">
        <v>0</v>
      </c>
      <c r="Q15" s="910">
        <f t="shared" si="2"/>
        <v>237420.9</v>
      </c>
      <c r="R15" s="856">
        <f t="shared" si="3"/>
        <v>61261543</v>
      </c>
      <c r="S15" s="926">
        <f>SUM(Q15,G15,'第5表_取扱高(月別・畜種別)_2'!J15,'第5表_取扱高(月別・畜種別)_2'!S15)</f>
        <v>1777060.2000000002</v>
      </c>
      <c r="T15" s="856">
        <f>SUM(R15,H15,'第5表_取扱高(月別・畜種別)_2'!K15,'第5表_取扱高(月別・畜種別)_2'!T15)</f>
        <v>2141080039</v>
      </c>
    </row>
    <row r="16" spans="1:20" ht="32.1" customHeight="1" x14ac:dyDescent="0.15">
      <c r="A16" s="6"/>
      <c r="B16" s="336">
        <v>9</v>
      </c>
      <c r="C16" s="904">
        <v>454</v>
      </c>
      <c r="D16" s="851">
        <v>1852303</v>
      </c>
      <c r="E16" s="910">
        <v>0</v>
      </c>
      <c r="F16" s="856">
        <v>0</v>
      </c>
      <c r="G16" s="913">
        <f t="shared" si="0"/>
        <v>454</v>
      </c>
      <c r="H16" s="858">
        <f t="shared" si="1"/>
        <v>1852303</v>
      </c>
      <c r="I16" s="916">
        <v>167202.20000000001</v>
      </c>
      <c r="J16" s="851">
        <v>57604729</v>
      </c>
      <c r="K16" s="920">
        <v>79046.899999999994</v>
      </c>
      <c r="L16" s="863">
        <v>7128357</v>
      </c>
      <c r="M16" s="866">
        <v>109604</v>
      </c>
      <c r="N16" s="870">
        <v>202746</v>
      </c>
      <c r="O16" s="910">
        <v>0</v>
      </c>
      <c r="P16" s="858">
        <v>0</v>
      </c>
      <c r="Q16" s="910">
        <f t="shared" si="2"/>
        <v>246249.1</v>
      </c>
      <c r="R16" s="856">
        <f t="shared" si="3"/>
        <v>65045436</v>
      </c>
      <c r="S16" s="926">
        <f>SUM(Q16,G16,'第5表_取扱高(月別・畜種別)_2'!J16,'第5表_取扱高(月別・畜種別)_2'!S16)</f>
        <v>1924634.9</v>
      </c>
      <c r="T16" s="856">
        <f>SUM(R16,H16,'第5表_取扱高(月別・畜種別)_2'!K16,'第5表_取扱高(月別・畜種別)_2'!T16)</f>
        <v>2294501494</v>
      </c>
    </row>
    <row r="17" spans="1:20" ht="32.1" customHeight="1" x14ac:dyDescent="0.15">
      <c r="A17" s="6"/>
      <c r="B17" s="336">
        <v>10</v>
      </c>
      <c r="C17" s="904">
        <v>241.5</v>
      </c>
      <c r="D17" s="851">
        <v>865502</v>
      </c>
      <c r="E17" s="910">
        <v>0</v>
      </c>
      <c r="F17" s="856">
        <v>0</v>
      </c>
      <c r="G17" s="913">
        <f t="shared" si="0"/>
        <v>241.5</v>
      </c>
      <c r="H17" s="858">
        <f t="shared" si="1"/>
        <v>865502</v>
      </c>
      <c r="I17" s="916">
        <v>188244.4</v>
      </c>
      <c r="J17" s="851">
        <v>65920961</v>
      </c>
      <c r="K17" s="920">
        <v>89394.9</v>
      </c>
      <c r="L17" s="863">
        <v>9112142</v>
      </c>
      <c r="M17" s="866">
        <v>127138</v>
      </c>
      <c r="N17" s="870">
        <v>257319</v>
      </c>
      <c r="O17" s="910">
        <v>0</v>
      </c>
      <c r="P17" s="858">
        <v>0</v>
      </c>
      <c r="Q17" s="910">
        <f>I17+K17+O17</f>
        <v>277639.3</v>
      </c>
      <c r="R17" s="856">
        <f>J17+L17+M17+N17+P17</f>
        <v>75417560</v>
      </c>
      <c r="S17" s="926">
        <f>SUM(Q17,G17,'第5表_取扱高(月別・畜種別)_2'!J17,'第5表_取扱高(月別・畜種別)_2'!S17)</f>
        <v>2271403.4999999995</v>
      </c>
      <c r="T17" s="856">
        <f>SUM(R17,H17,'第5表_取扱高(月別・畜種別)_2'!K17,'第5表_取扱高(月別・畜種別)_2'!T17)</f>
        <v>2610409893</v>
      </c>
    </row>
    <row r="18" spans="1:20" ht="32.1" customHeight="1" x14ac:dyDescent="0.15">
      <c r="A18" s="6"/>
      <c r="B18" s="336">
        <v>11</v>
      </c>
      <c r="C18" s="904">
        <v>230.7</v>
      </c>
      <c r="D18" s="851">
        <v>999922</v>
      </c>
      <c r="E18" s="910">
        <v>0</v>
      </c>
      <c r="F18" s="856">
        <v>0</v>
      </c>
      <c r="G18" s="913">
        <f t="shared" si="0"/>
        <v>230.7</v>
      </c>
      <c r="H18" s="858">
        <f t="shared" si="1"/>
        <v>999922</v>
      </c>
      <c r="I18" s="916">
        <v>196057.60000000001</v>
      </c>
      <c r="J18" s="851">
        <v>72154136</v>
      </c>
      <c r="K18" s="920">
        <v>89997.1</v>
      </c>
      <c r="L18" s="863">
        <v>8198582</v>
      </c>
      <c r="M18" s="866">
        <v>124149</v>
      </c>
      <c r="N18" s="870">
        <v>233070</v>
      </c>
      <c r="O18" s="910">
        <v>0</v>
      </c>
      <c r="P18" s="858">
        <v>0</v>
      </c>
      <c r="Q18" s="910">
        <f>I18+K18+O18</f>
        <v>286054.7</v>
      </c>
      <c r="R18" s="856">
        <f>J18+L18+M18+N18+P18</f>
        <v>80709937</v>
      </c>
      <c r="S18" s="926">
        <f>SUM(Q18,G18,'第5表_取扱高(月別・畜種別)_2'!J18,'第5表_取扱高(月別・畜種別)_2'!S18)</f>
        <v>2278029.6</v>
      </c>
      <c r="T18" s="856">
        <f>SUM(R18,H18,'第5表_取扱高(月別・畜種別)_2'!K18,'第5表_取扱高(月別・畜種別)_2'!T18)</f>
        <v>2944005245</v>
      </c>
    </row>
    <row r="19" spans="1:20" ht="32.1" customHeight="1" x14ac:dyDescent="0.15">
      <c r="A19" s="6"/>
      <c r="B19" s="336">
        <v>12</v>
      </c>
      <c r="C19" s="904">
        <v>401.1</v>
      </c>
      <c r="D19" s="851">
        <v>2092905</v>
      </c>
      <c r="E19" s="910">
        <v>0</v>
      </c>
      <c r="F19" s="856">
        <v>0</v>
      </c>
      <c r="G19" s="913">
        <f t="shared" si="0"/>
        <v>401.1</v>
      </c>
      <c r="H19" s="858">
        <f t="shared" si="1"/>
        <v>2092905</v>
      </c>
      <c r="I19" s="916">
        <v>181776.4</v>
      </c>
      <c r="J19" s="851">
        <v>70216959</v>
      </c>
      <c r="K19" s="922">
        <v>96844.3</v>
      </c>
      <c r="L19" s="863">
        <v>8996617</v>
      </c>
      <c r="M19" s="866">
        <v>110616</v>
      </c>
      <c r="N19" s="870">
        <v>256641</v>
      </c>
      <c r="O19" s="911">
        <v>0</v>
      </c>
      <c r="P19" s="859">
        <v>0</v>
      </c>
      <c r="Q19" s="911">
        <f>I19+K19+O19</f>
        <v>278620.7</v>
      </c>
      <c r="R19" s="857">
        <f>J19+L19+M19+N19+P19</f>
        <v>79580833</v>
      </c>
      <c r="S19" s="927">
        <f>SUM(Q19,G19,'第5表_取扱高(月別・畜種別)_2'!J19,'第5表_取扱高(月別・畜種別)_2'!S19)</f>
        <v>2240781.4</v>
      </c>
      <c r="T19" s="857">
        <f>SUM(R19,H19,'第5表_取扱高(月別・畜種別)_2'!K19,'第5表_取扱高(月別・畜種別)_2'!T19)</f>
        <v>3052602245</v>
      </c>
    </row>
    <row r="20" spans="1:20" ht="32.1" customHeight="1" x14ac:dyDescent="0.15">
      <c r="A20" s="6"/>
      <c r="B20" s="334" t="s">
        <v>254</v>
      </c>
      <c r="C20" s="907">
        <f t="shared" ref="C20:T20" si="4">SUM(C8:C19)</f>
        <v>4990.9000000000005</v>
      </c>
      <c r="D20" s="797">
        <f t="shared" si="4"/>
        <v>22344157</v>
      </c>
      <c r="E20" s="909">
        <f t="shared" si="4"/>
        <v>0</v>
      </c>
      <c r="F20" s="855">
        <f t="shared" si="4"/>
        <v>0</v>
      </c>
      <c r="G20" s="912">
        <f t="shared" si="4"/>
        <v>4990.9000000000005</v>
      </c>
      <c r="H20" s="854">
        <f t="shared" si="4"/>
        <v>22344157</v>
      </c>
      <c r="I20" s="918">
        <f t="shared" si="4"/>
        <v>2171448.0999999996</v>
      </c>
      <c r="J20" s="862">
        <f t="shared" si="4"/>
        <v>728994178</v>
      </c>
      <c r="K20" s="918">
        <f t="shared" si="4"/>
        <v>1013079.2000000001</v>
      </c>
      <c r="L20" s="862">
        <f t="shared" si="4"/>
        <v>89605104</v>
      </c>
      <c r="M20" s="868">
        <f t="shared" si="4"/>
        <v>1323242</v>
      </c>
      <c r="N20" s="871">
        <f t="shared" si="4"/>
        <v>2612505</v>
      </c>
      <c r="O20" s="909">
        <f t="shared" si="4"/>
        <v>0</v>
      </c>
      <c r="P20" s="854">
        <f t="shared" si="4"/>
        <v>0</v>
      </c>
      <c r="Q20" s="909">
        <f t="shared" si="4"/>
        <v>3184527.3</v>
      </c>
      <c r="R20" s="855">
        <f t="shared" si="4"/>
        <v>822535029</v>
      </c>
      <c r="S20" s="929">
        <f t="shared" si="4"/>
        <v>24654100.800000001</v>
      </c>
      <c r="T20" s="855">
        <f t="shared" si="4"/>
        <v>29902421083</v>
      </c>
    </row>
    <row r="21" spans="1:20" ht="32.1" customHeight="1" x14ac:dyDescent="0.15">
      <c r="A21" s="6"/>
      <c r="B21" s="337">
        <v>7.1</v>
      </c>
      <c r="C21" s="903">
        <v>113.8</v>
      </c>
      <c r="D21" s="850">
        <v>819450</v>
      </c>
      <c r="E21" s="909">
        <v>0</v>
      </c>
      <c r="F21" s="855">
        <v>0</v>
      </c>
      <c r="G21" s="912">
        <f t="shared" ref="G21:H23" si="5">C21+E21</f>
        <v>113.8</v>
      </c>
      <c r="H21" s="854">
        <f t="shared" si="5"/>
        <v>819450</v>
      </c>
      <c r="I21" s="915">
        <v>166378.6</v>
      </c>
      <c r="J21" s="860">
        <v>57150750</v>
      </c>
      <c r="K21" s="919">
        <v>87843.7</v>
      </c>
      <c r="L21" s="860">
        <v>7806833</v>
      </c>
      <c r="M21" s="865">
        <v>108916</v>
      </c>
      <c r="N21" s="869">
        <v>225858</v>
      </c>
      <c r="O21" s="909">
        <v>0</v>
      </c>
      <c r="P21" s="854">
        <v>0</v>
      </c>
      <c r="Q21" s="909">
        <f>I21+K21+O21</f>
        <v>254222.3</v>
      </c>
      <c r="R21" s="855">
        <f>J21+L21+M21+N21+P21</f>
        <v>65292357</v>
      </c>
      <c r="S21" s="925">
        <f>SUM(Q21,G21,'第5表_取扱高(月別・畜種別)_2'!J21,'第5表_取扱高(月別・畜種別)_2'!S21)</f>
        <v>2062851.2000000002</v>
      </c>
      <c r="T21" s="855">
        <f>SUM(R21,H21,'第5表_取扱高(月別・畜種別)_2'!K21,'第5表_取扱高(月別・畜種別)_2'!T21)</f>
        <v>2413490863</v>
      </c>
    </row>
    <row r="22" spans="1:20" ht="32.1" customHeight="1" x14ac:dyDescent="0.15">
      <c r="A22" s="6"/>
      <c r="B22" s="336">
        <v>2</v>
      </c>
      <c r="C22" s="904">
        <v>154.1</v>
      </c>
      <c r="D22" s="851">
        <v>809612</v>
      </c>
      <c r="E22" s="910">
        <v>0</v>
      </c>
      <c r="F22" s="856">
        <v>0</v>
      </c>
      <c r="G22" s="913">
        <f t="shared" si="5"/>
        <v>154.1</v>
      </c>
      <c r="H22" s="858">
        <f t="shared" si="5"/>
        <v>809612</v>
      </c>
      <c r="I22" s="916">
        <v>158653.70000000001</v>
      </c>
      <c r="J22" s="851">
        <v>56027093</v>
      </c>
      <c r="K22" s="920">
        <v>91340.9</v>
      </c>
      <c r="L22" s="863">
        <v>7938066</v>
      </c>
      <c r="M22" s="866">
        <v>105058</v>
      </c>
      <c r="N22" s="870">
        <v>226925</v>
      </c>
      <c r="O22" s="910">
        <v>0</v>
      </c>
      <c r="P22" s="858">
        <v>0</v>
      </c>
      <c r="Q22" s="910">
        <f>I22+K22+O22</f>
        <v>249994.6</v>
      </c>
      <c r="R22" s="856">
        <f>J22+L22+M22+N22+P22</f>
        <v>64297142</v>
      </c>
      <c r="S22" s="926">
        <f>SUM(Q22,G22,'第5表_取扱高(月別・畜種別)_2'!J22,'第5表_取扱高(月別・畜種別)_2'!S22)</f>
        <v>2010277.5999999999</v>
      </c>
      <c r="T22" s="856">
        <f>SUM(R22,H22,'第5表_取扱高(月別・畜種別)_2'!K22,'第5表_取扱高(月別・畜種別)_2'!T22)</f>
        <v>2404586404</v>
      </c>
    </row>
    <row r="23" spans="1:20" ht="32.1" customHeight="1" x14ac:dyDescent="0.15">
      <c r="A23" s="6"/>
      <c r="B23" s="338">
        <v>3</v>
      </c>
      <c r="C23" s="905">
        <v>310</v>
      </c>
      <c r="D23" s="852">
        <v>1118356</v>
      </c>
      <c r="E23" s="911">
        <v>0</v>
      </c>
      <c r="F23" s="857">
        <v>0</v>
      </c>
      <c r="G23" s="914">
        <f t="shared" si="5"/>
        <v>310</v>
      </c>
      <c r="H23" s="859">
        <f t="shared" si="5"/>
        <v>1118356</v>
      </c>
      <c r="I23" s="917">
        <v>186910</v>
      </c>
      <c r="J23" s="861">
        <v>65183550</v>
      </c>
      <c r="K23" s="921">
        <v>98280.6</v>
      </c>
      <c r="L23" s="864">
        <v>8623043</v>
      </c>
      <c r="M23" s="867">
        <v>116706</v>
      </c>
      <c r="N23" s="852">
        <v>245047</v>
      </c>
      <c r="O23" s="923">
        <v>0</v>
      </c>
      <c r="P23" s="859">
        <v>0</v>
      </c>
      <c r="Q23" s="911">
        <f>I23+K23+O23</f>
        <v>285190.59999999998</v>
      </c>
      <c r="R23" s="857">
        <f>J23+L23+M23+N23+P23</f>
        <v>74168346</v>
      </c>
      <c r="S23" s="927">
        <f>SUM(Q23,G23,'第5表_取扱高(月別・畜種別)_2'!J23,'第5表_取扱高(月別・畜種別)_2'!S23)</f>
        <v>2233448</v>
      </c>
      <c r="T23" s="857">
        <f>SUM(R23,H23,'第5表_取扱高(月別・畜種別)_2'!K23,'第5表_取扱高(月別・畜種別)_2'!T23)</f>
        <v>2688260253</v>
      </c>
    </row>
    <row r="24" spans="1:20" ht="32.1" customHeight="1" x14ac:dyDescent="0.15">
      <c r="A24" s="6"/>
      <c r="B24" s="334" t="s">
        <v>31</v>
      </c>
      <c r="C24" s="908">
        <f t="shared" ref="C24:K24" si="6">SUM(C11:C23)-C20</f>
        <v>3985.4999999999991</v>
      </c>
      <c r="D24" s="854">
        <f t="shared" si="6"/>
        <v>17568899</v>
      </c>
      <c r="E24" s="909">
        <f>SUM(E11:E23)-E20</f>
        <v>0</v>
      </c>
      <c r="F24" s="855">
        <f t="shared" si="6"/>
        <v>0</v>
      </c>
      <c r="G24" s="907">
        <f>SUM(G11:G23)-G20</f>
        <v>3985.4999999999991</v>
      </c>
      <c r="H24" s="797">
        <f>SUM(H11:H23)-H20</f>
        <v>17568899</v>
      </c>
      <c r="I24" s="909">
        <f>SUM(I11:I23)-I20</f>
        <v>2177956.7000000002</v>
      </c>
      <c r="J24" s="855">
        <f t="shared" si="6"/>
        <v>751425614</v>
      </c>
      <c r="K24" s="909">
        <f t="shared" si="6"/>
        <v>1042211.7000000001</v>
      </c>
      <c r="L24" s="855">
        <f t="shared" ref="L24:T24" si="7">SUM(L11:L23)-L20</f>
        <v>93214736</v>
      </c>
      <c r="M24" s="610">
        <f t="shared" si="7"/>
        <v>1356686</v>
      </c>
      <c r="N24" s="855">
        <f t="shared" si="7"/>
        <v>2654249</v>
      </c>
      <c r="O24" s="912">
        <f t="shared" si="7"/>
        <v>0</v>
      </c>
      <c r="P24" s="854">
        <f t="shared" si="7"/>
        <v>0</v>
      </c>
      <c r="Q24" s="907">
        <f>SUM(Q11:Q23)-Q20</f>
        <v>3220168.3999999994</v>
      </c>
      <c r="R24" s="797">
        <f t="shared" si="7"/>
        <v>848651285</v>
      </c>
      <c r="S24" s="894">
        <f>SUM(S11:S23)-S20</f>
        <v>25070361.400000002</v>
      </c>
      <c r="T24" s="797">
        <f t="shared" si="7"/>
        <v>30710854219</v>
      </c>
    </row>
    <row r="25" spans="1:20" ht="32.1" customHeight="1" x14ac:dyDescent="0.15">
      <c r="A25" s="6"/>
      <c r="B25" s="310" t="s">
        <v>513</v>
      </c>
      <c r="C25" s="908">
        <v>7975.6</v>
      </c>
      <c r="D25" s="854">
        <v>37565956</v>
      </c>
      <c r="E25" s="909">
        <v>0</v>
      </c>
      <c r="F25" s="855">
        <v>0</v>
      </c>
      <c r="G25" s="907">
        <f>C25+E25</f>
        <v>7975.6</v>
      </c>
      <c r="H25" s="797">
        <f>D25+F25</f>
        <v>37565956</v>
      </c>
      <c r="I25" s="909">
        <v>2208101.7000000002</v>
      </c>
      <c r="J25" s="855">
        <v>671166338</v>
      </c>
      <c r="K25" s="909">
        <v>976497.7</v>
      </c>
      <c r="L25" s="855">
        <v>81031982</v>
      </c>
      <c r="M25" s="606">
        <v>1239926</v>
      </c>
      <c r="N25" s="797">
        <v>3101649</v>
      </c>
      <c r="O25" s="924">
        <v>0</v>
      </c>
      <c r="P25" s="854">
        <v>0</v>
      </c>
      <c r="Q25" s="911">
        <f>I25+K25+O25</f>
        <v>3184599.4000000004</v>
      </c>
      <c r="R25" s="857">
        <f>J25+L25+M25+N25+P25</f>
        <v>756539895</v>
      </c>
      <c r="S25" s="927">
        <f>SUM(Q25,G25,'第5表_取扱高(月別・畜種別)_2'!J25,'第5表_取扱高(月別・畜種別)_2'!S25)</f>
        <v>24137110.299999997</v>
      </c>
      <c r="T25" s="857">
        <f>SUM(R25,H25,'第5表_取扱高(月別・畜種別)_2'!K25,'第5表_取扱高(月別・畜種別)_2'!T25)</f>
        <v>28257985312</v>
      </c>
    </row>
    <row r="26" spans="1:20" ht="32.1" customHeight="1" x14ac:dyDescent="0.15">
      <c r="A26" s="6"/>
      <c r="B26" s="541" t="s">
        <v>32</v>
      </c>
      <c r="C26" s="542">
        <f t="shared" ref="C26:L26" si="8">IF(OR(C24=0,C25=0),"     －",ROUND(-C24/C25*100,1))</f>
        <v>-50</v>
      </c>
      <c r="D26" s="543">
        <f t="shared" si="8"/>
        <v>-46.8</v>
      </c>
      <c r="E26" s="544" t="str">
        <f>IF(OR(E24=0,E25=0),"－",ROUND(-E24/E25*100,1))</f>
        <v>－</v>
      </c>
      <c r="F26" s="545" t="str">
        <f>IF(OR(F24=0,F25=0),"－",ROUND(-F24/F25*100,1))</f>
        <v>－</v>
      </c>
      <c r="G26" s="546">
        <f t="shared" si="8"/>
        <v>-50</v>
      </c>
      <c r="H26" s="543">
        <f t="shared" si="8"/>
        <v>-46.8</v>
      </c>
      <c r="I26" s="542">
        <f t="shared" si="8"/>
        <v>-98.6</v>
      </c>
      <c r="J26" s="547">
        <f t="shared" si="8"/>
        <v>-112</v>
      </c>
      <c r="K26" s="542">
        <f t="shared" si="8"/>
        <v>-106.7</v>
      </c>
      <c r="L26" s="547">
        <f t="shared" si="8"/>
        <v>-115</v>
      </c>
      <c r="M26" s="548">
        <f t="shared" ref="M26:T26" si="9">IF(OR(M24=0,M25=0),"     －",ROUND(-M24/M25*100,1))</f>
        <v>-109.4</v>
      </c>
      <c r="N26" s="547">
        <f t="shared" si="9"/>
        <v>-85.6</v>
      </c>
      <c r="O26" s="544" t="str">
        <f>IF(OR(O24=0,O25=0),"－",ROUND(-O24/O25*100,1))</f>
        <v>－</v>
      </c>
      <c r="P26" s="545" t="str">
        <f>IF(OR(P24=0,P25=0),"－",ROUND(-P24/P25*100,1))</f>
        <v>－</v>
      </c>
      <c r="Q26" s="542">
        <f t="shared" si="9"/>
        <v>-101.1</v>
      </c>
      <c r="R26" s="547">
        <f t="shared" si="9"/>
        <v>-112.2</v>
      </c>
      <c r="S26" s="542">
        <f t="shared" si="9"/>
        <v>-103.9</v>
      </c>
      <c r="T26" s="547">
        <f t="shared" si="9"/>
        <v>-108.7</v>
      </c>
    </row>
    <row r="27" spans="1:20" ht="11.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1.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15">
      <c r="A29" s="1182" t="s">
        <v>565</v>
      </c>
      <c r="B29" s="1182"/>
      <c r="C29" s="1182"/>
      <c r="D29" s="1182"/>
      <c r="E29" s="1182"/>
      <c r="F29" s="1182"/>
      <c r="G29" s="1182"/>
      <c r="H29" s="1182"/>
      <c r="I29" s="1182"/>
      <c r="J29" s="1182"/>
      <c r="K29" s="1182"/>
      <c r="L29" s="1182" t="s">
        <v>566</v>
      </c>
      <c r="M29" s="1182"/>
      <c r="N29" s="1182"/>
      <c r="O29" s="1182"/>
      <c r="P29" s="1182"/>
      <c r="Q29" s="1182"/>
      <c r="R29" s="1182"/>
      <c r="S29" s="1182"/>
      <c r="T29" s="1182"/>
    </row>
    <row r="30" spans="1:20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20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0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</sheetData>
  <mergeCells count="14">
    <mergeCell ref="L29:T29"/>
    <mergeCell ref="L5:R5"/>
    <mergeCell ref="S5:T6"/>
    <mergeCell ref="M6:N6"/>
    <mergeCell ref="O6:P6"/>
    <mergeCell ref="Q6:R6"/>
    <mergeCell ref="K6:L6"/>
    <mergeCell ref="A29:K29"/>
    <mergeCell ref="I6:J6"/>
    <mergeCell ref="B5:B7"/>
    <mergeCell ref="C5:H5"/>
    <mergeCell ref="C6:D6"/>
    <mergeCell ref="E6:F6"/>
    <mergeCell ref="G6:H6"/>
  </mergeCells>
  <phoneticPr fontId="2"/>
  <pageMargins left="0.39370078740157483" right="0.19685039370078741" top="0.78740157480314965" bottom="0.23622047244094491" header="0.31496062992125984" footer="0"/>
  <pageSetup paperSize="9" scale="85" orientation="portrait" r:id="rId1"/>
  <headerFooter alignWithMargins="0"/>
  <colBreaks count="1" manualBreakCount="1">
    <brk id="10" max="2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S79"/>
  <sheetViews>
    <sheetView showGridLines="0" view="pageBreakPreview" zoomScaleNormal="100" zoomScaleSheetLayoutView="100" workbookViewId="0">
      <pane xSplit="5" ySplit="5" topLeftCell="F6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3.5" x14ac:dyDescent="0.15"/>
  <cols>
    <col min="1" max="1" width="3.5" customWidth="1"/>
    <col min="2" max="3" width="5.375" customWidth="1"/>
    <col min="4" max="4" width="8.5" customWidth="1"/>
    <col min="5" max="5" width="7.375" customWidth="1"/>
    <col min="6" max="9" width="14.625" customWidth="1"/>
    <col min="10" max="10" width="3.875" customWidth="1"/>
    <col min="11" max="16" width="14.625" customWidth="1"/>
    <col min="17" max="17" width="8.25" customWidth="1"/>
    <col min="18" max="18" width="16.375" bestFit="1" customWidth="1"/>
    <col min="19" max="19" width="9.375" customWidth="1"/>
    <col min="28" max="28" width="10.25" customWidth="1"/>
  </cols>
  <sheetData>
    <row r="1" spans="1:19" ht="5.25" customHeight="1" x14ac:dyDescent="0.15"/>
    <row r="2" spans="1:19" ht="16.5" customHeight="1" x14ac:dyDescent="0.2">
      <c r="B2" s="427" t="s">
        <v>265</v>
      </c>
      <c r="C2" s="5"/>
      <c r="D2" s="5"/>
      <c r="E2" s="5"/>
      <c r="Q2" s="506"/>
    </row>
    <row r="3" spans="1:19" ht="18.75" customHeight="1" x14ac:dyDescent="0.2">
      <c r="B3" s="3"/>
      <c r="C3" s="3"/>
      <c r="D3" s="3"/>
      <c r="E3" s="426" t="s">
        <v>319</v>
      </c>
      <c r="F3" s="5"/>
      <c r="G3" s="5"/>
      <c r="H3" s="3"/>
      <c r="I3" s="3"/>
      <c r="J3" s="3"/>
      <c r="K3" s="3"/>
      <c r="L3" s="3"/>
      <c r="M3" s="3"/>
      <c r="N3" s="3"/>
      <c r="O3" s="3" t="s">
        <v>219</v>
      </c>
      <c r="P3" s="3"/>
      <c r="Q3" s="5"/>
    </row>
    <row r="4" spans="1:19" ht="3.75" customHeight="1" x14ac:dyDescent="0.2">
      <c r="B4" s="3"/>
      <c r="C4" s="3"/>
      <c r="D4" s="3"/>
      <c r="E4" s="3"/>
      <c r="F4" s="5"/>
      <c r="G4" s="5"/>
      <c r="H4" s="3"/>
      <c r="I4" s="3"/>
      <c r="J4" s="3"/>
      <c r="K4" s="5"/>
      <c r="L4" s="5"/>
      <c r="M4" s="5"/>
      <c r="N4" s="5"/>
      <c r="O4" s="586"/>
      <c r="P4" s="5"/>
      <c r="Q4" s="5"/>
    </row>
    <row r="5" spans="1:19" ht="13.5" customHeight="1" x14ac:dyDescent="0.15">
      <c r="A5" s="1228" t="s">
        <v>51</v>
      </c>
      <c r="B5" s="1229"/>
      <c r="C5" s="1229"/>
      <c r="D5" s="1229"/>
      <c r="E5" s="1230"/>
      <c r="F5" s="375" t="s">
        <v>539</v>
      </c>
      <c r="G5" s="334" t="s">
        <v>538</v>
      </c>
      <c r="H5" s="334" t="s">
        <v>537</v>
      </c>
      <c r="I5" s="334" t="s">
        <v>536</v>
      </c>
      <c r="J5" s="387"/>
      <c r="K5" s="334" t="s">
        <v>535</v>
      </c>
      <c r="L5" s="334" t="s">
        <v>534</v>
      </c>
      <c r="M5" s="334" t="s">
        <v>533</v>
      </c>
      <c r="N5" s="507" t="s">
        <v>532</v>
      </c>
      <c r="O5" s="334" t="s">
        <v>513</v>
      </c>
      <c r="P5" s="1229" t="s">
        <v>531</v>
      </c>
      <c r="Q5" s="1230"/>
    </row>
    <row r="6" spans="1:19" ht="13.5" customHeight="1" x14ac:dyDescent="0.15">
      <c r="A6" s="508"/>
      <c r="B6" s="1196" t="s">
        <v>220</v>
      </c>
      <c r="C6" s="1260" t="s">
        <v>209</v>
      </c>
      <c r="D6" s="1270"/>
      <c r="E6" s="509" t="s">
        <v>210</v>
      </c>
      <c r="F6" s="742">
        <v>14132</v>
      </c>
      <c r="G6" s="742">
        <v>12550</v>
      </c>
      <c r="H6" s="742">
        <v>12787</v>
      </c>
      <c r="I6" s="748">
        <v>14456</v>
      </c>
      <c r="J6" s="510"/>
      <c r="K6" s="748">
        <v>14721</v>
      </c>
      <c r="L6" s="748">
        <v>18594</v>
      </c>
      <c r="M6" s="748">
        <v>20043</v>
      </c>
      <c r="N6" s="748">
        <v>20100</v>
      </c>
      <c r="O6" s="748">
        <v>20344</v>
      </c>
      <c r="P6" s="742">
        <v>23063</v>
      </c>
      <c r="Q6" s="754">
        <f>IF(O6 = 0, 0, -(P6/O6*100))</f>
        <v>-113.36511993708218</v>
      </c>
      <c r="R6" s="511">
        <f t="shared" ref="R6:R48" si="0">O6-N6</f>
        <v>244</v>
      </c>
      <c r="S6" s="511">
        <f>-(100+Q6)</f>
        <v>13.365119937082184</v>
      </c>
    </row>
    <row r="7" spans="1:19" ht="13.5" customHeight="1" x14ac:dyDescent="0.15">
      <c r="A7" s="512"/>
      <c r="B7" s="1196"/>
      <c r="C7" s="1268"/>
      <c r="D7" s="1270"/>
      <c r="E7" s="509" t="s">
        <v>211</v>
      </c>
      <c r="F7" s="743">
        <v>6053119</v>
      </c>
      <c r="G7" s="743">
        <v>5562964.4000000004</v>
      </c>
      <c r="H7" s="743">
        <v>5781686.7000000002</v>
      </c>
      <c r="I7" s="749">
        <v>6405205.4000000004</v>
      </c>
      <c r="J7" s="510"/>
      <c r="K7" s="749">
        <v>6502789.0999999996</v>
      </c>
      <c r="L7" s="749">
        <v>8250186.2000000002</v>
      </c>
      <c r="M7" s="749">
        <v>8921232.0999999996</v>
      </c>
      <c r="N7" s="749">
        <v>8998565.4000000004</v>
      </c>
      <c r="O7" s="749">
        <v>9087166.0999999996</v>
      </c>
      <c r="P7" s="743">
        <v>9974721.5</v>
      </c>
      <c r="Q7" s="755">
        <f t="shared" ref="Q7:Q63" si="1">IF(O7 = 0, 0, -(P7/O7*100))</f>
        <v>-109.76713081100169</v>
      </c>
      <c r="R7" s="511">
        <f t="shared" si="0"/>
        <v>88600.699999999255</v>
      </c>
      <c r="S7" s="511">
        <f t="shared" ref="S7:S63" si="2">-(100+Q7)</f>
        <v>9.7671308110016923</v>
      </c>
    </row>
    <row r="8" spans="1:19" ht="13.5" customHeight="1" x14ac:dyDescent="0.15">
      <c r="A8" s="512"/>
      <c r="B8" s="1196"/>
      <c r="C8" s="1271"/>
      <c r="D8" s="1267"/>
      <c r="E8" s="513" t="s">
        <v>212</v>
      </c>
      <c r="F8" s="744">
        <v>13470725890</v>
      </c>
      <c r="G8" s="744">
        <v>13524214827</v>
      </c>
      <c r="H8" s="744">
        <v>12938406895</v>
      </c>
      <c r="I8" s="750">
        <v>14005824298</v>
      </c>
      <c r="J8" s="514"/>
      <c r="K8" s="750">
        <v>13198208186</v>
      </c>
      <c r="L8" s="750">
        <v>16485427753</v>
      </c>
      <c r="M8" s="750">
        <v>19751996488</v>
      </c>
      <c r="N8" s="750">
        <v>18876562803</v>
      </c>
      <c r="O8" s="750">
        <v>18297758808</v>
      </c>
      <c r="P8" s="744">
        <v>20131966244</v>
      </c>
      <c r="Q8" s="756">
        <f t="shared" si="1"/>
        <v>-110.02421911473694</v>
      </c>
      <c r="R8" s="511">
        <f t="shared" si="0"/>
        <v>-578803995</v>
      </c>
      <c r="S8" s="511">
        <f t="shared" si="2"/>
        <v>10.024219114736937</v>
      </c>
    </row>
    <row r="9" spans="1:19" ht="13.5" customHeight="1" x14ac:dyDescent="0.15">
      <c r="A9" s="512"/>
      <c r="B9" s="1255"/>
      <c r="C9" s="1260" t="s">
        <v>101</v>
      </c>
      <c r="D9" s="1270"/>
      <c r="E9" s="509" t="s">
        <v>210</v>
      </c>
      <c r="F9" s="742">
        <v>5711</v>
      </c>
      <c r="G9" s="742">
        <v>5613</v>
      </c>
      <c r="H9" s="742">
        <v>6045</v>
      </c>
      <c r="I9" s="748">
        <v>6231</v>
      </c>
      <c r="J9" s="510"/>
      <c r="K9" s="748">
        <v>6156</v>
      </c>
      <c r="L9" s="748">
        <v>4922</v>
      </c>
      <c r="M9" s="748">
        <v>5875</v>
      </c>
      <c r="N9" s="748">
        <v>5887</v>
      </c>
      <c r="O9" s="748">
        <v>5296</v>
      </c>
      <c r="P9" s="742">
        <v>4939</v>
      </c>
      <c r="Q9" s="757">
        <f t="shared" si="1"/>
        <v>-93.259063444108762</v>
      </c>
      <c r="R9" s="511">
        <f t="shared" si="0"/>
        <v>-591</v>
      </c>
      <c r="S9" s="511">
        <f t="shared" si="2"/>
        <v>-6.7409365558912384</v>
      </c>
    </row>
    <row r="10" spans="1:19" ht="13.5" customHeight="1" x14ac:dyDescent="0.15">
      <c r="A10" s="512"/>
      <c r="B10" s="1255"/>
      <c r="C10" s="1268"/>
      <c r="D10" s="1270"/>
      <c r="E10" s="509" t="s">
        <v>211</v>
      </c>
      <c r="F10" s="743">
        <v>2628152</v>
      </c>
      <c r="G10" s="743">
        <v>2671210.5</v>
      </c>
      <c r="H10" s="743">
        <v>2961666.9</v>
      </c>
      <c r="I10" s="749">
        <v>3038316.7</v>
      </c>
      <c r="J10" s="510"/>
      <c r="K10" s="749">
        <v>3018718</v>
      </c>
      <c r="L10" s="749">
        <v>2462106.6</v>
      </c>
      <c r="M10" s="749">
        <v>2920885.5</v>
      </c>
      <c r="N10" s="749">
        <v>2929066.2</v>
      </c>
      <c r="O10" s="749">
        <v>2659753.4</v>
      </c>
      <c r="P10" s="743">
        <v>2459271.5</v>
      </c>
      <c r="Q10" s="755">
        <f t="shared" si="1"/>
        <v>-92.46238767849681</v>
      </c>
      <c r="R10" s="511">
        <f t="shared" si="0"/>
        <v>-269312.80000000028</v>
      </c>
      <c r="S10" s="511">
        <f t="shared" si="2"/>
        <v>-7.5376123215031896</v>
      </c>
    </row>
    <row r="11" spans="1:19" ht="13.5" customHeight="1" x14ac:dyDescent="0.15">
      <c r="A11" s="512"/>
      <c r="B11" s="1255"/>
      <c r="C11" s="1271"/>
      <c r="D11" s="1267"/>
      <c r="E11" s="513" t="s">
        <v>212</v>
      </c>
      <c r="F11" s="744">
        <v>4236230368</v>
      </c>
      <c r="G11" s="744">
        <v>4297322326</v>
      </c>
      <c r="H11" s="744">
        <v>4236892364</v>
      </c>
      <c r="I11" s="750">
        <v>4710731866</v>
      </c>
      <c r="J11" s="514"/>
      <c r="K11" s="750">
        <v>4734101254</v>
      </c>
      <c r="L11" s="750">
        <v>3714496888</v>
      </c>
      <c r="M11" s="750">
        <v>4483353965</v>
      </c>
      <c r="N11" s="750">
        <v>4288044881</v>
      </c>
      <c r="O11" s="750">
        <v>3997167693</v>
      </c>
      <c r="P11" s="744">
        <v>3949538327</v>
      </c>
      <c r="Q11" s="756">
        <f t="shared" si="1"/>
        <v>-98.808422121408356</v>
      </c>
      <c r="R11" s="511">
        <f t="shared" si="0"/>
        <v>-290877188</v>
      </c>
      <c r="S11" s="511">
        <f t="shared" si="2"/>
        <v>-1.1915778785916444</v>
      </c>
    </row>
    <row r="12" spans="1:19" ht="13.5" customHeight="1" x14ac:dyDescent="0.15">
      <c r="A12" s="512"/>
      <c r="B12" s="1255"/>
      <c r="C12" s="1257" t="s">
        <v>213</v>
      </c>
      <c r="D12" s="1266"/>
      <c r="E12" s="515" t="s">
        <v>210</v>
      </c>
      <c r="F12" s="742">
        <v>3506</v>
      </c>
      <c r="G12" s="742">
        <v>2895</v>
      </c>
      <c r="H12" s="742">
        <v>2823</v>
      </c>
      <c r="I12" s="748">
        <v>2559</v>
      </c>
      <c r="J12" s="510"/>
      <c r="K12" s="748">
        <v>2358</v>
      </c>
      <c r="L12" s="748">
        <v>2177</v>
      </c>
      <c r="M12" s="748">
        <v>1803</v>
      </c>
      <c r="N12" s="748">
        <v>1836</v>
      </c>
      <c r="O12" s="748">
        <v>1810</v>
      </c>
      <c r="P12" s="742">
        <v>1730</v>
      </c>
      <c r="Q12" s="754">
        <f t="shared" si="1"/>
        <v>-95.58011049723757</v>
      </c>
      <c r="R12" s="511">
        <f t="shared" si="0"/>
        <v>-26</v>
      </c>
      <c r="S12" s="511">
        <f t="shared" si="2"/>
        <v>-4.4198895027624303</v>
      </c>
    </row>
    <row r="13" spans="1:19" ht="13.5" customHeight="1" x14ac:dyDescent="0.15">
      <c r="A13" s="512"/>
      <c r="B13" s="1255"/>
      <c r="C13" s="1268"/>
      <c r="D13" s="1270"/>
      <c r="E13" s="383" t="s">
        <v>211</v>
      </c>
      <c r="F13" s="743">
        <v>1157821.3999999999</v>
      </c>
      <c r="G13" s="743">
        <v>985027.9</v>
      </c>
      <c r="H13" s="743">
        <v>1013432.6</v>
      </c>
      <c r="I13" s="749">
        <v>900410.5</v>
      </c>
      <c r="J13" s="510"/>
      <c r="K13" s="749">
        <v>820526.8</v>
      </c>
      <c r="L13" s="749">
        <v>754270.2</v>
      </c>
      <c r="M13" s="749">
        <v>609468.30000000005</v>
      </c>
      <c r="N13" s="749">
        <v>573803</v>
      </c>
      <c r="O13" s="749">
        <v>563792.19999999995</v>
      </c>
      <c r="P13" s="743">
        <v>548337</v>
      </c>
      <c r="Q13" s="755">
        <f t="shared" si="1"/>
        <v>-97.258706310587499</v>
      </c>
      <c r="R13" s="511">
        <f t="shared" si="0"/>
        <v>-10010.800000000047</v>
      </c>
      <c r="S13" s="511">
        <f t="shared" si="2"/>
        <v>-2.7412936894125011</v>
      </c>
    </row>
    <row r="14" spans="1:19" ht="13.5" customHeight="1" x14ac:dyDescent="0.15">
      <c r="A14" s="512"/>
      <c r="B14" s="1255"/>
      <c r="C14" s="1271"/>
      <c r="D14" s="1267"/>
      <c r="E14" s="516" t="s">
        <v>212</v>
      </c>
      <c r="F14" s="744">
        <v>962683215</v>
      </c>
      <c r="G14" s="744">
        <v>735241593</v>
      </c>
      <c r="H14" s="744">
        <v>772582730</v>
      </c>
      <c r="I14" s="750">
        <v>698431206</v>
      </c>
      <c r="J14" s="514"/>
      <c r="K14" s="750">
        <v>628953200</v>
      </c>
      <c r="L14" s="750">
        <v>543219829</v>
      </c>
      <c r="M14" s="750">
        <v>419007252</v>
      </c>
      <c r="N14" s="750">
        <v>374815039</v>
      </c>
      <c r="O14" s="750">
        <v>369751251</v>
      </c>
      <c r="P14" s="744">
        <v>414010710</v>
      </c>
      <c r="Q14" s="756">
        <f t="shared" si="1"/>
        <v>-111.97006335483634</v>
      </c>
      <c r="R14" s="511">
        <f t="shared" si="0"/>
        <v>-5063788</v>
      </c>
      <c r="S14" s="511">
        <f t="shared" si="2"/>
        <v>11.970063354836341</v>
      </c>
    </row>
    <row r="15" spans="1:19" ht="13.5" customHeight="1" x14ac:dyDescent="0.15">
      <c r="A15" s="512" t="s">
        <v>336</v>
      </c>
      <c r="B15" s="1255"/>
      <c r="C15" s="1257" t="s">
        <v>214</v>
      </c>
      <c r="D15" s="1266"/>
      <c r="E15" s="515" t="s">
        <v>210</v>
      </c>
      <c r="F15" s="742">
        <v>0</v>
      </c>
      <c r="G15" s="742">
        <v>0</v>
      </c>
      <c r="H15" s="742">
        <v>0</v>
      </c>
      <c r="I15" s="748">
        <v>0</v>
      </c>
      <c r="J15" s="517"/>
      <c r="K15" s="748">
        <v>0</v>
      </c>
      <c r="L15" s="748">
        <v>0</v>
      </c>
      <c r="M15" s="748">
        <v>0</v>
      </c>
      <c r="N15" s="748">
        <v>0</v>
      </c>
      <c r="O15" s="748">
        <v>0</v>
      </c>
      <c r="P15" s="742">
        <v>0</v>
      </c>
      <c r="Q15" s="758">
        <f t="shared" si="1"/>
        <v>0</v>
      </c>
      <c r="R15" s="511">
        <f t="shared" si="0"/>
        <v>0</v>
      </c>
      <c r="S15" s="511">
        <f t="shared" si="2"/>
        <v>-100</v>
      </c>
    </row>
    <row r="16" spans="1:19" ht="13.5" customHeight="1" x14ac:dyDescent="0.15">
      <c r="A16" s="512"/>
      <c r="B16" s="1255"/>
      <c r="C16" s="1268"/>
      <c r="D16" s="1270"/>
      <c r="E16" s="383" t="s">
        <v>211</v>
      </c>
      <c r="F16" s="743">
        <v>0</v>
      </c>
      <c r="G16" s="743">
        <v>0</v>
      </c>
      <c r="H16" s="743">
        <v>0</v>
      </c>
      <c r="I16" s="749">
        <v>0</v>
      </c>
      <c r="J16" s="517"/>
      <c r="K16" s="749">
        <v>0</v>
      </c>
      <c r="L16" s="749">
        <v>0</v>
      </c>
      <c r="M16" s="749">
        <v>0</v>
      </c>
      <c r="N16" s="749">
        <v>0</v>
      </c>
      <c r="O16" s="749">
        <v>0</v>
      </c>
      <c r="P16" s="743">
        <v>0</v>
      </c>
      <c r="Q16" s="759">
        <f t="shared" si="1"/>
        <v>0</v>
      </c>
      <c r="R16" s="511">
        <f t="shared" si="0"/>
        <v>0</v>
      </c>
      <c r="S16" s="511">
        <f t="shared" si="2"/>
        <v>-100</v>
      </c>
    </row>
    <row r="17" spans="1:19" ht="13.5" customHeight="1" x14ac:dyDescent="0.15">
      <c r="A17" s="512"/>
      <c r="B17" s="1255"/>
      <c r="C17" s="1271"/>
      <c r="D17" s="1267"/>
      <c r="E17" s="516" t="s">
        <v>212</v>
      </c>
      <c r="F17" s="744">
        <v>0</v>
      </c>
      <c r="G17" s="744">
        <v>0</v>
      </c>
      <c r="H17" s="744">
        <v>0</v>
      </c>
      <c r="I17" s="750">
        <v>0</v>
      </c>
      <c r="J17" s="517"/>
      <c r="K17" s="750">
        <v>0</v>
      </c>
      <c r="L17" s="750">
        <v>0</v>
      </c>
      <c r="M17" s="750">
        <v>0</v>
      </c>
      <c r="N17" s="750">
        <v>0</v>
      </c>
      <c r="O17" s="750">
        <v>0</v>
      </c>
      <c r="P17" s="744">
        <v>0</v>
      </c>
      <c r="Q17" s="760">
        <f t="shared" si="1"/>
        <v>0</v>
      </c>
      <c r="R17" s="511">
        <f t="shared" si="0"/>
        <v>0</v>
      </c>
      <c r="S17" s="511">
        <f t="shared" si="2"/>
        <v>-100</v>
      </c>
    </row>
    <row r="18" spans="1:19" ht="13.5" customHeight="1" x14ac:dyDescent="0.15">
      <c r="A18" s="512"/>
      <c r="B18" s="1255"/>
      <c r="C18" s="1257" t="s">
        <v>215</v>
      </c>
      <c r="D18" s="1259"/>
      <c r="E18" s="518" t="s">
        <v>338</v>
      </c>
      <c r="F18" s="742">
        <v>23443</v>
      </c>
      <c r="G18" s="742">
        <v>21098</v>
      </c>
      <c r="H18" s="742">
        <v>21708</v>
      </c>
      <c r="I18" s="748">
        <v>23300</v>
      </c>
      <c r="J18" s="514"/>
      <c r="K18" s="748">
        <v>23320</v>
      </c>
      <c r="L18" s="748">
        <v>25845</v>
      </c>
      <c r="M18" s="748">
        <v>27817</v>
      </c>
      <c r="N18" s="748">
        <v>27924</v>
      </c>
      <c r="O18" s="748">
        <v>27553</v>
      </c>
      <c r="P18" s="742">
        <v>29823</v>
      </c>
      <c r="Q18" s="761">
        <f t="shared" si="1"/>
        <v>-108.23866729575727</v>
      </c>
      <c r="R18" s="511">
        <f t="shared" si="0"/>
        <v>-371</v>
      </c>
      <c r="S18" s="511">
        <f t="shared" si="2"/>
        <v>8.2386672957572671</v>
      </c>
    </row>
    <row r="19" spans="1:19" ht="13.5" customHeight="1" x14ac:dyDescent="0.15">
      <c r="A19" s="512"/>
      <c r="B19" s="1255"/>
      <c r="C19" s="1260"/>
      <c r="D19" s="1262"/>
      <c r="E19" s="509" t="s">
        <v>210</v>
      </c>
      <c r="F19" s="745">
        <f t="shared" ref="F19:I21" si="3">F6+F9+F12+F15</f>
        <v>23349</v>
      </c>
      <c r="G19" s="745">
        <f t="shared" si="3"/>
        <v>21058</v>
      </c>
      <c r="H19" s="745">
        <f t="shared" si="3"/>
        <v>21655</v>
      </c>
      <c r="I19" s="751">
        <f t="shared" si="3"/>
        <v>23246</v>
      </c>
      <c r="J19" s="514"/>
      <c r="K19" s="751">
        <f t="shared" ref="K19:P21" si="4">K6+K9+K12+K15</f>
        <v>23235</v>
      </c>
      <c r="L19" s="751">
        <f t="shared" si="4"/>
        <v>25693</v>
      </c>
      <c r="M19" s="751">
        <f t="shared" si="4"/>
        <v>27721</v>
      </c>
      <c r="N19" s="751">
        <f t="shared" si="4"/>
        <v>27823</v>
      </c>
      <c r="O19" s="751">
        <f t="shared" si="4"/>
        <v>27450</v>
      </c>
      <c r="P19" s="745">
        <f t="shared" si="4"/>
        <v>29732</v>
      </c>
      <c r="Q19" s="757">
        <f t="shared" si="1"/>
        <v>-108.31329690346084</v>
      </c>
      <c r="R19" s="511">
        <f t="shared" si="0"/>
        <v>-373</v>
      </c>
      <c r="S19" s="511">
        <f t="shared" si="2"/>
        <v>8.3132969034608379</v>
      </c>
    </row>
    <row r="20" spans="1:19" ht="13.5" customHeight="1" x14ac:dyDescent="0.15">
      <c r="A20" s="512"/>
      <c r="B20" s="1255"/>
      <c r="C20" s="1260"/>
      <c r="D20" s="1262"/>
      <c r="E20" s="383" t="s">
        <v>211</v>
      </c>
      <c r="F20" s="743">
        <f t="shared" si="3"/>
        <v>9839092.4000000004</v>
      </c>
      <c r="G20" s="743">
        <f t="shared" si="3"/>
        <v>9219202.8000000007</v>
      </c>
      <c r="H20" s="743">
        <f t="shared" si="3"/>
        <v>9756786.1999999993</v>
      </c>
      <c r="I20" s="749">
        <f t="shared" si="3"/>
        <v>10343932.600000001</v>
      </c>
      <c r="J20" s="510"/>
      <c r="K20" s="749">
        <f t="shared" si="4"/>
        <v>10342033.9</v>
      </c>
      <c r="L20" s="749">
        <f t="shared" si="4"/>
        <v>11466563</v>
      </c>
      <c r="M20" s="749">
        <f t="shared" si="4"/>
        <v>12451585.9</v>
      </c>
      <c r="N20" s="749">
        <f t="shared" si="4"/>
        <v>12501434.600000001</v>
      </c>
      <c r="O20" s="749">
        <f t="shared" si="4"/>
        <v>12310711.699999999</v>
      </c>
      <c r="P20" s="743">
        <f t="shared" si="4"/>
        <v>12982330</v>
      </c>
      <c r="Q20" s="755">
        <f t="shared" si="1"/>
        <v>-105.45556029875999</v>
      </c>
      <c r="R20" s="511">
        <f t="shared" si="0"/>
        <v>-190722.90000000224</v>
      </c>
      <c r="S20" s="511">
        <f t="shared" si="2"/>
        <v>5.4555602987599912</v>
      </c>
    </row>
    <row r="21" spans="1:19" ht="13.5" customHeight="1" x14ac:dyDescent="0.15">
      <c r="A21" s="512"/>
      <c r="B21" s="1256"/>
      <c r="C21" s="1263"/>
      <c r="D21" s="1265"/>
      <c r="E21" s="516" t="s">
        <v>212</v>
      </c>
      <c r="F21" s="744">
        <f t="shared" si="3"/>
        <v>18669639473</v>
      </c>
      <c r="G21" s="744">
        <f t="shared" si="3"/>
        <v>18556778746</v>
      </c>
      <c r="H21" s="744">
        <f t="shared" si="3"/>
        <v>17947881989</v>
      </c>
      <c r="I21" s="750">
        <f t="shared" si="3"/>
        <v>19414987370</v>
      </c>
      <c r="J21" s="514"/>
      <c r="K21" s="750">
        <f t="shared" si="4"/>
        <v>18561262640</v>
      </c>
      <c r="L21" s="750">
        <f t="shared" si="4"/>
        <v>20743144470</v>
      </c>
      <c r="M21" s="750">
        <f t="shared" si="4"/>
        <v>24654357705</v>
      </c>
      <c r="N21" s="750">
        <f t="shared" si="4"/>
        <v>23539422723</v>
      </c>
      <c r="O21" s="750">
        <f t="shared" si="4"/>
        <v>22664677752</v>
      </c>
      <c r="P21" s="744">
        <f t="shared" si="4"/>
        <v>24495515281</v>
      </c>
      <c r="Q21" s="756">
        <f t="shared" si="1"/>
        <v>-108.0779332008744</v>
      </c>
      <c r="R21" s="511">
        <f t="shared" si="0"/>
        <v>-874744971</v>
      </c>
      <c r="S21" s="511">
        <f t="shared" si="2"/>
        <v>8.0779332008743978</v>
      </c>
    </row>
    <row r="22" spans="1:19" ht="13.5" customHeight="1" x14ac:dyDescent="0.15">
      <c r="A22" s="512"/>
      <c r="B22" s="1257" t="s">
        <v>18</v>
      </c>
      <c r="C22" s="1258"/>
      <c r="D22" s="1259"/>
      <c r="E22" s="518" t="s">
        <v>338</v>
      </c>
      <c r="F22" s="742">
        <v>137507</v>
      </c>
      <c r="G22" s="742">
        <v>133440</v>
      </c>
      <c r="H22" s="742">
        <v>132800</v>
      </c>
      <c r="I22" s="748">
        <v>124184</v>
      </c>
      <c r="J22" s="514"/>
      <c r="K22" s="748">
        <v>128877</v>
      </c>
      <c r="L22" s="748">
        <v>125986</v>
      </c>
      <c r="M22" s="748">
        <v>123589</v>
      </c>
      <c r="N22" s="748">
        <v>117734</v>
      </c>
      <c r="O22" s="748">
        <v>109956</v>
      </c>
      <c r="P22" s="742">
        <v>113841</v>
      </c>
      <c r="Q22" s="754">
        <f t="shared" si="1"/>
        <v>-103.53323147440794</v>
      </c>
      <c r="R22" s="511">
        <f t="shared" si="0"/>
        <v>-7778</v>
      </c>
      <c r="S22" s="511">
        <f t="shared" si="2"/>
        <v>3.5332314744079412</v>
      </c>
    </row>
    <row r="23" spans="1:19" ht="13.5" customHeight="1" x14ac:dyDescent="0.15">
      <c r="A23" s="512"/>
      <c r="B23" s="1260"/>
      <c r="C23" s="1261"/>
      <c r="D23" s="1262"/>
      <c r="E23" s="509" t="s">
        <v>210</v>
      </c>
      <c r="F23" s="745">
        <v>137437</v>
      </c>
      <c r="G23" s="745">
        <v>133161</v>
      </c>
      <c r="H23" s="745">
        <v>132911</v>
      </c>
      <c r="I23" s="751">
        <v>124018</v>
      </c>
      <c r="J23" s="510"/>
      <c r="K23" s="751">
        <v>128781</v>
      </c>
      <c r="L23" s="751">
        <v>125903</v>
      </c>
      <c r="M23" s="751">
        <v>123422</v>
      </c>
      <c r="N23" s="751">
        <v>117420</v>
      </c>
      <c r="O23" s="751">
        <v>109966</v>
      </c>
      <c r="P23" s="745">
        <v>113579</v>
      </c>
      <c r="Q23" s="755">
        <f t="shared" si="1"/>
        <v>-103.28556099157922</v>
      </c>
      <c r="R23" s="511">
        <f t="shared" si="0"/>
        <v>-7454</v>
      </c>
      <c r="S23" s="511">
        <f t="shared" si="2"/>
        <v>3.2855609915792172</v>
      </c>
    </row>
    <row r="24" spans="1:19" ht="13.5" customHeight="1" x14ac:dyDescent="0.15">
      <c r="A24" s="512"/>
      <c r="B24" s="1260"/>
      <c r="C24" s="1261"/>
      <c r="D24" s="1262"/>
      <c r="E24" s="383" t="s">
        <v>211</v>
      </c>
      <c r="F24" s="743">
        <v>10490660</v>
      </c>
      <c r="G24" s="743">
        <v>10208390.6</v>
      </c>
      <c r="H24" s="743">
        <v>10151054.5</v>
      </c>
      <c r="I24" s="749">
        <v>9546545.6999999993</v>
      </c>
      <c r="J24" s="510"/>
      <c r="K24" s="749">
        <v>9968427.9000000004</v>
      </c>
      <c r="L24" s="749">
        <v>9657195.9000000004</v>
      </c>
      <c r="M24" s="749">
        <v>9488492.5</v>
      </c>
      <c r="N24" s="749">
        <v>9027469.0999999996</v>
      </c>
      <c r="O24" s="749">
        <v>8632187.5999999996</v>
      </c>
      <c r="P24" s="743">
        <v>8862673.3000000007</v>
      </c>
      <c r="Q24" s="755">
        <f t="shared" si="1"/>
        <v>-102.67007287932437</v>
      </c>
      <c r="R24" s="511">
        <f t="shared" si="0"/>
        <v>-395281.5</v>
      </c>
      <c r="S24" s="511">
        <f t="shared" si="2"/>
        <v>2.6700728793243655</v>
      </c>
    </row>
    <row r="25" spans="1:19" ht="13.5" customHeight="1" x14ac:dyDescent="0.15">
      <c r="A25" s="512"/>
      <c r="B25" s="1263"/>
      <c r="C25" s="1264"/>
      <c r="D25" s="1265"/>
      <c r="E25" s="516" t="s">
        <v>212</v>
      </c>
      <c r="F25" s="744">
        <v>5372464034</v>
      </c>
      <c r="G25" s="744">
        <v>5068570294</v>
      </c>
      <c r="H25" s="744">
        <v>5373951294</v>
      </c>
      <c r="I25" s="750">
        <v>4586759908</v>
      </c>
      <c r="J25" s="514"/>
      <c r="K25" s="750">
        <v>4811415014</v>
      </c>
      <c r="L25" s="750">
        <v>5089077902</v>
      </c>
      <c r="M25" s="750">
        <v>4703976004</v>
      </c>
      <c r="N25" s="750">
        <v>5002884410</v>
      </c>
      <c r="O25" s="750">
        <v>4798408514</v>
      </c>
      <c r="P25" s="744">
        <v>5348444804</v>
      </c>
      <c r="Q25" s="756">
        <f t="shared" si="1"/>
        <v>-111.4628900060342</v>
      </c>
      <c r="R25" s="511">
        <f t="shared" si="0"/>
        <v>-204475896</v>
      </c>
      <c r="S25" s="511">
        <f t="shared" si="2"/>
        <v>11.4628900060342</v>
      </c>
    </row>
    <row r="26" spans="1:19" ht="13.5" customHeight="1" x14ac:dyDescent="0.15">
      <c r="A26" s="512"/>
      <c r="B26" s="1257" t="s">
        <v>19</v>
      </c>
      <c r="C26" s="1258"/>
      <c r="D26" s="1266"/>
      <c r="E26" s="515" t="s">
        <v>210</v>
      </c>
      <c r="F26" s="742">
        <v>35</v>
      </c>
      <c r="G26" s="742">
        <v>21</v>
      </c>
      <c r="H26" s="742">
        <v>15</v>
      </c>
      <c r="I26" s="748">
        <v>16</v>
      </c>
      <c r="J26" s="510"/>
      <c r="K26" s="748">
        <v>12</v>
      </c>
      <c r="L26" s="748">
        <v>15</v>
      </c>
      <c r="M26" s="748">
        <v>9</v>
      </c>
      <c r="N26" s="748">
        <v>5</v>
      </c>
      <c r="O26" s="748">
        <v>12</v>
      </c>
      <c r="P26" s="742">
        <v>10</v>
      </c>
      <c r="Q26" s="761">
        <f t="shared" si="1"/>
        <v>-83.333333333333343</v>
      </c>
      <c r="R26" s="511">
        <f t="shared" si="0"/>
        <v>7</v>
      </c>
      <c r="S26" s="511">
        <f t="shared" si="2"/>
        <v>-16.666666666666657</v>
      </c>
    </row>
    <row r="27" spans="1:19" ht="13.5" customHeight="1" x14ac:dyDescent="0.15">
      <c r="A27" s="512"/>
      <c r="B27" s="1268"/>
      <c r="C27" s="1269"/>
      <c r="D27" s="1270"/>
      <c r="E27" s="383" t="s">
        <v>211</v>
      </c>
      <c r="F27" s="743">
        <v>4208.6000000000004</v>
      </c>
      <c r="G27" s="743">
        <v>2992.6</v>
      </c>
      <c r="H27" s="743">
        <v>1736.7</v>
      </c>
      <c r="I27" s="749">
        <v>2858.4</v>
      </c>
      <c r="J27" s="510"/>
      <c r="K27" s="749">
        <v>1512.2</v>
      </c>
      <c r="L27" s="749">
        <v>1993.8</v>
      </c>
      <c r="M27" s="749">
        <v>1171.2</v>
      </c>
      <c r="N27" s="749">
        <v>853.1</v>
      </c>
      <c r="O27" s="749">
        <v>1636</v>
      </c>
      <c r="P27" s="743">
        <v>1204.2</v>
      </c>
      <c r="Q27" s="757">
        <f t="shared" si="1"/>
        <v>-73.606356968215152</v>
      </c>
      <c r="R27" s="511">
        <f>O27-N27</f>
        <v>782.9</v>
      </c>
      <c r="S27" s="511">
        <f t="shared" si="2"/>
        <v>-26.393643031784848</v>
      </c>
    </row>
    <row r="28" spans="1:19" ht="13.5" customHeight="1" x14ac:dyDescent="0.15">
      <c r="A28" s="512"/>
      <c r="B28" s="1271"/>
      <c r="C28" s="1272"/>
      <c r="D28" s="1267"/>
      <c r="E28" s="516" t="s">
        <v>212</v>
      </c>
      <c r="F28" s="744">
        <v>2762592</v>
      </c>
      <c r="G28" s="744">
        <v>1262781</v>
      </c>
      <c r="H28" s="744">
        <v>605959</v>
      </c>
      <c r="I28" s="750">
        <v>1748117</v>
      </c>
      <c r="J28" s="514"/>
      <c r="K28" s="750">
        <v>680609</v>
      </c>
      <c r="L28" s="750">
        <v>1003165</v>
      </c>
      <c r="M28" s="750">
        <v>487760</v>
      </c>
      <c r="N28" s="750">
        <v>387858</v>
      </c>
      <c r="O28" s="750">
        <v>793195</v>
      </c>
      <c r="P28" s="744">
        <v>673950</v>
      </c>
      <c r="Q28" s="756">
        <f t="shared" si="1"/>
        <v>-84.966496258801428</v>
      </c>
      <c r="R28" s="511">
        <f t="shared" si="0"/>
        <v>405337</v>
      </c>
      <c r="S28" s="511">
        <f t="shared" si="2"/>
        <v>-15.033503741198572</v>
      </c>
    </row>
    <row r="29" spans="1:19" ht="13.5" customHeight="1" x14ac:dyDescent="0.15">
      <c r="A29" s="512"/>
      <c r="B29" s="1257" t="s">
        <v>216</v>
      </c>
      <c r="C29" s="1258"/>
      <c r="D29" s="1266"/>
      <c r="E29" s="515" t="s">
        <v>210</v>
      </c>
      <c r="F29" s="742">
        <v>0</v>
      </c>
      <c r="G29" s="742">
        <v>0</v>
      </c>
      <c r="H29" s="742">
        <v>0</v>
      </c>
      <c r="I29" s="748">
        <v>0</v>
      </c>
      <c r="J29" s="517"/>
      <c r="K29" s="748">
        <v>0</v>
      </c>
      <c r="L29" s="748">
        <v>0</v>
      </c>
      <c r="M29" s="748">
        <v>0</v>
      </c>
      <c r="N29" s="748">
        <v>0</v>
      </c>
      <c r="O29" s="748">
        <v>0</v>
      </c>
      <c r="P29" s="742">
        <v>0</v>
      </c>
      <c r="Q29" s="762">
        <f t="shared" si="1"/>
        <v>0</v>
      </c>
      <c r="R29" s="511">
        <f t="shared" si="0"/>
        <v>0</v>
      </c>
      <c r="S29" s="511">
        <f t="shared" si="2"/>
        <v>-100</v>
      </c>
    </row>
    <row r="30" spans="1:19" ht="13.5" customHeight="1" x14ac:dyDescent="0.15">
      <c r="A30" s="512"/>
      <c r="B30" s="1268"/>
      <c r="C30" s="1269"/>
      <c r="D30" s="1270"/>
      <c r="E30" s="383" t="s">
        <v>211</v>
      </c>
      <c r="F30" s="743">
        <v>0</v>
      </c>
      <c r="G30" s="743">
        <v>0</v>
      </c>
      <c r="H30" s="743">
        <v>0</v>
      </c>
      <c r="I30" s="749">
        <v>0</v>
      </c>
      <c r="J30" s="517"/>
      <c r="K30" s="749">
        <v>0</v>
      </c>
      <c r="L30" s="749">
        <v>0</v>
      </c>
      <c r="M30" s="749">
        <v>0</v>
      </c>
      <c r="N30" s="749">
        <v>0</v>
      </c>
      <c r="O30" s="749">
        <v>0</v>
      </c>
      <c r="P30" s="743">
        <v>0</v>
      </c>
      <c r="Q30" s="759">
        <f t="shared" si="1"/>
        <v>0</v>
      </c>
      <c r="R30" s="511">
        <f t="shared" si="0"/>
        <v>0</v>
      </c>
      <c r="S30" s="511">
        <f t="shared" si="2"/>
        <v>-100</v>
      </c>
    </row>
    <row r="31" spans="1:19" ht="13.5" customHeight="1" x14ac:dyDescent="0.15">
      <c r="A31" s="512"/>
      <c r="B31" s="1271"/>
      <c r="C31" s="1272"/>
      <c r="D31" s="1267"/>
      <c r="E31" s="516" t="s">
        <v>212</v>
      </c>
      <c r="F31" s="744">
        <v>0</v>
      </c>
      <c r="G31" s="744">
        <v>0</v>
      </c>
      <c r="H31" s="744">
        <v>0</v>
      </c>
      <c r="I31" s="750">
        <v>0</v>
      </c>
      <c r="J31" s="517"/>
      <c r="K31" s="750">
        <v>0</v>
      </c>
      <c r="L31" s="750">
        <v>0</v>
      </c>
      <c r="M31" s="750">
        <v>0</v>
      </c>
      <c r="N31" s="750">
        <v>0</v>
      </c>
      <c r="O31" s="750">
        <v>0</v>
      </c>
      <c r="P31" s="744">
        <v>0</v>
      </c>
      <c r="Q31" s="760">
        <f t="shared" si="1"/>
        <v>0</v>
      </c>
      <c r="R31" s="511">
        <f t="shared" si="0"/>
        <v>0</v>
      </c>
      <c r="S31" s="511">
        <f t="shared" si="2"/>
        <v>-100</v>
      </c>
    </row>
    <row r="32" spans="1:19" ht="13.5" customHeight="1" x14ac:dyDescent="0.15">
      <c r="A32" s="512"/>
      <c r="B32" s="1195" t="s">
        <v>221</v>
      </c>
      <c r="C32" s="1257" t="s">
        <v>49</v>
      </c>
      <c r="D32" s="1266"/>
      <c r="E32" s="515" t="s">
        <v>211</v>
      </c>
      <c r="F32" s="746">
        <v>33716</v>
      </c>
      <c r="G32" s="746">
        <v>24663.7</v>
      </c>
      <c r="H32" s="746">
        <v>15103.3</v>
      </c>
      <c r="I32" s="752">
        <v>14080.4</v>
      </c>
      <c r="J32" s="510"/>
      <c r="K32" s="752">
        <v>10558</v>
      </c>
      <c r="L32" s="752">
        <v>7328.1</v>
      </c>
      <c r="M32" s="752">
        <v>7844.6</v>
      </c>
      <c r="N32" s="752">
        <v>7077.1</v>
      </c>
      <c r="O32" s="752">
        <v>7975.6</v>
      </c>
      <c r="P32" s="746">
        <v>3985.5</v>
      </c>
      <c r="Q32" s="754">
        <f t="shared" si="1"/>
        <v>-49.971162044234916</v>
      </c>
      <c r="R32" s="511">
        <f t="shared" si="0"/>
        <v>898.5</v>
      </c>
      <c r="S32" s="511">
        <f t="shared" si="2"/>
        <v>-50.028837955765084</v>
      </c>
    </row>
    <row r="33" spans="1:19" ht="13.5" customHeight="1" x14ac:dyDescent="0.15">
      <c r="A33" s="512"/>
      <c r="B33" s="1255"/>
      <c r="C33" s="1263"/>
      <c r="D33" s="1267"/>
      <c r="E33" s="516" t="s">
        <v>212</v>
      </c>
      <c r="F33" s="744">
        <v>103526169</v>
      </c>
      <c r="G33" s="744">
        <v>83838143</v>
      </c>
      <c r="H33" s="744">
        <v>54188658</v>
      </c>
      <c r="I33" s="750">
        <v>49534228</v>
      </c>
      <c r="J33" s="514"/>
      <c r="K33" s="750">
        <v>34177411</v>
      </c>
      <c r="L33" s="750">
        <v>21928679</v>
      </c>
      <c r="M33" s="750">
        <v>25701270</v>
      </c>
      <c r="N33" s="750">
        <v>29616072</v>
      </c>
      <c r="O33" s="750">
        <v>37565956</v>
      </c>
      <c r="P33" s="744">
        <v>17568899</v>
      </c>
      <c r="Q33" s="756">
        <f t="shared" si="1"/>
        <v>-46.768140281056603</v>
      </c>
      <c r="R33" s="511">
        <f t="shared" si="0"/>
        <v>7949884</v>
      </c>
      <c r="S33" s="511">
        <f t="shared" si="2"/>
        <v>-53.231859718943397</v>
      </c>
    </row>
    <row r="34" spans="1:19" ht="13.5" customHeight="1" x14ac:dyDescent="0.15">
      <c r="A34" s="512" t="s">
        <v>337</v>
      </c>
      <c r="B34" s="1255"/>
      <c r="C34" s="1257" t="s">
        <v>18</v>
      </c>
      <c r="D34" s="1266"/>
      <c r="E34" s="515" t="s">
        <v>211</v>
      </c>
      <c r="F34" s="743">
        <v>0</v>
      </c>
      <c r="G34" s="743">
        <v>0</v>
      </c>
      <c r="H34" s="743">
        <v>0</v>
      </c>
      <c r="I34" s="749">
        <v>0</v>
      </c>
      <c r="J34" s="517"/>
      <c r="K34" s="749">
        <v>0</v>
      </c>
      <c r="L34" s="749">
        <v>0</v>
      </c>
      <c r="M34" s="749">
        <v>0</v>
      </c>
      <c r="N34" s="749">
        <v>0</v>
      </c>
      <c r="O34" s="749">
        <v>0</v>
      </c>
      <c r="P34" s="743">
        <v>0</v>
      </c>
      <c r="Q34" s="762">
        <f t="shared" si="1"/>
        <v>0</v>
      </c>
      <c r="R34" s="511">
        <f t="shared" si="0"/>
        <v>0</v>
      </c>
      <c r="S34" s="511">
        <f t="shared" si="2"/>
        <v>-100</v>
      </c>
    </row>
    <row r="35" spans="1:19" ht="13.5" customHeight="1" x14ac:dyDescent="0.15">
      <c r="A35" s="512"/>
      <c r="B35" s="1255"/>
      <c r="C35" s="1263"/>
      <c r="D35" s="1267"/>
      <c r="E35" s="516" t="s">
        <v>212</v>
      </c>
      <c r="F35" s="747">
        <v>0</v>
      </c>
      <c r="G35" s="747">
        <v>0</v>
      </c>
      <c r="H35" s="747">
        <v>0</v>
      </c>
      <c r="I35" s="753">
        <v>0</v>
      </c>
      <c r="J35" s="517"/>
      <c r="K35" s="753">
        <v>0</v>
      </c>
      <c r="L35" s="753">
        <v>0</v>
      </c>
      <c r="M35" s="753">
        <v>0</v>
      </c>
      <c r="N35" s="753">
        <v>0</v>
      </c>
      <c r="O35" s="753">
        <v>0</v>
      </c>
      <c r="P35" s="747">
        <v>0</v>
      </c>
      <c r="Q35" s="758">
        <f t="shared" si="1"/>
        <v>0</v>
      </c>
      <c r="R35" s="511">
        <f t="shared" si="0"/>
        <v>0</v>
      </c>
      <c r="S35" s="511">
        <f t="shared" si="2"/>
        <v>-100</v>
      </c>
    </row>
    <row r="36" spans="1:19" ht="13.5" customHeight="1" x14ac:dyDescent="0.15">
      <c r="A36" s="512"/>
      <c r="B36" s="1255"/>
      <c r="C36" s="1257" t="s">
        <v>21</v>
      </c>
      <c r="D36" s="1266"/>
      <c r="E36" s="515" t="s">
        <v>211</v>
      </c>
      <c r="F36" s="746">
        <f t="shared" ref="F36:I37" si="5">F32+F34</f>
        <v>33716</v>
      </c>
      <c r="G36" s="746">
        <f t="shared" si="5"/>
        <v>24663.7</v>
      </c>
      <c r="H36" s="746">
        <f t="shared" si="5"/>
        <v>15103.3</v>
      </c>
      <c r="I36" s="752">
        <f t="shared" si="5"/>
        <v>14080.4</v>
      </c>
      <c r="J36" s="520"/>
      <c r="K36" s="752">
        <f t="shared" ref="K36:P37" si="6">K32+K34</f>
        <v>10558</v>
      </c>
      <c r="L36" s="752">
        <f t="shared" si="6"/>
        <v>7328.1</v>
      </c>
      <c r="M36" s="752">
        <f t="shared" si="6"/>
        <v>7844.6</v>
      </c>
      <c r="N36" s="752">
        <f t="shared" si="6"/>
        <v>7077.1</v>
      </c>
      <c r="O36" s="752">
        <f t="shared" si="6"/>
        <v>7975.6</v>
      </c>
      <c r="P36" s="746">
        <f t="shared" si="6"/>
        <v>3985.5</v>
      </c>
      <c r="Q36" s="754">
        <f t="shared" si="1"/>
        <v>-49.971162044234916</v>
      </c>
      <c r="R36" s="511">
        <f t="shared" si="0"/>
        <v>898.5</v>
      </c>
      <c r="S36" s="511">
        <f t="shared" si="2"/>
        <v>-50.028837955765084</v>
      </c>
    </row>
    <row r="37" spans="1:19" ht="13.5" customHeight="1" x14ac:dyDescent="0.15">
      <c r="A37" s="512"/>
      <c r="B37" s="1256"/>
      <c r="C37" s="1263"/>
      <c r="D37" s="1267"/>
      <c r="E37" s="516" t="s">
        <v>212</v>
      </c>
      <c r="F37" s="744">
        <f t="shared" si="5"/>
        <v>103526169</v>
      </c>
      <c r="G37" s="744">
        <f t="shared" si="5"/>
        <v>83838143</v>
      </c>
      <c r="H37" s="744">
        <f t="shared" si="5"/>
        <v>54188658</v>
      </c>
      <c r="I37" s="750">
        <f t="shared" si="5"/>
        <v>49534228</v>
      </c>
      <c r="J37" s="514"/>
      <c r="K37" s="750">
        <f t="shared" si="6"/>
        <v>34177411</v>
      </c>
      <c r="L37" s="750">
        <f t="shared" si="6"/>
        <v>21928679</v>
      </c>
      <c r="M37" s="750">
        <f t="shared" si="6"/>
        <v>25701270</v>
      </c>
      <c r="N37" s="750">
        <f t="shared" si="6"/>
        <v>29616072</v>
      </c>
      <c r="O37" s="750">
        <f t="shared" si="6"/>
        <v>37565956</v>
      </c>
      <c r="P37" s="744">
        <f t="shared" si="6"/>
        <v>17568899</v>
      </c>
      <c r="Q37" s="756">
        <f t="shared" si="1"/>
        <v>-46.768140281056603</v>
      </c>
      <c r="R37" s="511">
        <f t="shared" si="0"/>
        <v>7949884</v>
      </c>
      <c r="S37" s="511">
        <f t="shared" si="2"/>
        <v>-53.231859718943397</v>
      </c>
    </row>
    <row r="38" spans="1:19" ht="13.5" customHeight="1" x14ac:dyDescent="0.15">
      <c r="A38" s="512"/>
      <c r="B38" s="1195" t="s">
        <v>21</v>
      </c>
      <c r="C38" s="1257" t="s">
        <v>49</v>
      </c>
      <c r="D38" s="1259"/>
      <c r="E38" s="383" t="s">
        <v>211</v>
      </c>
      <c r="F38" s="746">
        <f t="shared" ref="F38:I39" si="7">F20+F32</f>
        <v>9872808.4000000004</v>
      </c>
      <c r="G38" s="746">
        <f t="shared" si="7"/>
        <v>9243866.5</v>
      </c>
      <c r="H38" s="746">
        <f t="shared" si="7"/>
        <v>9771889.5</v>
      </c>
      <c r="I38" s="752">
        <f t="shared" si="7"/>
        <v>10358013.000000002</v>
      </c>
      <c r="J38" s="510"/>
      <c r="K38" s="752">
        <f t="shared" ref="K38:P39" si="8">K20+K32</f>
        <v>10352591.9</v>
      </c>
      <c r="L38" s="752">
        <f t="shared" si="8"/>
        <v>11473891.1</v>
      </c>
      <c r="M38" s="752">
        <f t="shared" si="8"/>
        <v>12459430.5</v>
      </c>
      <c r="N38" s="752">
        <f t="shared" si="8"/>
        <v>12508511.700000001</v>
      </c>
      <c r="O38" s="752">
        <f t="shared" si="8"/>
        <v>12318687.299999999</v>
      </c>
      <c r="P38" s="746">
        <f t="shared" si="8"/>
        <v>12986315.5</v>
      </c>
      <c r="Q38" s="754">
        <f t="shared" si="1"/>
        <v>-105.41963752907341</v>
      </c>
      <c r="R38" s="511">
        <f t="shared" si="0"/>
        <v>-189824.40000000224</v>
      </c>
      <c r="S38" s="511">
        <f t="shared" si="2"/>
        <v>5.4196375290734125</v>
      </c>
    </row>
    <row r="39" spans="1:19" ht="13.5" customHeight="1" x14ac:dyDescent="0.15">
      <c r="A39" s="512"/>
      <c r="B39" s="1196"/>
      <c r="C39" s="1263"/>
      <c r="D39" s="1265"/>
      <c r="E39" s="516" t="s">
        <v>212</v>
      </c>
      <c r="F39" s="744">
        <f t="shared" si="7"/>
        <v>18773165642</v>
      </c>
      <c r="G39" s="744">
        <f t="shared" si="7"/>
        <v>18640616889</v>
      </c>
      <c r="H39" s="744">
        <f t="shared" si="7"/>
        <v>18002070647</v>
      </c>
      <c r="I39" s="750">
        <f t="shared" si="7"/>
        <v>19464521598</v>
      </c>
      <c r="J39" s="514"/>
      <c r="K39" s="750">
        <f t="shared" si="8"/>
        <v>18595440051</v>
      </c>
      <c r="L39" s="750">
        <f t="shared" si="8"/>
        <v>20765073149</v>
      </c>
      <c r="M39" s="750">
        <f t="shared" si="8"/>
        <v>24680058975</v>
      </c>
      <c r="N39" s="750">
        <f t="shared" si="8"/>
        <v>23569038795</v>
      </c>
      <c r="O39" s="750">
        <f t="shared" si="8"/>
        <v>22702243708</v>
      </c>
      <c r="P39" s="744">
        <f t="shared" si="8"/>
        <v>24513084180</v>
      </c>
      <c r="Q39" s="756">
        <f t="shared" si="1"/>
        <v>-107.97648239218699</v>
      </c>
      <c r="R39" s="511">
        <f t="shared" si="0"/>
        <v>-866795087</v>
      </c>
      <c r="S39" s="511">
        <f t="shared" si="2"/>
        <v>7.9764823921869947</v>
      </c>
    </row>
    <row r="40" spans="1:19" ht="13.5" customHeight="1" x14ac:dyDescent="0.15">
      <c r="A40" s="512"/>
      <c r="B40" s="1196"/>
      <c r="C40" s="1257" t="s">
        <v>18</v>
      </c>
      <c r="D40" s="1259"/>
      <c r="E40" s="383" t="s">
        <v>211</v>
      </c>
      <c r="F40" s="743">
        <f t="shared" ref="F40:I41" si="9">F24+F34</f>
        <v>10490660</v>
      </c>
      <c r="G40" s="743">
        <f t="shared" si="9"/>
        <v>10208390.6</v>
      </c>
      <c r="H40" s="743">
        <f t="shared" si="9"/>
        <v>10151054.5</v>
      </c>
      <c r="I40" s="749">
        <f t="shared" si="9"/>
        <v>9546545.6999999993</v>
      </c>
      <c r="J40" s="510"/>
      <c r="K40" s="749">
        <f t="shared" ref="K40:P41" si="10">K24+K34</f>
        <v>9968427.9000000004</v>
      </c>
      <c r="L40" s="749">
        <f t="shared" si="10"/>
        <v>9657195.9000000004</v>
      </c>
      <c r="M40" s="749">
        <f t="shared" si="10"/>
        <v>9488492.5</v>
      </c>
      <c r="N40" s="749">
        <f t="shared" si="10"/>
        <v>9027469.0999999996</v>
      </c>
      <c r="O40" s="749">
        <f t="shared" si="10"/>
        <v>8632187.5999999996</v>
      </c>
      <c r="P40" s="743">
        <f t="shared" si="10"/>
        <v>8862673.3000000007</v>
      </c>
      <c r="Q40" s="761">
        <f t="shared" si="1"/>
        <v>-102.67007287932437</v>
      </c>
      <c r="R40" s="511">
        <f t="shared" si="0"/>
        <v>-395281.5</v>
      </c>
      <c r="S40" s="511">
        <f t="shared" si="2"/>
        <v>2.6700728793243655</v>
      </c>
    </row>
    <row r="41" spans="1:19" ht="13.5" customHeight="1" x14ac:dyDescent="0.15">
      <c r="A41" s="512"/>
      <c r="B41" s="1196"/>
      <c r="C41" s="1263"/>
      <c r="D41" s="1265"/>
      <c r="E41" s="516" t="s">
        <v>212</v>
      </c>
      <c r="F41" s="747">
        <f t="shared" si="9"/>
        <v>5372464034</v>
      </c>
      <c r="G41" s="747">
        <f t="shared" si="9"/>
        <v>5068570294</v>
      </c>
      <c r="H41" s="747">
        <f t="shared" si="9"/>
        <v>5373951294</v>
      </c>
      <c r="I41" s="753">
        <f t="shared" si="9"/>
        <v>4586759908</v>
      </c>
      <c r="J41" s="514"/>
      <c r="K41" s="753">
        <f t="shared" si="10"/>
        <v>4811415014</v>
      </c>
      <c r="L41" s="753">
        <f t="shared" si="10"/>
        <v>5089077902</v>
      </c>
      <c r="M41" s="753">
        <f t="shared" si="10"/>
        <v>4703976004</v>
      </c>
      <c r="N41" s="753">
        <f t="shared" si="10"/>
        <v>5002884410</v>
      </c>
      <c r="O41" s="753">
        <f t="shared" si="10"/>
        <v>4798408514</v>
      </c>
      <c r="P41" s="747">
        <f t="shared" si="10"/>
        <v>5348444804</v>
      </c>
      <c r="Q41" s="763">
        <f t="shared" si="1"/>
        <v>-111.4628900060342</v>
      </c>
      <c r="R41" s="511">
        <f t="shared" si="0"/>
        <v>-204475896</v>
      </c>
      <c r="S41" s="511">
        <f t="shared" si="2"/>
        <v>11.4628900060342</v>
      </c>
    </row>
    <row r="42" spans="1:19" ht="13.5" customHeight="1" x14ac:dyDescent="0.15">
      <c r="A42" s="512"/>
      <c r="B42" s="1196"/>
      <c r="C42" s="1257" t="s">
        <v>339</v>
      </c>
      <c r="D42" s="1259"/>
      <c r="E42" s="383" t="s">
        <v>211</v>
      </c>
      <c r="F42" s="746">
        <f t="shared" ref="F42:I43" si="11">F27+F30</f>
        <v>4208.6000000000004</v>
      </c>
      <c r="G42" s="746">
        <f t="shared" si="11"/>
        <v>2992.6</v>
      </c>
      <c r="H42" s="746">
        <f t="shared" si="11"/>
        <v>1736.7</v>
      </c>
      <c r="I42" s="752">
        <f t="shared" si="11"/>
        <v>2858.4</v>
      </c>
      <c r="J42" s="510"/>
      <c r="K42" s="752">
        <f t="shared" ref="K42:P43" si="12">K27+K30</f>
        <v>1512.2</v>
      </c>
      <c r="L42" s="752">
        <f t="shared" si="12"/>
        <v>1993.8</v>
      </c>
      <c r="M42" s="752">
        <f t="shared" si="12"/>
        <v>1171.2</v>
      </c>
      <c r="N42" s="752">
        <f t="shared" si="12"/>
        <v>853.1</v>
      </c>
      <c r="O42" s="752">
        <f t="shared" si="12"/>
        <v>1636</v>
      </c>
      <c r="P42" s="746">
        <f t="shared" si="12"/>
        <v>1204.2</v>
      </c>
      <c r="Q42" s="754">
        <f t="shared" si="1"/>
        <v>-73.606356968215152</v>
      </c>
      <c r="R42" s="511">
        <f t="shared" si="0"/>
        <v>782.9</v>
      </c>
      <c r="S42" s="511">
        <f t="shared" si="2"/>
        <v>-26.393643031784848</v>
      </c>
    </row>
    <row r="43" spans="1:19" ht="13.5" customHeight="1" x14ac:dyDescent="0.15">
      <c r="A43" s="512"/>
      <c r="B43" s="1279"/>
      <c r="C43" s="1263"/>
      <c r="D43" s="1265"/>
      <c r="E43" s="516" t="s">
        <v>212</v>
      </c>
      <c r="F43" s="744">
        <f t="shared" si="11"/>
        <v>2762592</v>
      </c>
      <c r="G43" s="744">
        <f t="shared" si="11"/>
        <v>1262781</v>
      </c>
      <c r="H43" s="744">
        <f t="shared" si="11"/>
        <v>605959</v>
      </c>
      <c r="I43" s="750">
        <f t="shared" si="11"/>
        <v>1748117</v>
      </c>
      <c r="J43" s="514"/>
      <c r="K43" s="750">
        <f t="shared" si="12"/>
        <v>680609</v>
      </c>
      <c r="L43" s="750">
        <f t="shared" si="12"/>
        <v>1003165</v>
      </c>
      <c r="M43" s="750">
        <f t="shared" si="12"/>
        <v>487760</v>
      </c>
      <c r="N43" s="750">
        <f t="shared" si="12"/>
        <v>387858</v>
      </c>
      <c r="O43" s="750">
        <f t="shared" si="12"/>
        <v>793195</v>
      </c>
      <c r="P43" s="744">
        <f t="shared" si="12"/>
        <v>673950</v>
      </c>
      <c r="Q43" s="756">
        <f t="shared" si="1"/>
        <v>-84.966496258801428</v>
      </c>
      <c r="R43" s="511">
        <f t="shared" si="0"/>
        <v>405337</v>
      </c>
      <c r="S43" s="511">
        <f t="shared" si="2"/>
        <v>-15.033503741198572</v>
      </c>
    </row>
    <row r="44" spans="1:19" ht="13.5" customHeight="1" x14ac:dyDescent="0.15">
      <c r="A44" s="512"/>
      <c r="B44" s="1257" t="s">
        <v>232</v>
      </c>
      <c r="C44" s="1258"/>
      <c r="D44" s="1259"/>
      <c r="E44" s="383" t="s">
        <v>211</v>
      </c>
      <c r="F44" s="746">
        <f t="shared" ref="F44:I45" si="13">F38+F40+F42</f>
        <v>20367677</v>
      </c>
      <c r="G44" s="746">
        <f t="shared" si="13"/>
        <v>19455249.700000003</v>
      </c>
      <c r="H44" s="746">
        <f t="shared" si="13"/>
        <v>19924680.699999999</v>
      </c>
      <c r="I44" s="752">
        <f t="shared" si="13"/>
        <v>19907417.100000001</v>
      </c>
      <c r="J44" s="510"/>
      <c r="K44" s="752">
        <f t="shared" ref="K44:P45" si="14">K38+K40+K42</f>
        <v>20322532</v>
      </c>
      <c r="L44" s="752">
        <f t="shared" si="14"/>
        <v>21133080.800000001</v>
      </c>
      <c r="M44" s="752">
        <f t="shared" si="14"/>
        <v>21949094.199999999</v>
      </c>
      <c r="N44" s="752">
        <f t="shared" si="14"/>
        <v>21536833.900000002</v>
      </c>
      <c r="O44" s="752">
        <f t="shared" si="14"/>
        <v>20952510.899999999</v>
      </c>
      <c r="P44" s="746">
        <f t="shared" si="14"/>
        <v>21850193</v>
      </c>
      <c r="Q44" s="754">
        <f t="shared" si="1"/>
        <v>-104.28436526908096</v>
      </c>
      <c r="R44" s="511">
        <f t="shared" si="0"/>
        <v>-584323.00000000373</v>
      </c>
      <c r="S44" s="511">
        <f t="shared" si="2"/>
        <v>4.2843652690809648</v>
      </c>
    </row>
    <row r="45" spans="1:19" ht="13.5" customHeight="1" x14ac:dyDescent="0.15">
      <c r="A45" s="512"/>
      <c r="B45" s="1263"/>
      <c r="C45" s="1264"/>
      <c r="D45" s="1265"/>
      <c r="E45" s="516" t="s">
        <v>212</v>
      </c>
      <c r="F45" s="744">
        <f t="shared" si="13"/>
        <v>24148392268</v>
      </c>
      <c r="G45" s="744">
        <f t="shared" si="13"/>
        <v>23710449964</v>
      </c>
      <c r="H45" s="744">
        <f t="shared" si="13"/>
        <v>23376627900</v>
      </c>
      <c r="I45" s="750">
        <f t="shared" si="13"/>
        <v>24053029623</v>
      </c>
      <c r="J45" s="514"/>
      <c r="K45" s="750">
        <f t="shared" si="14"/>
        <v>23407535674</v>
      </c>
      <c r="L45" s="750">
        <f t="shared" si="14"/>
        <v>25855154216</v>
      </c>
      <c r="M45" s="750">
        <f t="shared" si="14"/>
        <v>29384522739</v>
      </c>
      <c r="N45" s="750">
        <f t="shared" si="14"/>
        <v>28572311063</v>
      </c>
      <c r="O45" s="750">
        <f t="shared" si="14"/>
        <v>27501445417</v>
      </c>
      <c r="P45" s="744">
        <f t="shared" si="14"/>
        <v>29862202934</v>
      </c>
      <c r="Q45" s="756">
        <f t="shared" si="1"/>
        <v>-108.58412160235294</v>
      </c>
      <c r="R45" s="511">
        <f t="shared" si="0"/>
        <v>-1070865646</v>
      </c>
      <c r="S45" s="511">
        <f t="shared" si="2"/>
        <v>8.584121602352937</v>
      </c>
    </row>
    <row r="46" spans="1:19" ht="13.5" customHeight="1" x14ac:dyDescent="0.15">
      <c r="A46" s="1273" t="s">
        <v>22</v>
      </c>
      <c r="B46" s="1274"/>
      <c r="C46" s="1280" t="s">
        <v>49</v>
      </c>
      <c r="D46" s="1195" t="s">
        <v>217</v>
      </c>
      <c r="E46" s="515" t="s">
        <v>509</v>
      </c>
      <c r="F46" s="742">
        <v>0</v>
      </c>
      <c r="G46" s="742">
        <v>0</v>
      </c>
      <c r="H46" s="742">
        <v>0</v>
      </c>
      <c r="I46" s="748">
        <v>0</v>
      </c>
      <c r="J46" s="517"/>
      <c r="K46" s="748">
        <v>0</v>
      </c>
      <c r="L46" s="748">
        <v>0</v>
      </c>
      <c r="M46" s="748">
        <v>0</v>
      </c>
      <c r="N46" s="748">
        <v>0</v>
      </c>
      <c r="O46" s="748">
        <v>0</v>
      </c>
      <c r="P46" s="742">
        <v>0</v>
      </c>
      <c r="Q46" s="762">
        <f t="shared" si="1"/>
        <v>0</v>
      </c>
      <c r="R46" s="511">
        <f>O46-N46</f>
        <v>0</v>
      </c>
      <c r="S46" s="511">
        <f t="shared" si="2"/>
        <v>-100</v>
      </c>
    </row>
    <row r="47" spans="1:19" ht="13.5" customHeight="1" x14ac:dyDescent="0.15">
      <c r="A47" s="1275"/>
      <c r="B47" s="1276"/>
      <c r="C47" s="1281"/>
      <c r="D47" s="1255"/>
      <c r="E47" s="383" t="s">
        <v>510</v>
      </c>
      <c r="F47" s="743">
        <v>0</v>
      </c>
      <c r="G47" s="743">
        <v>0</v>
      </c>
      <c r="H47" s="743">
        <v>0</v>
      </c>
      <c r="I47" s="749">
        <v>0</v>
      </c>
      <c r="J47" s="517"/>
      <c r="K47" s="749">
        <v>0</v>
      </c>
      <c r="L47" s="749">
        <v>0</v>
      </c>
      <c r="M47" s="749">
        <v>0</v>
      </c>
      <c r="N47" s="749">
        <v>0</v>
      </c>
      <c r="O47" s="749">
        <v>0</v>
      </c>
      <c r="P47" s="743">
        <v>0</v>
      </c>
      <c r="Q47" s="759">
        <f t="shared" si="1"/>
        <v>0</v>
      </c>
      <c r="R47" s="511">
        <f t="shared" si="0"/>
        <v>0</v>
      </c>
      <c r="S47" s="511">
        <f t="shared" si="2"/>
        <v>-100</v>
      </c>
    </row>
    <row r="48" spans="1:19" ht="13.5" customHeight="1" x14ac:dyDescent="0.15">
      <c r="A48" s="1275"/>
      <c r="B48" s="1276"/>
      <c r="C48" s="1281"/>
      <c r="D48" s="1256"/>
      <c r="E48" s="516" t="s">
        <v>212</v>
      </c>
      <c r="F48" s="744">
        <v>0</v>
      </c>
      <c r="G48" s="744">
        <v>0</v>
      </c>
      <c r="H48" s="744">
        <v>0</v>
      </c>
      <c r="I48" s="750">
        <v>0</v>
      </c>
      <c r="J48" s="517"/>
      <c r="K48" s="750">
        <v>0</v>
      </c>
      <c r="L48" s="750">
        <v>0</v>
      </c>
      <c r="M48" s="750">
        <v>0</v>
      </c>
      <c r="N48" s="750">
        <v>0</v>
      </c>
      <c r="O48" s="750">
        <v>0</v>
      </c>
      <c r="P48" s="744">
        <v>0</v>
      </c>
      <c r="Q48" s="760">
        <f t="shared" si="1"/>
        <v>0</v>
      </c>
      <c r="R48" s="511">
        <f t="shared" si="0"/>
        <v>0</v>
      </c>
      <c r="S48" s="511">
        <f t="shared" si="2"/>
        <v>-100</v>
      </c>
    </row>
    <row r="49" spans="1:19" ht="13.5" customHeight="1" x14ac:dyDescent="0.15">
      <c r="A49" s="1275"/>
      <c r="B49" s="1276"/>
      <c r="C49" s="1281"/>
      <c r="D49" s="1195" t="s">
        <v>218</v>
      </c>
      <c r="E49" s="515" t="s">
        <v>510</v>
      </c>
      <c r="F49" s="746">
        <v>0</v>
      </c>
      <c r="G49" s="746">
        <v>0</v>
      </c>
      <c r="H49" s="746">
        <v>0</v>
      </c>
      <c r="I49" s="752">
        <v>0</v>
      </c>
      <c r="J49" s="517"/>
      <c r="K49" s="752">
        <v>0</v>
      </c>
      <c r="L49" s="752">
        <v>0</v>
      </c>
      <c r="M49" s="752">
        <v>0</v>
      </c>
      <c r="N49" s="752">
        <v>0</v>
      </c>
      <c r="O49" s="752">
        <v>0</v>
      </c>
      <c r="P49" s="746">
        <v>0</v>
      </c>
      <c r="Q49" s="762">
        <f t="shared" si="1"/>
        <v>0</v>
      </c>
      <c r="R49" s="511">
        <f t="shared" ref="R49:R60" si="15">O49-N49</f>
        <v>0</v>
      </c>
      <c r="S49" s="511">
        <f t="shared" si="2"/>
        <v>-100</v>
      </c>
    </row>
    <row r="50" spans="1:19" ht="13.5" customHeight="1" x14ac:dyDescent="0.15">
      <c r="A50" s="1275"/>
      <c r="B50" s="1276"/>
      <c r="C50" s="1281"/>
      <c r="D50" s="1256"/>
      <c r="E50" s="516" t="s">
        <v>212</v>
      </c>
      <c r="F50" s="744">
        <v>0</v>
      </c>
      <c r="G50" s="744">
        <v>0</v>
      </c>
      <c r="H50" s="744">
        <v>0</v>
      </c>
      <c r="I50" s="750">
        <v>0</v>
      </c>
      <c r="J50" s="517"/>
      <c r="K50" s="750">
        <v>0</v>
      </c>
      <c r="L50" s="750">
        <v>0</v>
      </c>
      <c r="M50" s="750">
        <v>0</v>
      </c>
      <c r="N50" s="750">
        <v>0</v>
      </c>
      <c r="O50" s="750">
        <v>0</v>
      </c>
      <c r="P50" s="744">
        <v>0</v>
      </c>
      <c r="Q50" s="758">
        <f t="shared" si="1"/>
        <v>0</v>
      </c>
      <c r="R50" s="511">
        <f t="shared" si="15"/>
        <v>0</v>
      </c>
      <c r="S50" s="511">
        <f t="shared" si="2"/>
        <v>-100</v>
      </c>
    </row>
    <row r="51" spans="1:19" ht="13.5" customHeight="1" x14ac:dyDescent="0.15">
      <c r="A51" s="1275"/>
      <c r="B51" s="1276"/>
      <c r="C51" s="1281"/>
      <c r="D51" s="1195" t="s">
        <v>21</v>
      </c>
      <c r="E51" s="515" t="s">
        <v>510</v>
      </c>
      <c r="F51" s="746">
        <f t="shared" ref="F51:I52" si="16">F47+F49</f>
        <v>0</v>
      </c>
      <c r="G51" s="746">
        <f t="shared" si="16"/>
        <v>0</v>
      </c>
      <c r="H51" s="746">
        <f t="shared" si="16"/>
        <v>0</v>
      </c>
      <c r="I51" s="752">
        <f t="shared" si="16"/>
        <v>0</v>
      </c>
      <c r="J51" s="517"/>
      <c r="K51" s="752">
        <f t="shared" ref="K51:P52" si="17">K47+K49</f>
        <v>0</v>
      </c>
      <c r="L51" s="752">
        <f t="shared" si="17"/>
        <v>0</v>
      </c>
      <c r="M51" s="752">
        <f t="shared" si="17"/>
        <v>0</v>
      </c>
      <c r="N51" s="752">
        <f t="shared" si="17"/>
        <v>0</v>
      </c>
      <c r="O51" s="752">
        <f t="shared" si="17"/>
        <v>0</v>
      </c>
      <c r="P51" s="746">
        <f t="shared" si="17"/>
        <v>0</v>
      </c>
      <c r="Q51" s="762">
        <f t="shared" si="1"/>
        <v>0</v>
      </c>
      <c r="R51" s="511">
        <f t="shared" si="15"/>
        <v>0</v>
      </c>
      <c r="S51" s="511">
        <f t="shared" si="2"/>
        <v>-100</v>
      </c>
    </row>
    <row r="52" spans="1:19" ht="13.5" customHeight="1" x14ac:dyDescent="0.15">
      <c r="A52" s="1275"/>
      <c r="B52" s="1276"/>
      <c r="C52" s="1282"/>
      <c r="D52" s="1256"/>
      <c r="E52" s="516" t="s">
        <v>212</v>
      </c>
      <c r="F52" s="744">
        <f t="shared" si="16"/>
        <v>0</v>
      </c>
      <c r="G52" s="744">
        <f t="shared" si="16"/>
        <v>0</v>
      </c>
      <c r="H52" s="744">
        <f t="shared" si="16"/>
        <v>0</v>
      </c>
      <c r="I52" s="750">
        <f t="shared" si="16"/>
        <v>0</v>
      </c>
      <c r="J52" s="517"/>
      <c r="K52" s="750">
        <f t="shared" si="17"/>
        <v>0</v>
      </c>
      <c r="L52" s="750">
        <f t="shared" si="17"/>
        <v>0</v>
      </c>
      <c r="M52" s="750">
        <f t="shared" si="17"/>
        <v>0</v>
      </c>
      <c r="N52" s="750">
        <f t="shared" si="17"/>
        <v>0</v>
      </c>
      <c r="O52" s="750">
        <f t="shared" si="17"/>
        <v>0</v>
      </c>
      <c r="P52" s="744">
        <f t="shared" si="17"/>
        <v>0</v>
      </c>
      <c r="Q52" s="758">
        <f t="shared" si="1"/>
        <v>0</v>
      </c>
      <c r="R52" s="511">
        <f t="shared" si="15"/>
        <v>0</v>
      </c>
      <c r="S52" s="511">
        <f t="shared" si="2"/>
        <v>-100</v>
      </c>
    </row>
    <row r="53" spans="1:19" ht="13.5" customHeight="1" x14ac:dyDescent="0.15">
      <c r="A53" s="1275"/>
      <c r="B53" s="1276"/>
      <c r="C53" s="1257" t="s">
        <v>18</v>
      </c>
      <c r="D53" s="1195" t="s">
        <v>218</v>
      </c>
      <c r="E53" s="509" t="s">
        <v>510</v>
      </c>
      <c r="F53" s="746">
        <v>0</v>
      </c>
      <c r="G53" s="746">
        <v>0</v>
      </c>
      <c r="H53" s="746">
        <v>0</v>
      </c>
      <c r="I53" s="752">
        <v>0</v>
      </c>
      <c r="J53" s="517"/>
      <c r="K53" s="752">
        <v>0</v>
      </c>
      <c r="L53" s="752">
        <v>0</v>
      </c>
      <c r="M53" s="752">
        <v>0</v>
      </c>
      <c r="N53" s="752">
        <v>0</v>
      </c>
      <c r="O53" s="752">
        <v>0</v>
      </c>
      <c r="P53" s="746">
        <v>0</v>
      </c>
      <c r="Q53" s="762">
        <f>IF(O53 = 0, 0, -(P53/O53*100))</f>
        <v>0</v>
      </c>
      <c r="R53" s="511">
        <f t="shared" si="15"/>
        <v>0</v>
      </c>
      <c r="S53" s="511">
        <f t="shared" si="2"/>
        <v>-100</v>
      </c>
    </row>
    <row r="54" spans="1:19" ht="13.5" customHeight="1" x14ac:dyDescent="0.15">
      <c r="A54" s="1275"/>
      <c r="B54" s="1276"/>
      <c r="C54" s="1271"/>
      <c r="D54" s="1256"/>
      <c r="E54" s="516" t="s">
        <v>212</v>
      </c>
      <c r="F54" s="744">
        <v>0</v>
      </c>
      <c r="G54" s="744">
        <v>0</v>
      </c>
      <c r="H54" s="744">
        <v>0</v>
      </c>
      <c r="I54" s="750">
        <v>0</v>
      </c>
      <c r="J54" s="517"/>
      <c r="K54" s="750">
        <v>0</v>
      </c>
      <c r="L54" s="750">
        <v>0</v>
      </c>
      <c r="M54" s="750">
        <v>0</v>
      </c>
      <c r="N54" s="750">
        <v>0</v>
      </c>
      <c r="O54" s="750">
        <v>0</v>
      </c>
      <c r="P54" s="744">
        <v>0</v>
      </c>
      <c r="Q54" s="758">
        <f t="shared" si="1"/>
        <v>0</v>
      </c>
      <c r="R54" s="511">
        <f t="shared" si="15"/>
        <v>0</v>
      </c>
      <c r="S54" s="511">
        <f t="shared" si="2"/>
        <v>-100</v>
      </c>
    </row>
    <row r="55" spans="1:19" ht="13.5" customHeight="1" x14ac:dyDescent="0.15">
      <c r="A55" s="1275"/>
      <c r="B55" s="1276"/>
      <c r="C55" s="1257" t="s">
        <v>208</v>
      </c>
      <c r="D55" s="1195" t="s">
        <v>218</v>
      </c>
      <c r="E55" s="515" t="s">
        <v>510</v>
      </c>
      <c r="F55" s="746">
        <v>0</v>
      </c>
      <c r="G55" s="746">
        <v>0</v>
      </c>
      <c r="H55" s="746">
        <v>0</v>
      </c>
      <c r="I55" s="752">
        <v>0</v>
      </c>
      <c r="J55" s="517"/>
      <c r="K55" s="752">
        <v>0</v>
      </c>
      <c r="L55" s="752">
        <v>0</v>
      </c>
      <c r="M55" s="752">
        <v>0</v>
      </c>
      <c r="N55" s="752">
        <v>0</v>
      </c>
      <c r="O55" s="752">
        <v>0</v>
      </c>
      <c r="P55" s="746">
        <v>0</v>
      </c>
      <c r="Q55" s="762">
        <f t="shared" si="1"/>
        <v>0</v>
      </c>
      <c r="R55" s="511">
        <f t="shared" si="15"/>
        <v>0</v>
      </c>
      <c r="S55" s="511">
        <f t="shared" si="2"/>
        <v>-100</v>
      </c>
    </row>
    <row r="56" spans="1:19" ht="13.5" customHeight="1" x14ac:dyDescent="0.15">
      <c r="A56" s="1275"/>
      <c r="B56" s="1276"/>
      <c r="C56" s="1271"/>
      <c r="D56" s="1256"/>
      <c r="E56" s="516" t="s">
        <v>212</v>
      </c>
      <c r="F56" s="744">
        <v>0</v>
      </c>
      <c r="G56" s="744">
        <v>0</v>
      </c>
      <c r="H56" s="744">
        <v>0</v>
      </c>
      <c r="I56" s="750">
        <v>0</v>
      </c>
      <c r="J56" s="517"/>
      <c r="K56" s="750">
        <v>0</v>
      </c>
      <c r="L56" s="750">
        <v>0</v>
      </c>
      <c r="M56" s="750">
        <v>0</v>
      </c>
      <c r="N56" s="750">
        <v>0</v>
      </c>
      <c r="O56" s="750">
        <v>0</v>
      </c>
      <c r="P56" s="744">
        <v>0</v>
      </c>
      <c r="Q56" s="758">
        <f t="shared" si="1"/>
        <v>0</v>
      </c>
      <c r="R56" s="511">
        <f t="shared" si="15"/>
        <v>0</v>
      </c>
      <c r="S56" s="511">
        <f t="shared" si="2"/>
        <v>-100</v>
      </c>
    </row>
    <row r="57" spans="1:19" ht="13.5" customHeight="1" x14ac:dyDescent="0.15">
      <c r="A57" s="1275"/>
      <c r="B57" s="1276"/>
      <c r="C57" s="1257" t="s">
        <v>232</v>
      </c>
      <c r="D57" s="1266"/>
      <c r="E57" s="515" t="s">
        <v>211</v>
      </c>
      <c r="F57" s="746">
        <f t="shared" ref="F57:I58" si="18">F51+F53+F55</f>
        <v>0</v>
      </c>
      <c r="G57" s="746">
        <f t="shared" si="18"/>
        <v>0</v>
      </c>
      <c r="H57" s="746">
        <f t="shared" si="18"/>
        <v>0</v>
      </c>
      <c r="I57" s="752">
        <f t="shared" si="18"/>
        <v>0</v>
      </c>
      <c r="J57" s="517"/>
      <c r="K57" s="752">
        <f t="shared" ref="K57:P58" si="19">K51+K53+K55</f>
        <v>0</v>
      </c>
      <c r="L57" s="752">
        <f t="shared" si="19"/>
        <v>0</v>
      </c>
      <c r="M57" s="752">
        <f t="shared" si="19"/>
        <v>0</v>
      </c>
      <c r="N57" s="752">
        <f t="shared" si="19"/>
        <v>0</v>
      </c>
      <c r="O57" s="752">
        <f t="shared" si="19"/>
        <v>0</v>
      </c>
      <c r="P57" s="746">
        <f t="shared" si="19"/>
        <v>0</v>
      </c>
      <c r="Q57" s="762">
        <f t="shared" si="1"/>
        <v>0</v>
      </c>
      <c r="R57" s="511">
        <f t="shared" si="15"/>
        <v>0</v>
      </c>
      <c r="S57" s="511">
        <f t="shared" si="2"/>
        <v>-100</v>
      </c>
    </row>
    <row r="58" spans="1:19" ht="13.5" customHeight="1" x14ac:dyDescent="0.15">
      <c r="A58" s="1277"/>
      <c r="B58" s="1278"/>
      <c r="C58" s="1271"/>
      <c r="D58" s="1267"/>
      <c r="E58" s="516" t="s">
        <v>212</v>
      </c>
      <c r="F58" s="744">
        <f t="shared" si="18"/>
        <v>0</v>
      </c>
      <c r="G58" s="744">
        <f t="shared" si="18"/>
        <v>0</v>
      </c>
      <c r="H58" s="744">
        <f t="shared" si="18"/>
        <v>0</v>
      </c>
      <c r="I58" s="750">
        <f t="shared" si="18"/>
        <v>0</v>
      </c>
      <c r="J58" s="517"/>
      <c r="K58" s="750">
        <f t="shared" si="19"/>
        <v>0</v>
      </c>
      <c r="L58" s="750">
        <f t="shared" si="19"/>
        <v>0</v>
      </c>
      <c r="M58" s="750">
        <f t="shared" si="19"/>
        <v>0</v>
      </c>
      <c r="N58" s="750">
        <f t="shared" si="19"/>
        <v>0</v>
      </c>
      <c r="O58" s="750">
        <f t="shared" si="19"/>
        <v>0</v>
      </c>
      <c r="P58" s="744">
        <f t="shared" si="19"/>
        <v>0</v>
      </c>
      <c r="Q58" s="764">
        <f t="shared" si="1"/>
        <v>0</v>
      </c>
      <c r="R58" s="511">
        <f t="shared" si="15"/>
        <v>0</v>
      </c>
      <c r="S58" s="511">
        <f t="shared" si="2"/>
        <v>-100</v>
      </c>
    </row>
    <row r="59" spans="1:19" ht="13.5" customHeight="1" x14ac:dyDescent="0.15">
      <c r="A59" s="1257" t="s">
        <v>23</v>
      </c>
      <c r="B59" s="1258"/>
      <c r="C59" s="1258"/>
      <c r="D59" s="1259"/>
      <c r="E59" s="509" t="s">
        <v>211</v>
      </c>
      <c r="F59" s="746">
        <v>3186127.8</v>
      </c>
      <c r="G59" s="746">
        <v>3042671</v>
      </c>
      <c r="H59" s="746">
        <v>3144344.4</v>
      </c>
      <c r="I59" s="752">
        <v>3256554.1</v>
      </c>
      <c r="J59" s="510"/>
      <c r="K59" s="752">
        <v>3045280.4</v>
      </c>
      <c r="L59" s="752">
        <v>3111462.8</v>
      </c>
      <c r="M59" s="752">
        <v>3194514.1</v>
      </c>
      <c r="N59" s="752">
        <v>3234072.7</v>
      </c>
      <c r="O59" s="752">
        <v>3184599.4</v>
      </c>
      <c r="P59" s="746">
        <v>3220168.4</v>
      </c>
      <c r="Q59" s="763">
        <f t="shared" si="1"/>
        <v>-101.11690657229917</v>
      </c>
      <c r="R59" s="511">
        <f t="shared" si="15"/>
        <v>-49473.300000000279</v>
      </c>
      <c r="S59" s="511">
        <f t="shared" si="2"/>
        <v>1.1169065722991718</v>
      </c>
    </row>
    <row r="60" spans="1:19" ht="13.5" customHeight="1" x14ac:dyDescent="0.15">
      <c r="A60" s="1263"/>
      <c r="B60" s="1264"/>
      <c r="C60" s="1264"/>
      <c r="D60" s="1265"/>
      <c r="E60" s="516" t="s">
        <v>212</v>
      </c>
      <c r="F60" s="744">
        <v>620601885</v>
      </c>
      <c r="G60" s="744">
        <v>645556135</v>
      </c>
      <c r="H60" s="744">
        <v>675845316</v>
      </c>
      <c r="I60" s="750">
        <v>662297171</v>
      </c>
      <c r="J60" s="514"/>
      <c r="K60" s="750">
        <v>670143374</v>
      </c>
      <c r="L60" s="750">
        <v>600986737</v>
      </c>
      <c r="M60" s="750">
        <v>555711760</v>
      </c>
      <c r="N60" s="750">
        <v>679931721</v>
      </c>
      <c r="O60" s="750">
        <v>756539895</v>
      </c>
      <c r="P60" s="744">
        <v>848651285</v>
      </c>
      <c r="Q60" s="757">
        <f t="shared" si="1"/>
        <v>-112.17535130781174</v>
      </c>
      <c r="R60" s="511">
        <f t="shared" si="15"/>
        <v>76608174</v>
      </c>
      <c r="S60" s="511">
        <f t="shared" si="2"/>
        <v>12.175351307811738</v>
      </c>
    </row>
    <row r="61" spans="1:19" ht="13.5" customHeight="1" x14ac:dyDescent="0.15">
      <c r="A61" s="1257" t="s">
        <v>245</v>
      </c>
      <c r="B61" s="1258"/>
      <c r="C61" s="1258"/>
      <c r="D61" s="1259"/>
      <c r="E61" s="515" t="s">
        <v>210</v>
      </c>
      <c r="F61" s="742">
        <f>F19+F23+F26+F29+F46</f>
        <v>160821</v>
      </c>
      <c r="G61" s="742">
        <f t="shared" ref="G61:I61" si="20">G19+G23+G26+G29+G46</f>
        <v>154240</v>
      </c>
      <c r="H61" s="742">
        <f t="shared" si="20"/>
        <v>154581</v>
      </c>
      <c r="I61" s="748">
        <f t="shared" si="20"/>
        <v>147280</v>
      </c>
      <c r="J61" s="510"/>
      <c r="K61" s="748">
        <f t="shared" ref="K61:P61" si="21">K19+K23+K26+K29+K46</f>
        <v>152028</v>
      </c>
      <c r="L61" s="748">
        <f t="shared" si="21"/>
        <v>151611</v>
      </c>
      <c r="M61" s="748">
        <f t="shared" si="21"/>
        <v>151152</v>
      </c>
      <c r="N61" s="748">
        <f t="shared" si="21"/>
        <v>145248</v>
      </c>
      <c r="O61" s="748">
        <f t="shared" si="21"/>
        <v>137428</v>
      </c>
      <c r="P61" s="742">
        <f t="shared" si="21"/>
        <v>143321</v>
      </c>
      <c r="Q61" s="761">
        <f t="shared" si="1"/>
        <v>-104.28806356783188</v>
      </c>
      <c r="R61" s="511">
        <f>O61-N61</f>
        <v>-7820</v>
      </c>
      <c r="S61" s="511">
        <f t="shared" si="2"/>
        <v>4.2880635678318839</v>
      </c>
    </row>
    <row r="62" spans="1:19" ht="13.5" customHeight="1" x14ac:dyDescent="0.15">
      <c r="A62" s="1260"/>
      <c r="B62" s="1261"/>
      <c r="C62" s="1261"/>
      <c r="D62" s="1262"/>
      <c r="E62" s="383" t="s">
        <v>211</v>
      </c>
      <c r="F62" s="743">
        <f>F20+F24+F27+F30+F32+F34+F47+F49+F53+F55+F59</f>
        <v>23553804.800000001</v>
      </c>
      <c r="G62" s="743">
        <f t="shared" ref="G62:I62" si="22">G20+G24+G27+G30+G32+G34+G47+G49+G53+G55+G59</f>
        <v>22497920.699999999</v>
      </c>
      <c r="H62" s="743">
        <f t="shared" si="22"/>
        <v>23069025.099999998</v>
      </c>
      <c r="I62" s="749">
        <f t="shared" si="22"/>
        <v>23163971.199999999</v>
      </c>
      <c r="J62" s="510"/>
      <c r="K62" s="749">
        <f t="shared" ref="K62:P62" si="23">K20+K24+K27+K30+K32+K34+K47+K49+K53+K55+K59</f>
        <v>23367812.399999999</v>
      </c>
      <c r="L62" s="749">
        <f t="shared" si="23"/>
        <v>24244543.600000001</v>
      </c>
      <c r="M62" s="749">
        <f t="shared" si="23"/>
        <v>25143608.300000001</v>
      </c>
      <c r="N62" s="749">
        <f t="shared" si="23"/>
        <v>24770906.600000005</v>
      </c>
      <c r="O62" s="749">
        <f t="shared" si="23"/>
        <v>24137110.299999997</v>
      </c>
      <c r="P62" s="743">
        <f t="shared" si="23"/>
        <v>25070361.399999999</v>
      </c>
      <c r="Q62" s="763">
        <f t="shared" si="1"/>
        <v>-103.86645745244824</v>
      </c>
      <c r="R62" s="511">
        <f>O62-N62</f>
        <v>-633796.3000000082</v>
      </c>
      <c r="S62" s="511">
        <f t="shared" si="2"/>
        <v>3.8664574524482447</v>
      </c>
    </row>
    <row r="63" spans="1:19" ht="13.5" customHeight="1" x14ac:dyDescent="0.15">
      <c r="A63" s="1263"/>
      <c r="B63" s="1264"/>
      <c r="C63" s="1264"/>
      <c r="D63" s="1265"/>
      <c r="E63" s="516" t="s">
        <v>212</v>
      </c>
      <c r="F63" s="744">
        <f>F21+F25+F28+F31+F33+F35+F48+F50+F54+F56+F60</f>
        <v>24768994153</v>
      </c>
      <c r="G63" s="744">
        <f t="shared" ref="G63:I63" si="24">G21+G25+G28+G31+G33+G35+G48+G50+G54+G56+G60</f>
        <v>24356006099</v>
      </c>
      <c r="H63" s="744">
        <f t="shared" si="24"/>
        <v>24052473216</v>
      </c>
      <c r="I63" s="750">
        <f t="shared" si="24"/>
        <v>24715326794</v>
      </c>
      <c r="J63" s="514"/>
      <c r="K63" s="750">
        <f t="shared" ref="K63:P63" si="25">K21+K25+K28+K31+K33+K35+K48+K50+K54+K56+K60</f>
        <v>24077679048</v>
      </c>
      <c r="L63" s="750">
        <f t="shared" si="25"/>
        <v>26456140953</v>
      </c>
      <c r="M63" s="750">
        <f t="shared" si="25"/>
        <v>29940234499</v>
      </c>
      <c r="N63" s="750">
        <f t="shared" si="25"/>
        <v>29252242784</v>
      </c>
      <c r="O63" s="750">
        <f t="shared" si="25"/>
        <v>28257985312</v>
      </c>
      <c r="P63" s="744">
        <f t="shared" si="25"/>
        <v>30710854219</v>
      </c>
      <c r="Q63" s="756">
        <f t="shared" si="1"/>
        <v>-108.6802681787734</v>
      </c>
      <c r="R63" s="511">
        <f>O63-N63</f>
        <v>-994257472</v>
      </c>
      <c r="S63" s="511">
        <f t="shared" si="2"/>
        <v>8.6802681787734031</v>
      </c>
    </row>
    <row r="64" spans="1:19" ht="3" customHeight="1" x14ac:dyDescent="0.15">
      <c r="A64" s="519"/>
      <c r="B64" s="519"/>
      <c r="C64" s="519"/>
      <c r="D64" s="519"/>
      <c r="E64" s="387"/>
      <c r="F64" s="514"/>
      <c r="G64" s="514"/>
      <c r="H64" s="514"/>
      <c r="I64" s="514"/>
      <c r="J64" s="514"/>
      <c r="K64" s="514"/>
      <c r="L64" s="514"/>
      <c r="M64" s="514"/>
      <c r="N64" s="514"/>
      <c r="O64" s="514"/>
      <c r="P64" s="514"/>
      <c r="Q64" s="521"/>
      <c r="R64" s="522"/>
    </row>
    <row r="65" spans="1:17" ht="12.95" customHeight="1" x14ac:dyDescent="0.15">
      <c r="A65" s="6"/>
      <c r="B65" s="6"/>
      <c r="C65" s="6"/>
      <c r="D65" s="6"/>
      <c r="E65" s="6"/>
      <c r="F65" s="6"/>
      <c r="G65" s="6"/>
      <c r="H65" s="6" t="s">
        <v>244</v>
      </c>
      <c r="J65" s="6"/>
      <c r="K65" s="6"/>
      <c r="L65" s="6"/>
      <c r="M65" s="6"/>
      <c r="N65" s="6"/>
      <c r="O65" s="6"/>
      <c r="P65" s="6"/>
      <c r="Q65" s="6"/>
    </row>
    <row r="66" spans="1:17" ht="6" customHeight="1" x14ac:dyDescent="0.15">
      <c r="A66" s="523"/>
      <c r="B66" s="523"/>
      <c r="C66" s="523"/>
      <c r="D66" s="523"/>
      <c r="E66" s="523"/>
      <c r="F66" s="523"/>
      <c r="G66" s="523"/>
      <c r="H66" s="523"/>
      <c r="I66" s="523"/>
      <c r="J66" s="523"/>
      <c r="K66" s="523"/>
      <c r="L66" s="523"/>
      <c r="M66" s="523"/>
      <c r="N66" s="523"/>
      <c r="O66" s="523"/>
      <c r="P66" s="523"/>
      <c r="Q66" s="523"/>
    </row>
    <row r="67" spans="1:17" ht="12.75" customHeight="1" x14ac:dyDescent="0.15">
      <c r="A67" s="1182" t="s">
        <v>567</v>
      </c>
      <c r="B67" s="1182"/>
      <c r="C67" s="1182"/>
      <c r="D67" s="1182"/>
      <c r="E67" s="1182"/>
      <c r="F67" s="1182"/>
      <c r="G67" s="1182"/>
      <c r="H67" s="1182"/>
      <c r="I67" s="21"/>
      <c r="J67" s="21"/>
      <c r="K67" s="21"/>
      <c r="M67" s="21" t="s">
        <v>568</v>
      </c>
      <c r="N67" s="21"/>
      <c r="O67" s="21"/>
      <c r="P67" s="21"/>
      <c r="Q67" s="21"/>
    </row>
    <row r="68" spans="1:17" x14ac:dyDescent="0.15">
      <c r="A68" s="3"/>
      <c r="B68" s="3"/>
      <c r="C68" s="3"/>
      <c r="D68" s="3"/>
      <c r="E68" s="3" t="s">
        <v>243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15">
      <c r="A69" s="3"/>
      <c r="B69" s="3"/>
      <c r="C69" s="3"/>
      <c r="D69" s="3"/>
      <c r="E69" s="524" t="s">
        <v>210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15">
      <c r="A70" s="3"/>
      <c r="B70" s="3"/>
      <c r="C70" s="3"/>
      <c r="D70" s="3"/>
      <c r="E70" s="525" t="s">
        <v>211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15">
      <c r="A71" s="3"/>
      <c r="B71" s="3"/>
      <c r="C71" s="3"/>
      <c r="D71" s="3"/>
      <c r="E71" s="526" t="s">
        <v>212</v>
      </c>
      <c r="F71" s="3"/>
      <c r="G71" s="1253"/>
      <c r="H71" s="1251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15">
      <c r="A72" s="3"/>
      <c r="B72" s="3"/>
      <c r="C72" s="3"/>
      <c r="D72" s="3"/>
      <c r="E72" s="3"/>
      <c r="F72" s="3"/>
      <c r="G72" s="1254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15">
      <c r="A73" s="3"/>
      <c r="B73" s="3"/>
      <c r="C73" s="3"/>
      <c r="D73" s="3"/>
      <c r="E73" s="3" t="s">
        <v>242</v>
      </c>
      <c r="F73" s="3"/>
      <c r="G73" s="1254"/>
      <c r="H73" s="1252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15">
      <c r="A74" s="3"/>
      <c r="B74" s="3"/>
      <c r="C74" s="3"/>
      <c r="D74" s="3"/>
      <c r="E74" s="524" t="s">
        <v>210</v>
      </c>
      <c r="F74" s="3"/>
      <c r="G74" s="1254"/>
      <c r="H74" s="1251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15">
      <c r="A75" s="3"/>
      <c r="B75" s="3"/>
      <c r="C75" s="3"/>
      <c r="D75" s="3"/>
      <c r="E75" s="525" t="s">
        <v>211</v>
      </c>
      <c r="F75" s="3"/>
      <c r="G75" s="1254"/>
      <c r="H75" s="1251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15">
      <c r="E76" s="526" t="s">
        <v>212</v>
      </c>
      <c r="G76" s="1251"/>
      <c r="H76" s="1251"/>
      <c r="I76" s="527"/>
      <c r="J76" s="527"/>
    </row>
    <row r="77" spans="1:17" x14ac:dyDescent="0.15">
      <c r="G77" s="1251"/>
      <c r="H77" s="1251"/>
      <c r="I77" s="527"/>
      <c r="J77" s="527"/>
    </row>
    <row r="78" spans="1:17" x14ac:dyDescent="0.15">
      <c r="G78" s="1251"/>
      <c r="H78" s="1251"/>
      <c r="I78" s="527"/>
      <c r="J78" s="527"/>
    </row>
    <row r="79" spans="1:17" x14ac:dyDescent="0.15">
      <c r="G79" s="1251"/>
      <c r="H79" s="1251"/>
      <c r="I79" s="527"/>
      <c r="J79" s="527"/>
    </row>
  </sheetData>
  <mergeCells count="40">
    <mergeCell ref="A61:D63"/>
    <mergeCell ref="C57:D58"/>
    <mergeCell ref="D46:D48"/>
    <mergeCell ref="C55:C56"/>
    <mergeCell ref="C46:C52"/>
    <mergeCell ref="D49:D50"/>
    <mergeCell ref="D51:D52"/>
    <mergeCell ref="A59:D60"/>
    <mergeCell ref="A5:E5"/>
    <mergeCell ref="C6:D8"/>
    <mergeCell ref="C9:D11"/>
    <mergeCell ref="C12:D14"/>
    <mergeCell ref="A46:B58"/>
    <mergeCell ref="D55:D56"/>
    <mergeCell ref="C53:C54"/>
    <mergeCell ref="B32:B37"/>
    <mergeCell ref="C32:D33"/>
    <mergeCell ref="C15:D17"/>
    <mergeCell ref="C40:D41"/>
    <mergeCell ref="C42:D43"/>
    <mergeCell ref="D53:D54"/>
    <mergeCell ref="B44:D45"/>
    <mergeCell ref="B38:B43"/>
    <mergeCell ref="C38:D39"/>
    <mergeCell ref="P5:Q5"/>
    <mergeCell ref="G76:G77"/>
    <mergeCell ref="G78:G79"/>
    <mergeCell ref="H71:H73"/>
    <mergeCell ref="H74:H75"/>
    <mergeCell ref="A67:H67"/>
    <mergeCell ref="H76:H77"/>
    <mergeCell ref="H78:H79"/>
    <mergeCell ref="G71:G75"/>
    <mergeCell ref="B6:B21"/>
    <mergeCell ref="B22:D25"/>
    <mergeCell ref="C36:D37"/>
    <mergeCell ref="C18:D21"/>
    <mergeCell ref="B26:D28"/>
    <mergeCell ref="B29:D31"/>
    <mergeCell ref="C34:D35"/>
  </mergeCells>
  <phoneticPr fontId="2"/>
  <pageMargins left="0.47244094488188981" right="0.35433070866141736" top="0.59055118110236227" bottom="0.19685039370078741" header="0.19685039370078741" footer="0"/>
  <pageSetup paperSize="9" scale="98" orientation="portrait" r:id="rId1"/>
  <headerFooter alignWithMargins="0"/>
  <colBreaks count="1" manualBreakCount="1">
    <brk id="10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28</vt:i4>
      </vt:variant>
    </vt:vector>
  </HeadingPairs>
  <TitlesOfParts>
    <vt:vector size="62" baseType="lpstr">
      <vt:lpstr>表紙</vt:lpstr>
      <vt:lpstr>第1表_入荷頭数(月別・畜種別)</vt:lpstr>
      <vt:lpstr>第2表_入荷頭数(年度別・畜種別)</vt:lpstr>
      <vt:lpstr>第3表_と畜頭数(成牛・県別)</vt:lpstr>
      <vt:lpstr>第4表_と畜頭数(豚・県別)</vt:lpstr>
      <vt:lpstr>第5表_取扱高(月別・畜種別)_1</vt:lpstr>
      <vt:lpstr>第5表_取扱高(月別・畜種別)_2</vt:lpstr>
      <vt:lpstr>第5表_取扱高(月別・畜種別)_3</vt:lpstr>
      <vt:lpstr>第6表_総取扱高(年度別)</vt:lpstr>
      <vt:lpstr>第7表_卸売価格(規格別・性別)_1和種</vt:lpstr>
      <vt:lpstr>第7表_卸売価格(規格別・性別)_2交雑種</vt:lpstr>
      <vt:lpstr>第7表_卸売価格(規格別・性別)_3乳牛</vt:lpstr>
      <vt:lpstr>卸売価格（外国種1）</vt:lpstr>
      <vt:lpstr>第7表_卸売価格(規格別・性別)_4成牛</vt:lpstr>
      <vt:lpstr>第7表_卸売価格(規格別・性別)_5豚</vt:lpstr>
      <vt:lpstr>第8表_年度別 卸売価格(成牛・規格別)_1和種</vt:lpstr>
      <vt:lpstr>第8表_年度別 卸売価格(成牛・規格別)_2交雑種</vt:lpstr>
      <vt:lpstr>第8表_年度別 卸売価格(成牛・規格別)_3乳牛</vt:lpstr>
      <vt:lpstr>年度 価格（外国 2）</vt:lpstr>
      <vt:lpstr>第8表_年度別 卸売価格(成牛・規格別)_4成牛</vt:lpstr>
      <vt:lpstr>第9表_月別 卸売価格(成牛・規格別)_1和種</vt:lpstr>
      <vt:lpstr>第9表_月別 卸売価格(成牛・規格別)_2交雑種</vt:lpstr>
      <vt:lpstr>第9表_月別 卸売価格(成牛・規格別)_3乳牛</vt:lpstr>
      <vt:lpstr>卸価格・月別（外国 計 3）</vt:lpstr>
      <vt:lpstr>第9表_月別 卸売価格(成牛・規格別)_4成牛</vt:lpstr>
      <vt:lpstr>第10表_卸売価格(豚・年度・月・規格別)</vt:lpstr>
      <vt:lpstr>白紙</vt:lpstr>
      <vt:lpstr>表紙（参考資料）</vt:lpstr>
      <vt:lpstr>参考資料③</vt:lpstr>
      <vt:lpstr>参考資料④</vt:lpstr>
      <vt:lpstr>場内配置図</vt:lpstr>
      <vt:lpstr>付近見取図</vt:lpstr>
      <vt:lpstr>施設図</vt:lpstr>
      <vt:lpstr>Sheet1</vt:lpstr>
      <vt:lpstr>'卸価格・月別（外国 計 3）'!Print_Area</vt:lpstr>
      <vt:lpstr>'卸売価格（外国種1）'!Print_Area</vt:lpstr>
      <vt:lpstr>参考資料③!Print_Area</vt:lpstr>
      <vt:lpstr>参考資料④!Print_Area</vt:lpstr>
      <vt:lpstr>場内配置図!Print_Area</vt:lpstr>
      <vt:lpstr>'第10表_卸売価格(豚・年度・月・規格別)'!Print_Area</vt:lpstr>
      <vt:lpstr>'第2表_入荷頭数(年度別・畜種別)'!Print_Area</vt:lpstr>
      <vt:lpstr>'第3表_と畜頭数(成牛・県別)'!Print_Area</vt:lpstr>
      <vt:lpstr>'第4表_と畜頭数(豚・県別)'!Print_Area</vt:lpstr>
      <vt:lpstr>'第5表_取扱高(月別・畜種別)_1'!Print_Area</vt:lpstr>
      <vt:lpstr>'第5表_取扱高(月別・畜種別)_2'!Print_Area</vt:lpstr>
      <vt:lpstr>'第5表_取扱高(月別・畜種別)_3'!Print_Area</vt:lpstr>
      <vt:lpstr>'第6表_総取扱高(年度別)'!Print_Area</vt:lpstr>
      <vt:lpstr>'第7表_卸売価格(規格別・性別)_1和種'!Print_Area</vt:lpstr>
      <vt:lpstr>'第7表_卸売価格(規格別・性別)_2交雑種'!Print_Area</vt:lpstr>
      <vt:lpstr>'第7表_卸売価格(規格別・性別)_3乳牛'!Print_Area</vt:lpstr>
      <vt:lpstr>'第7表_卸売価格(規格別・性別)_4成牛'!Print_Area</vt:lpstr>
      <vt:lpstr>'第7表_卸売価格(規格別・性別)_5豚'!Print_Area</vt:lpstr>
      <vt:lpstr>'第8表_年度別 卸売価格(成牛・規格別)_1和種'!Print_Area</vt:lpstr>
      <vt:lpstr>'第8表_年度別 卸売価格(成牛・規格別)_2交雑種'!Print_Area</vt:lpstr>
      <vt:lpstr>'第8表_年度別 卸売価格(成牛・規格別)_3乳牛'!Print_Area</vt:lpstr>
      <vt:lpstr>'第8表_年度別 卸売価格(成牛・規格別)_4成牛'!Print_Area</vt:lpstr>
      <vt:lpstr>'第9表_月別 卸売価格(成牛・規格別)_1和種'!Print_Area</vt:lpstr>
      <vt:lpstr>'第9表_月別 卸売価格(成牛・規格別)_2交雑種'!Print_Area</vt:lpstr>
      <vt:lpstr>'第9表_月別 卸売価格(成牛・規格別)_3乳牛'!Print_Area</vt:lpstr>
      <vt:lpstr>'第9表_月別 卸売価格(成牛・規格別)_4成牛'!Print_Area</vt:lpstr>
      <vt:lpstr>'年度 価格（外国 2）'!Print_Area</vt:lpstr>
      <vt:lpstr>表紙!Print_Area</vt:lpstr>
    </vt:vector>
  </TitlesOfParts>
  <Company>福岡食肉市場㈱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福岡食肉市場㈱</dc:creator>
  <cp:lastModifiedBy>FINE_User</cp:lastModifiedBy>
  <cp:lastPrinted>2025-06-16T02:17:44Z</cp:lastPrinted>
  <dcterms:created xsi:type="dcterms:W3CDTF">2000-04-10T04:38:23Z</dcterms:created>
  <dcterms:modified xsi:type="dcterms:W3CDTF">2025-06-16T02:17:51Z</dcterms:modified>
</cp:coreProperties>
</file>