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中央卸売市場\食肉市場専用\28_統計・データ\食肉市場年報\Ｒ３年度年報\最終ver\"/>
    </mc:Choice>
  </mc:AlternateContent>
  <bookViews>
    <workbookView xWindow="0" yWindow="0" windowWidth="19200" windowHeight="11370" tabRatio="897"/>
  </bookViews>
  <sheets>
    <sheet name="表紙" sheetId="2" r:id="rId1"/>
    <sheet name="第1表_入荷頭数(月別・畜種別)" sheetId="190" r:id="rId2"/>
    <sheet name="第2表_入荷頭数(年度別・畜種別)" sheetId="192" r:id="rId3"/>
    <sheet name="第3表_と畜頭数(成牛・県別)" sheetId="95" r:id="rId4"/>
    <sheet name="第4表_と畜頭数(豚・県別)" sheetId="40" r:id="rId5"/>
    <sheet name="第5表_取扱高(月別・畜種別)_1" sheetId="27" r:id="rId6"/>
    <sheet name="第5表_取扱高(月別・畜種別)_2" sheetId="28" r:id="rId7"/>
    <sheet name="第5表_取扱高(月別・畜種別)_3" sheetId="29" r:id="rId8"/>
    <sheet name="第6表_総取扱高(年度別)" sheetId="96" r:id="rId9"/>
    <sheet name="第7表_卸売価格(規格別・性別)_1和種" sheetId="126" r:id="rId10"/>
    <sheet name="第7表_卸売価格(規格別・性別)_2交雑種" sheetId="128" r:id="rId11"/>
    <sheet name="第7表_卸売価格(規格別・性別)_3乳牛" sheetId="130" r:id="rId12"/>
    <sheet name="卸売価格（外国種1）" sheetId="132" state="hidden" r:id="rId13"/>
    <sheet name="第7表_卸売価格(規格別・性別)_4成牛" sheetId="134" r:id="rId14"/>
    <sheet name="第7表_卸売価格(規格別・性別)_5豚" sheetId="4" r:id="rId15"/>
    <sheet name="第8表_年度別 卸売価格(成牛・規格別)_1和種" sheetId="159" r:id="rId16"/>
    <sheet name="第8表_年度別 卸売価格(成牛・規格別)_2交雑種" sheetId="167" r:id="rId17"/>
    <sheet name="第8表_年度別 卸売価格(成牛・規格別)_3乳牛" sheetId="187" r:id="rId18"/>
    <sheet name="年度 価格（外国 2）" sheetId="176" state="hidden" r:id="rId19"/>
    <sheet name="第8表_年度別 卸売価格(成牛・規格別)_4成牛" sheetId="178" r:id="rId20"/>
    <sheet name="第9表_月別 卸売価格(成牛・規格別)_1和種" sheetId="299" r:id="rId21"/>
    <sheet name="第9表_月別 卸売価格(成牛・規格別)_2交雑種" sheetId="300" r:id="rId22"/>
    <sheet name="第9表_月別 卸売価格(成牛・規格別)_3乳牛" sheetId="301" r:id="rId23"/>
    <sheet name="卸価格・月別（外国 計 3）" sheetId="302" state="hidden" r:id="rId24"/>
    <sheet name="第9表_月別 卸売価格(成牛・規格別)_4成牛" sheetId="303" r:id="rId25"/>
    <sheet name="第10表_卸売価格(豚・年度・月・規格別)" sheetId="269" r:id="rId26"/>
    <sheet name="白紙" sheetId="1" state="hidden" r:id="rId27"/>
    <sheet name="表紙（参考資料）" sheetId="195" state="hidden" r:id="rId28"/>
    <sheet name="参考資料③" sheetId="305" state="hidden" r:id="rId29"/>
    <sheet name="参考資料④" sheetId="9" state="hidden" r:id="rId30"/>
    <sheet name="場内配置図" sheetId="306" state="hidden" r:id="rId31"/>
    <sheet name="付近見取図" sheetId="307" state="hidden" r:id="rId32"/>
    <sheet name="施設図" sheetId="92" state="hidden" r:id="rId33"/>
    <sheet name="Sheet1" sheetId="308" state="hidden" r:id="rId34"/>
  </sheets>
  <externalReferences>
    <externalReference r:id="rId35"/>
  </externalReferences>
  <definedNames>
    <definedName name="_xlnm.Print_Area" localSheetId="23">'卸価格・月別（外国 計 3）'!$A$1:$AG$62</definedName>
    <definedName name="_xlnm.Print_Area" localSheetId="12">'卸売価格（外国種1）'!$A$2:$X$61</definedName>
    <definedName name="_xlnm.Print_Area" localSheetId="28">参考資料③!$A$1:$I$43</definedName>
    <definedName name="_xlnm.Print_Area" localSheetId="29">参考資料④!$A$1:$J$46</definedName>
    <definedName name="_xlnm.Print_Area" localSheetId="30">場内配置図!$A$1:$BY$84</definedName>
    <definedName name="_xlnm.Print_Area" localSheetId="25">'第10表_卸売価格(豚・年度・月・規格別)'!$A$1:$Z$80</definedName>
    <definedName name="_xlnm.Print_Area" localSheetId="2">'第2表_入荷頭数(年度別・畜種別)'!$A$1:$AD$29</definedName>
    <definedName name="_xlnm.Print_Area" localSheetId="3">'第3表_と畜頭数(成牛・県別)'!$A$1:$L$59</definedName>
    <definedName name="_xlnm.Print_Area" localSheetId="4">'第4表_と畜頭数(豚・県別)'!$A$1:$L$60</definedName>
    <definedName name="_xlnm.Print_Area" localSheetId="5">'第5表_取扱高(月別・畜種別)_1'!$A$1:$U$31</definedName>
    <definedName name="_xlnm.Print_Area" localSheetId="6">'第5表_取扱高(月別・畜種別)_2'!$A$1:$T$31</definedName>
    <definedName name="_xlnm.Print_Area" localSheetId="7">'第5表_取扱高(月別・畜種別)_3'!$A$1:$T$31</definedName>
    <definedName name="_xlnm.Print_Area" localSheetId="8">'第6表_総取扱高(年度別)'!$A$1:$Q$68</definedName>
    <definedName name="_xlnm.Print_Area" localSheetId="9">'第7表_卸売価格(規格別・性別)_1和種'!$A$1:$X$62</definedName>
    <definedName name="_xlnm.Print_Area" localSheetId="10">'第7表_卸売価格(規格別・性別)_2交雑種'!$A$1:$X$62</definedName>
    <definedName name="_xlnm.Print_Area" localSheetId="11">'第7表_卸売価格(規格別・性別)_3乳牛'!$A$1:$X$62</definedName>
    <definedName name="_xlnm.Print_Area" localSheetId="13">'第7表_卸売価格(規格別・性別)_4成牛'!$A$2:$X$61</definedName>
    <definedName name="_xlnm.Print_Area" localSheetId="14">'第7表_卸売価格(規格別・性別)_5豚'!$A$1:$N$34</definedName>
    <definedName name="_xlnm.Print_Area" localSheetId="15">'第8表_年度別 卸売価格(成牛・規格別)_1和種'!$A$1:$Z$63</definedName>
    <definedName name="_xlnm.Print_Area" localSheetId="16">'第8表_年度別 卸売価格(成牛・規格別)_2交雑種'!$A$1:$AA$65</definedName>
    <definedName name="_xlnm.Print_Area" localSheetId="17">'第8表_年度別 卸売価格(成牛・規格別)_3乳牛'!$A$1:$Z$63</definedName>
    <definedName name="_xlnm.Print_Area" localSheetId="19">'第8表_年度別 卸売価格(成牛・規格別)_4成牛'!$A$1:$Z$63</definedName>
    <definedName name="_xlnm.Print_Area" localSheetId="20">'第9表_月別 卸売価格(成牛・規格別)_1和種'!$A$1:$AF$63</definedName>
    <definedName name="_xlnm.Print_Area" localSheetId="21">'第9表_月別 卸売価格(成牛・規格別)_2交雑種'!$A$1:$AF$63</definedName>
    <definedName name="_xlnm.Print_Area" localSheetId="22">'第9表_月別 卸売価格(成牛・規格別)_3乳牛'!$A$1:$AF$63</definedName>
    <definedName name="_xlnm.Print_Area" localSheetId="24">'第9表_月別 卸売価格(成牛・規格別)_4成牛'!$A$1:$AF$63</definedName>
    <definedName name="_xlnm.Print_Area" localSheetId="18">'年度 価格（外国 2）'!$A$1:$AA$62</definedName>
    <definedName name="_xlnm.Print_Area" localSheetId="0">表紙!$A$1:$G$48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4" i="192" l="1"/>
  <c r="L24" i="192"/>
  <c r="I24" i="192"/>
  <c r="F24" i="192"/>
  <c r="Z73" i="269" l="1"/>
  <c r="Y73" i="269"/>
  <c r="X73" i="269"/>
  <c r="W73" i="269"/>
  <c r="V73" i="269"/>
  <c r="U73" i="269"/>
  <c r="T73" i="269"/>
  <c r="S73" i="269"/>
  <c r="R73" i="269"/>
  <c r="Q73" i="269"/>
  <c r="P73" i="269"/>
  <c r="O73" i="269"/>
  <c r="L73" i="269"/>
  <c r="K73" i="269"/>
  <c r="J73" i="269"/>
  <c r="I73" i="269"/>
  <c r="H73" i="269"/>
  <c r="G73" i="269"/>
  <c r="F73" i="269"/>
  <c r="E73" i="269"/>
  <c r="Z72" i="269"/>
  <c r="Z74" i="269" s="1"/>
  <c r="Y72" i="269"/>
  <c r="Y74" i="269" s="1"/>
  <c r="X72" i="269"/>
  <c r="X74" i="269" s="1"/>
  <c r="W72" i="269"/>
  <c r="W74" i="269" s="1"/>
  <c r="V72" i="269"/>
  <c r="V74" i="269" s="1"/>
  <c r="U72" i="269"/>
  <c r="U74" i="269" s="1"/>
  <c r="T72" i="269"/>
  <c r="T74" i="269" s="1"/>
  <c r="S72" i="269"/>
  <c r="S74" i="269" s="1"/>
  <c r="R72" i="269"/>
  <c r="R74" i="269" s="1"/>
  <c r="Q72" i="269"/>
  <c r="Q74" i="269" s="1"/>
  <c r="P72" i="269"/>
  <c r="P74" i="269" s="1"/>
  <c r="O72" i="269"/>
  <c r="O74" i="269" s="1"/>
  <c r="L72" i="269"/>
  <c r="L74" i="269" s="1"/>
  <c r="K72" i="269"/>
  <c r="K74" i="269" s="1"/>
  <c r="J72" i="269"/>
  <c r="J74" i="269" s="1"/>
  <c r="I72" i="269"/>
  <c r="I74" i="269" s="1"/>
  <c r="H72" i="269"/>
  <c r="H74" i="269" s="1"/>
  <c r="G72" i="269"/>
  <c r="G74" i="269" s="1"/>
  <c r="F72" i="269"/>
  <c r="F74" i="269" s="1"/>
  <c r="E72" i="269"/>
  <c r="E74" i="269" s="1"/>
  <c r="Z71" i="269"/>
  <c r="Y71" i="269"/>
  <c r="X71" i="269"/>
  <c r="W71" i="269"/>
  <c r="V71" i="269"/>
  <c r="U71" i="269"/>
  <c r="T71" i="269"/>
  <c r="S71" i="269"/>
  <c r="R71" i="269"/>
  <c r="Q71" i="269"/>
  <c r="P71" i="269"/>
  <c r="O71" i="269"/>
  <c r="L71" i="269"/>
  <c r="K71" i="269"/>
  <c r="J71" i="269"/>
  <c r="I71" i="269"/>
  <c r="H71" i="269"/>
  <c r="G71" i="269"/>
  <c r="F71" i="269"/>
  <c r="E71" i="269"/>
  <c r="Z69" i="269"/>
  <c r="Z77" i="269" s="1"/>
  <c r="Y69" i="269"/>
  <c r="Y77" i="269" s="1"/>
  <c r="X69" i="269"/>
  <c r="X77" i="269" s="1"/>
  <c r="W69" i="269"/>
  <c r="W77" i="269" s="1"/>
  <c r="V69" i="269"/>
  <c r="V77" i="269" s="1"/>
  <c r="U69" i="269"/>
  <c r="U77" i="269" s="1"/>
  <c r="T69" i="269"/>
  <c r="T77" i="269" s="1"/>
  <c r="S69" i="269"/>
  <c r="S77" i="269" s="1"/>
  <c r="R69" i="269"/>
  <c r="R77" i="269" s="1"/>
  <c r="Q69" i="269"/>
  <c r="Q77" i="269" s="1"/>
  <c r="P69" i="269"/>
  <c r="P77" i="269" s="1"/>
  <c r="O69" i="269"/>
  <c r="O77" i="269" s="1"/>
  <c r="L69" i="269"/>
  <c r="K69" i="269"/>
  <c r="J69" i="269"/>
  <c r="I69" i="269"/>
  <c r="H69" i="269"/>
  <c r="G69" i="269"/>
  <c r="F69" i="269"/>
  <c r="E69" i="269"/>
  <c r="Z68" i="269"/>
  <c r="Z70" i="269" s="1"/>
  <c r="Y68" i="269"/>
  <c r="Y76" i="269" s="1"/>
  <c r="Y78" i="269" s="1"/>
  <c r="X68" i="269"/>
  <c r="X76" i="269" s="1"/>
  <c r="X78" i="269" s="1"/>
  <c r="W68" i="269"/>
  <c r="W76" i="269" s="1"/>
  <c r="W78" i="269" s="1"/>
  <c r="V68" i="269"/>
  <c r="V70" i="269" s="1"/>
  <c r="U68" i="269"/>
  <c r="U70" i="269" s="1"/>
  <c r="T68" i="269"/>
  <c r="T76" i="269" s="1"/>
  <c r="T78" i="269" s="1"/>
  <c r="S68" i="269"/>
  <c r="S76" i="269" s="1"/>
  <c r="S78" i="269" s="1"/>
  <c r="R68" i="269"/>
  <c r="R70" i="269" s="1"/>
  <c r="Q68" i="269"/>
  <c r="Q70" i="269" s="1"/>
  <c r="P68" i="269"/>
  <c r="P76" i="269" s="1"/>
  <c r="P78" i="269" s="1"/>
  <c r="O68" i="269"/>
  <c r="O76" i="269" s="1"/>
  <c r="O78" i="269" s="1"/>
  <c r="L68" i="269"/>
  <c r="L70" i="269" s="1"/>
  <c r="K68" i="269"/>
  <c r="K70" i="269" s="1"/>
  <c r="J68" i="269"/>
  <c r="J70" i="269" s="1"/>
  <c r="I68" i="269"/>
  <c r="I70" i="269" s="1"/>
  <c r="H68" i="269"/>
  <c r="H70" i="269" s="1"/>
  <c r="G68" i="269"/>
  <c r="G70" i="269" s="1"/>
  <c r="F68" i="269"/>
  <c r="F70" i="269" s="1"/>
  <c r="E68" i="269"/>
  <c r="E70" i="269" s="1"/>
  <c r="Z67" i="269"/>
  <c r="Z75" i="269" s="1"/>
  <c r="Y67" i="269"/>
  <c r="Y75" i="269" s="1"/>
  <c r="X67" i="269"/>
  <c r="X75" i="269" s="1"/>
  <c r="W67" i="269"/>
  <c r="W75" i="269" s="1"/>
  <c r="V67" i="269"/>
  <c r="V75" i="269" s="1"/>
  <c r="U67" i="269"/>
  <c r="U75" i="269" s="1"/>
  <c r="T67" i="269"/>
  <c r="T75" i="269" s="1"/>
  <c r="S67" i="269"/>
  <c r="S75" i="269" s="1"/>
  <c r="R67" i="269"/>
  <c r="R75" i="269" s="1"/>
  <c r="Q67" i="269"/>
  <c r="Q75" i="269" s="1"/>
  <c r="P67" i="269"/>
  <c r="P75" i="269" s="1"/>
  <c r="O67" i="269"/>
  <c r="O75" i="269" s="1"/>
  <c r="L67" i="269"/>
  <c r="K67" i="269"/>
  <c r="J67" i="269"/>
  <c r="I67" i="269"/>
  <c r="H67" i="269"/>
  <c r="G67" i="269"/>
  <c r="F67" i="269"/>
  <c r="E67" i="269"/>
  <c r="Z65" i="269"/>
  <c r="Y65" i="269"/>
  <c r="X65" i="269"/>
  <c r="W65" i="269"/>
  <c r="V65" i="269"/>
  <c r="U65" i="269"/>
  <c r="T65" i="269"/>
  <c r="S65" i="269"/>
  <c r="R65" i="269"/>
  <c r="Q65" i="269"/>
  <c r="P65" i="269"/>
  <c r="O65" i="269"/>
  <c r="L65" i="269"/>
  <c r="K65" i="269"/>
  <c r="J65" i="269"/>
  <c r="I65" i="269"/>
  <c r="H65" i="269"/>
  <c r="G65" i="269"/>
  <c r="F65" i="269"/>
  <c r="E65" i="269"/>
  <c r="Z64" i="269"/>
  <c r="Z66" i="269" s="1"/>
  <c r="Y64" i="269"/>
  <c r="Y66" i="269" s="1"/>
  <c r="X64" i="269"/>
  <c r="X66" i="269" s="1"/>
  <c r="W64" i="269"/>
  <c r="W66" i="269" s="1"/>
  <c r="V64" i="269"/>
  <c r="V66" i="269" s="1"/>
  <c r="U64" i="269"/>
  <c r="U66" i="269" s="1"/>
  <c r="T64" i="269"/>
  <c r="T66" i="269" s="1"/>
  <c r="S64" i="269"/>
  <c r="S66" i="269" s="1"/>
  <c r="R64" i="269"/>
  <c r="R66" i="269" s="1"/>
  <c r="Q64" i="269"/>
  <c r="Q66" i="269" s="1"/>
  <c r="P64" i="269"/>
  <c r="P66" i="269" s="1"/>
  <c r="O64" i="269"/>
  <c r="O66" i="269" s="1"/>
  <c r="L64" i="269"/>
  <c r="L66" i="269" s="1"/>
  <c r="K64" i="269"/>
  <c r="K66" i="269" s="1"/>
  <c r="J64" i="269"/>
  <c r="J66" i="269" s="1"/>
  <c r="I64" i="269"/>
  <c r="I66" i="269" s="1"/>
  <c r="H64" i="269"/>
  <c r="H66" i="269" s="1"/>
  <c r="G64" i="269"/>
  <c r="G66" i="269" s="1"/>
  <c r="F64" i="269"/>
  <c r="F66" i="269" s="1"/>
  <c r="E64" i="269"/>
  <c r="E66" i="269" s="1"/>
  <c r="Z63" i="269"/>
  <c r="Y63" i="269"/>
  <c r="X63" i="269"/>
  <c r="W63" i="269"/>
  <c r="V63" i="269"/>
  <c r="U63" i="269"/>
  <c r="T63" i="269"/>
  <c r="S63" i="269"/>
  <c r="R63" i="269"/>
  <c r="Q63" i="269"/>
  <c r="P63" i="269"/>
  <c r="O63" i="269"/>
  <c r="L63" i="269"/>
  <c r="K63" i="269"/>
  <c r="J63" i="269"/>
  <c r="I63" i="269"/>
  <c r="H63" i="269"/>
  <c r="G63" i="269"/>
  <c r="F63" i="269"/>
  <c r="E63" i="269"/>
  <c r="Z62" i="269"/>
  <c r="Y62" i="269"/>
  <c r="X62" i="269"/>
  <c r="W62" i="269"/>
  <c r="V62" i="269"/>
  <c r="U62" i="269"/>
  <c r="T62" i="269"/>
  <c r="S62" i="269"/>
  <c r="R62" i="269"/>
  <c r="Q62" i="269"/>
  <c r="P62" i="269"/>
  <c r="O62" i="269"/>
  <c r="L62" i="269"/>
  <c r="K62" i="269"/>
  <c r="J62" i="269"/>
  <c r="I62" i="269"/>
  <c r="H62" i="269"/>
  <c r="G62" i="269"/>
  <c r="F62" i="269"/>
  <c r="E62" i="269"/>
  <c r="M61" i="269"/>
  <c r="M60" i="269"/>
  <c r="M62" i="269" s="1"/>
  <c r="M59" i="269"/>
  <c r="Z58" i="269"/>
  <c r="Y58" i="269"/>
  <c r="X58" i="269"/>
  <c r="W58" i="269"/>
  <c r="V58" i="269"/>
  <c r="U58" i="269"/>
  <c r="T58" i="269"/>
  <c r="S58" i="269"/>
  <c r="R58" i="269"/>
  <c r="Q58" i="269"/>
  <c r="P58" i="269"/>
  <c r="O58" i="269"/>
  <c r="L58" i="269"/>
  <c r="K58" i="269"/>
  <c r="J58" i="269"/>
  <c r="I58" i="269"/>
  <c r="H58" i="269"/>
  <c r="G58" i="269"/>
  <c r="F58" i="269"/>
  <c r="E58" i="269"/>
  <c r="M57" i="269"/>
  <c r="M65" i="269" s="1"/>
  <c r="M56" i="269"/>
  <c r="M58" i="269" s="1"/>
  <c r="M55" i="269"/>
  <c r="M63" i="269" s="1"/>
  <c r="Z53" i="269"/>
  <c r="Y53" i="269"/>
  <c r="X53" i="269"/>
  <c r="W53" i="269"/>
  <c r="V53" i="269"/>
  <c r="U53" i="269"/>
  <c r="T53" i="269"/>
  <c r="S53" i="269"/>
  <c r="R53" i="269"/>
  <c r="Q53" i="269"/>
  <c r="P53" i="269"/>
  <c r="O53" i="269"/>
  <c r="L53" i="269"/>
  <c r="K53" i="269"/>
  <c r="J53" i="269"/>
  <c r="I53" i="269"/>
  <c r="H53" i="269"/>
  <c r="G53" i="269"/>
  <c r="F53" i="269"/>
  <c r="E53" i="269"/>
  <c r="Z52" i="269"/>
  <c r="Z54" i="269" s="1"/>
  <c r="Y52" i="269"/>
  <c r="Y54" i="269" s="1"/>
  <c r="X52" i="269"/>
  <c r="X54" i="269" s="1"/>
  <c r="W52" i="269"/>
  <c r="W54" i="269" s="1"/>
  <c r="V52" i="269"/>
  <c r="V54" i="269" s="1"/>
  <c r="U52" i="269"/>
  <c r="U54" i="269" s="1"/>
  <c r="T52" i="269"/>
  <c r="T54" i="269" s="1"/>
  <c r="S52" i="269"/>
  <c r="S54" i="269" s="1"/>
  <c r="R52" i="269"/>
  <c r="R54" i="269" s="1"/>
  <c r="Q52" i="269"/>
  <c r="Q54" i="269" s="1"/>
  <c r="P52" i="269"/>
  <c r="P54" i="269" s="1"/>
  <c r="O52" i="269"/>
  <c r="O54" i="269" s="1"/>
  <c r="L52" i="269"/>
  <c r="L54" i="269" s="1"/>
  <c r="K52" i="269"/>
  <c r="K54" i="269" s="1"/>
  <c r="J52" i="269"/>
  <c r="J54" i="269" s="1"/>
  <c r="I52" i="269"/>
  <c r="I54" i="269" s="1"/>
  <c r="H52" i="269"/>
  <c r="H54" i="269" s="1"/>
  <c r="G52" i="269"/>
  <c r="G54" i="269" s="1"/>
  <c r="F52" i="269"/>
  <c r="F54" i="269" s="1"/>
  <c r="E52" i="269"/>
  <c r="E54" i="269" s="1"/>
  <c r="Z51" i="269"/>
  <c r="Y51" i="269"/>
  <c r="X51" i="269"/>
  <c r="W51" i="269"/>
  <c r="V51" i="269"/>
  <c r="U51" i="269"/>
  <c r="T51" i="269"/>
  <c r="S51" i="269"/>
  <c r="R51" i="269"/>
  <c r="Q51" i="269"/>
  <c r="P51" i="269"/>
  <c r="O51" i="269"/>
  <c r="L51" i="269"/>
  <c r="K51" i="269"/>
  <c r="J51" i="269"/>
  <c r="I51" i="269"/>
  <c r="H51" i="269"/>
  <c r="G51" i="269"/>
  <c r="F51" i="269"/>
  <c r="E51" i="269"/>
  <c r="Z50" i="269"/>
  <c r="Y50" i="269"/>
  <c r="X50" i="269"/>
  <c r="W50" i="269"/>
  <c r="V50" i="269"/>
  <c r="U50" i="269"/>
  <c r="T50" i="269"/>
  <c r="S50" i="269"/>
  <c r="R50" i="269"/>
  <c r="Q50" i="269"/>
  <c r="P50" i="269"/>
  <c r="O50" i="269"/>
  <c r="L50" i="269"/>
  <c r="K50" i="269"/>
  <c r="J50" i="269"/>
  <c r="I50" i="269"/>
  <c r="H50" i="269"/>
  <c r="G50" i="269"/>
  <c r="F50" i="269"/>
  <c r="E50" i="269"/>
  <c r="M49" i="269"/>
  <c r="M48" i="269"/>
  <c r="M50" i="269" s="1"/>
  <c r="M47" i="269"/>
  <c r="Z46" i="269"/>
  <c r="Y46" i="269"/>
  <c r="X46" i="269"/>
  <c r="W46" i="269"/>
  <c r="V46" i="269"/>
  <c r="U46" i="269"/>
  <c r="T46" i="269"/>
  <c r="S46" i="269"/>
  <c r="R46" i="269"/>
  <c r="Q46" i="269"/>
  <c r="P46" i="269"/>
  <c r="O46" i="269"/>
  <c r="L46" i="269"/>
  <c r="K46" i="269"/>
  <c r="J46" i="269"/>
  <c r="I46" i="269"/>
  <c r="H46" i="269"/>
  <c r="G46" i="269"/>
  <c r="F46" i="269"/>
  <c r="E46" i="269"/>
  <c r="M45" i="269"/>
  <c r="M53" i="269" s="1"/>
  <c r="M44" i="269"/>
  <c r="M43" i="269"/>
  <c r="F42" i="269"/>
  <c r="Z41" i="269"/>
  <c r="Y41" i="269"/>
  <c r="X41" i="269"/>
  <c r="W41" i="269"/>
  <c r="V41" i="269"/>
  <c r="U41" i="269"/>
  <c r="T41" i="269"/>
  <c r="S41" i="269"/>
  <c r="R41" i="269"/>
  <c r="Q41" i="269"/>
  <c r="P41" i="269"/>
  <c r="O41" i="269"/>
  <c r="L41" i="269"/>
  <c r="K41" i="269"/>
  <c r="J41" i="269"/>
  <c r="I41" i="269"/>
  <c r="H41" i="269"/>
  <c r="G41" i="269"/>
  <c r="F41" i="269"/>
  <c r="E41" i="269"/>
  <c r="Z40" i="269"/>
  <c r="Z42" i="269" s="1"/>
  <c r="Y40" i="269"/>
  <c r="Y42" i="269" s="1"/>
  <c r="X40" i="269"/>
  <c r="X42" i="269" s="1"/>
  <c r="W40" i="269"/>
  <c r="W42" i="269" s="1"/>
  <c r="V40" i="269"/>
  <c r="V42" i="269" s="1"/>
  <c r="U40" i="269"/>
  <c r="U42" i="269" s="1"/>
  <c r="T40" i="269"/>
  <c r="T42" i="269" s="1"/>
  <c r="S40" i="269"/>
  <c r="S42" i="269" s="1"/>
  <c r="R40" i="269"/>
  <c r="R42" i="269" s="1"/>
  <c r="Q40" i="269"/>
  <c r="Q42" i="269" s="1"/>
  <c r="P40" i="269"/>
  <c r="P42" i="269" s="1"/>
  <c r="O40" i="269"/>
  <c r="O42" i="269" s="1"/>
  <c r="L40" i="269"/>
  <c r="L42" i="269" s="1"/>
  <c r="K40" i="269"/>
  <c r="K42" i="269" s="1"/>
  <c r="J40" i="269"/>
  <c r="J42" i="269" s="1"/>
  <c r="I40" i="269"/>
  <c r="I42" i="269" s="1"/>
  <c r="H40" i="269"/>
  <c r="H42" i="269" s="1"/>
  <c r="G40" i="269"/>
  <c r="G42" i="269" s="1"/>
  <c r="F40" i="269"/>
  <c r="E40" i="269"/>
  <c r="E42" i="269" s="1"/>
  <c r="Z39" i="269"/>
  <c r="Y39" i="269"/>
  <c r="X39" i="269"/>
  <c r="W39" i="269"/>
  <c r="V39" i="269"/>
  <c r="U39" i="269"/>
  <c r="T39" i="269"/>
  <c r="S39" i="269"/>
  <c r="R39" i="269"/>
  <c r="Q39" i="269"/>
  <c r="P39" i="269"/>
  <c r="O39" i="269"/>
  <c r="L39" i="269"/>
  <c r="K39" i="269"/>
  <c r="J39" i="269"/>
  <c r="I39" i="269"/>
  <c r="H39" i="269"/>
  <c r="G39" i="269"/>
  <c r="F39" i="269"/>
  <c r="E39" i="269"/>
  <c r="Z38" i="269"/>
  <c r="Y38" i="269"/>
  <c r="X38" i="269"/>
  <c r="W38" i="269"/>
  <c r="V38" i="269"/>
  <c r="U38" i="269"/>
  <c r="T38" i="269"/>
  <c r="S38" i="269"/>
  <c r="R38" i="269"/>
  <c r="Q38" i="269"/>
  <c r="P38" i="269"/>
  <c r="O38" i="269"/>
  <c r="L38" i="269"/>
  <c r="K38" i="269"/>
  <c r="J38" i="269"/>
  <c r="I38" i="269"/>
  <c r="H38" i="269"/>
  <c r="G38" i="269"/>
  <c r="F38" i="269"/>
  <c r="E38" i="269"/>
  <c r="M37" i="269"/>
  <c r="M36" i="269"/>
  <c r="M35" i="269"/>
  <c r="Z34" i="269"/>
  <c r="Y34" i="269"/>
  <c r="X34" i="269"/>
  <c r="W34" i="269"/>
  <c r="V34" i="269"/>
  <c r="U34" i="269"/>
  <c r="T34" i="269"/>
  <c r="S34" i="269"/>
  <c r="R34" i="269"/>
  <c r="Q34" i="269"/>
  <c r="P34" i="269"/>
  <c r="O34" i="269"/>
  <c r="L34" i="269"/>
  <c r="K34" i="269"/>
  <c r="J34" i="269"/>
  <c r="I34" i="269"/>
  <c r="H34" i="269"/>
  <c r="G34" i="269"/>
  <c r="F34" i="269"/>
  <c r="E34" i="269"/>
  <c r="M33" i="269"/>
  <c r="M41" i="269" s="1"/>
  <c r="M32" i="269"/>
  <c r="M31" i="269"/>
  <c r="S30" i="269"/>
  <c r="Z29" i="269"/>
  <c r="Y29" i="269"/>
  <c r="X29" i="269"/>
  <c r="W29" i="269"/>
  <c r="V29" i="269"/>
  <c r="U29" i="269"/>
  <c r="T29" i="269"/>
  <c r="S29" i="269"/>
  <c r="R29" i="269"/>
  <c r="Q29" i="269"/>
  <c r="P29" i="269"/>
  <c r="O29" i="269"/>
  <c r="L29" i="269"/>
  <c r="K29" i="269"/>
  <c r="J29" i="269"/>
  <c r="I29" i="269"/>
  <c r="H29" i="269"/>
  <c r="G29" i="269"/>
  <c r="F29" i="269"/>
  <c r="E29" i="269"/>
  <c r="Z28" i="269"/>
  <c r="Z30" i="269" s="1"/>
  <c r="Y28" i="269"/>
  <c r="Y30" i="269" s="1"/>
  <c r="X28" i="269"/>
  <c r="X30" i="269" s="1"/>
  <c r="W28" i="269"/>
  <c r="W30" i="269" s="1"/>
  <c r="V28" i="269"/>
  <c r="V30" i="269" s="1"/>
  <c r="U28" i="269"/>
  <c r="U30" i="269" s="1"/>
  <c r="T28" i="269"/>
  <c r="T30" i="269" s="1"/>
  <c r="S28" i="269"/>
  <c r="R28" i="269"/>
  <c r="R30" i="269" s="1"/>
  <c r="Q28" i="269"/>
  <c r="Q30" i="269" s="1"/>
  <c r="P28" i="269"/>
  <c r="P30" i="269" s="1"/>
  <c r="O28" i="269"/>
  <c r="O30" i="269" s="1"/>
  <c r="L28" i="269"/>
  <c r="L30" i="269" s="1"/>
  <c r="K28" i="269"/>
  <c r="K30" i="269" s="1"/>
  <c r="J28" i="269"/>
  <c r="J30" i="269" s="1"/>
  <c r="I28" i="269"/>
  <c r="I30" i="269" s="1"/>
  <c r="H28" i="269"/>
  <c r="H30" i="269" s="1"/>
  <c r="G28" i="269"/>
  <c r="G30" i="269" s="1"/>
  <c r="F28" i="269"/>
  <c r="F30" i="269" s="1"/>
  <c r="E28" i="269"/>
  <c r="E30" i="269" s="1"/>
  <c r="Z27" i="269"/>
  <c r="Y27" i="269"/>
  <c r="X27" i="269"/>
  <c r="W27" i="269"/>
  <c r="V27" i="269"/>
  <c r="U27" i="269"/>
  <c r="T27" i="269"/>
  <c r="S27" i="269"/>
  <c r="R27" i="269"/>
  <c r="Q27" i="269"/>
  <c r="P27" i="269"/>
  <c r="O27" i="269"/>
  <c r="L27" i="269"/>
  <c r="K27" i="269"/>
  <c r="J27" i="269"/>
  <c r="I27" i="269"/>
  <c r="H27" i="269"/>
  <c r="G27" i="269"/>
  <c r="F27" i="269"/>
  <c r="E27" i="269"/>
  <c r="Z26" i="269"/>
  <c r="Y26" i="269"/>
  <c r="X26" i="269"/>
  <c r="W26" i="269"/>
  <c r="V26" i="269"/>
  <c r="U26" i="269"/>
  <c r="T26" i="269"/>
  <c r="S26" i="269"/>
  <c r="R26" i="269"/>
  <c r="Q26" i="269"/>
  <c r="P26" i="269"/>
  <c r="O26" i="269"/>
  <c r="L26" i="269"/>
  <c r="K26" i="269"/>
  <c r="J26" i="269"/>
  <c r="I26" i="269"/>
  <c r="H26" i="269"/>
  <c r="G26" i="269"/>
  <c r="F26" i="269"/>
  <c r="E26" i="269"/>
  <c r="M25" i="269"/>
  <c r="M24" i="269"/>
  <c r="M23" i="269"/>
  <c r="Z22" i="269"/>
  <c r="Y22" i="269"/>
  <c r="X22" i="269"/>
  <c r="W22" i="269"/>
  <c r="V22" i="269"/>
  <c r="U22" i="269"/>
  <c r="T22" i="269"/>
  <c r="S22" i="269"/>
  <c r="R22" i="269"/>
  <c r="Q22" i="269"/>
  <c r="P22" i="269"/>
  <c r="O22" i="269"/>
  <c r="L22" i="269"/>
  <c r="K22" i="269"/>
  <c r="J22" i="269"/>
  <c r="I22" i="269"/>
  <c r="H22" i="269"/>
  <c r="G22" i="269"/>
  <c r="F22" i="269"/>
  <c r="E22" i="269"/>
  <c r="M21" i="269"/>
  <c r="M20" i="269"/>
  <c r="M22" i="269" s="1"/>
  <c r="M19" i="269"/>
  <c r="M27" i="269" s="1"/>
  <c r="O18" i="269"/>
  <c r="Z17" i="269"/>
  <c r="Y17" i="269"/>
  <c r="X17" i="269"/>
  <c r="W17" i="269"/>
  <c r="V17" i="269"/>
  <c r="U17" i="269"/>
  <c r="T17" i="269"/>
  <c r="S17" i="269"/>
  <c r="R17" i="269"/>
  <c r="Q17" i="269"/>
  <c r="P17" i="269"/>
  <c r="O17" i="269"/>
  <c r="L17" i="269"/>
  <c r="L77" i="269" s="1"/>
  <c r="K17" i="269"/>
  <c r="K77" i="269" s="1"/>
  <c r="J17" i="269"/>
  <c r="J77" i="269" s="1"/>
  <c r="I17" i="269"/>
  <c r="I77" i="269" s="1"/>
  <c r="H17" i="269"/>
  <c r="H77" i="269" s="1"/>
  <c r="G17" i="269"/>
  <c r="F17" i="269"/>
  <c r="F77" i="269" s="1"/>
  <c r="E17" i="269"/>
  <c r="E77" i="269" s="1"/>
  <c r="Z16" i="269"/>
  <c r="Z18" i="269" s="1"/>
  <c r="Y16" i="269"/>
  <c r="Y18" i="269" s="1"/>
  <c r="X16" i="269"/>
  <c r="W16" i="269"/>
  <c r="W18" i="269" s="1"/>
  <c r="V16" i="269"/>
  <c r="V18" i="269" s="1"/>
  <c r="U16" i="269"/>
  <c r="U18" i="269" s="1"/>
  <c r="T16" i="269"/>
  <c r="S16" i="269"/>
  <c r="S18" i="269" s="1"/>
  <c r="R16" i="269"/>
  <c r="R18" i="269" s="1"/>
  <c r="Q16" i="269"/>
  <c r="Q18" i="269" s="1"/>
  <c r="P16" i="269"/>
  <c r="O16" i="269"/>
  <c r="L16" i="269"/>
  <c r="L76" i="269" s="1"/>
  <c r="L78" i="269" s="1"/>
  <c r="K16" i="269"/>
  <c r="K76" i="269" s="1"/>
  <c r="K78" i="269" s="1"/>
  <c r="J16" i="269"/>
  <c r="J76" i="269" s="1"/>
  <c r="J78" i="269" s="1"/>
  <c r="I16" i="269"/>
  <c r="I18" i="269" s="1"/>
  <c r="H16" i="269"/>
  <c r="H18" i="269" s="1"/>
  <c r="G16" i="269"/>
  <c r="G76" i="269" s="1"/>
  <c r="F16" i="269"/>
  <c r="F76" i="269" s="1"/>
  <c r="F78" i="269" s="1"/>
  <c r="E16" i="269"/>
  <c r="E18" i="269" s="1"/>
  <c r="Z15" i="269"/>
  <c r="Y15" i="269"/>
  <c r="X15" i="269"/>
  <c r="W15" i="269"/>
  <c r="V15" i="269"/>
  <c r="U15" i="269"/>
  <c r="T15" i="269"/>
  <c r="S15" i="269"/>
  <c r="R15" i="269"/>
  <c r="Q15" i="269"/>
  <c r="P15" i="269"/>
  <c r="O15" i="269"/>
  <c r="L15" i="269"/>
  <c r="L75" i="269" s="1"/>
  <c r="K15" i="269"/>
  <c r="K75" i="269" s="1"/>
  <c r="J15" i="269"/>
  <c r="J75" i="269" s="1"/>
  <c r="I15" i="269"/>
  <c r="I75" i="269" s="1"/>
  <c r="H15" i="269"/>
  <c r="H75" i="269" s="1"/>
  <c r="G15" i="269"/>
  <c r="G75" i="269" s="1"/>
  <c r="F15" i="269"/>
  <c r="F75" i="269" s="1"/>
  <c r="E15" i="269"/>
  <c r="E75" i="269" s="1"/>
  <c r="Z14" i="269"/>
  <c r="Y14" i="269"/>
  <c r="X14" i="269"/>
  <c r="W14" i="269"/>
  <c r="V14" i="269"/>
  <c r="U14" i="269"/>
  <c r="T14" i="269"/>
  <c r="S14" i="269"/>
  <c r="R14" i="269"/>
  <c r="Q14" i="269"/>
  <c r="P14" i="269"/>
  <c r="O14" i="269"/>
  <c r="L14" i="269"/>
  <c r="K14" i="269"/>
  <c r="J14" i="269"/>
  <c r="I14" i="269"/>
  <c r="H14" i="269"/>
  <c r="G14" i="269"/>
  <c r="F14" i="269"/>
  <c r="E14" i="269"/>
  <c r="M13" i="269"/>
  <c r="M73" i="269" s="1"/>
  <c r="M12" i="269"/>
  <c r="M14" i="269" s="1"/>
  <c r="M11" i="269"/>
  <c r="M71" i="269" s="1"/>
  <c r="Z10" i="269"/>
  <c r="Y10" i="269"/>
  <c r="X10" i="269"/>
  <c r="W10" i="269"/>
  <c r="V10" i="269"/>
  <c r="U10" i="269"/>
  <c r="T10" i="269"/>
  <c r="S10" i="269"/>
  <c r="R10" i="269"/>
  <c r="Q10" i="269"/>
  <c r="P10" i="269"/>
  <c r="O10" i="269"/>
  <c r="L10" i="269"/>
  <c r="K10" i="269"/>
  <c r="J10" i="269"/>
  <c r="I10" i="269"/>
  <c r="H10" i="269"/>
  <c r="G10" i="269"/>
  <c r="F10" i="269"/>
  <c r="E10" i="269"/>
  <c r="M9" i="269"/>
  <c r="M69" i="269" s="1"/>
  <c r="M8" i="269"/>
  <c r="M10" i="269" s="1"/>
  <c r="M7" i="269"/>
  <c r="M67" i="269" s="1"/>
  <c r="AF55" i="303"/>
  <c r="AE55" i="303"/>
  <c r="AD55" i="303"/>
  <c r="AC55" i="303"/>
  <c r="AB55" i="303"/>
  <c r="AA55" i="303"/>
  <c r="Z55" i="303"/>
  <c r="Y55" i="303"/>
  <c r="X55" i="303"/>
  <c r="W55" i="303"/>
  <c r="V55" i="303"/>
  <c r="U55" i="303"/>
  <c r="P55" i="303"/>
  <c r="O55" i="303"/>
  <c r="N55" i="303"/>
  <c r="M55" i="303"/>
  <c r="L55" i="303"/>
  <c r="K55" i="303"/>
  <c r="J55" i="303"/>
  <c r="I55" i="303"/>
  <c r="H55" i="303"/>
  <c r="G55" i="303"/>
  <c r="F55" i="303"/>
  <c r="E55" i="303"/>
  <c r="AF54" i="303"/>
  <c r="AF56" i="303" s="1"/>
  <c r="AE54" i="303"/>
  <c r="AE56" i="303" s="1"/>
  <c r="AD54" i="303"/>
  <c r="AD56" i="303" s="1"/>
  <c r="AC54" i="303"/>
  <c r="AB54" i="303"/>
  <c r="AB56" i="303" s="1"/>
  <c r="AA54" i="303"/>
  <c r="AA56" i="303" s="1"/>
  <c r="Z54" i="303"/>
  <c r="Z56" i="303" s="1"/>
  <c r="Y54" i="303"/>
  <c r="X54" i="303"/>
  <c r="X56" i="303" s="1"/>
  <c r="W54" i="303"/>
  <c r="W56" i="303" s="1"/>
  <c r="V54" i="303"/>
  <c r="V56" i="303" s="1"/>
  <c r="U54" i="303"/>
  <c r="P54" i="303"/>
  <c r="P56" i="303" s="1"/>
  <c r="O54" i="303"/>
  <c r="O56" i="303" s="1"/>
  <c r="N54" i="303"/>
  <c r="N56" i="303" s="1"/>
  <c r="M54" i="303"/>
  <c r="L54" i="303"/>
  <c r="L56" i="303" s="1"/>
  <c r="K54" i="303"/>
  <c r="K56" i="303" s="1"/>
  <c r="J54" i="303"/>
  <c r="J56" i="303" s="1"/>
  <c r="I54" i="303"/>
  <c r="H54" i="303"/>
  <c r="G54" i="303"/>
  <c r="G56" i="303" s="1"/>
  <c r="F54" i="303"/>
  <c r="F56" i="303" s="1"/>
  <c r="E54" i="303"/>
  <c r="AF53" i="303"/>
  <c r="AE53" i="303"/>
  <c r="AD53" i="303"/>
  <c r="AC53" i="303"/>
  <c r="AB53" i="303"/>
  <c r="AA53" i="303"/>
  <c r="Z53" i="303"/>
  <c r="Y53" i="303"/>
  <c r="X53" i="303"/>
  <c r="W53" i="303"/>
  <c r="V53" i="303"/>
  <c r="U53" i="303"/>
  <c r="P53" i="303"/>
  <c r="O53" i="303"/>
  <c r="N53" i="303"/>
  <c r="M53" i="303"/>
  <c r="L53" i="303"/>
  <c r="K53" i="303"/>
  <c r="J53" i="303"/>
  <c r="I53" i="303"/>
  <c r="H53" i="303"/>
  <c r="G53" i="303"/>
  <c r="F53" i="303"/>
  <c r="E53" i="303"/>
  <c r="AF51" i="303"/>
  <c r="AE51" i="303"/>
  <c r="AD51" i="303"/>
  <c r="AC51" i="303"/>
  <c r="AB51" i="303"/>
  <c r="AA51" i="303"/>
  <c r="Z51" i="303"/>
  <c r="Y51" i="303"/>
  <c r="X51" i="303"/>
  <c r="W51" i="303"/>
  <c r="V51" i="303"/>
  <c r="U51" i="303"/>
  <c r="P51" i="303"/>
  <c r="O51" i="303"/>
  <c r="N51" i="303"/>
  <c r="M51" i="303"/>
  <c r="L51" i="303"/>
  <c r="K51" i="303"/>
  <c r="J51" i="303"/>
  <c r="I51" i="303"/>
  <c r="H51" i="303"/>
  <c r="G51" i="303"/>
  <c r="F51" i="303"/>
  <c r="E51" i="303"/>
  <c r="AF50" i="303"/>
  <c r="AE50" i="303"/>
  <c r="AE52" i="303" s="1"/>
  <c r="AD50" i="303"/>
  <c r="AD52" i="303" s="1"/>
  <c r="AC50" i="303"/>
  <c r="AC52" i="303" s="1"/>
  <c r="AB50" i="303"/>
  <c r="AA50" i="303"/>
  <c r="AA52" i="303" s="1"/>
  <c r="Z50" i="303"/>
  <c r="Z52" i="303" s="1"/>
  <c r="Y50" i="303"/>
  <c r="Y52" i="303" s="1"/>
  <c r="X50" i="303"/>
  <c r="W50" i="303"/>
  <c r="W52" i="303" s="1"/>
  <c r="V50" i="303"/>
  <c r="V52" i="303" s="1"/>
  <c r="U50" i="303"/>
  <c r="U52" i="303" s="1"/>
  <c r="P50" i="303"/>
  <c r="O50" i="303"/>
  <c r="O52" i="303" s="1"/>
  <c r="N50" i="303"/>
  <c r="N52" i="303" s="1"/>
  <c r="M50" i="303"/>
  <c r="M52" i="303" s="1"/>
  <c r="L50" i="303"/>
  <c r="K50" i="303"/>
  <c r="K52" i="303" s="1"/>
  <c r="J50" i="303"/>
  <c r="J52" i="303" s="1"/>
  <c r="I50" i="303"/>
  <c r="I52" i="303" s="1"/>
  <c r="H50" i="303"/>
  <c r="G50" i="303"/>
  <c r="G52" i="303" s="1"/>
  <c r="F50" i="303"/>
  <c r="F52" i="303" s="1"/>
  <c r="E50" i="303"/>
  <c r="E52" i="303" s="1"/>
  <c r="AF49" i="303"/>
  <c r="AE49" i="303"/>
  <c r="AD49" i="303"/>
  <c r="AC49" i="303"/>
  <c r="AB49" i="303"/>
  <c r="AA49" i="303"/>
  <c r="Z49" i="303"/>
  <c r="Y49" i="303"/>
  <c r="X49" i="303"/>
  <c r="W49" i="303"/>
  <c r="V49" i="303"/>
  <c r="U49" i="303"/>
  <c r="P49" i="303"/>
  <c r="O49" i="303"/>
  <c r="N49" i="303"/>
  <c r="M49" i="303"/>
  <c r="L49" i="303"/>
  <c r="K49" i="303"/>
  <c r="J49" i="303"/>
  <c r="I49" i="303"/>
  <c r="H49" i="303"/>
  <c r="G49" i="303"/>
  <c r="F49" i="303"/>
  <c r="E49" i="303"/>
  <c r="AF47" i="303"/>
  <c r="AE47" i="303"/>
  <c r="AD47" i="303"/>
  <c r="AC47" i="303"/>
  <c r="AB47" i="303"/>
  <c r="AA47" i="303"/>
  <c r="Z47" i="303"/>
  <c r="Y47" i="303"/>
  <c r="X47" i="303"/>
  <c r="W47" i="303"/>
  <c r="V47" i="303"/>
  <c r="U47" i="303"/>
  <c r="P47" i="303"/>
  <c r="O47" i="303"/>
  <c r="N47" i="303"/>
  <c r="M47" i="303"/>
  <c r="L47" i="303"/>
  <c r="K47" i="303"/>
  <c r="J47" i="303"/>
  <c r="I47" i="303"/>
  <c r="H47" i="303"/>
  <c r="G47" i="303"/>
  <c r="F47" i="303"/>
  <c r="E47" i="303"/>
  <c r="AF46" i="303"/>
  <c r="AF48" i="303" s="1"/>
  <c r="AE46" i="303"/>
  <c r="AD46" i="303"/>
  <c r="AD48" i="303" s="1"/>
  <c r="AC46" i="303"/>
  <c r="AC48" i="303" s="1"/>
  <c r="AB46" i="303"/>
  <c r="AB48" i="303" s="1"/>
  <c r="AA46" i="303"/>
  <c r="Z46" i="303"/>
  <c r="Z48" i="303" s="1"/>
  <c r="Y46" i="303"/>
  <c r="Y48" i="303" s="1"/>
  <c r="X46" i="303"/>
  <c r="X48" i="303" s="1"/>
  <c r="W46" i="303"/>
  <c r="V46" i="303"/>
  <c r="V48" i="303" s="1"/>
  <c r="U46" i="303"/>
  <c r="P46" i="303"/>
  <c r="P48" i="303" s="1"/>
  <c r="O46" i="303"/>
  <c r="N46" i="303"/>
  <c r="N48" i="303" s="1"/>
  <c r="M46" i="303"/>
  <c r="M48" i="303" s="1"/>
  <c r="L46" i="303"/>
  <c r="L48" i="303" s="1"/>
  <c r="K46" i="303"/>
  <c r="J46" i="303"/>
  <c r="J48" i="303" s="1"/>
  <c r="I46" i="303"/>
  <c r="I48" i="303" s="1"/>
  <c r="H46" i="303"/>
  <c r="H48" i="303" s="1"/>
  <c r="G46" i="303"/>
  <c r="F46" i="303"/>
  <c r="F48" i="303" s="1"/>
  <c r="E46" i="303"/>
  <c r="E48" i="303" s="1"/>
  <c r="AF45" i="303"/>
  <c r="AE45" i="303"/>
  <c r="AD45" i="303"/>
  <c r="AC45" i="303"/>
  <c r="AB45" i="303"/>
  <c r="AA45" i="303"/>
  <c r="Z45" i="303"/>
  <c r="Y45" i="303"/>
  <c r="X45" i="303"/>
  <c r="W45" i="303"/>
  <c r="V45" i="303"/>
  <c r="U45" i="303"/>
  <c r="P45" i="303"/>
  <c r="O45" i="303"/>
  <c r="N45" i="303"/>
  <c r="M45" i="303"/>
  <c r="L45" i="303"/>
  <c r="K45" i="303"/>
  <c r="J45" i="303"/>
  <c r="I45" i="303"/>
  <c r="H45" i="303"/>
  <c r="G45" i="303"/>
  <c r="F45" i="303"/>
  <c r="E45" i="303"/>
  <c r="AF43" i="303"/>
  <c r="AE43" i="303"/>
  <c r="AD43" i="303"/>
  <c r="AC43" i="303"/>
  <c r="AB43" i="303"/>
  <c r="AA43" i="303"/>
  <c r="Z43" i="303"/>
  <c r="Y43" i="303"/>
  <c r="X43" i="303"/>
  <c r="W43" i="303"/>
  <c r="V43" i="303"/>
  <c r="U43" i="303"/>
  <c r="P43" i="303"/>
  <c r="O43" i="303"/>
  <c r="N43" i="303"/>
  <c r="M43" i="303"/>
  <c r="L43" i="303"/>
  <c r="K43" i="303"/>
  <c r="J43" i="303"/>
  <c r="I43" i="303"/>
  <c r="H43" i="303"/>
  <c r="G43" i="303"/>
  <c r="F43" i="303"/>
  <c r="E43" i="303"/>
  <c r="AF42" i="303"/>
  <c r="AF44" i="303" s="1"/>
  <c r="AE42" i="303"/>
  <c r="AE44" i="303" s="1"/>
  <c r="AD42" i="303"/>
  <c r="AC42" i="303"/>
  <c r="AC44" i="303" s="1"/>
  <c r="AB42" i="303"/>
  <c r="AB44" i="303" s="1"/>
  <c r="AA42" i="303"/>
  <c r="AA44" i="303" s="1"/>
  <c r="Z42" i="303"/>
  <c r="Y42" i="303"/>
  <c r="Y44" i="303" s="1"/>
  <c r="X42" i="303"/>
  <c r="X44" i="303" s="1"/>
  <c r="W42" i="303"/>
  <c r="W44" i="303" s="1"/>
  <c r="V42" i="303"/>
  <c r="U42" i="303"/>
  <c r="U44" i="303" s="1"/>
  <c r="P42" i="303"/>
  <c r="P44" i="303" s="1"/>
  <c r="O42" i="303"/>
  <c r="O44" i="303" s="1"/>
  <c r="N42" i="303"/>
  <c r="M42" i="303"/>
  <c r="M44" i="303" s="1"/>
  <c r="L42" i="303"/>
  <c r="L44" i="303" s="1"/>
  <c r="K42" i="303"/>
  <c r="K44" i="303" s="1"/>
  <c r="J42" i="303"/>
  <c r="I42" i="303"/>
  <c r="I44" i="303" s="1"/>
  <c r="H42" i="303"/>
  <c r="H44" i="303" s="1"/>
  <c r="G42" i="303"/>
  <c r="G44" i="303" s="1"/>
  <c r="F42" i="303"/>
  <c r="E42" i="303"/>
  <c r="E44" i="303" s="1"/>
  <c r="AF41" i="303"/>
  <c r="AE41" i="303"/>
  <c r="AD41" i="303"/>
  <c r="AC41" i="303"/>
  <c r="AB41" i="303"/>
  <c r="AA41" i="303"/>
  <c r="Z41" i="303"/>
  <c r="Y41" i="303"/>
  <c r="X41" i="303"/>
  <c r="W41" i="303"/>
  <c r="V41" i="303"/>
  <c r="U41" i="303"/>
  <c r="P41" i="303"/>
  <c r="O41" i="303"/>
  <c r="N41" i="303"/>
  <c r="M41" i="303"/>
  <c r="L41" i="303"/>
  <c r="K41" i="303"/>
  <c r="J41" i="303"/>
  <c r="I41" i="303"/>
  <c r="H41" i="303"/>
  <c r="G41" i="303"/>
  <c r="F41" i="303"/>
  <c r="E41" i="303"/>
  <c r="AF39" i="303"/>
  <c r="AF59" i="303" s="1"/>
  <c r="AE39" i="303"/>
  <c r="AE59" i="303" s="1"/>
  <c r="AD39" i="303"/>
  <c r="AC39" i="303"/>
  <c r="AB39" i="303"/>
  <c r="AB59" i="303" s="1"/>
  <c r="AA39" i="303"/>
  <c r="AA59" i="303" s="1"/>
  <c r="Z39" i="303"/>
  <c r="Y39" i="303"/>
  <c r="X39" i="303"/>
  <c r="X59" i="303" s="1"/>
  <c r="W39" i="303"/>
  <c r="W59" i="303" s="1"/>
  <c r="V39" i="303"/>
  <c r="U39" i="303"/>
  <c r="P39" i="303"/>
  <c r="P59" i="303" s="1"/>
  <c r="O39" i="303"/>
  <c r="O59" i="303" s="1"/>
  <c r="N39" i="303"/>
  <c r="M39" i="303"/>
  <c r="L39" i="303"/>
  <c r="L59" i="303" s="1"/>
  <c r="K39" i="303"/>
  <c r="K59" i="303" s="1"/>
  <c r="J39" i="303"/>
  <c r="I39" i="303"/>
  <c r="H39" i="303"/>
  <c r="H59" i="303" s="1"/>
  <c r="G39" i="303"/>
  <c r="G59" i="303" s="1"/>
  <c r="F39" i="303"/>
  <c r="E39" i="303"/>
  <c r="AF38" i="303"/>
  <c r="AE38" i="303"/>
  <c r="AE58" i="303" s="1"/>
  <c r="AE60" i="303" s="1"/>
  <c r="AD38" i="303"/>
  <c r="AD40" i="303" s="1"/>
  <c r="AC38" i="303"/>
  <c r="AC40" i="303" s="1"/>
  <c r="AB38" i="303"/>
  <c r="AA38" i="303"/>
  <c r="AA58" i="303" s="1"/>
  <c r="AA60" i="303" s="1"/>
  <c r="Z38" i="303"/>
  <c r="Z40" i="303" s="1"/>
  <c r="Y38" i="303"/>
  <c r="Y40" i="303" s="1"/>
  <c r="X38" i="303"/>
  <c r="W38" i="303"/>
  <c r="W58" i="303" s="1"/>
  <c r="W60" i="303" s="1"/>
  <c r="V38" i="303"/>
  <c r="V40" i="303" s="1"/>
  <c r="U38" i="303"/>
  <c r="U40" i="303" s="1"/>
  <c r="P38" i="303"/>
  <c r="O38" i="303"/>
  <c r="O58" i="303" s="1"/>
  <c r="O60" i="303" s="1"/>
  <c r="N38" i="303"/>
  <c r="N40" i="303" s="1"/>
  <c r="M38" i="303"/>
  <c r="M40" i="303" s="1"/>
  <c r="L38" i="303"/>
  <c r="K38" i="303"/>
  <c r="K58" i="303" s="1"/>
  <c r="K60" i="303" s="1"/>
  <c r="J38" i="303"/>
  <c r="J40" i="303" s="1"/>
  <c r="I38" i="303"/>
  <c r="I40" i="303" s="1"/>
  <c r="H38" i="303"/>
  <c r="G38" i="303"/>
  <c r="G58" i="303" s="1"/>
  <c r="G60" i="303" s="1"/>
  <c r="F38" i="303"/>
  <c r="F40" i="303" s="1"/>
  <c r="E38" i="303"/>
  <c r="E40" i="303" s="1"/>
  <c r="AF37" i="303"/>
  <c r="AE37" i="303"/>
  <c r="AE57" i="303" s="1"/>
  <c r="AD37" i="303"/>
  <c r="AC37" i="303"/>
  <c r="AB37" i="303"/>
  <c r="AA37" i="303"/>
  <c r="AA57" i="303" s="1"/>
  <c r="Z37" i="303"/>
  <c r="Y37" i="303"/>
  <c r="X37" i="303"/>
  <c r="W37" i="303"/>
  <c r="W57" i="303" s="1"/>
  <c r="V37" i="303"/>
  <c r="U37" i="303"/>
  <c r="P37" i="303"/>
  <c r="O37" i="303"/>
  <c r="O57" i="303" s="1"/>
  <c r="N37" i="303"/>
  <c r="M37" i="303"/>
  <c r="L37" i="303"/>
  <c r="K37" i="303"/>
  <c r="K57" i="303" s="1"/>
  <c r="J37" i="303"/>
  <c r="I37" i="303"/>
  <c r="H37" i="303"/>
  <c r="G37" i="303"/>
  <c r="G57" i="303" s="1"/>
  <c r="F37" i="303"/>
  <c r="E37" i="303"/>
  <c r="AF28" i="303"/>
  <c r="AE28" i="303"/>
  <c r="AD28" i="303"/>
  <c r="AC28" i="303"/>
  <c r="AB28" i="303"/>
  <c r="AA28" i="303"/>
  <c r="Z28" i="303"/>
  <c r="Y28" i="303"/>
  <c r="X28" i="303"/>
  <c r="W28" i="303"/>
  <c r="V28" i="303"/>
  <c r="U28" i="303"/>
  <c r="P28" i="303"/>
  <c r="O28" i="303"/>
  <c r="N28" i="303"/>
  <c r="M28" i="303"/>
  <c r="L28" i="303"/>
  <c r="K28" i="303"/>
  <c r="J28" i="303"/>
  <c r="I28" i="303"/>
  <c r="H28" i="303"/>
  <c r="G28" i="303"/>
  <c r="F28" i="303"/>
  <c r="E28" i="303"/>
  <c r="AF27" i="303"/>
  <c r="AF29" i="303" s="1"/>
  <c r="AE27" i="303"/>
  <c r="AE29" i="303" s="1"/>
  <c r="AD27" i="303"/>
  <c r="AD29" i="303" s="1"/>
  <c r="AC27" i="303"/>
  <c r="AC29" i="303" s="1"/>
  <c r="AB27" i="303"/>
  <c r="AB29" i="303" s="1"/>
  <c r="AA27" i="303"/>
  <c r="AA29" i="303" s="1"/>
  <c r="Z27" i="303"/>
  <c r="Z29" i="303" s="1"/>
  <c r="Y27" i="303"/>
  <c r="Y29" i="303" s="1"/>
  <c r="X27" i="303"/>
  <c r="X29" i="303" s="1"/>
  <c r="W27" i="303"/>
  <c r="W29" i="303" s="1"/>
  <c r="V27" i="303"/>
  <c r="V29" i="303" s="1"/>
  <c r="U27" i="303"/>
  <c r="U29" i="303" s="1"/>
  <c r="P27" i="303"/>
  <c r="P29" i="303" s="1"/>
  <c r="O27" i="303"/>
  <c r="O29" i="303" s="1"/>
  <c r="N27" i="303"/>
  <c r="N29" i="303" s="1"/>
  <c r="M27" i="303"/>
  <c r="M29" i="303" s="1"/>
  <c r="L27" i="303"/>
  <c r="L29" i="303" s="1"/>
  <c r="K27" i="303"/>
  <c r="K29" i="303" s="1"/>
  <c r="J27" i="303"/>
  <c r="J29" i="303" s="1"/>
  <c r="I27" i="303"/>
  <c r="I29" i="303" s="1"/>
  <c r="H27" i="303"/>
  <c r="H29" i="303" s="1"/>
  <c r="G27" i="303"/>
  <c r="G29" i="303" s="1"/>
  <c r="F27" i="303"/>
  <c r="F29" i="303" s="1"/>
  <c r="E27" i="303"/>
  <c r="E29" i="303" s="1"/>
  <c r="AF26" i="303"/>
  <c r="AE26" i="303"/>
  <c r="AD26" i="303"/>
  <c r="AC26" i="303"/>
  <c r="AB26" i="303"/>
  <c r="AA26" i="303"/>
  <c r="Z26" i="303"/>
  <c r="Y26" i="303"/>
  <c r="X26" i="303"/>
  <c r="W26" i="303"/>
  <c r="V26" i="303"/>
  <c r="U26" i="303"/>
  <c r="P26" i="303"/>
  <c r="O26" i="303"/>
  <c r="N26" i="303"/>
  <c r="M26" i="303"/>
  <c r="L26" i="303"/>
  <c r="K26" i="303"/>
  <c r="J26" i="303"/>
  <c r="I26" i="303"/>
  <c r="H26" i="303"/>
  <c r="G26" i="303"/>
  <c r="F26" i="303"/>
  <c r="E26" i="303"/>
  <c r="AF24" i="303"/>
  <c r="AE24" i="303"/>
  <c r="AD24" i="303"/>
  <c r="AC24" i="303"/>
  <c r="AB24" i="303"/>
  <c r="AA24" i="303"/>
  <c r="Z24" i="303"/>
  <c r="Y24" i="303"/>
  <c r="X24" i="303"/>
  <c r="W24" i="303"/>
  <c r="V24" i="303"/>
  <c r="U24" i="303"/>
  <c r="P24" i="303"/>
  <c r="O24" i="303"/>
  <c r="N24" i="303"/>
  <c r="M24" i="303"/>
  <c r="L24" i="303"/>
  <c r="K24" i="303"/>
  <c r="J24" i="303"/>
  <c r="I24" i="303"/>
  <c r="H24" i="303"/>
  <c r="G24" i="303"/>
  <c r="F24" i="303"/>
  <c r="E24" i="303"/>
  <c r="AF23" i="303"/>
  <c r="AF25" i="303" s="1"/>
  <c r="AE23" i="303"/>
  <c r="AE25" i="303" s="1"/>
  <c r="AD23" i="303"/>
  <c r="AD25" i="303" s="1"/>
  <c r="AC23" i="303"/>
  <c r="AC25" i="303" s="1"/>
  <c r="AB23" i="303"/>
  <c r="AB25" i="303" s="1"/>
  <c r="AA23" i="303"/>
  <c r="AA25" i="303" s="1"/>
  <c r="Z23" i="303"/>
  <c r="Z25" i="303" s="1"/>
  <c r="Y23" i="303"/>
  <c r="Y25" i="303" s="1"/>
  <c r="X23" i="303"/>
  <c r="X25" i="303" s="1"/>
  <c r="W23" i="303"/>
  <c r="W25" i="303" s="1"/>
  <c r="V23" i="303"/>
  <c r="V25" i="303" s="1"/>
  <c r="U23" i="303"/>
  <c r="U25" i="303" s="1"/>
  <c r="P23" i="303"/>
  <c r="P25" i="303" s="1"/>
  <c r="O23" i="303"/>
  <c r="O25" i="303" s="1"/>
  <c r="N23" i="303"/>
  <c r="N25" i="303" s="1"/>
  <c r="M23" i="303"/>
  <c r="M25" i="303" s="1"/>
  <c r="L23" i="303"/>
  <c r="L25" i="303" s="1"/>
  <c r="K23" i="303"/>
  <c r="K25" i="303" s="1"/>
  <c r="J23" i="303"/>
  <c r="J25" i="303" s="1"/>
  <c r="I23" i="303"/>
  <c r="I25" i="303" s="1"/>
  <c r="H23" i="303"/>
  <c r="H25" i="303" s="1"/>
  <c r="G23" i="303"/>
  <c r="G25" i="303" s="1"/>
  <c r="F23" i="303"/>
  <c r="F25" i="303" s="1"/>
  <c r="E23" i="303"/>
  <c r="E25" i="303" s="1"/>
  <c r="AF22" i="303"/>
  <c r="AE22" i="303"/>
  <c r="AD22" i="303"/>
  <c r="AC22" i="303"/>
  <c r="AB22" i="303"/>
  <c r="AA22" i="303"/>
  <c r="Z22" i="303"/>
  <c r="Y22" i="303"/>
  <c r="X22" i="303"/>
  <c r="W22" i="303"/>
  <c r="V22" i="303"/>
  <c r="U22" i="303"/>
  <c r="P22" i="303"/>
  <c r="O22" i="303"/>
  <c r="N22" i="303"/>
  <c r="M22" i="303"/>
  <c r="L22" i="303"/>
  <c r="K22" i="303"/>
  <c r="J22" i="303"/>
  <c r="I22" i="303"/>
  <c r="H22" i="303"/>
  <c r="G22" i="303"/>
  <c r="F22" i="303"/>
  <c r="E22" i="303"/>
  <c r="AF20" i="303"/>
  <c r="AE20" i="303"/>
  <c r="AD20" i="303"/>
  <c r="AC20" i="303"/>
  <c r="AB20" i="303"/>
  <c r="AA20" i="303"/>
  <c r="Z20" i="303"/>
  <c r="Y20" i="303"/>
  <c r="X20" i="303"/>
  <c r="W20" i="303"/>
  <c r="V20" i="303"/>
  <c r="U20" i="303"/>
  <c r="P20" i="303"/>
  <c r="O20" i="303"/>
  <c r="N20" i="303"/>
  <c r="M20" i="303"/>
  <c r="L20" i="303"/>
  <c r="K20" i="303"/>
  <c r="J20" i="303"/>
  <c r="I20" i="303"/>
  <c r="H20" i="303"/>
  <c r="G20" i="303"/>
  <c r="F20" i="303"/>
  <c r="E20" i="303"/>
  <c r="AF19" i="303"/>
  <c r="AF21" i="303" s="1"/>
  <c r="AE19" i="303"/>
  <c r="AE21" i="303" s="1"/>
  <c r="AD19" i="303"/>
  <c r="AD21" i="303" s="1"/>
  <c r="AC19" i="303"/>
  <c r="AC21" i="303" s="1"/>
  <c r="AB19" i="303"/>
  <c r="AB21" i="303" s="1"/>
  <c r="AA19" i="303"/>
  <c r="AA21" i="303" s="1"/>
  <c r="Z19" i="303"/>
  <c r="Z21" i="303" s="1"/>
  <c r="Y19" i="303"/>
  <c r="Y21" i="303" s="1"/>
  <c r="X19" i="303"/>
  <c r="X21" i="303" s="1"/>
  <c r="W19" i="303"/>
  <c r="W21" i="303" s="1"/>
  <c r="V19" i="303"/>
  <c r="V21" i="303" s="1"/>
  <c r="U19" i="303"/>
  <c r="U21" i="303" s="1"/>
  <c r="P19" i="303"/>
  <c r="P21" i="303" s="1"/>
  <c r="O19" i="303"/>
  <c r="O21" i="303" s="1"/>
  <c r="N19" i="303"/>
  <c r="N21" i="303" s="1"/>
  <c r="M19" i="303"/>
  <c r="M21" i="303" s="1"/>
  <c r="L19" i="303"/>
  <c r="L21" i="303" s="1"/>
  <c r="K19" i="303"/>
  <c r="K21" i="303" s="1"/>
  <c r="J19" i="303"/>
  <c r="J21" i="303" s="1"/>
  <c r="I19" i="303"/>
  <c r="I21" i="303" s="1"/>
  <c r="H19" i="303"/>
  <c r="H21" i="303" s="1"/>
  <c r="G19" i="303"/>
  <c r="G21" i="303" s="1"/>
  <c r="F19" i="303"/>
  <c r="F21" i="303" s="1"/>
  <c r="E19" i="303"/>
  <c r="E21" i="303" s="1"/>
  <c r="AF18" i="303"/>
  <c r="AE18" i="303"/>
  <c r="AD18" i="303"/>
  <c r="AC18" i="303"/>
  <c r="AB18" i="303"/>
  <c r="AA18" i="303"/>
  <c r="Z18" i="303"/>
  <c r="Y18" i="303"/>
  <c r="X18" i="303"/>
  <c r="W18" i="303"/>
  <c r="V18" i="303"/>
  <c r="U18" i="303"/>
  <c r="P18" i="303"/>
  <c r="O18" i="303"/>
  <c r="N18" i="303"/>
  <c r="M18" i="303"/>
  <c r="L18" i="303"/>
  <c r="K18" i="303"/>
  <c r="J18" i="303"/>
  <c r="I18" i="303"/>
  <c r="H18" i="303"/>
  <c r="G18" i="303"/>
  <c r="F18" i="303"/>
  <c r="E18" i="303"/>
  <c r="AF16" i="303"/>
  <c r="AE16" i="303"/>
  <c r="AD16" i="303"/>
  <c r="AC16" i="303"/>
  <c r="AB16" i="303"/>
  <c r="AA16" i="303"/>
  <c r="Z16" i="303"/>
  <c r="Y16" i="303"/>
  <c r="X16" i="303"/>
  <c r="W16" i="303"/>
  <c r="V16" i="303"/>
  <c r="U16" i="303"/>
  <c r="P16" i="303"/>
  <c r="O16" i="303"/>
  <c r="N16" i="303"/>
  <c r="M16" i="303"/>
  <c r="L16" i="303"/>
  <c r="K16" i="303"/>
  <c r="J16" i="303"/>
  <c r="I16" i="303"/>
  <c r="H16" i="303"/>
  <c r="G16" i="303"/>
  <c r="F16" i="303"/>
  <c r="E16" i="303"/>
  <c r="AF15" i="303"/>
  <c r="AF17" i="303" s="1"/>
  <c r="AE15" i="303"/>
  <c r="AE17" i="303" s="1"/>
  <c r="AD15" i="303"/>
  <c r="AD17" i="303" s="1"/>
  <c r="AC15" i="303"/>
  <c r="AC17" i="303" s="1"/>
  <c r="AB15" i="303"/>
  <c r="AB17" i="303" s="1"/>
  <c r="AA15" i="303"/>
  <c r="AA17" i="303" s="1"/>
  <c r="Z15" i="303"/>
  <c r="Z17" i="303" s="1"/>
  <c r="Y15" i="303"/>
  <c r="Y17" i="303" s="1"/>
  <c r="X15" i="303"/>
  <c r="X17" i="303" s="1"/>
  <c r="W15" i="303"/>
  <c r="W17" i="303" s="1"/>
  <c r="V15" i="303"/>
  <c r="V17" i="303" s="1"/>
  <c r="U15" i="303"/>
  <c r="U17" i="303" s="1"/>
  <c r="P15" i="303"/>
  <c r="P17" i="303" s="1"/>
  <c r="O15" i="303"/>
  <c r="O17" i="303" s="1"/>
  <c r="N15" i="303"/>
  <c r="N17" i="303" s="1"/>
  <c r="M15" i="303"/>
  <c r="L15" i="303"/>
  <c r="L17" i="303" s="1"/>
  <c r="K15" i="303"/>
  <c r="K17" i="303" s="1"/>
  <c r="J15" i="303"/>
  <c r="J17" i="303" s="1"/>
  <c r="I15" i="303"/>
  <c r="H15" i="303"/>
  <c r="H17" i="303" s="1"/>
  <c r="G15" i="303"/>
  <c r="G17" i="303" s="1"/>
  <c r="F15" i="303"/>
  <c r="F17" i="303" s="1"/>
  <c r="E15" i="303"/>
  <c r="AF14" i="303"/>
  <c r="AE14" i="303"/>
  <c r="AD14" i="303"/>
  <c r="AC14" i="303"/>
  <c r="AB14" i="303"/>
  <c r="AA14" i="303"/>
  <c r="Z14" i="303"/>
  <c r="Y14" i="303"/>
  <c r="X14" i="303"/>
  <c r="W14" i="303"/>
  <c r="V14" i="303"/>
  <c r="U14" i="303"/>
  <c r="P14" i="303"/>
  <c r="O14" i="303"/>
  <c r="N14" i="303"/>
  <c r="M14" i="303"/>
  <c r="L14" i="303"/>
  <c r="K14" i="303"/>
  <c r="J14" i="303"/>
  <c r="I14" i="303"/>
  <c r="H14" i="303"/>
  <c r="G14" i="303"/>
  <c r="F14" i="303"/>
  <c r="E14" i="303"/>
  <c r="AF12" i="303"/>
  <c r="AF32" i="303" s="1"/>
  <c r="AE12" i="303"/>
  <c r="AE32" i="303" s="1"/>
  <c r="AD12" i="303"/>
  <c r="AD32" i="303" s="1"/>
  <c r="AC12" i="303"/>
  <c r="AC32" i="303" s="1"/>
  <c r="AB12" i="303"/>
  <c r="AB32" i="303" s="1"/>
  <c r="AA12" i="303"/>
  <c r="AA32" i="303" s="1"/>
  <c r="Z12" i="303"/>
  <c r="Z32" i="303" s="1"/>
  <c r="Y12" i="303"/>
  <c r="Y32" i="303" s="1"/>
  <c r="X12" i="303"/>
  <c r="X32" i="303" s="1"/>
  <c r="W12" i="303"/>
  <c r="W32" i="303" s="1"/>
  <c r="V12" i="303"/>
  <c r="V32" i="303" s="1"/>
  <c r="U12" i="303"/>
  <c r="U32" i="303" s="1"/>
  <c r="P12" i="303"/>
  <c r="P32" i="303" s="1"/>
  <c r="O12" i="303"/>
  <c r="O32" i="303" s="1"/>
  <c r="N12" i="303"/>
  <c r="N32" i="303" s="1"/>
  <c r="M12" i="303"/>
  <c r="L12" i="303"/>
  <c r="L32" i="303" s="1"/>
  <c r="K12" i="303"/>
  <c r="K32" i="303" s="1"/>
  <c r="J12" i="303"/>
  <c r="J32" i="303" s="1"/>
  <c r="I12" i="303"/>
  <c r="H12" i="303"/>
  <c r="H32" i="303" s="1"/>
  <c r="G12" i="303"/>
  <c r="G32" i="303" s="1"/>
  <c r="F12" i="303"/>
  <c r="F32" i="303" s="1"/>
  <c r="E12" i="303"/>
  <c r="AF11" i="303"/>
  <c r="AF31" i="303" s="1"/>
  <c r="AF33" i="303" s="1"/>
  <c r="AE11" i="303"/>
  <c r="AE31" i="303" s="1"/>
  <c r="AE33" i="303" s="1"/>
  <c r="AD11" i="303"/>
  <c r="AD31" i="303" s="1"/>
  <c r="AD33" i="303" s="1"/>
  <c r="AC11" i="303"/>
  <c r="AC31" i="303" s="1"/>
  <c r="AC33" i="303" s="1"/>
  <c r="AB11" i="303"/>
  <c r="AB31" i="303" s="1"/>
  <c r="AB33" i="303" s="1"/>
  <c r="AA11" i="303"/>
  <c r="AA13" i="303" s="1"/>
  <c r="Z11" i="303"/>
  <c r="Z31" i="303" s="1"/>
  <c r="Z33" i="303" s="1"/>
  <c r="Y11" i="303"/>
  <c r="Y31" i="303" s="1"/>
  <c r="X11" i="303"/>
  <c r="X31" i="303" s="1"/>
  <c r="X33" i="303" s="1"/>
  <c r="W11" i="303"/>
  <c r="W31" i="303" s="1"/>
  <c r="W33" i="303" s="1"/>
  <c r="V11" i="303"/>
  <c r="V31" i="303" s="1"/>
  <c r="V33" i="303" s="1"/>
  <c r="U11" i="303"/>
  <c r="U31" i="303" s="1"/>
  <c r="P11" i="303"/>
  <c r="P31" i="303" s="1"/>
  <c r="P33" i="303" s="1"/>
  <c r="O11" i="303"/>
  <c r="O31" i="303" s="1"/>
  <c r="O33" i="303" s="1"/>
  <c r="N11" i="303"/>
  <c r="M11" i="303"/>
  <c r="M31" i="303" s="1"/>
  <c r="L11" i="303"/>
  <c r="L31" i="303" s="1"/>
  <c r="L33" i="303" s="1"/>
  <c r="K11" i="303"/>
  <c r="K31" i="303" s="1"/>
  <c r="K33" i="303" s="1"/>
  <c r="J11" i="303"/>
  <c r="J31" i="303" s="1"/>
  <c r="J33" i="303" s="1"/>
  <c r="I11" i="303"/>
  <c r="I31" i="303" s="1"/>
  <c r="H11" i="303"/>
  <c r="H31" i="303" s="1"/>
  <c r="H33" i="303" s="1"/>
  <c r="G11" i="303"/>
  <c r="G31" i="303" s="1"/>
  <c r="G33" i="303" s="1"/>
  <c r="F11" i="303"/>
  <c r="F31" i="303" s="1"/>
  <c r="F33" i="303" s="1"/>
  <c r="E11" i="303"/>
  <c r="E31" i="303" s="1"/>
  <c r="AF10" i="303"/>
  <c r="AF30" i="303" s="1"/>
  <c r="AE10" i="303"/>
  <c r="AE30" i="303" s="1"/>
  <c r="AD10" i="303"/>
  <c r="AD30" i="303" s="1"/>
  <c r="AC10" i="303"/>
  <c r="AC30" i="303" s="1"/>
  <c r="AB10" i="303"/>
  <c r="AB30" i="303" s="1"/>
  <c r="AA10" i="303"/>
  <c r="AA30" i="303" s="1"/>
  <c r="Z10" i="303"/>
  <c r="Z30" i="303" s="1"/>
  <c r="Y10" i="303"/>
  <c r="Y30" i="303" s="1"/>
  <c r="X10" i="303"/>
  <c r="X30" i="303" s="1"/>
  <c r="W10" i="303"/>
  <c r="W30" i="303" s="1"/>
  <c r="V10" i="303"/>
  <c r="V30" i="303" s="1"/>
  <c r="U10" i="303"/>
  <c r="U30" i="303" s="1"/>
  <c r="P10" i="303"/>
  <c r="P30" i="303" s="1"/>
  <c r="O10" i="303"/>
  <c r="O30" i="303" s="1"/>
  <c r="N10" i="303"/>
  <c r="N30" i="303" s="1"/>
  <c r="M10" i="303"/>
  <c r="M30" i="303" s="1"/>
  <c r="L10" i="303"/>
  <c r="L30" i="303" s="1"/>
  <c r="K10" i="303"/>
  <c r="K30" i="303" s="1"/>
  <c r="J10" i="303"/>
  <c r="J30" i="303" s="1"/>
  <c r="I10" i="303"/>
  <c r="I30" i="303" s="1"/>
  <c r="H10" i="303"/>
  <c r="H30" i="303" s="1"/>
  <c r="G10" i="303"/>
  <c r="G30" i="303" s="1"/>
  <c r="F10" i="303"/>
  <c r="F30" i="303" s="1"/>
  <c r="E10" i="303"/>
  <c r="E30" i="303" s="1"/>
  <c r="P59" i="301"/>
  <c r="O59" i="301"/>
  <c r="N59" i="301"/>
  <c r="M59" i="301"/>
  <c r="L59" i="301"/>
  <c r="K59" i="301"/>
  <c r="J59" i="301"/>
  <c r="I59" i="301"/>
  <c r="H59" i="301"/>
  <c r="G59" i="301"/>
  <c r="F59" i="301"/>
  <c r="E59" i="301"/>
  <c r="P58" i="301"/>
  <c r="P60" i="301" s="1"/>
  <c r="O58" i="301"/>
  <c r="O60" i="301" s="1"/>
  <c r="N58" i="301"/>
  <c r="N60" i="301" s="1"/>
  <c r="M58" i="301"/>
  <c r="M60" i="301" s="1"/>
  <c r="L58" i="301"/>
  <c r="L60" i="301" s="1"/>
  <c r="K58" i="301"/>
  <c r="K60" i="301" s="1"/>
  <c r="J58" i="301"/>
  <c r="J60" i="301" s="1"/>
  <c r="I58" i="301"/>
  <c r="I60" i="301" s="1"/>
  <c r="H58" i="301"/>
  <c r="H60" i="301" s="1"/>
  <c r="G58" i="301"/>
  <c r="G60" i="301" s="1"/>
  <c r="F58" i="301"/>
  <c r="F60" i="301" s="1"/>
  <c r="E58" i="301"/>
  <c r="E60" i="301" s="1"/>
  <c r="P57" i="301"/>
  <c r="O57" i="301"/>
  <c r="N57" i="301"/>
  <c r="M57" i="301"/>
  <c r="L57" i="301"/>
  <c r="K57" i="301"/>
  <c r="J57" i="301"/>
  <c r="I57" i="301"/>
  <c r="H57" i="301"/>
  <c r="G57" i="301"/>
  <c r="F57" i="301"/>
  <c r="E57" i="301"/>
  <c r="P56" i="301"/>
  <c r="O56" i="301"/>
  <c r="N56" i="301"/>
  <c r="M56" i="301"/>
  <c r="L56" i="301"/>
  <c r="K56" i="301"/>
  <c r="J56" i="301"/>
  <c r="I56" i="301"/>
  <c r="H56" i="301"/>
  <c r="G56" i="301"/>
  <c r="F56" i="301"/>
  <c r="E56" i="301"/>
  <c r="AF55" i="301"/>
  <c r="AE55" i="301"/>
  <c r="AD55" i="301"/>
  <c r="AC55" i="301"/>
  <c r="AB55" i="301"/>
  <c r="AA55" i="301"/>
  <c r="Z55" i="301"/>
  <c r="Y55" i="301"/>
  <c r="X55" i="301"/>
  <c r="W55" i="301"/>
  <c r="V55" i="301"/>
  <c r="U55" i="301"/>
  <c r="AF54" i="301"/>
  <c r="AF56" i="301" s="1"/>
  <c r="AE54" i="301"/>
  <c r="AE56" i="301" s="1"/>
  <c r="AD54" i="301"/>
  <c r="AD56" i="301" s="1"/>
  <c r="AC54" i="301"/>
  <c r="AC56" i="301" s="1"/>
  <c r="AB54" i="301"/>
  <c r="AB56" i="301" s="1"/>
  <c r="AA54" i="301"/>
  <c r="AA56" i="301" s="1"/>
  <c r="Z54" i="301"/>
  <c r="Z56" i="301" s="1"/>
  <c r="Y54" i="301"/>
  <c r="Y56" i="301" s="1"/>
  <c r="X54" i="301"/>
  <c r="X56" i="301" s="1"/>
  <c r="W54" i="301"/>
  <c r="W56" i="301" s="1"/>
  <c r="V54" i="301"/>
  <c r="V56" i="301" s="1"/>
  <c r="U54" i="301"/>
  <c r="U56" i="301" s="1"/>
  <c r="AF53" i="301"/>
  <c r="AE53" i="301"/>
  <c r="AD53" i="301"/>
  <c r="AC53" i="301"/>
  <c r="AB53" i="301"/>
  <c r="AA53" i="301"/>
  <c r="Z53" i="301"/>
  <c r="Y53" i="301"/>
  <c r="X53" i="301"/>
  <c r="W53" i="301"/>
  <c r="V53" i="301"/>
  <c r="U53" i="301"/>
  <c r="P52" i="301"/>
  <c r="O52" i="301"/>
  <c r="N52" i="301"/>
  <c r="M52" i="301"/>
  <c r="L52" i="301"/>
  <c r="K52" i="301"/>
  <c r="J52" i="301"/>
  <c r="I52" i="301"/>
  <c r="H52" i="301"/>
  <c r="G52" i="301"/>
  <c r="F52" i="301"/>
  <c r="E52" i="301"/>
  <c r="AF51" i="301"/>
  <c r="AE51" i="301"/>
  <c r="AD51" i="301"/>
  <c r="AC51" i="301"/>
  <c r="AB51" i="301"/>
  <c r="AA51" i="301"/>
  <c r="Z51" i="301"/>
  <c r="Y51" i="301"/>
  <c r="X51" i="301"/>
  <c r="W51" i="301"/>
  <c r="V51" i="301"/>
  <c r="U51" i="301"/>
  <c r="AF50" i="301"/>
  <c r="AF52" i="301" s="1"/>
  <c r="AE50" i="301"/>
  <c r="AE52" i="301" s="1"/>
  <c r="AD50" i="301"/>
  <c r="AD52" i="301" s="1"/>
  <c r="AC50" i="301"/>
  <c r="AC52" i="301" s="1"/>
  <c r="AB50" i="301"/>
  <c r="AB52" i="301" s="1"/>
  <c r="AA50" i="301"/>
  <c r="AA52" i="301" s="1"/>
  <c r="Z50" i="301"/>
  <c r="Z52" i="301" s="1"/>
  <c r="Y50" i="301"/>
  <c r="Y52" i="301" s="1"/>
  <c r="X50" i="301"/>
  <c r="X52" i="301" s="1"/>
  <c r="W50" i="301"/>
  <c r="W52" i="301" s="1"/>
  <c r="V50" i="301"/>
  <c r="V52" i="301" s="1"/>
  <c r="U50" i="301"/>
  <c r="U52" i="301" s="1"/>
  <c r="AF49" i="301"/>
  <c r="AE49" i="301"/>
  <c r="AD49" i="301"/>
  <c r="AC49" i="301"/>
  <c r="AB49" i="301"/>
  <c r="AA49" i="301"/>
  <c r="Z49" i="301"/>
  <c r="Y49" i="301"/>
  <c r="X49" i="301"/>
  <c r="W49" i="301"/>
  <c r="V49" i="301"/>
  <c r="U49" i="301"/>
  <c r="P48" i="301"/>
  <c r="O48" i="301"/>
  <c r="N48" i="301"/>
  <c r="M48" i="301"/>
  <c r="L48" i="301"/>
  <c r="K48" i="301"/>
  <c r="J48" i="301"/>
  <c r="I48" i="301"/>
  <c r="H48" i="301"/>
  <c r="G48" i="301"/>
  <c r="F48" i="301"/>
  <c r="E48" i="301"/>
  <c r="AF47" i="301"/>
  <c r="AE47" i="301"/>
  <c r="AD47" i="301"/>
  <c r="AC47" i="301"/>
  <c r="AB47" i="301"/>
  <c r="AA47" i="301"/>
  <c r="Z47" i="301"/>
  <c r="Y47" i="301"/>
  <c r="X47" i="301"/>
  <c r="W47" i="301"/>
  <c r="V47" i="301"/>
  <c r="U47" i="301"/>
  <c r="AF46" i="301"/>
  <c r="AF48" i="301" s="1"/>
  <c r="AE46" i="301"/>
  <c r="AE48" i="301" s="1"/>
  <c r="AD46" i="301"/>
  <c r="AD48" i="301" s="1"/>
  <c r="AC46" i="301"/>
  <c r="AC48" i="301" s="1"/>
  <c r="AB46" i="301"/>
  <c r="AB48" i="301" s="1"/>
  <c r="AA46" i="301"/>
  <c r="AA48" i="301" s="1"/>
  <c r="Z46" i="301"/>
  <c r="Z48" i="301" s="1"/>
  <c r="Y46" i="301"/>
  <c r="Y48" i="301" s="1"/>
  <c r="X46" i="301"/>
  <c r="X48" i="301" s="1"/>
  <c r="W46" i="301"/>
  <c r="W48" i="301" s="1"/>
  <c r="V46" i="301"/>
  <c r="V48" i="301" s="1"/>
  <c r="U46" i="301"/>
  <c r="U48" i="301" s="1"/>
  <c r="AF45" i="301"/>
  <c r="AE45" i="301"/>
  <c r="AD45" i="301"/>
  <c r="AC45" i="301"/>
  <c r="AB45" i="301"/>
  <c r="AA45" i="301"/>
  <c r="Z45" i="301"/>
  <c r="Y45" i="301"/>
  <c r="X45" i="301"/>
  <c r="W45" i="301"/>
  <c r="V45" i="301"/>
  <c r="U45" i="301"/>
  <c r="P44" i="301"/>
  <c r="O44" i="301"/>
  <c r="N44" i="301"/>
  <c r="M44" i="301"/>
  <c r="L44" i="301"/>
  <c r="K44" i="301"/>
  <c r="J44" i="301"/>
  <c r="I44" i="301"/>
  <c r="H44" i="301"/>
  <c r="G44" i="301"/>
  <c r="F44" i="301"/>
  <c r="E44" i="301"/>
  <c r="AF43" i="301"/>
  <c r="AE43" i="301"/>
  <c r="AD43" i="301"/>
  <c r="AC43" i="301"/>
  <c r="AB43" i="301"/>
  <c r="AA43" i="301"/>
  <c r="Z43" i="301"/>
  <c r="Y43" i="301"/>
  <c r="X43" i="301"/>
  <c r="W43" i="301"/>
  <c r="V43" i="301"/>
  <c r="U43" i="301"/>
  <c r="AF42" i="301"/>
  <c r="AF44" i="301" s="1"/>
  <c r="AE42" i="301"/>
  <c r="AE44" i="301" s="1"/>
  <c r="AD42" i="301"/>
  <c r="AD44" i="301" s="1"/>
  <c r="AC42" i="301"/>
  <c r="AC44" i="301" s="1"/>
  <c r="AB42" i="301"/>
  <c r="AB44" i="301" s="1"/>
  <c r="AA42" i="301"/>
  <c r="AA44" i="301" s="1"/>
  <c r="Z42" i="301"/>
  <c r="Z44" i="301" s="1"/>
  <c r="Y42" i="301"/>
  <c r="Y44" i="301" s="1"/>
  <c r="X42" i="301"/>
  <c r="X44" i="301" s="1"/>
  <c r="W42" i="301"/>
  <c r="W44" i="301" s="1"/>
  <c r="V42" i="301"/>
  <c r="V44" i="301" s="1"/>
  <c r="U42" i="301"/>
  <c r="U44" i="301" s="1"/>
  <c r="AF41" i="301"/>
  <c r="AE41" i="301"/>
  <c r="AD41" i="301"/>
  <c r="AC41" i="301"/>
  <c r="AB41" i="301"/>
  <c r="AA41" i="301"/>
  <c r="Z41" i="301"/>
  <c r="Y41" i="301"/>
  <c r="X41" i="301"/>
  <c r="W41" i="301"/>
  <c r="V41" i="301"/>
  <c r="U41" i="301"/>
  <c r="P40" i="301"/>
  <c r="O40" i="301"/>
  <c r="N40" i="301"/>
  <c r="M40" i="301"/>
  <c r="L40" i="301"/>
  <c r="K40" i="301"/>
  <c r="J40" i="301"/>
  <c r="I40" i="301"/>
  <c r="H40" i="301"/>
  <c r="G40" i="301"/>
  <c r="F40" i="301"/>
  <c r="E40" i="301"/>
  <c r="AF39" i="301"/>
  <c r="AF59" i="301" s="1"/>
  <c r="AE39" i="301"/>
  <c r="AE59" i="301" s="1"/>
  <c r="AD39" i="301"/>
  <c r="AD59" i="301" s="1"/>
  <c r="AC39" i="301"/>
  <c r="AC59" i="301" s="1"/>
  <c r="AB39" i="301"/>
  <c r="AB59" i="301" s="1"/>
  <c r="AA39" i="301"/>
  <c r="AA59" i="301" s="1"/>
  <c r="Z39" i="301"/>
  <c r="Z59" i="301" s="1"/>
  <c r="Y39" i="301"/>
  <c r="Y59" i="301" s="1"/>
  <c r="X39" i="301"/>
  <c r="X59" i="301" s="1"/>
  <c r="W39" i="301"/>
  <c r="W59" i="301" s="1"/>
  <c r="V39" i="301"/>
  <c r="V59" i="301" s="1"/>
  <c r="U39" i="301"/>
  <c r="U59" i="301" s="1"/>
  <c r="AF38" i="301"/>
  <c r="AF58" i="301" s="1"/>
  <c r="AF60" i="301" s="1"/>
  <c r="AE38" i="301"/>
  <c r="AE58" i="301" s="1"/>
  <c r="AE60" i="301" s="1"/>
  <c r="AD38" i="301"/>
  <c r="AD58" i="301" s="1"/>
  <c r="AD60" i="301" s="1"/>
  <c r="AC38" i="301"/>
  <c r="AC40" i="301" s="1"/>
  <c r="AB38" i="301"/>
  <c r="AB58" i="301" s="1"/>
  <c r="AB60" i="301" s="1"/>
  <c r="AA38" i="301"/>
  <c r="AA58" i="301" s="1"/>
  <c r="AA60" i="301" s="1"/>
  <c r="Z38" i="301"/>
  <c r="Z58" i="301" s="1"/>
  <c r="Z60" i="301" s="1"/>
  <c r="Y38" i="301"/>
  <c r="Y58" i="301" s="1"/>
  <c r="Y60" i="301" s="1"/>
  <c r="X38" i="301"/>
  <c r="X58" i="301" s="1"/>
  <c r="X60" i="301" s="1"/>
  <c r="W38" i="301"/>
  <c r="W58" i="301" s="1"/>
  <c r="W60" i="301" s="1"/>
  <c r="V38" i="301"/>
  <c r="V58" i="301" s="1"/>
  <c r="V60" i="301" s="1"/>
  <c r="U38" i="301"/>
  <c r="U58" i="301" s="1"/>
  <c r="U60" i="301" s="1"/>
  <c r="AF37" i="301"/>
  <c r="AF57" i="301" s="1"/>
  <c r="AE37" i="301"/>
  <c r="AE57" i="301" s="1"/>
  <c r="AD37" i="301"/>
  <c r="AD57" i="301" s="1"/>
  <c r="AC37" i="301"/>
  <c r="AC57" i="301" s="1"/>
  <c r="AB37" i="301"/>
  <c r="AB57" i="301" s="1"/>
  <c r="AA37" i="301"/>
  <c r="AA57" i="301" s="1"/>
  <c r="Z37" i="301"/>
  <c r="Z57" i="301" s="1"/>
  <c r="Y37" i="301"/>
  <c r="Y57" i="301" s="1"/>
  <c r="X37" i="301"/>
  <c r="X57" i="301" s="1"/>
  <c r="W37" i="301"/>
  <c r="W57" i="301" s="1"/>
  <c r="V37" i="301"/>
  <c r="V57" i="301" s="1"/>
  <c r="U37" i="301"/>
  <c r="U57" i="301" s="1"/>
  <c r="AF32" i="301"/>
  <c r="AE32" i="301"/>
  <c r="AD32" i="301"/>
  <c r="AC32" i="301"/>
  <c r="AB32" i="301"/>
  <c r="AA32" i="301"/>
  <c r="Z32" i="301"/>
  <c r="Y32" i="301"/>
  <c r="X32" i="301"/>
  <c r="W32" i="301"/>
  <c r="V32" i="301"/>
  <c r="U32" i="301"/>
  <c r="P32" i="301"/>
  <c r="O32" i="301"/>
  <c r="N32" i="301"/>
  <c r="M32" i="301"/>
  <c r="L32" i="301"/>
  <c r="K32" i="301"/>
  <c r="J32" i="301"/>
  <c r="I32" i="301"/>
  <c r="H32" i="301"/>
  <c r="G32" i="301"/>
  <c r="F32" i="301"/>
  <c r="E32" i="301"/>
  <c r="AF31" i="301"/>
  <c r="AF33" i="301" s="1"/>
  <c r="AE31" i="301"/>
  <c r="AE33" i="301" s="1"/>
  <c r="AD31" i="301"/>
  <c r="AD33" i="301" s="1"/>
  <c r="AC31" i="301"/>
  <c r="AC33" i="301" s="1"/>
  <c r="AB31" i="301"/>
  <c r="AB33" i="301" s="1"/>
  <c r="AA31" i="301"/>
  <c r="AA33" i="301" s="1"/>
  <c r="Z31" i="301"/>
  <c r="Z33" i="301" s="1"/>
  <c r="Y31" i="301"/>
  <c r="Y33" i="301" s="1"/>
  <c r="X31" i="301"/>
  <c r="X33" i="301" s="1"/>
  <c r="W31" i="301"/>
  <c r="W33" i="301" s="1"/>
  <c r="V31" i="301"/>
  <c r="V33" i="301" s="1"/>
  <c r="U31" i="301"/>
  <c r="U33" i="301" s="1"/>
  <c r="P31" i="301"/>
  <c r="P33" i="301" s="1"/>
  <c r="O31" i="301"/>
  <c r="O33" i="301" s="1"/>
  <c r="N31" i="301"/>
  <c r="N33" i="301" s="1"/>
  <c r="M31" i="301"/>
  <c r="M33" i="301" s="1"/>
  <c r="L31" i="301"/>
  <c r="L33" i="301" s="1"/>
  <c r="K31" i="301"/>
  <c r="K33" i="301" s="1"/>
  <c r="J31" i="301"/>
  <c r="J33" i="301" s="1"/>
  <c r="I31" i="301"/>
  <c r="I33" i="301" s="1"/>
  <c r="H31" i="301"/>
  <c r="H33" i="301" s="1"/>
  <c r="G31" i="301"/>
  <c r="G33" i="301" s="1"/>
  <c r="F31" i="301"/>
  <c r="F33" i="301" s="1"/>
  <c r="E31" i="301"/>
  <c r="E33" i="301" s="1"/>
  <c r="AF30" i="301"/>
  <c r="AE30" i="301"/>
  <c r="AD30" i="301"/>
  <c r="AC30" i="301"/>
  <c r="AB30" i="301"/>
  <c r="AA30" i="301"/>
  <c r="Z30" i="301"/>
  <c r="Y30" i="301"/>
  <c r="X30" i="301"/>
  <c r="W30" i="301"/>
  <c r="V30" i="301"/>
  <c r="U30" i="301"/>
  <c r="P30" i="301"/>
  <c r="O30" i="301"/>
  <c r="N30" i="301"/>
  <c r="M30" i="301"/>
  <c r="L30" i="301"/>
  <c r="K30" i="301"/>
  <c r="J30" i="301"/>
  <c r="I30" i="301"/>
  <c r="H30" i="301"/>
  <c r="G30" i="301"/>
  <c r="F30" i="301"/>
  <c r="E30" i="301"/>
  <c r="AF29" i="301"/>
  <c r="AE29" i="301"/>
  <c r="AD29" i="301"/>
  <c r="AC29" i="301"/>
  <c r="AB29" i="301"/>
  <c r="AA29" i="301"/>
  <c r="Z29" i="301"/>
  <c r="Y29" i="301"/>
  <c r="X29" i="301"/>
  <c r="W29" i="301"/>
  <c r="V29" i="301"/>
  <c r="U29" i="301"/>
  <c r="P29" i="301"/>
  <c r="O29" i="301"/>
  <c r="N29" i="301"/>
  <c r="M29" i="301"/>
  <c r="L29" i="301"/>
  <c r="K29" i="301"/>
  <c r="J29" i="301"/>
  <c r="I29" i="301"/>
  <c r="H29" i="301"/>
  <c r="G29" i="301"/>
  <c r="F29" i="301"/>
  <c r="E29" i="301"/>
  <c r="AF25" i="301"/>
  <c r="AE25" i="301"/>
  <c r="AD25" i="301"/>
  <c r="AC25" i="301"/>
  <c r="AB25" i="301"/>
  <c r="AA25" i="301"/>
  <c r="Z25" i="301"/>
  <c r="Y25" i="301"/>
  <c r="X25" i="301"/>
  <c r="W25" i="301"/>
  <c r="V25" i="301"/>
  <c r="U25" i="301"/>
  <c r="P25" i="301"/>
  <c r="O25" i="301"/>
  <c r="N25" i="301"/>
  <c r="M25" i="301"/>
  <c r="L25" i="301"/>
  <c r="K25" i="301"/>
  <c r="J25" i="301"/>
  <c r="I25" i="301"/>
  <c r="H25" i="301"/>
  <c r="G25" i="301"/>
  <c r="F25" i="301"/>
  <c r="E25" i="301"/>
  <c r="AF21" i="301"/>
  <c r="AE21" i="301"/>
  <c r="AD21" i="301"/>
  <c r="AC21" i="301"/>
  <c r="AB21" i="301"/>
  <c r="AA21" i="301"/>
  <c r="Z21" i="301"/>
  <c r="Y21" i="301"/>
  <c r="X21" i="301"/>
  <c r="W21" i="301"/>
  <c r="V21" i="301"/>
  <c r="U21" i="301"/>
  <c r="P21" i="301"/>
  <c r="O21" i="301"/>
  <c r="N21" i="301"/>
  <c r="M21" i="301"/>
  <c r="L21" i="301"/>
  <c r="K21" i="301"/>
  <c r="J21" i="301"/>
  <c r="I21" i="301"/>
  <c r="H21" i="301"/>
  <c r="G21" i="301"/>
  <c r="F21" i="301"/>
  <c r="E21" i="301"/>
  <c r="AF17" i="301"/>
  <c r="AE17" i="301"/>
  <c r="AD17" i="301"/>
  <c r="AC17" i="301"/>
  <c r="AB17" i="301"/>
  <c r="AA17" i="301"/>
  <c r="Z17" i="301"/>
  <c r="Y17" i="301"/>
  <c r="X17" i="301"/>
  <c r="W17" i="301"/>
  <c r="V17" i="301"/>
  <c r="U17" i="301"/>
  <c r="P17" i="301"/>
  <c r="O17" i="301"/>
  <c r="N17" i="301"/>
  <c r="M17" i="301"/>
  <c r="L17" i="301"/>
  <c r="K17" i="301"/>
  <c r="J17" i="301"/>
  <c r="I17" i="301"/>
  <c r="H17" i="301"/>
  <c r="G17" i="301"/>
  <c r="F17" i="301"/>
  <c r="E17" i="301"/>
  <c r="AF13" i="301"/>
  <c r="AE13" i="301"/>
  <c r="AD13" i="301"/>
  <c r="AC13" i="301"/>
  <c r="AB13" i="301"/>
  <c r="AA13" i="301"/>
  <c r="Z13" i="301"/>
  <c r="Y13" i="301"/>
  <c r="X13" i="301"/>
  <c r="W13" i="301"/>
  <c r="V13" i="301"/>
  <c r="U13" i="301"/>
  <c r="P13" i="301"/>
  <c r="O13" i="301"/>
  <c r="N13" i="301"/>
  <c r="M13" i="301"/>
  <c r="L13" i="301"/>
  <c r="K13" i="301"/>
  <c r="J13" i="301"/>
  <c r="I13" i="301"/>
  <c r="H13" i="301"/>
  <c r="G13" i="301"/>
  <c r="F13" i="301"/>
  <c r="E13" i="301"/>
  <c r="O60" i="300"/>
  <c r="N60" i="300"/>
  <c r="K60" i="300"/>
  <c r="J60" i="300"/>
  <c r="G60" i="300"/>
  <c r="F60" i="300"/>
  <c r="P59" i="300"/>
  <c r="O59" i="300"/>
  <c r="N59" i="300"/>
  <c r="M59" i="300"/>
  <c r="L59" i="300"/>
  <c r="K59" i="300"/>
  <c r="J59" i="300"/>
  <c r="I59" i="300"/>
  <c r="H59" i="300"/>
  <c r="G59" i="300"/>
  <c r="F59" i="300"/>
  <c r="E59" i="300"/>
  <c r="P58" i="300"/>
  <c r="P60" i="300" s="1"/>
  <c r="O58" i="300"/>
  <c r="N58" i="300"/>
  <c r="M58" i="300"/>
  <c r="M60" i="300" s="1"/>
  <c r="L58" i="300"/>
  <c r="L60" i="300" s="1"/>
  <c r="K58" i="300"/>
  <c r="J58" i="300"/>
  <c r="I58" i="300"/>
  <c r="I60" i="300" s="1"/>
  <c r="H58" i="300"/>
  <c r="H60" i="300" s="1"/>
  <c r="G58" i="300"/>
  <c r="F58" i="300"/>
  <c r="E58" i="300"/>
  <c r="E60" i="300" s="1"/>
  <c r="P57" i="300"/>
  <c r="O57" i="300"/>
  <c r="N57" i="300"/>
  <c r="M57" i="300"/>
  <c r="L57" i="300"/>
  <c r="K57" i="300"/>
  <c r="J57" i="300"/>
  <c r="I57" i="300"/>
  <c r="H57" i="300"/>
  <c r="G57" i="300"/>
  <c r="F57" i="300"/>
  <c r="E57" i="300"/>
  <c r="AD56" i="300"/>
  <c r="AC56" i="300"/>
  <c r="Z56" i="300"/>
  <c r="Y56" i="300"/>
  <c r="V56" i="300"/>
  <c r="U56" i="300"/>
  <c r="P56" i="300"/>
  <c r="O56" i="300"/>
  <c r="N56" i="300"/>
  <c r="M56" i="300"/>
  <c r="L56" i="300"/>
  <c r="K56" i="300"/>
  <c r="J56" i="300"/>
  <c r="I56" i="300"/>
  <c r="H56" i="300"/>
  <c r="G56" i="300"/>
  <c r="F56" i="300"/>
  <c r="E56" i="300"/>
  <c r="AF55" i="300"/>
  <c r="AE55" i="300"/>
  <c r="AD55" i="300"/>
  <c r="AC55" i="300"/>
  <c r="AB55" i="300"/>
  <c r="AA55" i="300"/>
  <c r="Z55" i="300"/>
  <c r="Y55" i="300"/>
  <c r="X55" i="300"/>
  <c r="W55" i="300"/>
  <c r="V55" i="300"/>
  <c r="U55" i="300"/>
  <c r="AH55" i="300" s="1"/>
  <c r="AI55" i="300" s="1"/>
  <c r="AK55" i="300" s="1"/>
  <c r="AF54" i="300"/>
  <c r="AF56" i="300" s="1"/>
  <c r="AE54" i="300"/>
  <c r="AE56" i="300" s="1"/>
  <c r="AD54" i="300"/>
  <c r="AC54" i="300"/>
  <c r="AB54" i="300"/>
  <c r="AB56" i="300" s="1"/>
  <c r="AA54" i="300"/>
  <c r="AA56" i="300" s="1"/>
  <c r="Z54" i="300"/>
  <c r="Y54" i="300"/>
  <c r="X54" i="300"/>
  <c r="X56" i="300" s="1"/>
  <c r="W54" i="300"/>
  <c r="W56" i="300" s="1"/>
  <c r="V54" i="300"/>
  <c r="U54" i="300"/>
  <c r="AH54" i="300" s="1"/>
  <c r="AF53" i="300"/>
  <c r="AE53" i="300"/>
  <c r="AD53" i="300"/>
  <c r="AC53" i="300"/>
  <c r="AB53" i="300"/>
  <c r="AA53" i="300"/>
  <c r="Z53" i="300"/>
  <c r="Y53" i="300"/>
  <c r="X53" i="300"/>
  <c r="W53" i="300"/>
  <c r="V53" i="300"/>
  <c r="U53" i="300"/>
  <c r="AH53" i="300" s="1"/>
  <c r="AI53" i="300" s="1"/>
  <c r="AK53" i="300" s="1"/>
  <c r="AF52" i="300"/>
  <c r="AC52" i="300"/>
  <c r="AB52" i="300"/>
  <c r="Y52" i="300"/>
  <c r="X52" i="300"/>
  <c r="U52" i="300"/>
  <c r="P52" i="300"/>
  <c r="O52" i="300"/>
  <c r="N52" i="300"/>
  <c r="M52" i="300"/>
  <c r="L52" i="300"/>
  <c r="K52" i="300"/>
  <c r="J52" i="300"/>
  <c r="I52" i="300"/>
  <c r="H52" i="300"/>
  <c r="G52" i="300"/>
  <c r="F52" i="300"/>
  <c r="E52" i="300"/>
  <c r="AF51" i="300"/>
  <c r="AE51" i="300"/>
  <c r="AD51" i="300"/>
  <c r="AC51" i="300"/>
  <c r="AB51" i="300"/>
  <c r="AA51" i="300"/>
  <c r="Z51" i="300"/>
  <c r="Y51" i="300"/>
  <c r="X51" i="300"/>
  <c r="W51" i="300"/>
  <c r="V51" i="300"/>
  <c r="U51" i="300"/>
  <c r="AH51" i="300" s="1"/>
  <c r="AI51" i="300" s="1"/>
  <c r="AK51" i="300" s="1"/>
  <c r="AF50" i="300"/>
  <c r="AE50" i="300"/>
  <c r="AE52" i="300" s="1"/>
  <c r="AD50" i="300"/>
  <c r="AD52" i="300" s="1"/>
  <c r="AC50" i="300"/>
  <c r="AB50" i="300"/>
  <c r="AA50" i="300"/>
  <c r="AA52" i="300" s="1"/>
  <c r="Z50" i="300"/>
  <c r="Z52" i="300" s="1"/>
  <c r="Y50" i="300"/>
  <c r="X50" i="300"/>
  <c r="W50" i="300"/>
  <c r="W52" i="300" s="1"/>
  <c r="V50" i="300"/>
  <c r="V52" i="300" s="1"/>
  <c r="U50" i="300"/>
  <c r="AH50" i="300" s="1"/>
  <c r="AF49" i="300"/>
  <c r="AE49" i="300"/>
  <c r="AD49" i="300"/>
  <c r="AC49" i="300"/>
  <c r="AB49" i="300"/>
  <c r="AA49" i="300"/>
  <c r="Z49" i="300"/>
  <c r="Y49" i="300"/>
  <c r="X49" i="300"/>
  <c r="W49" i="300"/>
  <c r="V49" i="300"/>
  <c r="U49" i="300"/>
  <c r="AH49" i="300" s="1"/>
  <c r="AI49" i="300" s="1"/>
  <c r="AK49" i="300" s="1"/>
  <c r="AF48" i="300"/>
  <c r="AE48" i="300"/>
  <c r="AB48" i="300"/>
  <c r="AA48" i="300"/>
  <c r="X48" i="300"/>
  <c r="W48" i="300"/>
  <c r="P48" i="300"/>
  <c r="O48" i="300"/>
  <c r="N48" i="300"/>
  <c r="M48" i="300"/>
  <c r="L48" i="300"/>
  <c r="K48" i="300"/>
  <c r="J48" i="300"/>
  <c r="I48" i="300"/>
  <c r="H48" i="300"/>
  <c r="G48" i="300"/>
  <c r="F48" i="300"/>
  <c r="E48" i="300"/>
  <c r="AF47" i="300"/>
  <c r="AE47" i="300"/>
  <c r="AD47" i="300"/>
  <c r="AC47" i="300"/>
  <c r="AB47" i="300"/>
  <c r="AA47" i="300"/>
  <c r="Z47" i="300"/>
  <c r="Y47" i="300"/>
  <c r="X47" i="300"/>
  <c r="W47" i="300"/>
  <c r="V47" i="300"/>
  <c r="U47" i="300"/>
  <c r="AH47" i="300" s="1"/>
  <c r="AI47" i="300" s="1"/>
  <c r="AK47" i="300" s="1"/>
  <c r="AF46" i="300"/>
  <c r="AE46" i="300"/>
  <c r="AD46" i="300"/>
  <c r="AD48" i="300" s="1"/>
  <c r="AC46" i="300"/>
  <c r="AC48" i="300" s="1"/>
  <c r="AB46" i="300"/>
  <c r="AA46" i="300"/>
  <c r="Z46" i="300"/>
  <c r="Z48" i="300" s="1"/>
  <c r="Y46" i="300"/>
  <c r="Y48" i="300" s="1"/>
  <c r="X46" i="300"/>
  <c r="W46" i="300"/>
  <c r="V46" i="300"/>
  <c r="V48" i="300" s="1"/>
  <c r="U46" i="300"/>
  <c r="AH46" i="300" s="1"/>
  <c r="AF45" i="300"/>
  <c r="AE45" i="300"/>
  <c r="AD45" i="300"/>
  <c r="AC45" i="300"/>
  <c r="AB45" i="300"/>
  <c r="AA45" i="300"/>
  <c r="Z45" i="300"/>
  <c r="Y45" i="300"/>
  <c r="X45" i="300"/>
  <c r="W45" i="300"/>
  <c r="V45" i="300"/>
  <c r="U45" i="300"/>
  <c r="AH45" i="300" s="1"/>
  <c r="AI45" i="300" s="1"/>
  <c r="AK45" i="300" s="1"/>
  <c r="AE44" i="300"/>
  <c r="AD44" i="300"/>
  <c r="AA44" i="300"/>
  <c r="Z44" i="300"/>
  <c r="W44" i="300"/>
  <c r="V44" i="300"/>
  <c r="P44" i="300"/>
  <c r="O44" i="300"/>
  <c r="N44" i="300"/>
  <c r="M44" i="300"/>
  <c r="L44" i="300"/>
  <c r="K44" i="300"/>
  <c r="J44" i="300"/>
  <c r="I44" i="300"/>
  <c r="H44" i="300"/>
  <c r="G44" i="300"/>
  <c r="F44" i="300"/>
  <c r="E44" i="300"/>
  <c r="AF43" i="300"/>
  <c r="AE43" i="300"/>
  <c r="AD43" i="300"/>
  <c r="AD59" i="300" s="1"/>
  <c r="AC43" i="300"/>
  <c r="AC59" i="300" s="1"/>
  <c r="AB43" i="300"/>
  <c r="AA43" i="300"/>
  <c r="Z43" i="300"/>
  <c r="Z59" i="300" s="1"/>
  <c r="Y43" i="300"/>
  <c r="Y59" i="300" s="1"/>
  <c r="X43" i="300"/>
  <c r="W43" i="300"/>
  <c r="V43" i="300"/>
  <c r="V59" i="300" s="1"/>
  <c r="U43" i="300"/>
  <c r="U59" i="300" s="1"/>
  <c r="AF42" i="300"/>
  <c r="AF58" i="300" s="1"/>
  <c r="AE42" i="300"/>
  <c r="AD42" i="300"/>
  <c r="AC42" i="300"/>
  <c r="AC44" i="300" s="1"/>
  <c r="AB42" i="300"/>
  <c r="AB58" i="300" s="1"/>
  <c r="AA42" i="300"/>
  <c r="Z42" i="300"/>
  <c r="Y42" i="300"/>
  <c r="Y44" i="300" s="1"/>
  <c r="X42" i="300"/>
  <c r="X58" i="300" s="1"/>
  <c r="W42" i="300"/>
  <c r="V42" i="300"/>
  <c r="U42" i="300"/>
  <c r="U44" i="300" s="1"/>
  <c r="AF41" i="300"/>
  <c r="AF57" i="300" s="1"/>
  <c r="AE41" i="300"/>
  <c r="AE57" i="300" s="1"/>
  <c r="AD41" i="300"/>
  <c r="AC41" i="300"/>
  <c r="AB41" i="300"/>
  <c r="AB57" i="300" s="1"/>
  <c r="AA41" i="300"/>
  <c r="AA57" i="300" s="1"/>
  <c r="Z41" i="300"/>
  <c r="Y41" i="300"/>
  <c r="X41" i="300"/>
  <c r="X57" i="300" s="1"/>
  <c r="W41" i="300"/>
  <c r="W57" i="300" s="1"/>
  <c r="V41" i="300"/>
  <c r="U41" i="300"/>
  <c r="AH41" i="300" s="1"/>
  <c r="AI41" i="300" s="1"/>
  <c r="AK41" i="300" s="1"/>
  <c r="AD40" i="300"/>
  <c r="AC40" i="300"/>
  <c r="Z40" i="300"/>
  <c r="Y40" i="300"/>
  <c r="V40" i="300"/>
  <c r="U40" i="300"/>
  <c r="P40" i="300"/>
  <c r="O40" i="300"/>
  <c r="N40" i="300"/>
  <c r="M40" i="300"/>
  <c r="L40" i="300"/>
  <c r="K40" i="300"/>
  <c r="J40" i="300"/>
  <c r="I40" i="300"/>
  <c r="H40" i="300"/>
  <c r="G40" i="300"/>
  <c r="F40" i="300"/>
  <c r="E40" i="300"/>
  <c r="AF39" i="300"/>
  <c r="AF59" i="300" s="1"/>
  <c r="AE39" i="300"/>
  <c r="AE59" i="300" s="1"/>
  <c r="AD39" i="300"/>
  <c r="AC39" i="300"/>
  <c r="AB39" i="300"/>
  <c r="AB59" i="300" s="1"/>
  <c r="AA39" i="300"/>
  <c r="AA59" i="300" s="1"/>
  <c r="Z39" i="300"/>
  <c r="Y39" i="300"/>
  <c r="X39" i="300"/>
  <c r="X59" i="300" s="1"/>
  <c r="W39" i="300"/>
  <c r="W59" i="300" s="1"/>
  <c r="V39" i="300"/>
  <c r="U39" i="300"/>
  <c r="AH39" i="300" s="1"/>
  <c r="AF38" i="300"/>
  <c r="AF40" i="300" s="1"/>
  <c r="AE38" i="300"/>
  <c r="AE58" i="300" s="1"/>
  <c r="AE60" i="300" s="1"/>
  <c r="AD38" i="300"/>
  <c r="AD58" i="300" s="1"/>
  <c r="AC38" i="300"/>
  <c r="AB38" i="300"/>
  <c r="AB40" i="300" s="1"/>
  <c r="AA38" i="300"/>
  <c r="AA58" i="300" s="1"/>
  <c r="AA60" i="300" s="1"/>
  <c r="Z38" i="300"/>
  <c r="Z58" i="300" s="1"/>
  <c r="Y38" i="300"/>
  <c r="X38" i="300"/>
  <c r="X40" i="300" s="1"/>
  <c r="W38" i="300"/>
  <c r="W58" i="300" s="1"/>
  <c r="W60" i="300" s="1"/>
  <c r="V38" i="300"/>
  <c r="V58" i="300" s="1"/>
  <c r="U38" i="300"/>
  <c r="AH38" i="300" s="1"/>
  <c r="AF37" i="300"/>
  <c r="AE37" i="300"/>
  <c r="AD37" i="300"/>
  <c r="AD57" i="300" s="1"/>
  <c r="AC37" i="300"/>
  <c r="AC57" i="300" s="1"/>
  <c r="AB37" i="300"/>
  <c r="AA37" i="300"/>
  <c r="Z37" i="300"/>
  <c r="Z57" i="300" s="1"/>
  <c r="Y37" i="300"/>
  <c r="Y57" i="300" s="1"/>
  <c r="X37" i="300"/>
  <c r="W37" i="300"/>
  <c r="V37" i="300"/>
  <c r="V57" i="300" s="1"/>
  <c r="U37" i="300"/>
  <c r="AH37" i="300" s="1"/>
  <c r="AF32" i="300"/>
  <c r="AE32" i="300"/>
  <c r="AD32" i="300"/>
  <c r="AC32" i="300"/>
  <c r="AB32" i="300"/>
  <c r="AA32" i="300"/>
  <c r="Z32" i="300"/>
  <c r="Y32" i="300"/>
  <c r="X32" i="300"/>
  <c r="W32" i="300"/>
  <c r="V32" i="300"/>
  <c r="U32" i="300"/>
  <c r="P32" i="300"/>
  <c r="O32" i="300"/>
  <c r="N32" i="300"/>
  <c r="M32" i="300"/>
  <c r="L32" i="300"/>
  <c r="K32" i="300"/>
  <c r="J32" i="300"/>
  <c r="I32" i="300"/>
  <c r="H32" i="300"/>
  <c r="G32" i="300"/>
  <c r="F32" i="300"/>
  <c r="E32" i="300"/>
  <c r="AF31" i="300"/>
  <c r="AF33" i="300" s="1"/>
  <c r="AE31" i="300"/>
  <c r="AE33" i="300" s="1"/>
  <c r="AD31" i="300"/>
  <c r="AD33" i="300" s="1"/>
  <c r="AC31" i="300"/>
  <c r="AC33" i="300" s="1"/>
  <c r="AB31" i="300"/>
  <c r="AB33" i="300" s="1"/>
  <c r="AA31" i="300"/>
  <c r="AA33" i="300" s="1"/>
  <c r="Z31" i="300"/>
  <c r="Z33" i="300" s="1"/>
  <c r="Y31" i="300"/>
  <c r="Y33" i="300" s="1"/>
  <c r="X31" i="300"/>
  <c r="X33" i="300" s="1"/>
  <c r="W31" i="300"/>
  <c r="W33" i="300" s="1"/>
  <c r="V31" i="300"/>
  <c r="V33" i="300" s="1"/>
  <c r="U31" i="300"/>
  <c r="U33" i="300" s="1"/>
  <c r="P31" i="300"/>
  <c r="P33" i="300" s="1"/>
  <c r="O31" i="300"/>
  <c r="O33" i="300" s="1"/>
  <c r="N31" i="300"/>
  <c r="N33" i="300" s="1"/>
  <c r="M31" i="300"/>
  <c r="M33" i="300" s="1"/>
  <c r="L31" i="300"/>
  <c r="L33" i="300" s="1"/>
  <c r="K31" i="300"/>
  <c r="K33" i="300" s="1"/>
  <c r="J31" i="300"/>
  <c r="J33" i="300" s="1"/>
  <c r="I31" i="300"/>
  <c r="I33" i="300" s="1"/>
  <c r="H31" i="300"/>
  <c r="H33" i="300" s="1"/>
  <c r="G31" i="300"/>
  <c r="G33" i="300" s="1"/>
  <c r="F31" i="300"/>
  <c r="F33" i="300" s="1"/>
  <c r="E31" i="300"/>
  <c r="E33" i="300" s="1"/>
  <c r="AF30" i="300"/>
  <c r="AE30" i="300"/>
  <c r="AD30" i="300"/>
  <c r="AC30" i="300"/>
  <c r="AB30" i="300"/>
  <c r="AA30" i="300"/>
  <c r="Z30" i="300"/>
  <c r="Y30" i="300"/>
  <c r="X30" i="300"/>
  <c r="W30" i="300"/>
  <c r="V30" i="300"/>
  <c r="U30" i="300"/>
  <c r="P30" i="300"/>
  <c r="O30" i="300"/>
  <c r="N30" i="300"/>
  <c r="M30" i="300"/>
  <c r="L30" i="300"/>
  <c r="K30" i="300"/>
  <c r="J30" i="300"/>
  <c r="I30" i="300"/>
  <c r="H30" i="300"/>
  <c r="G30" i="300"/>
  <c r="F30" i="300"/>
  <c r="E30" i="300"/>
  <c r="AF29" i="300"/>
  <c r="AE29" i="300"/>
  <c r="AD29" i="300"/>
  <c r="AC29" i="300"/>
  <c r="AB29" i="300"/>
  <c r="AA29" i="300"/>
  <c r="Z29" i="300"/>
  <c r="Y29" i="300"/>
  <c r="X29" i="300"/>
  <c r="W29" i="300"/>
  <c r="V29" i="300"/>
  <c r="U29" i="300"/>
  <c r="P29" i="300"/>
  <c r="O29" i="300"/>
  <c r="N29" i="300"/>
  <c r="M29" i="300"/>
  <c r="L29" i="300"/>
  <c r="K29" i="300"/>
  <c r="J29" i="300"/>
  <c r="I29" i="300"/>
  <c r="H29" i="300"/>
  <c r="G29" i="300"/>
  <c r="F29" i="300"/>
  <c r="E29" i="300"/>
  <c r="AF25" i="300"/>
  <c r="AE25" i="300"/>
  <c r="AD25" i="300"/>
  <c r="AC25" i="300"/>
  <c r="AB25" i="300"/>
  <c r="AA25" i="300"/>
  <c r="Z25" i="300"/>
  <c r="Y25" i="300"/>
  <c r="X25" i="300"/>
  <c r="W25" i="300"/>
  <c r="V25" i="300"/>
  <c r="U25" i="300"/>
  <c r="P25" i="300"/>
  <c r="O25" i="300"/>
  <c r="N25" i="300"/>
  <c r="M25" i="300"/>
  <c r="L25" i="300"/>
  <c r="K25" i="300"/>
  <c r="J25" i="300"/>
  <c r="I25" i="300"/>
  <c r="H25" i="300"/>
  <c r="G25" i="300"/>
  <c r="F25" i="300"/>
  <c r="E25" i="300"/>
  <c r="AF21" i="300"/>
  <c r="AE21" i="300"/>
  <c r="AD21" i="300"/>
  <c r="AC21" i="300"/>
  <c r="AB21" i="300"/>
  <c r="AA21" i="300"/>
  <c r="Z21" i="300"/>
  <c r="Y21" i="300"/>
  <c r="X21" i="300"/>
  <c r="W21" i="300"/>
  <c r="V21" i="300"/>
  <c r="U21" i="300"/>
  <c r="P21" i="300"/>
  <c r="O21" i="300"/>
  <c r="N21" i="300"/>
  <c r="M21" i="300"/>
  <c r="L21" i="300"/>
  <c r="K21" i="300"/>
  <c r="J21" i="300"/>
  <c r="I21" i="300"/>
  <c r="H21" i="300"/>
  <c r="G21" i="300"/>
  <c r="F21" i="300"/>
  <c r="E21" i="300"/>
  <c r="AF17" i="300"/>
  <c r="AE17" i="300"/>
  <c r="AD17" i="300"/>
  <c r="AC17" i="300"/>
  <c r="AB17" i="300"/>
  <c r="AA17" i="300"/>
  <c r="Z17" i="300"/>
  <c r="Y17" i="300"/>
  <c r="X17" i="300"/>
  <c r="W17" i="300"/>
  <c r="V17" i="300"/>
  <c r="U17" i="300"/>
  <c r="P17" i="300"/>
  <c r="O17" i="300"/>
  <c r="N17" i="300"/>
  <c r="M17" i="300"/>
  <c r="L17" i="300"/>
  <c r="K17" i="300"/>
  <c r="J17" i="300"/>
  <c r="I17" i="300"/>
  <c r="H17" i="300"/>
  <c r="G17" i="300"/>
  <c r="F17" i="300"/>
  <c r="E17" i="300"/>
  <c r="AF13" i="300"/>
  <c r="AE13" i="300"/>
  <c r="AD13" i="300"/>
  <c r="AC13" i="300"/>
  <c r="AB13" i="300"/>
  <c r="AA13" i="300"/>
  <c r="Z13" i="300"/>
  <c r="Y13" i="300"/>
  <c r="X13" i="300"/>
  <c r="W13" i="300"/>
  <c r="V13" i="300"/>
  <c r="U13" i="300"/>
  <c r="P13" i="300"/>
  <c r="O13" i="300"/>
  <c r="N13" i="300"/>
  <c r="M13" i="300"/>
  <c r="L13" i="300"/>
  <c r="K13" i="300"/>
  <c r="J13" i="300"/>
  <c r="I13" i="300"/>
  <c r="H13" i="300"/>
  <c r="G13" i="300"/>
  <c r="F13" i="300"/>
  <c r="E13" i="300"/>
  <c r="O60" i="299"/>
  <c r="K60" i="299"/>
  <c r="G60" i="299"/>
  <c r="P59" i="299"/>
  <c r="O59" i="299"/>
  <c r="N59" i="299"/>
  <c r="N60" i="299" s="1"/>
  <c r="M59" i="299"/>
  <c r="L59" i="299"/>
  <c r="K59" i="299"/>
  <c r="J59" i="299"/>
  <c r="J60" i="299" s="1"/>
  <c r="I59" i="299"/>
  <c r="H59" i="299"/>
  <c r="G59" i="299"/>
  <c r="F59" i="299"/>
  <c r="F60" i="299" s="1"/>
  <c r="E59" i="299"/>
  <c r="P58" i="299"/>
  <c r="P60" i="299" s="1"/>
  <c r="O58" i="299"/>
  <c r="N58" i="299"/>
  <c r="M58" i="299"/>
  <c r="M60" i="299" s="1"/>
  <c r="L58" i="299"/>
  <c r="L60" i="299" s="1"/>
  <c r="K58" i="299"/>
  <c r="J58" i="299"/>
  <c r="I58" i="299"/>
  <c r="I60" i="299" s="1"/>
  <c r="H58" i="299"/>
  <c r="H60" i="299" s="1"/>
  <c r="G58" i="299"/>
  <c r="F58" i="299"/>
  <c r="E58" i="299"/>
  <c r="E60" i="299" s="1"/>
  <c r="P57" i="299"/>
  <c r="O57" i="299"/>
  <c r="N57" i="299"/>
  <c r="M57" i="299"/>
  <c r="L57" i="299"/>
  <c r="K57" i="299"/>
  <c r="J57" i="299"/>
  <c r="I57" i="299"/>
  <c r="H57" i="299"/>
  <c r="G57" i="299"/>
  <c r="F57" i="299"/>
  <c r="E57" i="299"/>
  <c r="AD56" i="299"/>
  <c r="Z56" i="299"/>
  <c r="V56" i="299"/>
  <c r="P56" i="299"/>
  <c r="O56" i="299"/>
  <c r="N56" i="299"/>
  <c r="M56" i="299"/>
  <c r="L56" i="299"/>
  <c r="K56" i="299"/>
  <c r="J56" i="299"/>
  <c r="I56" i="299"/>
  <c r="H56" i="299"/>
  <c r="G56" i="299"/>
  <c r="F56" i="299"/>
  <c r="E56" i="299"/>
  <c r="AF55" i="299"/>
  <c r="AE55" i="299"/>
  <c r="AD55" i="299"/>
  <c r="AC55" i="299"/>
  <c r="AC56" i="299" s="1"/>
  <c r="AB55" i="299"/>
  <c r="AA55" i="299"/>
  <c r="Z55" i="299"/>
  <c r="Y55" i="299"/>
  <c r="Y56" i="299" s="1"/>
  <c r="X55" i="299"/>
  <c r="W55" i="299"/>
  <c r="V55" i="299"/>
  <c r="U55" i="299"/>
  <c r="U56" i="299" s="1"/>
  <c r="AF54" i="299"/>
  <c r="AF56" i="299" s="1"/>
  <c r="AE54" i="299"/>
  <c r="AE56" i="299" s="1"/>
  <c r="AD54" i="299"/>
  <c r="AC54" i="299"/>
  <c r="AB54" i="299"/>
  <c r="AB56" i="299" s="1"/>
  <c r="AA54" i="299"/>
  <c r="AA56" i="299" s="1"/>
  <c r="Z54" i="299"/>
  <c r="Y54" i="299"/>
  <c r="X54" i="299"/>
  <c r="X56" i="299" s="1"/>
  <c r="W54" i="299"/>
  <c r="W56" i="299" s="1"/>
  <c r="V54" i="299"/>
  <c r="U54" i="299"/>
  <c r="AH54" i="299" s="1"/>
  <c r="AF53" i="299"/>
  <c r="AE53" i="299"/>
  <c r="AD53" i="299"/>
  <c r="AC53" i="299"/>
  <c r="AB53" i="299"/>
  <c r="AA53" i="299"/>
  <c r="Z53" i="299"/>
  <c r="Y53" i="299"/>
  <c r="X53" i="299"/>
  <c r="W53" i="299"/>
  <c r="V53" i="299"/>
  <c r="U53" i="299"/>
  <c r="AH53" i="299" s="1"/>
  <c r="AI53" i="299" s="1"/>
  <c r="AK53" i="299" s="1"/>
  <c r="AC52" i="299"/>
  <c r="Y52" i="299"/>
  <c r="U52" i="299"/>
  <c r="P52" i="299"/>
  <c r="O52" i="299"/>
  <c r="N52" i="299"/>
  <c r="M52" i="299"/>
  <c r="L52" i="299"/>
  <c r="K52" i="299"/>
  <c r="J52" i="299"/>
  <c r="I52" i="299"/>
  <c r="H52" i="299"/>
  <c r="G52" i="299"/>
  <c r="F52" i="299"/>
  <c r="E52" i="299"/>
  <c r="AF51" i="299"/>
  <c r="AF52" i="299" s="1"/>
  <c r="AE51" i="299"/>
  <c r="AD51" i="299"/>
  <c r="AC51" i="299"/>
  <c r="AB51" i="299"/>
  <c r="AB52" i="299" s="1"/>
  <c r="AA51" i="299"/>
  <c r="Z51" i="299"/>
  <c r="Y51" i="299"/>
  <c r="X51" i="299"/>
  <c r="X52" i="299" s="1"/>
  <c r="W51" i="299"/>
  <c r="V51" i="299"/>
  <c r="U51" i="299"/>
  <c r="AH51" i="299" s="1"/>
  <c r="AI51" i="299" s="1"/>
  <c r="AK51" i="299" s="1"/>
  <c r="AF50" i="299"/>
  <c r="AE50" i="299"/>
  <c r="AE52" i="299" s="1"/>
  <c r="AD50" i="299"/>
  <c r="AD52" i="299" s="1"/>
  <c r="AC50" i="299"/>
  <c r="AB50" i="299"/>
  <c r="AA50" i="299"/>
  <c r="AA52" i="299" s="1"/>
  <c r="Z50" i="299"/>
  <c r="Z52" i="299" s="1"/>
  <c r="Y50" i="299"/>
  <c r="X50" i="299"/>
  <c r="W50" i="299"/>
  <c r="W52" i="299" s="1"/>
  <c r="V50" i="299"/>
  <c r="V52" i="299" s="1"/>
  <c r="U50" i="299"/>
  <c r="AH50" i="299" s="1"/>
  <c r="AF49" i="299"/>
  <c r="AE49" i="299"/>
  <c r="AD49" i="299"/>
  <c r="AC49" i="299"/>
  <c r="AB49" i="299"/>
  <c r="AA49" i="299"/>
  <c r="Z49" i="299"/>
  <c r="Y49" i="299"/>
  <c r="X49" i="299"/>
  <c r="W49" i="299"/>
  <c r="V49" i="299"/>
  <c r="U49" i="299"/>
  <c r="AH49" i="299" s="1"/>
  <c r="AI49" i="299" s="1"/>
  <c r="AK49" i="299" s="1"/>
  <c r="AF48" i="299"/>
  <c r="AB48" i="299"/>
  <c r="X48" i="299"/>
  <c r="P48" i="299"/>
  <c r="O48" i="299"/>
  <c r="N48" i="299"/>
  <c r="M48" i="299"/>
  <c r="L48" i="299"/>
  <c r="K48" i="299"/>
  <c r="J48" i="299"/>
  <c r="I48" i="299"/>
  <c r="H48" i="299"/>
  <c r="G48" i="299"/>
  <c r="F48" i="299"/>
  <c r="E48" i="299"/>
  <c r="AF47" i="299"/>
  <c r="AE47" i="299"/>
  <c r="AE48" i="299" s="1"/>
  <c r="AD47" i="299"/>
  <c r="AC47" i="299"/>
  <c r="AB47" i="299"/>
  <c r="AA47" i="299"/>
  <c r="AA48" i="299" s="1"/>
  <c r="Z47" i="299"/>
  <c r="Y47" i="299"/>
  <c r="X47" i="299"/>
  <c r="W47" i="299"/>
  <c r="W48" i="299" s="1"/>
  <c r="V47" i="299"/>
  <c r="U47" i="299"/>
  <c r="AH47" i="299" s="1"/>
  <c r="AI47" i="299" s="1"/>
  <c r="AK47" i="299" s="1"/>
  <c r="AF46" i="299"/>
  <c r="AE46" i="299"/>
  <c r="AD46" i="299"/>
  <c r="AD48" i="299" s="1"/>
  <c r="AC46" i="299"/>
  <c r="AC48" i="299" s="1"/>
  <c r="AB46" i="299"/>
  <c r="AA46" i="299"/>
  <c r="Z46" i="299"/>
  <c r="Z48" i="299" s="1"/>
  <c r="Y46" i="299"/>
  <c r="Y48" i="299" s="1"/>
  <c r="X46" i="299"/>
  <c r="W46" i="299"/>
  <c r="V46" i="299"/>
  <c r="V48" i="299" s="1"/>
  <c r="U46" i="299"/>
  <c r="AH46" i="299" s="1"/>
  <c r="AF45" i="299"/>
  <c r="AE45" i="299"/>
  <c r="AD45" i="299"/>
  <c r="AC45" i="299"/>
  <c r="AB45" i="299"/>
  <c r="AA45" i="299"/>
  <c r="Z45" i="299"/>
  <c r="Y45" i="299"/>
  <c r="X45" i="299"/>
  <c r="W45" i="299"/>
  <c r="V45" i="299"/>
  <c r="U45" i="299"/>
  <c r="AH45" i="299" s="1"/>
  <c r="AI45" i="299" s="1"/>
  <c r="AK45" i="299" s="1"/>
  <c r="AE44" i="299"/>
  <c r="AA44" i="299"/>
  <c r="W44" i="299"/>
  <c r="P44" i="299"/>
  <c r="O44" i="299"/>
  <c r="N44" i="299"/>
  <c r="M44" i="299"/>
  <c r="L44" i="299"/>
  <c r="K44" i="299"/>
  <c r="J44" i="299"/>
  <c r="I44" i="299"/>
  <c r="H44" i="299"/>
  <c r="G44" i="299"/>
  <c r="F44" i="299"/>
  <c r="E44" i="299"/>
  <c r="AF43" i="299"/>
  <c r="AE43" i="299"/>
  <c r="AD43" i="299"/>
  <c r="AD44" i="299" s="1"/>
  <c r="AC43" i="299"/>
  <c r="AB43" i="299"/>
  <c r="AA43" i="299"/>
  <c r="Z43" i="299"/>
  <c r="Z44" i="299" s="1"/>
  <c r="Y43" i="299"/>
  <c r="X43" i="299"/>
  <c r="W43" i="299"/>
  <c r="V43" i="299"/>
  <c r="V44" i="299" s="1"/>
  <c r="U43" i="299"/>
  <c r="AH43" i="299" s="1"/>
  <c r="AI43" i="299" s="1"/>
  <c r="AK43" i="299" s="1"/>
  <c r="AF42" i="299"/>
  <c r="AF44" i="299" s="1"/>
  <c r="AE42" i="299"/>
  <c r="AD42" i="299"/>
  <c r="AC42" i="299"/>
  <c r="AC58" i="299" s="1"/>
  <c r="AC60" i="299" s="1"/>
  <c r="AB42" i="299"/>
  <c r="AB44" i="299" s="1"/>
  <c r="AA42" i="299"/>
  <c r="Z42" i="299"/>
  <c r="Y42" i="299"/>
  <c r="Y58" i="299" s="1"/>
  <c r="Y60" i="299" s="1"/>
  <c r="X42" i="299"/>
  <c r="X44" i="299" s="1"/>
  <c r="W42" i="299"/>
  <c r="V42" i="299"/>
  <c r="U42" i="299"/>
  <c r="U44" i="299" s="1"/>
  <c r="AF41" i="299"/>
  <c r="AF57" i="299" s="1"/>
  <c r="AE41" i="299"/>
  <c r="AD41" i="299"/>
  <c r="AC41" i="299"/>
  <c r="AB41" i="299"/>
  <c r="AB57" i="299" s="1"/>
  <c r="AA41" i="299"/>
  <c r="Z41" i="299"/>
  <c r="Y41" i="299"/>
  <c r="X41" i="299"/>
  <c r="X57" i="299" s="1"/>
  <c r="W41" i="299"/>
  <c r="V41" i="299"/>
  <c r="U41" i="299"/>
  <c r="AH41" i="299" s="1"/>
  <c r="AI41" i="299" s="1"/>
  <c r="AK41" i="299" s="1"/>
  <c r="AD40" i="299"/>
  <c r="Z40" i="299"/>
  <c r="V40" i="299"/>
  <c r="P40" i="299"/>
  <c r="O40" i="299"/>
  <c r="N40" i="299"/>
  <c r="M40" i="299"/>
  <c r="L40" i="299"/>
  <c r="K40" i="299"/>
  <c r="J40" i="299"/>
  <c r="I40" i="299"/>
  <c r="H40" i="299"/>
  <c r="G40" i="299"/>
  <c r="F40" i="299"/>
  <c r="E40" i="299"/>
  <c r="AF39" i="299"/>
  <c r="AF59" i="299" s="1"/>
  <c r="AE39" i="299"/>
  <c r="AE59" i="299" s="1"/>
  <c r="AD39" i="299"/>
  <c r="AC39" i="299"/>
  <c r="AC59" i="299" s="1"/>
  <c r="AB39" i="299"/>
  <c r="AB59" i="299" s="1"/>
  <c r="AA39" i="299"/>
  <c r="AA59" i="299" s="1"/>
  <c r="Z39" i="299"/>
  <c r="Y39" i="299"/>
  <c r="Y59" i="299" s="1"/>
  <c r="X39" i="299"/>
  <c r="X59" i="299" s="1"/>
  <c r="W39" i="299"/>
  <c r="W59" i="299" s="1"/>
  <c r="V39" i="299"/>
  <c r="U39" i="299"/>
  <c r="U59" i="299" s="1"/>
  <c r="AF38" i="299"/>
  <c r="AF58" i="299" s="1"/>
  <c r="AF60" i="299" s="1"/>
  <c r="AE38" i="299"/>
  <c r="AE58" i="299" s="1"/>
  <c r="AE60" i="299" s="1"/>
  <c r="AD38" i="299"/>
  <c r="AD58" i="299" s="1"/>
  <c r="AC38" i="299"/>
  <c r="AB38" i="299"/>
  <c r="AB58" i="299" s="1"/>
  <c r="AB60" i="299" s="1"/>
  <c r="AA38" i="299"/>
  <c r="AA58" i="299" s="1"/>
  <c r="AA60" i="299" s="1"/>
  <c r="Z38" i="299"/>
  <c r="Z58" i="299" s="1"/>
  <c r="Y38" i="299"/>
  <c r="X38" i="299"/>
  <c r="X58" i="299" s="1"/>
  <c r="X60" i="299" s="1"/>
  <c r="W38" i="299"/>
  <c r="W58" i="299" s="1"/>
  <c r="W60" i="299" s="1"/>
  <c r="V38" i="299"/>
  <c r="V58" i="299" s="1"/>
  <c r="U38" i="299"/>
  <c r="AH38" i="299" s="1"/>
  <c r="AF37" i="299"/>
  <c r="AE37" i="299"/>
  <c r="AE57" i="299" s="1"/>
  <c r="AD37" i="299"/>
  <c r="AD57" i="299" s="1"/>
  <c r="AC37" i="299"/>
  <c r="AC57" i="299" s="1"/>
  <c r="AB37" i="299"/>
  <c r="AA37" i="299"/>
  <c r="AA57" i="299" s="1"/>
  <c r="Z37" i="299"/>
  <c r="Z57" i="299" s="1"/>
  <c r="Y37" i="299"/>
  <c r="Y57" i="299" s="1"/>
  <c r="X37" i="299"/>
  <c r="W37" i="299"/>
  <c r="W57" i="299" s="1"/>
  <c r="V37" i="299"/>
  <c r="V57" i="299" s="1"/>
  <c r="U37" i="299"/>
  <c r="AH37" i="299" s="1"/>
  <c r="AF32" i="299"/>
  <c r="AE32" i="299"/>
  <c r="AD32" i="299"/>
  <c r="AC32" i="299"/>
  <c r="AB32" i="299"/>
  <c r="AA32" i="299"/>
  <c r="Z32" i="299"/>
  <c r="Y32" i="299"/>
  <c r="X32" i="299"/>
  <c r="W32" i="299"/>
  <c r="V32" i="299"/>
  <c r="U32" i="299"/>
  <c r="P32" i="299"/>
  <c r="O32" i="299"/>
  <c r="N32" i="299"/>
  <c r="M32" i="299"/>
  <c r="L32" i="299"/>
  <c r="K32" i="299"/>
  <c r="J32" i="299"/>
  <c r="I32" i="299"/>
  <c r="H32" i="299"/>
  <c r="G32" i="299"/>
  <c r="F32" i="299"/>
  <c r="E32" i="299"/>
  <c r="AF31" i="299"/>
  <c r="AF33" i="299" s="1"/>
  <c r="AE31" i="299"/>
  <c r="AE33" i="299" s="1"/>
  <c r="AD31" i="299"/>
  <c r="AD33" i="299" s="1"/>
  <c r="AC31" i="299"/>
  <c r="AC33" i="299" s="1"/>
  <c r="AB31" i="299"/>
  <c r="AB33" i="299" s="1"/>
  <c r="AA31" i="299"/>
  <c r="AA33" i="299" s="1"/>
  <c r="Z31" i="299"/>
  <c r="Z33" i="299" s="1"/>
  <c r="Y31" i="299"/>
  <c r="Y33" i="299" s="1"/>
  <c r="X31" i="299"/>
  <c r="X33" i="299" s="1"/>
  <c r="W31" i="299"/>
  <c r="W33" i="299" s="1"/>
  <c r="V31" i="299"/>
  <c r="V33" i="299" s="1"/>
  <c r="U31" i="299"/>
  <c r="U33" i="299" s="1"/>
  <c r="P31" i="299"/>
  <c r="P33" i="299" s="1"/>
  <c r="O31" i="299"/>
  <c r="O33" i="299" s="1"/>
  <c r="N31" i="299"/>
  <c r="N33" i="299" s="1"/>
  <c r="M31" i="299"/>
  <c r="M33" i="299" s="1"/>
  <c r="L31" i="299"/>
  <c r="L33" i="299" s="1"/>
  <c r="K31" i="299"/>
  <c r="K33" i="299" s="1"/>
  <c r="J31" i="299"/>
  <c r="J33" i="299" s="1"/>
  <c r="I31" i="299"/>
  <c r="I33" i="299" s="1"/>
  <c r="H31" i="299"/>
  <c r="H33" i="299" s="1"/>
  <c r="G31" i="299"/>
  <c r="G33" i="299" s="1"/>
  <c r="F31" i="299"/>
  <c r="F33" i="299" s="1"/>
  <c r="E31" i="299"/>
  <c r="E33" i="299" s="1"/>
  <c r="AF30" i="299"/>
  <c r="AE30" i="299"/>
  <c r="AD30" i="299"/>
  <c r="AC30" i="299"/>
  <c r="AB30" i="299"/>
  <c r="AA30" i="299"/>
  <c r="Z30" i="299"/>
  <c r="Y30" i="299"/>
  <c r="X30" i="299"/>
  <c r="W30" i="299"/>
  <c r="V30" i="299"/>
  <c r="U30" i="299"/>
  <c r="P30" i="299"/>
  <c r="O30" i="299"/>
  <c r="N30" i="299"/>
  <c r="M30" i="299"/>
  <c r="L30" i="299"/>
  <c r="K30" i="299"/>
  <c r="J30" i="299"/>
  <c r="I30" i="299"/>
  <c r="H30" i="299"/>
  <c r="G30" i="299"/>
  <c r="F30" i="299"/>
  <c r="E30" i="299"/>
  <c r="AF29" i="299"/>
  <c r="AE29" i="299"/>
  <c r="AD29" i="299"/>
  <c r="AC29" i="299"/>
  <c r="AB29" i="299"/>
  <c r="AA29" i="299"/>
  <c r="Z29" i="299"/>
  <c r="Y29" i="299"/>
  <c r="X29" i="299"/>
  <c r="W29" i="299"/>
  <c r="V29" i="299"/>
  <c r="U29" i="299"/>
  <c r="P29" i="299"/>
  <c r="O29" i="299"/>
  <c r="N29" i="299"/>
  <c r="M29" i="299"/>
  <c r="L29" i="299"/>
  <c r="K29" i="299"/>
  <c r="J29" i="299"/>
  <c r="I29" i="299"/>
  <c r="H29" i="299"/>
  <c r="G29" i="299"/>
  <c r="F29" i="299"/>
  <c r="E29" i="299"/>
  <c r="AF25" i="299"/>
  <c r="AE25" i="299"/>
  <c r="AD25" i="299"/>
  <c r="AC25" i="299"/>
  <c r="AB25" i="299"/>
  <c r="AA25" i="299"/>
  <c r="Z25" i="299"/>
  <c r="Y25" i="299"/>
  <c r="X25" i="299"/>
  <c r="W25" i="299"/>
  <c r="V25" i="299"/>
  <c r="U25" i="299"/>
  <c r="P25" i="299"/>
  <c r="O25" i="299"/>
  <c r="N25" i="299"/>
  <c r="M25" i="299"/>
  <c r="L25" i="299"/>
  <c r="K25" i="299"/>
  <c r="J25" i="299"/>
  <c r="I25" i="299"/>
  <c r="H25" i="299"/>
  <c r="G25" i="299"/>
  <c r="F25" i="299"/>
  <c r="E25" i="299"/>
  <c r="AF21" i="299"/>
  <c r="AE21" i="299"/>
  <c r="AD21" i="299"/>
  <c r="AC21" i="299"/>
  <c r="AB21" i="299"/>
  <c r="AA21" i="299"/>
  <c r="Z21" i="299"/>
  <c r="Y21" i="299"/>
  <c r="X21" i="299"/>
  <c r="W21" i="299"/>
  <c r="V21" i="299"/>
  <c r="U21" i="299"/>
  <c r="P21" i="299"/>
  <c r="O21" i="299"/>
  <c r="N21" i="299"/>
  <c r="M21" i="299"/>
  <c r="L21" i="299"/>
  <c r="K21" i="299"/>
  <c r="J21" i="299"/>
  <c r="I21" i="299"/>
  <c r="H21" i="299"/>
  <c r="G21" i="299"/>
  <c r="F21" i="299"/>
  <c r="E21" i="299"/>
  <c r="AF17" i="299"/>
  <c r="AE17" i="299"/>
  <c r="AD17" i="299"/>
  <c r="AC17" i="299"/>
  <c r="AB17" i="299"/>
  <c r="AA17" i="299"/>
  <c r="Z17" i="299"/>
  <c r="Y17" i="299"/>
  <c r="X17" i="299"/>
  <c r="W17" i="299"/>
  <c r="V17" i="299"/>
  <c r="U17" i="299"/>
  <c r="P17" i="299"/>
  <c r="O17" i="299"/>
  <c r="N17" i="299"/>
  <c r="M17" i="299"/>
  <c r="L17" i="299"/>
  <c r="K17" i="299"/>
  <c r="J17" i="299"/>
  <c r="I17" i="299"/>
  <c r="H17" i="299"/>
  <c r="G17" i="299"/>
  <c r="F17" i="299"/>
  <c r="E17" i="299"/>
  <c r="AF13" i="299"/>
  <c r="AE13" i="299"/>
  <c r="AD13" i="299"/>
  <c r="AC13" i="299"/>
  <c r="AB13" i="299"/>
  <c r="AA13" i="299"/>
  <c r="Z13" i="299"/>
  <c r="Y13" i="299"/>
  <c r="X13" i="299"/>
  <c r="W13" i="299"/>
  <c r="V13" i="299"/>
  <c r="U13" i="299"/>
  <c r="P13" i="299"/>
  <c r="O13" i="299"/>
  <c r="N13" i="299"/>
  <c r="M13" i="299"/>
  <c r="L13" i="299"/>
  <c r="K13" i="299"/>
  <c r="J13" i="299"/>
  <c r="I13" i="299"/>
  <c r="H13" i="299"/>
  <c r="G13" i="299"/>
  <c r="F13" i="299"/>
  <c r="E13" i="299"/>
  <c r="M59" i="178"/>
  <c r="L59" i="178"/>
  <c r="K59" i="178"/>
  <c r="J59" i="178"/>
  <c r="I59" i="178"/>
  <c r="H59" i="178"/>
  <c r="G59" i="178"/>
  <c r="F59" i="178"/>
  <c r="E59" i="178"/>
  <c r="M58" i="178"/>
  <c r="L58" i="178"/>
  <c r="K58" i="178"/>
  <c r="J58" i="178"/>
  <c r="I58" i="178"/>
  <c r="H58" i="178"/>
  <c r="G58" i="178"/>
  <c r="F58" i="178"/>
  <c r="E58" i="178"/>
  <c r="M57" i="178"/>
  <c r="L57" i="178"/>
  <c r="K57" i="178"/>
  <c r="J57" i="178"/>
  <c r="I57" i="178"/>
  <c r="H57" i="178"/>
  <c r="G57" i="178"/>
  <c r="F57" i="178"/>
  <c r="E57" i="178"/>
  <c r="M55" i="178"/>
  <c r="L55" i="178"/>
  <c r="K55" i="178"/>
  <c r="J55" i="178"/>
  <c r="I55" i="178"/>
  <c r="H55" i="178"/>
  <c r="G55" i="178"/>
  <c r="F55" i="178"/>
  <c r="E55" i="178"/>
  <c r="M54" i="178"/>
  <c r="L54" i="178"/>
  <c r="K54" i="178"/>
  <c r="J54" i="178"/>
  <c r="I54" i="178"/>
  <c r="H54" i="178"/>
  <c r="G54" i="178"/>
  <c r="F54" i="178"/>
  <c r="E54" i="178"/>
  <c r="M53" i="178"/>
  <c r="L53" i="178"/>
  <c r="K53" i="178"/>
  <c r="J53" i="178"/>
  <c r="I53" i="178"/>
  <c r="H53" i="178"/>
  <c r="G53" i="178"/>
  <c r="F53" i="178"/>
  <c r="E53" i="178"/>
  <c r="M51" i="178"/>
  <c r="L51" i="178"/>
  <c r="K51" i="178"/>
  <c r="J51" i="178"/>
  <c r="I51" i="178"/>
  <c r="H51" i="178"/>
  <c r="G51" i="178"/>
  <c r="F51" i="178"/>
  <c r="E51" i="178"/>
  <c r="M50" i="178"/>
  <c r="L50" i="178"/>
  <c r="K50" i="178"/>
  <c r="J50" i="178"/>
  <c r="I50" i="178"/>
  <c r="H50" i="178"/>
  <c r="G50" i="178"/>
  <c r="F50" i="178"/>
  <c r="E50" i="178"/>
  <c r="M49" i="178"/>
  <c r="L49" i="178"/>
  <c r="K49" i="178"/>
  <c r="J49" i="178"/>
  <c r="I49" i="178"/>
  <c r="H49" i="178"/>
  <c r="G49" i="178"/>
  <c r="F49" i="178"/>
  <c r="E49" i="178"/>
  <c r="M47" i="178"/>
  <c r="L47" i="178"/>
  <c r="K47" i="178"/>
  <c r="J47" i="178"/>
  <c r="I47" i="178"/>
  <c r="H47" i="178"/>
  <c r="G47" i="178"/>
  <c r="F47" i="178"/>
  <c r="E47" i="178"/>
  <c r="M46" i="178"/>
  <c r="L46" i="178"/>
  <c r="K46" i="178"/>
  <c r="J46" i="178"/>
  <c r="I46" i="178"/>
  <c r="H46" i="178"/>
  <c r="G46" i="178"/>
  <c r="F46" i="178"/>
  <c r="E46" i="178"/>
  <c r="M45" i="178"/>
  <c r="L45" i="178"/>
  <c r="K45" i="178"/>
  <c r="J45" i="178"/>
  <c r="I45" i="178"/>
  <c r="H45" i="178"/>
  <c r="G45" i="178"/>
  <c r="F45" i="178"/>
  <c r="E45" i="178"/>
  <c r="M43" i="178"/>
  <c r="L43" i="178"/>
  <c r="K43" i="178"/>
  <c r="J43" i="178"/>
  <c r="I43" i="178"/>
  <c r="H43" i="178"/>
  <c r="G43" i="178"/>
  <c r="F43" i="178"/>
  <c r="E43" i="178"/>
  <c r="M42" i="178"/>
  <c r="L42" i="178"/>
  <c r="K42" i="178"/>
  <c r="J42" i="178"/>
  <c r="I42" i="178"/>
  <c r="H42" i="178"/>
  <c r="G42" i="178"/>
  <c r="F42" i="178"/>
  <c r="E42" i="178"/>
  <c r="M41" i="178"/>
  <c r="L41" i="178"/>
  <c r="K41" i="178"/>
  <c r="J41" i="178"/>
  <c r="I41" i="178"/>
  <c r="H41" i="178"/>
  <c r="G41" i="178"/>
  <c r="F41" i="178"/>
  <c r="E41" i="178"/>
  <c r="M39" i="178"/>
  <c r="L39" i="178"/>
  <c r="K39" i="178"/>
  <c r="J39" i="178"/>
  <c r="I39" i="178"/>
  <c r="H39" i="178"/>
  <c r="G39" i="178"/>
  <c r="F39" i="178"/>
  <c r="E39" i="178"/>
  <c r="M38" i="178"/>
  <c r="L38" i="178"/>
  <c r="K38" i="178"/>
  <c r="J38" i="178"/>
  <c r="I38" i="178"/>
  <c r="H38" i="178"/>
  <c r="G38" i="178"/>
  <c r="F38" i="178"/>
  <c r="E38" i="178"/>
  <c r="M37" i="178"/>
  <c r="L37" i="178"/>
  <c r="K37" i="178"/>
  <c r="J37" i="178"/>
  <c r="I37" i="178"/>
  <c r="H37" i="178"/>
  <c r="G37" i="178"/>
  <c r="F37" i="178"/>
  <c r="E37" i="178"/>
  <c r="Z36" i="178"/>
  <c r="Y36" i="178"/>
  <c r="X36" i="178"/>
  <c r="W36" i="178"/>
  <c r="V36" i="178"/>
  <c r="U36" i="178"/>
  <c r="T36" i="178"/>
  <c r="S36" i="178"/>
  <c r="R36" i="178"/>
  <c r="M36" i="178"/>
  <c r="L36" i="178"/>
  <c r="K36" i="178"/>
  <c r="J36" i="178"/>
  <c r="I36" i="178"/>
  <c r="H36" i="178"/>
  <c r="G36" i="178"/>
  <c r="F36" i="178"/>
  <c r="E36" i="178"/>
  <c r="Z35" i="178"/>
  <c r="Y35" i="178"/>
  <c r="X35" i="178"/>
  <c r="W35" i="178"/>
  <c r="V35" i="178"/>
  <c r="U35" i="178"/>
  <c r="T35" i="178"/>
  <c r="S35" i="178"/>
  <c r="R35" i="178"/>
  <c r="M35" i="178"/>
  <c r="L35" i="178"/>
  <c r="K35" i="178"/>
  <c r="J35" i="178"/>
  <c r="I35" i="178"/>
  <c r="H35" i="178"/>
  <c r="G35" i="178"/>
  <c r="F35" i="178"/>
  <c r="E35" i="178"/>
  <c r="Z32" i="178"/>
  <c r="Y32" i="178"/>
  <c r="X32" i="178"/>
  <c r="W32" i="178"/>
  <c r="V32" i="178"/>
  <c r="U32" i="178"/>
  <c r="T32" i="178"/>
  <c r="S32" i="178"/>
  <c r="R32" i="178"/>
  <c r="M32" i="178"/>
  <c r="L32" i="178"/>
  <c r="K32" i="178"/>
  <c r="J32" i="178"/>
  <c r="I32" i="178"/>
  <c r="H32" i="178"/>
  <c r="G32" i="178"/>
  <c r="F32" i="178"/>
  <c r="E32" i="178"/>
  <c r="Z31" i="178"/>
  <c r="Y31" i="178"/>
  <c r="X31" i="178"/>
  <c r="W31" i="178"/>
  <c r="V31" i="178"/>
  <c r="U31" i="178"/>
  <c r="T31" i="178"/>
  <c r="S31" i="178"/>
  <c r="R31" i="178"/>
  <c r="M31" i="178"/>
  <c r="L31" i="178"/>
  <c r="K31" i="178"/>
  <c r="J31" i="178"/>
  <c r="I31" i="178"/>
  <c r="H31" i="178"/>
  <c r="G31" i="178"/>
  <c r="F31" i="178"/>
  <c r="E31" i="178"/>
  <c r="Z30" i="178"/>
  <c r="Y30" i="178"/>
  <c r="X30" i="178"/>
  <c r="W30" i="178"/>
  <c r="V30" i="178"/>
  <c r="U30" i="178"/>
  <c r="T30" i="178"/>
  <c r="S30" i="178"/>
  <c r="R30" i="178"/>
  <c r="M30" i="178"/>
  <c r="L30" i="178"/>
  <c r="K30" i="178"/>
  <c r="J30" i="178"/>
  <c r="I30" i="178"/>
  <c r="H30" i="178"/>
  <c r="G30" i="178"/>
  <c r="F30" i="178"/>
  <c r="E30" i="178"/>
  <c r="Z28" i="178"/>
  <c r="Y28" i="178"/>
  <c r="X28" i="178"/>
  <c r="W28" i="178"/>
  <c r="V28" i="178"/>
  <c r="U28" i="178"/>
  <c r="T28" i="178"/>
  <c r="S28" i="178"/>
  <c r="R28" i="178"/>
  <c r="M28" i="178"/>
  <c r="L28" i="178"/>
  <c r="K28" i="178"/>
  <c r="J28" i="178"/>
  <c r="I28" i="178"/>
  <c r="H28" i="178"/>
  <c r="G28" i="178"/>
  <c r="F28" i="178"/>
  <c r="E28" i="178"/>
  <c r="Z27" i="178"/>
  <c r="Y27" i="178"/>
  <c r="X27" i="178"/>
  <c r="W27" i="178"/>
  <c r="V27" i="178"/>
  <c r="U27" i="178"/>
  <c r="T27" i="178"/>
  <c r="S27" i="178"/>
  <c r="R27" i="178"/>
  <c r="M27" i="178"/>
  <c r="L27" i="178"/>
  <c r="K27" i="178"/>
  <c r="J27" i="178"/>
  <c r="I27" i="178"/>
  <c r="H27" i="178"/>
  <c r="G27" i="178"/>
  <c r="F27" i="178"/>
  <c r="F29" i="178" s="1"/>
  <c r="E27" i="178"/>
  <c r="Z26" i="178"/>
  <c r="Y26" i="178"/>
  <c r="X26" i="178"/>
  <c r="W26" i="178"/>
  <c r="V26" i="178"/>
  <c r="U26" i="178"/>
  <c r="T26" i="178"/>
  <c r="S26" i="178"/>
  <c r="R26" i="178"/>
  <c r="M26" i="178"/>
  <c r="L26" i="178"/>
  <c r="K26" i="178"/>
  <c r="J26" i="178"/>
  <c r="I26" i="178"/>
  <c r="H26" i="178"/>
  <c r="G26" i="178"/>
  <c r="F26" i="178"/>
  <c r="E26" i="178"/>
  <c r="Z24" i="178"/>
  <c r="Y24" i="178"/>
  <c r="X24" i="178"/>
  <c r="W24" i="178"/>
  <c r="V24" i="178"/>
  <c r="U24" i="178"/>
  <c r="T24" i="178"/>
  <c r="S24" i="178"/>
  <c r="R24" i="178"/>
  <c r="M24" i="178"/>
  <c r="L24" i="178"/>
  <c r="K24" i="178"/>
  <c r="J24" i="178"/>
  <c r="I24" i="178"/>
  <c r="H24" i="178"/>
  <c r="G24" i="178"/>
  <c r="F24" i="178"/>
  <c r="E24" i="178"/>
  <c r="Z23" i="178"/>
  <c r="Y23" i="178"/>
  <c r="X23" i="178"/>
  <c r="W23" i="178"/>
  <c r="V23" i="178"/>
  <c r="U23" i="178"/>
  <c r="T23" i="178"/>
  <c r="S23" i="178"/>
  <c r="R23" i="178"/>
  <c r="M23" i="178"/>
  <c r="L23" i="178"/>
  <c r="K23" i="178"/>
  <c r="J23" i="178"/>
  <c r="I23" i="178"/>
  <c r="H23" i="178"/>
  <c r="G23" i="178"/>
  <c r="F23" i="178"/>
  <c r="E23" i="178"/>
  <c r="Z22" i="178"/>
  <c r="Y22" i="178"/>
  <c r="X22" i="178"/>
  <c r="W22" i="178"/>
  <c r="V22" i="178"/>
  <c r="U22" i="178"/>
  <c r="T22" i="178"/>
  <c r="S22" i="178"/>
  <c r="R22" i="178"/>
  <c r="M22" i="178"/>
  <c r="L22" i="178"/>
  <c r="K22" i="178"/>
  <c r="J22" i="178"/>
  <c r="I22" i="178"/>
  <c r="H22" i="178"/>
  <c r="G22" i="178"/>
  <c r="F22" i="178"/>
  <c r="E22" i="178"/>
  <c r="Z20" i="178"/>
  <c r="Y20" i="178"/>
  <c r="X20" i="178"/>
  <c r="W20" i="178"/>
  <c r="V20" i="178"/>
  <c r="U20" i="178"/>
  <c r="T20" i="178"/>
  <c r="S20" i="178"/>
  <c r="R20" i="178"/>
  <c r="M20" i="178"/>
  <c r="L20" i="178"/>
  <c r="K20" i="178"/>
  <c r="J20" i="178"/>
  <c r="I20" i="178"/>
  <c r="H20" i="178"/>
  <c r="G20" i="178"/>
  <c r="F20" i="178"/>
  <c r="E20" i="178"/>
  <c r="Z19" i="178"/>
  <c r="Y19" i="178"/>
  <c r="X19" i="178"/>
  <c r="W19" i="178"/>
  <c r="V19" i="178"/>
  <c r="U19" i="178"/>
  <c r="T19" i="178"/>
  <c r="S19" i="178"/>
  <c r="R19" i="178"/>
  <c r="M19" i="178"/>
  <c r="L19" i="178"/>
  <c r="K19" i="178"/>
  <c r="J19" i="178"/>
  <c r="I19" i="178"/>
  <c r="H19" i="178"/>
  <c r="G19" i="178"/>
  <c r="F19" i="178"/>
  <c r="E19" i="178"/>
  <c r="Z18" i="178"/>
  <c r="Y18" i="178"/>
  <c r="X18" i="178"/>
  <c r="W18" i="178"/>
  <c r="V18" i="178"/>
  <c r="U18" i="178"/>
  <c r="T18" i="178"/>
  <c r="S18" i="178"/>
  <c r="R18" i="178"/>
  <c r="M18" i="178"/>
  <c r="L18" i="178"/>
  <c r="K18" i="178"/>
  <c r="J18" i="178"/>
  <c r="I18" i="178"/>
  <c r="H18" i="178"/>
  <c r="G18" i="178"/>
  <c r="F18" i="178"/>
  <c r="E18" i="178"/>
  <c r="Z16" i="178"/>
  <c r="Y16" i="178"/>
  <c r="X16" i="178"/>
  <c r="W16" i="178"/>
  <c r="V16" i="178"/>
  <c r="U16" i="178"/>
  <c r="T16" i="178"/>
  <c r="S16" i="178"/>
  <c r="R16" i="178"/>
  <c r="M16" i="178"/>
  <c r="L16" i="178"/>
  <c r="K16" i="178"/>
  <c r="J16" i="178"/>
  <c r="I16" i="178"/>
  <c r="H16" i="178"/>
  <c r="G16" i="178"/>
  <c r="F16" i="178"/>
  <c r="E16" i="178"/>
  <c r="Z15" i="178"/>
  <c r="Y15" i="178"/>
  <c r="X15" i="178"/>
  <c r="W15" i="178"/>
  <c r="V15" i="178"/>
  <c r="U15" i="178"/>
  <c r="T15" i="178"/>
  <c r="S15" i="178"/>
  <c r="R15" i="178"/>
  <c r="M15" i="178"/>
  <c r="L15" i="178"/>
  <c r="K15" i="178"/>
  <c r="J15" i="178"/>
  <c r="I15" i="178"/>
  <c r="H15" i="178"/>
  <c r="G15" i="178"/>
  <c r="F15" i="178"/>
  <c r="E15" i="178"/>
  <c r="Z14" i="178"/>
  <c r="Y14" i="178"/>
  <c r="X14" i="178"/>
  <c r="W14" i="178"/>
  <c r="V14" i="178"/>
  <c r="U14" i="178"/>
  <c r="T14" i="178"/>
  <c r="S14" i="178"/>
  <c r="R14" i="178"/>
  <c r="M14" i="178"/>
  <c r="L14" i="178"/>
  <c r="K14" i="178"/>
  <c r="J14" i="178"/>
  <c r="I14" i="178"/>
  <c r="H14" i="178"/>
  <c r="G14" i="178"/>
  <c r="F14" i="178"/>
  <c r="E14" i="178"/>
  <c r="Z12" i="178"/>
  <c r="Y12" i="178"/>
  <c r="X12" i="178"/>
  <c r="W12" i="178"/>
  <c r="V12" i="178"/>
  <c r="U12" i="178"/>
  <c r="T12" i="178"/>
  <c r="S12" i="178"/>
  <c r="R12" i="178"/>
  <c r="M12" i="178"/>
  <c r="L12" i="178"/>
  <c r="K12" i="178"/>
  <c r="J12" i="178"/>
  <c r="I12" i="178"/>
  <c r="H12" i="178"/>
  <c r="G12" i="178"/>
  <c r="F12" i="178"/>
  <c r="E12" i="178"/>
  <c r="Z11" i="178"/>
  <c r="Y11" i="178"/>
  <c r="X11" i="178"/>
  <c r="W11" i="178"/>
  <c r="V11" i="178"/>
  <c r="U11" i="178"/>
  <c r="U13" i="178" s="1"/>
  <c r="T11" i="178"/>
  <c r="T13" i="178" s="1"/>
  <c r="S11" i="178"/>
  <c r="S13" i="178" s="1"/>
  <c r="R11" i="178"/>
  <c r="R13" i="178" s="1"/>
  <c r="M11" i="178"/>
  <c r="L11" i="178"/>
  <c r="K11" i="178"/>
  <c r="J11" i="178"/>
  <c r="I11" i="178"/>
  <c r="H11" i="178"/>
  <c r="G11" i="178"/>
  <c r="F11" i="178"/>
  <c r="E11" i="178"/>
  <c r="Z10" i="178"/>
  <c r="Y10" i="178"/>
  <c r="X10" i="178"/>
  <c r="W10" i="178"/>
  <c r="V10" i="178"/>
  <c r="U10" i="178"/>
  <c r="T10" i="178"/>
  <c r="S10" i="178"/>
  <c r="R10" i="178"/>
  <c r="M10" i="178"/>
  <c r="L10" i="178"/>
  <c r="K10" i="178"/>
  <c r="J10" i="178"/>
  <c r="I10" i="178"/>
  <c r="H10" i="178"/>
  <c r="G10" i="178"/>
  <c r="F10" i="178"/>
  <c r="E10" i="178"/>
  <c r="Z9" i="178"/>
  <c r="Y9" i="178"/>
  <c r="X9" i="178"/>
  <c r="W9" i="178"/>
  <c r="V9" i="178"/>
  <c r="U9" i="178"/>
  <c r="T9" i="178"/>
  <c r="S9" i="178"/>
  <c r="R9" i="178"/>
  <c r="M9" i="178"/>
  <c r="L9" i="178"/>
  <c r="K9" i="178"/>
  <c r="J9" i="178"/>
  <c r="I9" i="178"/>
  <c r="H9" i="178"/>
  <c r="G9" i="178"/>
  <c r="F9" i="178"/>
  <c r="E9" i="178"/>
  <c r="Z8" i="178"/>
  <c r="Y8" i="178"/>
  <c r="X8" i="178"/>
  <c r="W8" i="178"/>
  <c r="V8" i="178"/>
  <c r="U8" i="178"/>
  <c r="T8" i="178"/>
  <c r="S8" i="178"/>
  <c r="R8" i="178"/>
  <c r="M8" i="178"/>
  <c r="L8" i="178"/>
  <c r="K8" i="178"/>
  <c r="J8" i="178"/>
  <c r="I8" i="178"/>
  <c r="H8" i="178"/>
  <c r="G8" i="178"/>
  <c r="F8" i="178"/>
  <c r="E8" i="178"/>
  <c r="M59" i="187"/>
  <c r="L59" i="187"/>
  <c r="K59" i="187"/>
  <c r="J59" i="187"/>
  <c r="I59" i="187"/>
  <c r="H59" i="187"/>
  <c r="G59" i="187"/>
  <c r="F59" i="187"/>
  <c r="E59" i="187"/>
  <c r="M58" i="187"/>
  <c r="M60" i="187" s="1"/>
  <c r="L58" i="187"/>
  <c r="L60" i="187" s="1"/>
  <c r="K58" i="187"/>
  <c r="K60" i="187" s="1"/>
  <c r="J58" i="187"/>
  <c r="J60" i="187" s="1"/>
  <c r="I58" i="187"/>
  <c r="I60" i="187" s="1"/>
  <c r="H58" i="187"/>
  <c r="H60" i="187" s="1"/>
  <c r="G58" i="187"/>
  <c r="G60" i="187" s="1"/>
  <c r="F58" i="187"/>
  <c r="F60" i="187" s="1"/>
  <c r="E58" i="187"/>
  <c r="E60" i="187" s="1"/>
  <c r="M57" i="187"/>
  <c r="L57" i="187"/>
  <c r="K57" i="187"/>
  <c r="J57" i="187"/>
  <c r="I57" i="187"/>
  <c r="H57" i="187"/>
  <c r="G57" i="187"/>
  <c r="F57" i="187"/>
  <c r="E57" i="187"/>
  <c r="X56" i="187"/>
  <c r="W56" i="187"/>
  <c r="T56" i="187"/>
  <c r="S56" i="187"/>
  <c r="M56" i="187"/>
  <c r="L56" i="187"/>
  <c r="K56" i="187"/>
  <c r="J56" i="187"/>
  <c r="I56" i="187"/>
  <c r="H56" i="187"/>
  <c r="G56" i="187"/>
  <c r="F56" i="187"/>
  <c r="E56" i="187"/>
  <c r="Z55" i="187"/>
  <c r="Y55" i="187"/>
  <c r="Y56" i="187" s="1"/>
  <c r="X55" i="187"/>
  <c r="W55" i="187"/>
  <c r="V55" i="187"/>
  <c r="U55" i="187"/>
  <c r="U56" i="187" s="1"/>
  <c r="T55" i="187"/>
  <c r="S55" i="187"/>
  <c r="R55" i="187"/>
  <c r="Z54" i="187"/>
  <c r="Z56" i="187" s="1"/>
  <c r="Y54" i="187"/>
  <c r="X54" i="187"/>
  <c r="W54" i="187"/>
  <c r="V54" i="187"/>
  <c r="V56" i="187" s="1"/>
  <c r="U54" i="187"/>
  <c r="T54" i="187"/>
  <c r="S54" i="187"/>
  <c r="R54" i="187"/>
  <c r="R56" i="187" s="1"/>
  <c r="Z53" i="187"/>
  <c r="Y53" i="187"/>
  <c r="X53" i="187"/>
  <c r="W53" i="187"/>
  <c r="V53" i="187"/>
  <c r="U53" i="187"/>
  <c r="T53" i="187"/>
  <c r="S53" i="187"/>
  <c r="R53" i="187"/>
  <c r="Y52" i="187"/>
  <c r="X52" i="187"/>
  <c r="U52" i="187"/>
  <c r="T52" i="187"/>
  <c r="M52" i="187"/>
  <c r="L52" i="187"/>
  <c r="K52" i="187"/>
  <c r="J52" i="187"/>
  <c r="I52" i="187"/>
  <c r="H52" i="187"/>
  <c r="G52" i="187"/>
  <c r="F52" i="187"/>
  <c r="E52" i="187"/>
  <c r="Z51" i="187"/>
  <c r="Z52" i="187" s="1"/>
  <c r="Y51" i="187"/>
  <c r="X51" i="187"/>
  <c r="W51" i="187"/>
  <c r="V51" i="187"/>
  <c r="V52" i="187" s="1"/>
  <c r="U51" i="187"/>
  <c r="T51" i="187"/>
  <c r="S51" i="187"/>
  <c r="R51" i="187"/>
  <c r="R52" i="187" s="1"/>
  <c r="Z50" i="187"/>
  <c r="Y50" i="187"/>
  <c r="X50" i="187"/>
  <c r="W50" i="187"/>
  <c r="W52" i="187" s="1"/>
  <c r="V50" i="187"/>
  <c r="U50" i="187"/>
  <c r="T50" i="187"/>
  <c r="S50" i="187"/>
  <c r="S52" i="187" s="1"/>
  <c r="R50" i="187"/>
  <c r="Z49" i="187"/>
  <c r="Y49" i="187"/>
  <c r="X49" i="187"/>
  <c r="W49" i="187"/>
  <c r="V49" i="187"/>
  <c r="U49" i="187"/>
  <c r="T49" i="187"/>
  <c r="S49" i="187"/>
  <c r="R49" i="187"/>
  <c r="Z48" i="187"/>
  <c r="Y48" i="187"/>
  <c r="V48" i="187"/>
  <c r="U48" i="187"/>
  <c r="R48" i="187"/>
  <c r="M48" i="187"/>
  <c r="L48" i="187"/>
  <c r="K48" i="187"/>
  <c r="J48" i="187"/>
  <c r="I48" i="187"/>
  <c r="H48" i="187"/>
  <c r="G48" i="187"/>
  <c r="F48" i="187"/>
  <c r="E48" i="187"/>
  <c r="Z47" i="187"/>
  <c r="Y47" i="187"/>
  <c r="X47" i="187"/>
  <c r="W47" i="187"/>
  <c r="W48" i="187" s="1"/>
  <c r="V47" i="187"/>
  <c r="U47" i="187"/>
  <c r="T47" i="187"/>
  <c r="S47" i="187"/>
  <c r="S48" i="187" s="1"/>
  <c r="R47" i="187"/>
  <c r="Z46" i="187"/>
  <c r="Y46" i="187"/>
  <c r="X46" i="187"/>
  <c r="X48" i="187" s="1"/>
  <c r="W46" i="187"/>
  <c r="V46" i="187"/>
  <c r="U46" i="187"/>
  <c r="T46" i="187"/>
  <c r="T48" i="187" s="1"/>
  <c r="S46" i="187"/>
  <c r="R46" i="187"/>
  <c r="Z45" i="187"/>
  <c r="Y45" i="187"/>
  <c r="Y57" i="187" s="1"/>
  <c r="X45" i="187"/>
  <c r="W45" i="187"/>
  <c r="V45" i="187"/>
  <c r="U45" i="187"/>
  <c r="U57" i="187" s="1"/>
  <c r="T45" i="187"/>
  <c r="S45" i="187"/>
  <c r="R45" i="187"/>
  <c r="Z44" i="187"/>
  <c r="X44" i="187"/>
  <c r="W44" i="187"/>
  <c r="V44" i="187"/>
  <c r="T44" i="187"/>
  <c r="S44" i="187"/>
  <c r="R44" i="187"/>
  <c r="M44" i="187"/>
  <c r="L44" i="187"/>
  <c r="K44" i="187"/>
  <c r="J44" i="187"/>
  <c r="I44" i="187"/>
  <c r="H44" i="187"/>
  <c r="G44" i="187"/>
  <c r="F44" i="187"/>
  <c r="E44" i="187"/>
  <c r="Z43" i="187"/>
  <c r="Y43" i="187"/>
  <c r="X43" i="187"/>
  <c r="W43" i="187"/>
  <c r="V43" i="187"/>
  <c r="U43" i="187"/>
  <c r="T43" i="187"/>
  <c r="S43" i="187"/>
  <c r="R43" i="187"/>
  <c r="Z42" i="187"/>
  <c r="Y42" i="187"/>
  <c r="Y44" i="187" s="1"/>
  <c r="X42" i="187"/>
  <c r="W42" i="187"/>
  <c r="V42" i="187"/>
  <c r="U42" i="187"/>
  <c r="U44" i="187" s="1"/>
  <c r="T42" i="187"/>
  <c r="S42" i="187"/>
  <c r="R42" i="187"/>
  <c r="Z41" i="187"/>
  <c r="Z57" i="187" s="1"/>
  <c r="Y41" i="187"/>
  <c r="X41" i="187"/>
  <c r="W41" i="187"/>
  <c r="V41" i="187"/>
  <c r="V57" i="187" s="1"/>
  <c r="U41" i="187"/>
  <c r="T41" i="187"/>
  <c r="S41" i="187"/>
  <c r="R41" i="187"/>
  <c r="R57" i="187" s="1"/>
  <c r="Y40" i="187"/>
  <c r="X40" i="187"/>
  <c r="W40" i="187"/>
  <c r="U40" i="187"/>
  <c r="T40" i="187"/>
  <c r="S40" i="187"/>
  <c r="M40" i="187"/>
  <c r="L40" i="187"/>
  <c r="K40" i="187"/>
  <c r="J40" i="187"/>
  <c r="I40" i="187"/>
  <c r="H40" i="187"/>
  <c r="G40" i="187"/>
  <c r="F40" i="187"/>
  <c r="E40" i="187"/>
  <c r="Z39" i="187"/>
  <c r="Z59" i="187" s="1"/>
  <c r="Y39" i="187"/>
  <c r="Y59" i="187" s="1"/>
  <c r="X39" i="187"/>
  <c r="X59" i="187" s="1"/>
  <c r="W39" i="187"/>
  <c r="W59" i="187" s="1"/>
  <c r="V39" i="187"/>
  <c r="V59" i="187" s="1"/>
  <c r="U39" i="187"/>
  <c r="U59" i="187" s="1"/>
  <c r="T39" i="187"/>
  <c r="T59" i="187" s="1"/>
  <c r="S39" i="187"/>
  <c r="S59" i="187" s="1"/>
  <c r="R39" i="187"/>
  <c r="R59" i="187" s="1"/>
  <c r="Z38" i="187"/>
  <c r="Z58" i="187" s="1"/>
  <c r="Z60" i="187" s="1"/>
  <c r="Y38" i="187"/>
  <c r="X38" i="187"/>
  <c r="W38" i="187"/>
  <c r="V38" i="187"/>
  <c r="V58" i="187" s="1"/>
  <c r="V60" i="187" s="1"/>
  <c r="U38" i="187"/>
  <c r="T38" i="187"/>
  <c r="S38" i="187"/>
  <c r="R38" i="187"/>
  <c r="R58" i="187" s="1"/>
  <c r="R60" i="187" s="1"/>
  <c r="Z37" i="187"/>
  <c r="Y37" i="187"/>
  <c r="X37" i="187"/>
  <c r="X57" i="187" s="1"/>
  <c r="W37" i="187"/>
  <c r="W57" i="187" s="1"/>
  <c r="V37" i="187"/>
  <c r="U37" i="187"/>
  <c r="T37" i="187"/>
  <c r="T57" i="187" s="1"/>
  <c r="S37" i="187"/>
  <c r="S57" i="187" s="1"/>
  <c r="R37" i="187"/>
  <c r="Z32" i="187"/>
  <c r="Y32" i="187"/>
  <c r="X32" i="187"/>
  <c r="W32" i="187"/>
  <c r="V32" i="187"/>
  <c r="U32" i="187"/>
  <c r="T32" i="187"/>
  <c r="S32" i="187"/>
  <c r="R32" i="187"/>
  <c r="M32" i="187"/>
  <c r="L32" i="187"/>
  <c r="K32" i="187"/>
  <c r="J32" i="187"/>
  <c r="I32" i="187"/>
  <c r="H32" i="187"/>
  <c r="G32" i="187"/>
  <c r="F32" i="187"/>
  <c r="E32" i="187"/>
  <c r="Z31" i="187"/>
  <c r="Z33" i="187" s="1"/>
  <c r="Y31" i="187"/>
  <c r="Y33" i="187" s="1"/>
  <c r="X31" i="187"/>
  <c r="X33" i="187" s="1"/>
  <c r="W31" i="187"/>
  <c r="W33" i="187" s="1"/>
  <c r="V31" i="187"/>
  <c r="V33" i="187" s="1"/>
  <c r="U31" i="187"/>
  <c r="U33" i="187" s="1"/>
  <c r="T31" i="187"/>
  <c r="T33" i="187" s="1"/>
  <c r="S31" i="187"/>
  <c r="S33" i="187" s="1"/>
  <c r="R31" i="187"/>
  <c r="R33" i="187" s="1"/>
  <c r="M31" i="187"/>
  <c r="M33" i="187" s="1"/>
  <c r="L31" i="187"/>
  <c r="L33" i="187" s="1"/>
  <c r="K31" i="187"/>
  <c r="K33" i="187" s="1"/>
  <c r="J31" i="187"/>
  <c r="J33" i="187" s="1"/>
  <c r="I31" i="187"/>
  <c r="I33" i="187" s="1"/>
  <c r="H31" i="187"/>
  <c r="H33" i="187" s="1"/>
  <c r="G31" i="187"/>
  <c r="G33" i="187" s="1"/>
  <c r="F31" i="187"/>
  <c r="F33" i="187" s="1"/>
  <c r="E31" i="187"/>
  <c r="E33" i="187" s="1"/>
  <c r="Z30" i="187"/>
  <c r="Y30" i="187"/>
  <c r="X30" i="187"/>
  <c r="W30" i="187"/>
  <c r="V30" i="187"/>
  <c r="U30" i="187"/>
  <c r="T30" i="187"/>
  <c r="S30" i="187"/>
  <c r="R30" i="187"/>
  <c r="M30" i="187"/>
  <c r="L30" i="187"/>
  <c r="K30" i="187"/>
  <c r="J30" i="187"/>
  <c r="I30" i="187"/>
  <c r="H30" i="187"/>
  <c r="G30" i="187"/>
  <c r="F30" i="187"/>
  <c r="E30" i="187"/>
  <c r="Z29" i="187"/>
  <c r="Y29" i="187"/>
  <c r="X29" i="187"/>
  <c r="W29" i="187"/>
  <c r="V29" i="187"/>
  <c r="U29" i="187"/>
  <c r="T29" i="187"/>
  <c r="S29" i="187"/>
  <c r="R29" i="187"/>
  <c r="M29" i="187"/>
  <c r="L29" i="187"/>
  <c r="K29" i="187"/>
  <c r="J29" i="187"/>
  <c r="I29" i="187"/>
  <c r="H29" i="187"/>
  <c r="G29" i="187"/>
  <c r="F29" i="187"/>
  <c r="E29" i="187"/>
  <c r="Z25" i="187"/>
  <c r="Y25" i="187"/>
  <c r="X25" i="187"/>
  <c r="W25" i="187"/>
  <c r="V25" i="187"/>
  <c r="U25" i="187"/>
  <c r="T25" i="187"/>
  <c r="S25" i="187"/>
  <c r="R25" i="187"/>
  <c r="M25" i="187"/>
  <c r="L25" i="187"/>
  <c r="K25" i="187"/>
  <c r="J25" i="187"/>
  <c r="I25" i="187"/>
  <c r="H25" i="187"/>
  <c r="G25" i="187"/>
  <c r="F25" i="187"/>
  <c r="E25" i="187"/>
  <c r="Z21" i="187"/>
  <c r="Y21" i="187"/>
  <c r="X21" i="187"/>
  <c r="W21" i="187"/>
  <c r="V21" i="187"/>
  <c r="U21" i="187"/>
  <c r="T21" i="187"/>
  <c r="S21" i="187"/>
  <c r="R21" i="187"/>
  <c r="M21" i="187"/>
  <c r="L21" i="187"/>
  <c r="K21" i="187"/>
  <c r="J21" i="187"/>
  <c r="I21" i="187"/>
  <c r="H21" i="187"/>
  <c r="G21" i="187"/>
  <c r="F21" i="187"/>
  <c r="E21" i="187"/>
  <c r="Z17" i="187"/>
  <c r="Y17" i="187"/>
  <c r="X17" i="187"/>
  <c r="W17" i="187"/>
  <c r="V17" i="187"/>
  <c r="U17" i="187"/>
  <c r="T17" i="187"/>
  <c r="S17" i="187"/>
  <c r="R17" i="187"/>
  <c r="M17" i="187"/>
  <c r="L17" i="187"/>
  <c r="K17" i="187"/>
  <c r="J17" i="187"/>
  <c r="I17" i="187"/>
  <c r="H17" i="187"/>
  <c r="G17" i="187"/>
  <c r="F17" i="187"/>
  <c r="E17" i="187"/>
  <c r="Z13" i="187"/>
  <c r="Y13" i="187"/>
  <c r="X13" i="187"/>
  <c r="W13" i="187"/>
  <c r="V13" i="187"/>
  <c r="U13" i="187"/>
  <c r="T13" i="187"/>
  <c r="S13" i="187"/>
  <c r="R13" i="187"/>
  <c r="M13" i="187"/>
  <c r="L13" i="187"/>
  <c r="K13" i="187"/>
  <c r="J13" i="187"/>
  <c r="I13" i="187"/>
  <c r="H13" i="187"/>
  <c r="G13" i="187"/>
  <c r="F13" i="187"/>
  <c r="E13" i="187"/>
  <c r="M59" i="167"/>
  <c r="L59" i="167"/>
  <c r="K59" i="167"/>
  <c r="J59" i="167"/>
  <c r="I59" i="167"/>
  <c r="H59" i="167"/>
  <c r="G59" i="167"/>
  <c r="F59" i="167"/>
  <c r="E59" i="167"/>
  <c r="M58" i="167"/>
  <c r="M60" i="167" s="1"/>
  <c r="L58" i="167"/>
  <c r="L60" i="167" s="1"/>
  <c r="K58" i="167"/>
  <c r="K60" i="167" s="1"/>
  <c r="J58" i="167"/>
  <c r="J60" i="167" s="1"/>
  <c r="I58" i="167"/>
  <c r="I60" i="167" s="1"/>
  <c r="H58" i="167"/>
  <c r="H60" i="167" s="1"/>
  <c r="G58" i="167"/>
  <c r="G60" i="167" s="1"/>
  <c r="F58" i="167"/>
  <c r="F60" i="167" s="1"/>
  <c r="E58" i="167"/>
  <c r="E60" i="167" s="1"/>
  <c r="M57" i="167"/>
  <c r="L57" i="167"/>
  <c r="K57" i="167"/>
  <c r="J57" i="167"/>
  <c r="I57" i="167"/>
  <c r="H57" i="167"/>
  <c r="G57" i="167"/>
  <c r="F57" i="167"/>
  <c r="E57" i="167"/>
  <c r="W56" i="167"/>
  <c r="S56" i="167"/>
  <c r="M56" i="167"/>
  <c r="L56" i="167"/>
  <c r="K56" i="167"/>
  <c r="J56" i="167"/>
  <c r="I56" i="167"/>
  <c r="H56" i="167"/>
  <c r="G56" i="167"/>
  <c r="F56" i="167"/>
  <c r="E56" i="167"/>
  <c r="Z55" i="167"/>
  <c r="Y55" i="167"/>
  <c r="X55" i="167"/>
  <c r="W55" i="167"/>
  <c r="V55" i="167"/>
  <c r="U55" i="167"/>
  <c r="T55" i="167"/>
  <c r="S55" i="167"/>
  <c r="R55" i="167"/>
  <c r="Z54" i="167"/>
  <c r="Z56" i="167" s="1"/>
  <c r="Y54" i="167"/>
  <c r="Y56" i="167" s="1"/>
  <c r="X54" i="167"/>
  <c r="X56" i="167" s="1"/>
  <c r="W54" i="167"/>
  <c r="V54" i="167"/>
  <c r="V56" i="167" s="1"/>
  <c r="U54" i="167"/>
  <c r="U56" i="167" s="1"/>
  <c r="T54" i="167"/>
  <c r="T56" i="167" s="1"/>
  <c r="S54" i="167"/>
  <c r="R54" i="167"/>
  <c r="R56" i="167" s="1"/>
  <c r="Z53" i="167"/>
  <c r="Y53" i="167"/>
  <c r="X53" i="167"/>
  <c r="W53" i="167"/>
  <c r="V53" i="167"/>
  <c r="U53" i="167"/>
  <c r="T53" i="167"/>
  <c r="S53" i="167"/>
  <c r="R53" i="167"/>
  <c r="X52" i="167"/>
  <c r="T52" i="167"/>
  <c r="M52" i="167"/>
  <c r="L52" i="167"/>
  <c r="K52" i="167"/>
  <c r="J52" i="167"/>
  <c r="I52" i="167"/>
  <c r="H52" i="167"/>
  <c r="G52" i="167"/>
  <c r="F52" i="167"/>
  <c r="E52" i="167"/>
  <c r="Z51" i="167"/>
  <c r="Y51" i="167"/>
  <c r="X51" i="167"/>
  <c r="W51" i="167"/>
  <c r="V51" i="167"/>
  <c r="U51" i="167"/>
  <c r="T51" i="167"/>
  <c r="S51" i="167"/>
  <c r="R51" i="167"/>
  <c r="Z50" i="167"/>
  <c r="Z52" i="167" s="1"/>
  <c r="Y50" i="167"/>
  <c r="Y52" i="167" s="1"/>
  <c r="X50" i="167"/>
  <c r="W50" i="167"/>
  <c r="W52" i="167" s="1"/>
  <c r="V50" i="167"/>
  <c r="V52" i="167" s="1"/>
  <c r="U50" i="167"/>
  <c r="U52" i="167" s="1"/>
  <c r="T50" i="167"/>
  <c r="S50" i="167"/>
  <c r="S52" i="167" s="1"/>
  <c r="R50" i="167"/>
  <c r="R52" i="167" s="1"/>
  <c r="Z49" i="167"/>
  <c r="Y49" i="167"/>
  <c r="X49" i="167"/>
  <c r="W49" i="167"/>
  <c r="V49" i="167"/>
  <c r="U49" i="167"/>
  <c r="T49" i="167"/>
  <c r="S49" i="167"/>
  <c r="R49" i="167"/>
  <c r="Y48" i="167"/>
  <c r="U48" i="167"/>
  <c r="M48" i="167"/>
  <c r="L48" i="167"/>
  <c r="K48" i="167"/>
  <c r="J48" i="167"/>
  <c r="I48" i="167"/>
  <c r="H48" i="167"/>
  <c r="G48" i="167"/>
  <c r="F48" i="167"/>
  <c r="E48" i="167"/>
  <c r="Z47" i="167"/>
  <c r="Y47" i="167"/>
  <c r="X47" i="167"/>
  <c r="W47" i="167"/>
  <c r="V47" i="167"/>
  <c r="U47" i="167"/>
  <c r="T47" i="167"/>
  <c r="S47" i="167"/>
  <c r="R47" i="167"/>
  <c r="Z46" i="167"/>
  <c r="Z48" i="167" s="1"/>
  <c r="Y46" i="167"/>
  <c r="X46" i="167"/>
  <c r="X48" i="167" s="1"/>
  <c r="W46" i="167"/>
  <c r="W48" i="167" s="1"/>
  <c r="V46" i="167"/>
  <c r="V48" i="167" s="1"/>
  <c r="U46" i="167"/>
  <c r="T46" i="167"/>
  <c r="T48" i="167" s="1"/>
  <c r="S46" i="167"/>
  <c r="S48" i="167" s="1"/>
  <c r="R46" i="167"/>
  <c r="R48" i="167" s="1"/>
  <c r="Z45" i="167"/>
  <c r="Y45" i="167"/>
  <c r="Y57" i="167" s="1"/>
  <c r="X45" i="167"/>
  <c r="W45" i="167"/>
  <c r="V45" i="167"/>
  <c r="U45" i="167"/>
  <c r="U57" i="167" s="1"/>
  <c r="T45" i="167"/>
  <c r="S45" i="167"/>
  <c r="R45" i="167"/>
  <c r="Z44" i="167"/>
  <c r="V44" i="167"/>
  <c r="R44" i="167"/>
  <c r="M44" i="167"/>
  <c r="L44" i="167"/>
  <c r="K44" i="167"/>
  <c r="J44" i="167"/>
  <c r="I44" i="167"/>
  <c r="H44" i="167"/>
  <c r="G44" i="167"/>
  <c r="F44" i="167"/>
  <c r="E44" i="167"/>
  <c r="Z43" i="167"/>
  <c r="Y43" i="167"/>
  <c r="X43" i="167"/>
  <c r="W43" i="167"/>
  <c r="V43" i="167"/>
  <c r="U43" i="167"/>
  <c r="T43" i="167"/>
  <c r="S43" i="167"/>
  <c r="R43" i="167"/>
  <c r="Z42" i="167"/>
  <c r="Y42" i="167"/>
  <c r="Y44" i="167" s="1"/>
  <c r="X42" i="167"/>
  <c r="X44" i="167" s="1"/>
  <c r="W42" i="167"/>
  <c r="W44" i="167" s="1"/>
  <c r="V42" i="167"/>
  <c r="U42" i="167"/>
  <c r="U44" i="167" s="1"/>
  <c r="T42" i="167"/>
  <c r="T44" i="167" s="1"/>
  <c r="S42" i="167"/>
  <c r="S44" i="167" s="1"/>
  <c r="R42" i="167"/>
  <c r="Z41" i="167"/>
  <c r="Y41" i="167"/>
  <c r="X41" i="167"/>
  <c r="W41" i="167"/>
  <c r="V41" i="167"/>
  <c r="U41" i="167"/>
  <c r="T41" i="167"/>
  <c r="S41" i="167"/>
  <c r="R41" i="167"/>
  <c r="W40" i="167"/>
  <c r="S40" i="167"/>
  <c r="M40" i="167"/>
  <c r="L40" i="167"/>
  <c r="K40" i="167"/>
  <c r="J40" i="167"/>
  <c r="I40" i="167"/>
  <c r="H40" i="167"/>
  <c r="G40" i="167"/>
  <c r="F40" i="167"/>
  <c r="E40" i="167"/>
  <c r="Z39" i="167"/>
  <c r="Z59" i="167" s="1"/>
  <c r="Y39" i="167"/>
  <c r="Y59" i="167" s="1"/>
  <c r="X39" i="167"/>
  <c r="X59" i="167" s="1"/>
  <c r="W39" i="167"/>
  <c r="W59" i="167" s="1"/>
  <c r="V39" i="167"/>
  <c r="V59" i="167" s="1"/>
  <c r="U39" i="167"/>
  <c r="U59" i="167" s="1"/>
  <c r="T39" i="167"/>
  <c r="T59" i="167" s="1"/>
  <c r="S39" i="167"/>
  <c r="S59" i="167" s="1"/>
  <c r="R39" i="167"/>
  <c r="R59" i="167" s="1"/>
  <c r="Z38" i="167"/>
  <c r="Z58" i="167" s="1"/>
  <c r="Y38" i="167"/>
  <c r="Y58" i="167" s="1"/>
  <c r="Y60" i="167" s="1"/>
  <c r="X38" i="167"/>
  <c r="X58" i="167" s="1"/>
  <c r="W38" i="167"/>
  <c r="V38" i="167"/>
  <c r="V58" i="167" s="1"/>
  <c r="U38" i="167"/>
  <c r="U58" i="167" s="1"/>
  <c r="U60" i="167" s="1"/>
  <c r="T38" i="167"/>
  <c r="T58" i="167" s="1"/>
  <c r="S38" i="167"/>
  <c r="R38" i="167"/>
  <c r="R58" i="167" s="1"/>
  <c r="Z37" i="167"/>
  <c r="Z57" i="167" s="1"/>
  <c r="Y37" i="167"/>
  <c r="X37" i="167"/>
  <c r="X57" i="167" s="1"/>
  <c r="W37" i="167"/>
  <c r="W57" i="167" s="1"/>
  <c r="V37" i="167"/>
  <c r="V57" i="167" s="1"/>
  <c r="U37" i="167"/>
  <c r="T37" i="167"/>
  <c r="T57" i="167" s="1"/>
  <c r="S37" i="167"/>
  <c r="S57" i="167" s="1"/>
  <c r="R37" i="167"/>
  <c r="R57" i="167" s="1"/>
  <c r="Z32" i="167"/>
  <c r="Y32" i="167"/>
  <c r="X32" i="167"/>
  <c r="W32" i="167"/>
  <c r="V32" i="167"/>
  <c r="U32" i="167"/>
  <c r="T32" i="167"/>
  <c r="S32" i="167"/>
  <c r="R32" i="167"/>
  <c r="M32" i="167"/>
  <c r="L32" i="167"/>
  <c r="K32" i="167"/>
  <c r="J32" i="167"/>
  <c r="I32" i="167"/>
  <c r="H32" i="167"/>
  <c r="G32" i="167"/>
  <c r="F32" i="167"/>
  <c r="E32" i="167"/>
  <c r="Z31" i="167"/>
  <c r="Z33" i="167" s="1"/>
  <c r="Y31" i="167"/>
  <c r="Y33" i="167" s="1"/>
  <c r="X31" i="167"/>
  <c r="X33" i="167" s="1"/>
  <c r="W31" i="167"/>
  <c r="W33" i="167" s="1"/>
  <c r="V31" i="167"/>
  <c r="V33" i="167" s="1"/>
  <c r="U31" i="167"/>
  <c r="U33" i="167" s="1"/>
  <c r="T31" i="167"/>
  <c r="T33" i="167" s="1"/>
  <c r="S31" i="167"/>
  <c r="S33" i="167" s="1"/>
  <c r="R31" i="167"/>
  <c r="R33" i="167" s="1"/>
  <c r="M31" i="167"/>
  <c r="M33" i="167" s="1"/>
  <c r="L31" i="167"/>
  <c r="L33" i="167" s="1"/>
  <c r="K31" i="167"/>
  <c r="K33" i="167" s="1"/>
  <c r="J31" i="167"/>
  <c r="J33" i="167" s="1"/>
  <c r="I31" i="167"/>
  <c r="I33" i="167" s="1"/>
  <c r="H31" i="167"/>
  <c r="H33" i="167" s="1"/>
  <c r="G31" i="167"/>
  <c r="G33" i="167" s="1"/>
  <c r="F31" i="167"/>
  <c r="F33" i="167" s="1"/>
  <c r="E31" i="167"/>
  <c r="E33" i="167" s="1"/>
  <c r="Z30" i="167"/>
  <c r="Y30" i="167"/>
  <c r="X30" i="167"/>
  <c r="W30" i="167"/>
  <c r="V30" i="167"/>
  <c r="U30" i="167"/>
  <c r="T30" i="167"/>
  <c r="S30" i="167"/>
  <c r="R30" i="167"/>
  <c r="M30" i="167"/>
  <c r="L30" i="167"/>
  <c r="K30" i="167"/>
  <c r="J30" i="167"/>
  <c r="I30" i="167"/>
  <c r="H30" i="167"/>
  <c r="G30" i="167"/>
  <c r="F30" i="167"/>
  <c r="E30" i="167"/>
  <c r="Z29" i="167"/>
  <c r="Y29" i="167"/>
  <c r="X29" i="167"/>
  <c r="W29" i="167"/>
  <c r="V29" i="167"/>
  <c r="U29" i="167"/>
  <c r="T29" i="167"/>
  <c r="S29" i="167"/>
  <c r="R29" i="167"/>
  <c r="M29" i="167"/>
  <c r="L29" i="167"/>
  <c r="K29" i="167"/>
  <c r="J29" i="167"/>
  <c r="I29" i="167"/>
  <c r="H29" i="167"/>
  <c r="G29" i="167"/>
  <c r="F29" i="167"/>
  <c r="E29" i="167"/>
  <c r="Z25" i="167"/>
  <c r="Y25" i="167"/>
  <c r="X25" i="167"/>
  <c r="W25" i="167"/>
  <c r="V25" i="167"/>
  <c r="U25" i="167"/>
  <c r="T25" i="167"/>
  <c r="S25" i="167"/>
  <c r="R25" i="167"/>
  <c r="M25" i="167"/>
  <c r="L25" i="167"/>
  <c r="K25" i="167"/>
  <c r="J25" i="167"/>
  <c r="I25" i="167"/>
  <c r="H25" i="167"/>
  <c r="G25" i="167"/>
  <c r="F25" i="167"/>
  <c r="E25" i="167"/>
  <c r="Z21" i="167"/>
  <c r="Y21" i="167"/>
  <c r="X21" i="167"/>
  <c r="W21" i="167"/>
  <c r="V21" i="167"/>
  <c r="U21" i="167"/>
  <c r="T21" i="167"/>
  <c r="S21" i="167"/>
  <c r="R21" i="167"/>
  <c r="M21" i="167"/>
  <c r="L21" i="167"/>
  <c r="K21" i="167"/>
  <c r="J21" i="167"/>
  <c r="I21" i="167"/>
  <c r="H21" i="167"/>
  <c r="G21" i="167"/>
  <c r="F21" i="167"/>
  <c r="E21" i="167"/>
  <c r="Z17" i="167"/>
  <c r="Y17" i="167"/>
  <c r="X17" i="167"/>
  <c r="W17" i="167"/>
  <c r="V17" i="167"/>
  <c r="U17" i="167"/>
  <c r="T17" i="167"/>
  <c r="S17" i="167"/>
  <c r="R17" i="167"/>
  <c r="M17" i="167"/>
  <c r="L17" i="167"/>
  <c r="K17" i="167"/>
  <c r="J17" i="167"/>
  <c r="I17" i="167"/>
  <c r="H17" i="167"/>
  <c r="G17" i="167"/>
  <c r="F17" i="167"/>
  <c r="E17" i="167"/>
  <c r="Z13" i="167"/>
  <c r="Y13" i="167"/>
  <c r="X13" i="167"/>
  <c r="W13" i="167"/>
  <c r="V13" i="167"/>
  <c r="U13" i="167"/>
  <c r="T13" i="167"/>
  <c r="S13" i="167"/>
  <c r="R13" i="167"/>
  <c r="M13" i="167"/>
  <c r="L13" i="167"/>
  <c r="K13" i="167"/>
  <c r="J13" i="167"/>
  <c r="I13" i="167"/>
  <c r="H13" i="167"/>
  <c r="G13" i="167"/>
  <c r="F13" i="167"/>
  <c r="E13" i="167"/>
  <c r="M59" i="159"/>
  <c r="L59" i="159"/>
  <c r="K59" i="159"/>
  <c r="J59" i="159"/>
  <c r="I59" i="159"/>
  <c r="H59" i="159"/>
  <c r="G59" i="159"/>
  <c r="F59" i="159"/>
  <c r="E59" i="159"/>
  <c r="M58" i="159"/>
  <c r="M60" i="159" s="1"/>
  <c r="L58" i="159"/>
  <c r="L60" i="159" s="1"/>
  <c r="K58" i="159"/>
  <c r="K60" i="159" s="1"/>
  <c r="J58" i="159"/>
  <c r="J60" i="159" s="1"/>
  <c r="I58" i="159"/>
  <c r="I60" i="159" s="1"/>
  <c r="H58" i="159"/>
  <c r="H60" i="159" s="1"/>
  <c r="G58" i="159"/>
  <c r="G60" i="159" s="1"/>
  <c r="F58" i="159"/>
  <c r="F60" i="159" s="1"/>
  <c r="E58" i="159"/>
  <c r="E60" i="159" s="1"/>
  <c r="M57" i="159"/>
  <c r="L57" i="159"/>
  <c r="K57" i="159"/>
  <c r="J57" i="159"/>
  <c r="I57" i="159"/>
  <c r="H57" i="159"/>
  <c r="G57" i="159"/>
  <c r="F57" i="159"/>
  <c r="E57" i="159"/>
  <c r="X56" i="159"/>
  <c r="W56" i="159"/>
  <c r="T56" i="159"/>
  <c r="S56" i="159"/>
  <c r="M56" i="159"/>
  <c r="L56" i="159"/>
  <c r="K56" i="159"/>
  <c r="J56" i="159"/>
  <c r="I56" i="159"/>
  <c r="H56" i="159"/>
  <c r="G56" i="159"/>
  <c r="F56" i="159"/>
  <c r="E56" i="159"/>
  <c r="Z55" i="159"/>
  <c r="Y55" i="159"/>
  <c r="X55" i="159"/>
  <c r="W55" i="159"/>
  <c r="V55" i="159"/>
  <c r="U55" i="159"/>
  <c r="T55" i="159"/>
  <c r="S55" i="159"/>
  <c r="R55" i="159"/>
  <c r="Z54" i="159"/>
  <c r="Z56" i="159" s="1"/>
  <c r="Y54" i="159"/>
  <c r="Y56" i="159" s="1"/>
  <c r="X54" i="159"/>
  <c r="W54" i="159"/>
  <c r="V54" i="159"/>
  <c r="V56" i="159" s="1"/>
  <c r="U54" i="159"/>
  <c r="U56" i="159" s="1"/>
  <c r="T54" i="159"/>
  <c r="S54" i="159"/>
  <c r="R54" i="159"/>
  <c r="R56" i="159" s="1"/>
  <c r="Z53" i="159"/>
  <c r="Y53" i="159"/>
  <c r="X53" i="159"/>
  <c r="W53" i="159"/>
  <c r="V53" i="159"/>
  <c r="U53" i="159"/>
  <c r="T53" i="159"/>
  <c r="S53" i="159"/>
  <c r="R53" i="159"/>
  <c r="Y52" i="159"/>
  <c r="X52" i="159"/>
  <c r="U52" i="159"/>
  <c r="T52" i="159"/>
  <c r="M52" i="159"/>
  <c r="L52" i="159"/>
  <c r="K52" i="159"/>
  <c r="J52" i="159"/>
  <c r="I52" i="159"/>
  <c r="H52" i="159"/>
  <c r="G52" i="159"/>
  <c r="F52" i="159"/>
  <c r="E52" i="159"/>
  <c r="Z51" i="159"/>
  <c r="Y51" i="159"/>
  <c r="X51" i="159"/>
  <c r="W51" i="159"/>
  <c r="V51" i="159"/>
  <c r="U51" i="159"/>
  <c r="T51" i="159"/>
  <c r="S51" i="159"/>
  <c r="R51" i="159"/>
  <c r="Z50" i="159"/>
  <c r="Z52" i="159" s="1"/>
  <c r="Y50" i="159"/>
  <c r="X50" i="159"/>
  <c r="W50" i="159"/>
  <c r="W52" i="159" s="1"/>
  <c r="V50" i="159"/>
  <c r="V52" i="159" s="1"/>
  <c r="U50" i="159"/>
  <c r="T50" i="159"/>
  <c r="S50" i="159"/>
  <c r="S52" i="159" s="1"/>
  <c r="R50" i="159"/>
  <c r="R52" i="159" s="1"/>
  <c r="Z49" i="159"/>
  <c r="Y49" i="159"/>
  <c r="X49" i="159"/>
  <c r="W49" i="159"/>
  <c r="V49" i="159"/>
  <c r="U49" i="159"/>
  <c r="T49" i="159"/>
  <c r="S49" i="159"/>
  <c r="R49" i="159"/>
  <c r="Z48" i="159"/>
  <c r="Y48" i="159"/>
  <c r="V48" i="159"/>
  <c r="U48" i="159"/>
  <c r="R48" i="159"/>
  <c r="M48" i="159"/>
  <c r="L48" i="159"/>
  <c r="K48" i="159"/>
  <c r="J48" i="159"/>
  <c r="I48" i="159"/>
  <c r="H48" i="159"/>
  <c r="G48" i="159"/>
  <c r="F48" i="159"/>
  <c r="E48" i="159"/>
  <c r="Z47" i="159"/>
  <c r="Y47" i="159"/>
  <c r="X47" i="159"/>
  <c r="W47" i="159"/>
  <c r="V47" i="159"/>
  <c r="U47" i="159"/>
  <c r="T47" i="159"/>
  <c r="S47" i="159"/>
  <c r="R47" i="159"/>
  <c r="Z46" i="159"/>
  <c r="Y46" i="159"/>
  <c r="X46" i="159"/>
  <c r="X48" i="159" s="1"/>
  <c r="W46" i="159"/>
  <c r="W48" i="159" s="1"/>
  <c r="V46" i="159"/>
  <c r="U46" i="159"/>
  <c r="T46" i="159"/>
  <c r="T48" i="159" s="1"/>
  <c r="S46" i="159"/>
  <c r="S48" i="159" s="1"/>
  <c r="R46" i="159"/>
  <c r="Z45" i="159"/>
  <c r="Y45" i="159"/>
  <c r="Y57" i="159" s="1"/>
  <c r="X45" i="159"/>
  <c r="W45" i="159"/>
  <c r="V45" i="159"/>
  <c r="U45" i="159"/>
  <c r="U57" i="159" s="1"/>
  <c r="T45" i="159"/>
  <c r="S45" i="159"/>
  <c r="R45" i="159"/>
  <c r="Z44" i="159"/>
  <c r="W44" i="159"/>
  <c r="V44" i="159"/>
  <c r="S44" i="159"/>
  <c r="R44" i="159"/>
  <c r="M44" i="159"/>
  <c r="L44" i="159"/>
  <c r="K44" i="159"/>
  <c r="J44" i="159"/>
  <c r="I44" i="159"/>
  <c r="H44" i="159"/>
  <c r="G44" i="159"/>
  <c r="F44" i="159"/>
  <c r="E44" i="159"/>
  <c r="Z43" i="159"/>
  <c r="Y43" i="159"/>
  <c r="X43" i="159"/>
  <c r="W43" i="159"/>
  <c r="V43" i="159"/>
  <c r="U43" i="159"/>
  <c r="T43" i="159"/>
  <c r="S43" i="159"/>
  <c r="R43" i="159"/>
  <c r="Z42" i="159"/>
  <c r="Y42" i="159"/>
  <c r="Y44" i="159" s="1"/>
  <c r="X42" i="159"/>
  <c r="X44" i="159" s="1"/>
  <c r="W42" i="159"/>
  <c r="V42" i="159"/>
  <c r="U42" i="159"/>
  <c r="U44" i="159" s="1"/>
  <c r="T42" i="159"/>
  <c r="T44" i="159" s="1"/>
  <c r="S42" i="159"/>
  <c r="R42" i="159"/>
  <c r="Z41" i="159"/>
  <c r="Z57" i="159" s="1"/>
  <c r="Y41" i="159"/>
  <c r="X41" i="159"/>
  <c r="W41" i="159"/>
  <c r="V41" i="159"/>
  <c r="V57" i="159" s="1"/>
  <c r="U41" i="159"/>
  <c r="T41" i="159"/>
  <c r="S41" i="159"/>
  <c r="R41" i="159"/>
  <c r="R57" i="159" s="1"/>
  <c r="X40" i="159"/>
  <c r="W40" i="159"/>
  <c r="T40" i="159"/>
  <c r="S40" i="159"/>
  <c r="M40" i="159"/>
  <c r="L40" i="159"/>
  <c r="K40" i="159"/>
  <c r="J40" i="159"/>
  <c r="I40" i="159"/>
  <c r="H40" i="159"/>
  <c r="G40" i="159"/>
  <c r="F40" i="159"/>
  <c r="E40" i="159"/>
  <c r="Z39" i="159"/>
  <c r="Z59" i="159" s="1"/>
  <c r="Y39" i="159"/>
  <c r="Y59" i="159" s="1"/>
  <c r="X39" i="159"/>
  <c r="X59" i="159" s="1"/>
  <c r="W39" i="159"/>
  <c r="W59" i="159" s="1"/>
  <c r="V39" i="159"/>
  <c r="V59" i="159" s="1"/>
  <c r="U39" i="159"/>
  <c r="U59" i="159" s="1"/>
  <c r="T39" i="159"/>
  <c r="T59" i="159" s="1"/>
  <c r="S39" i="159"/>
  <c r="S59" i="159" s="1"/>
  <c r="R39" i="159"/>
  <c r="R59" i="159" s="1"/>
  <c r="Z38" i="159"/>
  <c r="Z58" i="159" s="1"/>
  <c r="Z60" i="159" s="1"/>
  <c r="Y38" i="159"/>
  <c r="Y58" i="159" s="1"/>
  <c r="X38" i="159"/>
  <c r="W38" i="159"/>
  <c r="V38" i="159"/>
  <c r="V58" i="159" s="1"/>
  <c r="V60" i="159" s="1"/>
  <c r="U38" i="159"/>
  <c r="U58" i="159" s="1"/>
  <c r="T38" i="159"/>
  <c r="S38" i="159"/>
  <c r="R38" i="159"/>
  <c r="R58" i="159" s="1"/>
  <c r="R60" i="159" s="1"/>
  <c r="Z37" i="159"/>
  <c r="Y37" i="159"/>
  <c r="X37" i="159"/>
  <c r="X57" i="159" s="1"/>
  <c r="W37" i="159"/>
  <c r="W57" i="159" s="1"/>
  <c r="V37" i="159"/>
  <c r="U37" i="159"/>
  <c r="T37" i="159"/>
  <c r="T57" i="159" s="1"/>
  <c r="S37" i="159"/>
  <c r="S57" i="159" s="1"/>
  <c r="R37" i="159"/>
  <c r="Z32" i="159"/>
  <c r="Y32" i="159"/>
  <c r="X32" i="159"/>
  <c r="W32" i="159"/>
  <c r="V32" i="159"/>
  <c r="U32" i="159"/>
  <c r="T32" i="159"/>
  <c r="S32" i="159"/>
  <c r="R32" i="159"/>
  <c r="M32" i="159"/>
  <c r="L32" i="159"/>
  <c r="K32" i="159"/>
  <c r="J32" i="159"/>
  <c r="I32" i="159"/>
  <c r="H32" i="159"/>
  <c r="G32" i="159"/>
  <c r="F32" i="159"/>
  <c r="E32" i="159"/>
  <c r="Z31" i="159"/>
  <c r="Z33" i="159" s="1"/>
  <c r="Y31" i="159"/>
  <c r="Y33" i="159" s="1"/>
  <c r="X31" i="159"/>
  <c r="X33" i="159" s="1"/>
  <c r="W31" i="159"/>
  <c r="W33" i="159" s="1"/>
  <c r="V31" i="159"/>
  <c r="V33" i="159" s="1"/>
  <c r="U31" i="159"/>
  <c r="U33" i="159" s="1"/>
  <c r="T31" i="159"/>
  <c r="T33" i="159" s="1"/>
  <c r="S31" i="159"/>
  <c r="S33" i="159" s="1"/>
  <c r="R31" i="159"/>
  <c r="R33" i="159" s="1"/>
  <c r="M31" i="159"/>
  <c r="M33" i="159" s="1"/>
  <c r="L31" i="159"/>
  <c r="L33" i="159" s="1"/>
  <c r="K31" i="159"/>
  <c r="K33" i="159" s="1"/>
  <c r="J31" i="159"/>
  <c r="J33" i="159" s="1"/>
  <c r="I31" i="159"/>
  <c r="I33" i="159" s="1"/>
  <c r="H31" i="159"/>
  <c r="H33" i="159" s="1"/>
  <c r="G31" i="159"/>
  <c r="G33" i="159" s="1"/>
  <c r="F31" i="159"/>
  <c r="F33" i="159" s="1"/>
  <c r="E31" i="159"/>
  <c r="E33" i="159" s="1"/>
  <c r="Z30" i="159"/>
  <c r="Y30" i="159"/>
  <c r="X30" i="159"/>
  <c r="W30" i="159"/>
  <c r="V30" i="159"/>
  <c r="U30" i="159"/>
  <c r="T30" i="159"/>
  <c r="S30" i="159"/>
  <c r="R30" i="159"/>
  <c r="M30" i="159"/>
  <c r="L30" i="159"/>
  <c r="K30" i="159"/>
  <c r="J30" i="159"/>
  <c r="I30" i="159"/>
  <c r="H30" i="159"/>
  <c r="G30" i="159"/>
  <c r="F30" i="159"/>
  <c r="E30" i="159"/>
  <c r="Z29" i="159"/>
  <c r="Y29" i="159"/>
  <c r="X29" i="159"/>
  <c r="W29" i="159"/>
  <c r="V29" i="159"/>
  <c r="U29" i="159"/>
  <c r="T29" i="159"/>
  <c r="S29" i="159"/>
  <c r="R29" i="159"/>
  <c r="M29" i="159"/>
  <c r="L29" i="159"/>
  <c r="K29" i="159"/>
  <c r="J29" i="159"/>
  <c r="I29" i="159"/>
  <c r="H29" i="159"/>
  <c r="G29" i="159"/>
  <c r="F29" i="159"/>
  <c r="E29" i="159"/>
  <c r="Z25" i="159"/>
  <c r="Y25" i="159"/>
  <c r="X25" i="159"/>
  <c r="W25" i="159"/>
  <c r="V25" i="159"/>
  <c r="U25" i="159"/>
  <c r="T25" i="159"/>
  <c r="S25" i="159"/>
  <c r="R25" i="159"/>
  <c r="M25" i="159"/>
  <c r="L25" i="159"/>
  <c r="K25" i="159"/>
  <c r="J25" i="159"/>
  <c r="I25" i="159"/>
  <c r="H25" i="159"/>
  <c r="G25" i="159"/>
  <c r="F25" i="159"/>
  <c r="E25" i="159"/>
  <c r="Z21" i="159"/>
  <c r="Y21" i="159"/>
  <c r="X21" i="159"/>
  <c r="W21" i="159"/>
  <c r="V21" i="159"/>
  <c r="U21" i="159"/>
  <c r="T21" i="159"/>
  <c r="S21" i="159"/>
  <c r="R21" i="159"/>
  <c r="M21" i="159"/>
  <c r="L21" i="159"/>
  <c r="K21" i="159"/>
  <c r="J21" i="159"/>
  <c r="I21" i="159"/>
  <c r="H21" i="159"/>
  <c r="G21" i="159"/>
  <c r="F21" i="159"/>
  <c r="E21" i="159"/>
  <c r="Z17" i="159"/>
  <c r="Y17" i="159"/>
  <c r="X17" i="159"/>
  <c r="W17" i="159"/>
  <c r="V17" i="159"/>
  <c r="U17" i="159"/>
  <c r="T17" i="159"/>
  <c r="S17" i="159"/>
  <c r="R17" i="159"/>
  <c r="M17" i="159"/>
  <c r="L17" i="159"/>
  <c r="K17" i="159"/>
  <c r="J17" i="159"/>
  <c r="I17" i="159"/>
  <c r="H17" i="159"/>
  <c r="G17" i="159"/>
  <c r="F17" i="159"/>
  <c r="E17" i="159"/>
  <c r="Z13" i="159"/>
  <c r="Y13" i="159"/>
  <c r="X13" i="159"/>
  <c r="W13" i="159"/>
  <c r="V13" i="159"/>
  <c r="U13" i="159"/>
  <c r="T13" i="159"/>
  <c r="S13" i="159"/>
  <c r="R13" i="159"/>
  <c r="M13" i="159"/>
  <c r="L13" i="159"/>
  <c r="K13" i="159"/>
  <c r="J13" i="159"/>
  <c r="I13" i="159"/>
  <c r="H13" i="159"/>
  <c r="G13" i="159"/>
  <c r="F13" i="159"/>
  <c r="E13" i="159"/>
  <c r="F25" i="4"/>
  <c r="N25" i="4" s="1"/>
  <c r="E25" i="4"/>
  <c r="D25" i="4"/>
  <c r="F24" i="4"/>
  <c r="F26" i="4" s="1"/>
  <c r="E24" i="4"/>
  <c r="E26" i="4" s="1"/>
  <c r="D24" i="4"/>
  <c r="J24" i="4" s="1"/>
  <c r="F23" i="4"/>
  <c r="E23" i="4"/>
  <c r="D23" i="4"/>
  <c r="I23" i="4" s="1"/>
  <c r="N22" i="4"/>
  <c r="J22" i="4"/>
  <c r="I22" i="4"/>
  <c r="N21" i="4"/>
  <c r="J21" i="4"/>
  <c r="I21" i="4"/>
  <c r="I20" i="4"/>
  <c r="F20" i="4"/>
  <c r="E20" i="4"/>
  <c r="D20" i="4"/>
  <c r="N20" i="4" s="1"/>
  <c r="N19" i="4"/>
  <c r="J19" i="4"/>
  <c r="I19" i="4"/>
  <c r="N18" i="4"/>
  <c r="J18" i="4"/>
  <c r="I18" i="4"/>
  <c r="I17" i="4"/>
  <c r="F17" i="4"/>
  <c r="N17" i="4" s="1"/>
  <c r="E17" i="4"/>
  <c r="D17" i="4"/>
  <c r="N16" i="4"/>
  <c r="J16" i="4"/>
  <c r="I16" i="4"/>
  <c r="N15" i="4"/>
  <c r="J15" i="4"/>
  <c r="I15" i="4"/>
  <c r="F14" i="4"/>
  <c r="E14" i="4"/>
  <c r="D14" i="4"/>
  <c r="J14" i="4" s="1"/>
  <c r="N13" i="4"/>
  <c r="J13" i="4"/>
  <c r="I13" i="4"/>
  <c r="N12" i="4"/>
  <c r="J12" i="4"/>
  <c r="I12" i="4"/>
  <c r="F11" i="4"/>
  <c r="E11" i="4"/>
  <c r="D11" i="4"/>
  <c r="I11" i="4" s="1"/>
  <c r="N10" i="4"/>
  <c r="J10" i="4"/>
  <c r="I10" i="4"/>
  <c r="N9" i="4"/>
  <c r="J9" i="4"/>
  <c r="I9" i="4"/>
  <c r="F52" i="134"/>
  <c r="E52" i="134"/>
  <c r="D52" i="134"/>
  <c r="F51" i="134"/>
  <c r="E51" i="134"/>
  <c r="L51" i="134" s="1"/>
  <c r="D51" i="134"/>
  <c r="H51" i="134" s="1"/>
  <c r="F50" i="134"/>
  <c r="E50" i="134"/>
  <c r="L50" i="134" s="1"/>
  <c r="D50" i="134"/>
  <c r="G50" i="134" s="1"/>
  <c r="F49" i="134"/>
  <c r="E49" i="134"/>
  <c r="L49" i="134" s="1"/>
  <c r="D49" i="134"/>
  <c r="H49" i="134" s="1"/>
  <c r="F48" i="134"/>
  <c r="E48" i="134"/>
  <c r="D48" i="134"/>
  <c r="H48" i="134" s="1"/>
  <c r="F46" i="134"/>
  <c r="E46" i="134"/>
  <c r="L46" i="134" s="1"/>
  <c r="D46" i="134"/>
  <c r="G46" i="134" s="1"/>
  <c r="F45" i="134"/>
  <c r="E45" i="134"/>
  <c r="L45" i="134" s="1"/>
  <c r="D45" i="134"/>
  <c r="H45" i="134" s="1"/>
  <c r="F44" i="134"/>
  <c r="E44" i="134"/>
  <c r="L44" i="134" s="1"/>
  <c r="D44" i="134"/>
  <c r="G44" i="134" s="1"/>
  <c r="F43" i="134"/>
  <c r="E43" i="134"/>
  <c r="L43" i="134" s="1"/>
  <c r="D43" i="134"/>
  <c r="H43" i="134" s="1"/>
  <c r="F42" i="134"/>
  <c r="E42" i="134"/>
  <c r="D42" i="134"/>
  <c r="G42" i="134" s="1"/>
  <c r="F40" i="134"/>
  <c r="E40" i="134"/>
  <c r="D40" i="134"/>
  <c r="H40" i="134" s="1"/>
  <c r="F39" i="134"/>
  <c r="E39" i="134"/>
  <c r="D39" i="134"/>
  <c r="F38" i="134"/>
  <c r="E38" i="134"/>
  <c r="L38" i="134" s="1"/>
  <c r="D38" i="134"/>
  <c r="G38" i="134" s="1"/>
  <c r="F37" i="134"/>
  <c r="E37" i="134"/>
  <c r="D37" i="134"/>
  <c r="F36" i="134"/>
  <c r="E36" i="134"/>
  <c r="L36" i="134" s="1"/>
  <c r="D36" i="134"/>
  <c r="G36" i="134" s="1"/>
  <c r="R25" i="134"/>
  <c r="Q25" i="134"/>
  <c r="P25" i="134"/>
  <c r="F25" i="134"/>
  <c r="E25" i="134"/>
  <c r="D25" i="134"/>
  <c r="R24" i="134"/>
  <c r="Q24" i="134"/>
  <c r="P24" i="134"/>
  <c r="F24" i="134"/>
  <c r="E24" i="134"/>
  <c r="D24" i="134"/>
  <c r="R23" i="134"/>
  <c r="Q23" i="134"/>
  <c r="P23" i="134"/>
  <c r="F23" i="134"/>
  <c r="E23" i="134"/>
  <c r="D23" i="134"/>
  <c r="R22" i="134"/>
  <c r="Q22" i="134"/>
  <c r="P22" i="134"/>
  <c r="F22" i="134"/>
  <c r="E22" i="134"/>
  <c r="D22" i="134"/>
  <c r="R21" i="134"/>
  <c r="Q21" i="134"/>
  <c r="X21" i="134" s="1"/>
  <c r="P21" i="134"/>
  <c r="F21" i="134"/>
  <c r="E21" i="134"/>
  <c r="D21" i="134"/>
  <c r="R19" i="134"/>
  <c r="Q19" i="134"/>
  <c r="P19" i="134"/>
  <c r="F19" i="134"/>
  <c r="E19" i="134"/>
  <c r="D19" i="134"/>
  <c r="R18" i="134"/>
  <c r="Q18" i="134"/>
  <c r="P18" i="134"/>
  <c r="F18" i="134"/>
  <c r="E18" i="134"/>
  <c r="D18" i="134"/>
  <c r="R17" i="134"/>
  <c r="Q17" i="134"/>
  <c r="P17" i="134"/>
  <c r="F17" i="134"/>
  <c r="E17" i="134"/>
  <c r="D17" i="134"/>
  <c r="R16" i="134"/>
  <c r="Q16" i="134"/>
  <c r="P16" i="134"/>
  <c r="F16" i="134"/>
  <c r="E16" i="134"/>
  <c r="D16" i="134"/>
  <c r="R15" i="134"/>
  <c r="Q15" i="134"/>
  <c r="P15" i="134"/>
  <c r="F15" i="134"/>
  <c r="E15" i="134"/>
  <c r="D15" i="134"/>
  <c r="R13" i="134"/>
  <c r="Q13" i="134"/>
  <c r="P13" i="134"/>
  <c r="S13" i="134" s="1"/>
  <c r="F13" i="134"/>
  <c r="E13" i="134"/>
  <c r="D13" i="134"/>
  <c r="R12" i="134"/>
  <c r="Q12" i="134"/>
  <c r="P12" i="134"/>
  <c r="F12" i="134"/>
  <c r="E12" i="134"/>
  <c r="D12" i="134"/>
  <c r="R11" i="134"/>
  <c r="Q11" i="134"/>
  <c r="P11" i="134"/>
  <c r="F11" i="134"/>
  <c r="E11" i="134"/>
  <c r="D11" i="134"/>
  <c r="R10" i="134"/>
  <c r="Q10" i="134"/>
  <c r="P10" i="134"/>
  <c r="F10" i="134"/>
  <c r="E10" i="134"/>
  <c r="D10" i="134"/>
  <c r="R9" i="134"/>
  <c r="Q9" i="134"/>
  <c r="P9" i="134"/>
  <c r="F9" i="134"/>
  <c r="E9" i="134"/>
  <c r="D9" i="134"/>
  <c r="H59" i="130"/>
  <c r="F59" i="130"/>
  <c r="E59" i="130"/>
  <c r="L59" i="130" s="1"/>
  <c r="D59" i="130"/>
  <c r="G59" i="130" s="1"/>
  <c r="L58" i="130"/>
  <c r="G58" i="130"/>
  <c r="F58" i="130"/>
  <c r="E58" i="130"/>
  <c r="D58" i="130"/>
  <c r="H58" i="130" s="1"/>
  <c r="R57" i="130"/>
  <c r="F57" i="130"/>
  <c r="E57" i="130"/>
  <c r="L57" i="130" s="1"/>
  <c r="D57" i="130"/>
  <c r="G57" i="130" s="1"/>
  <c r="L56" i="130"/>
  <c r="G56" i="130"/>
  <c r="F56" i="130"/>
  <c r="F60" i="130" s="1"/>
  <c r="E56" i="130"/>
  <c r="D56" i="130"/>
  <c r="H56" i="130" s="1"/>
  <c r="R55" i="130"/>
  <c r="H55" i="130"/>
  <c r="F55" i="130"/>
  <c r="E55" i="130"/>
  <c r="E60" i="130" s="1"/>
  <c r="D55" i="130"/>
  <c r="L54" i="130"/>
  <c r="G54" i="130"/>
  <c r="F54" i="130"/>
  <c r="E54" i="130"/>
  <c r="D54" i="130"/>
  <c r="H54" i="130" s="1"/>
  <c r="R53" i="130"/>
  <c r="Q53" i="130"/>
  <c r="X53" i="130" s="1"/>
  <c r="P53" i="130"/>
  <c r="T53" i="130" s="1"/>
  <c r="L53" i="130"/>
  <c r="H53" i="130"/>
  <c r="G53" i="130"/>
  <c r="T52" i="130"/>
  <c r="R52" i="130"/>
  <c r="Q52" i="130"/>
  <c r="X52" i="130" s="1"/>
  <c r="P52" i="130"/>
  <c r="L52" i="130"/>
  <c r="H52" i="130"/>
  <c r="G52" i="130"/>
  <c r="S51" i="130"/>
  <c r="R51" i="130"/>
  <c r="Q51" i="130"/>
  <c r="X51" i="130" s="1"/>
  <c r="P51" i="130"/>
  <c r="P54" i="130" s="1"/>
  <c r="L51" i="130"/>
  <c r="H51" i="130"/>
  <c r="G51" i="130"/>
  <c r="X50" i="130"/>
  <c r="S50" i="130"/>
  <c r="R50" i="130"/>
  <c r="Q50" i="130"/>
  <c r="P50" i="130"/>
  <c r="T50" i="130" s="1"/>
  <c r="L50" i="130"/>
  <c r="H50" i="130"/>
  <c r="G50" i="130"/>
  <c r="S49" i="130"/>
  <c r="R49" i="130"/>
  <c r="Q49" i="130"/>
  <c r="X49" i="130" s="1"/>
  <c r="P49" i="130"/>
  <c r="T49" i="130" s="1"/>
  <c r="L49" i="130"/>
  <c r="H49" i="130"/>
  <c r="G49" i="130"/>
  <c r="Q48" i="130"/>
  <c r="X48" i="130" s="1"/>
  <c r="F48" i="130"/>
  <c r="E48" i="130"/>
  <c r="L48" i="130" s="1"/>
  <c r="D48" i="130"/>
  <c r="G48" i="130" s="1"/>
  <c r="X47" i="130"/>
  <c r="S47" i="130"/>
  <c r="R47" i="130"/>
  <c r="Q47" i="130"/>
  <c r="P47" i="130"/>
  <c r="T47" i="130" s="1"/>
  <c r="L47" i="130"/>
  <c r="H47" i="130"/>
  <c r="G47" i="130"/>
  <c r="R46" i="130"/>
  <c r="X46" i="130" s="1"/>
  <c r="Q46" i="130"/>
  <c r="S46" i="130" s="1"/>
  <c r="P46" i="130"/>
  <c r="L46" i="130"/>
  <c r="H46" i="130"/>
  <c r="G46" i="130"/>
  <c r="T45" i="130"/>
  <c r="R45" i="130"/>
  <c r="Q45" i="130"/>
  <c r="X45" i="130" s="1"/>
  <c r="P45" i="130"/>
  <c r="L45" i="130"/>
  <c r="H45" i="130"/>
  <c r="G45" i="130"/>
  <c r="S44" i="130"/>
  <c r="R44" i="130"/>
  <c r="Q44" i="130"/>
  <c r="X44" i="130" s="1"/>
  <c r="P44" i="130"/>
  <c r="P48" i="130" s="1"/>
  <c r="L44" i="130"/>
  <c r="H44" i="130"/>
  <c r="G44" i="130"/>
  <c r="X43" i="130"/>
  <c r="S43" i="130"/>
  <c r="R43" i="130"/>
  <c r="Q43" i="130"/>
  <c r="P43" i="130"/>
  <c r="T43" i="130" s="1"/>
  <c r="L43" i="130"/>
  <c r="H43" i="130"/>
  <c r="G43" i="130"/>
  <c r="F42" i="130"/>
  <c r="E42" i="130"/>
  <c r="L42" i="130" s="1"/>
  <c r="D42" i="130"/>
  <c r="G42" i="130" s="1"/>
  <c r="S41" i="130"/>
  <c r="R41" i="130"/>
  <c r="Q41" i="130"/>
  <c r="X41" i="130" s="1"/>
  <c r="P41" i="130"/>
  <c r="P59" i="130" s="1"/>
  <c r="L41" i="130"/>
  <c r="H41" i="130"/>
  <c r="G41" i="130"/>
  <c r="X40" i="130"/>
  <c r="S40" i="130"/>
  <c r="R40" i="130"/>
  <c r="Q40" i="130"/>
  <c r="Q58" i="130" s="1"/>
  <c r="P40" i="130"/>
  <c r="T40" i="130" s="1"/>
  <c r="L40" i="130"/>
  <c r="H40" i="130"/>
  <c r="G40" i="130"/>
  <c r="S39" i="130"/>
  <c r="R39" i="130"/>
  <c r="Q39" i="130"/>
  <c r="Q57" i="130" s="1"/>
  <c r="X57" i="130" s="1"/>
  <c r="P39" i="130"/>
  <c r="L39" i="130"/>
  <c r="H39" i="130"/>
  <c r="G39" i="130"/>
  <c r="R38" i="130"/>
  <c r="Q38" i="130"/>
  <c r="P38" i="130"/>
  <c r="L38" i="130"/>
  <c r="H38" i="130"/>
  <c r="G38" i="130"/>
  <c r="R37" i="130"/>
  <c r="Q37" i="130"/>
  <c r="X37" i="130" s="1"/>
  <c r="P37" i="130"/>
  <c r="L37" i="130"/>
  <c r="H37" i="130"/>
  <c r="G37" i="130"/>
  <c r="R33" i="130"/>
  <c r="T32" i="130"/>
  <c r="R32" i="130"/>
  <c r="Q32" i="130"/>
  <c r="X32" i="130" s="1"/>
  <c r="P32" i="130"/>
  <c r="F32" i="130"/>
  <c r="R59" i="130" s="1"/>
  <c r="E32" i="130"/>
  <c r="L32" i="130" s="1"/>
  <c r="D32" i="130"/>
  <c r="G32" i="130" s="1"/>
  <c r="X31" i="130"/>
  <c r="S31" i="130"/>
  <c r="R31" i="130"/>
  <c r="Q31" i="130"/>
  <c r="P31" i="130"/>
  <c r="T31" i="130" s="1"/>
  <c r="F31" i="130"/>
  <c r="R58" i="130" s="1"/>
  <c r="E31" i="130"/>
  <c r="G31" i="130" s="1"/>
  <c r="D31" i="130"/>
  <c r="T30" i="130"/>
  <c r="R30" i="130"/>
  <c r="Q30" i="130"/>
  <c r="X30" i="130" s="1"/>
  <c r="P30" i="130"/>
  <c r="F30" i="130"/>
  <c r="E30" i="130"/>
  <c r="L30" i="130" s="1"/>
  <c r="D30" i="130"/>
  <c r="G30" i="130" s="1"/>
  <c r="X29" i="130"/>
  <c r="S29" i="130"/>
  <c r="R29" i="130"/>
  <c r="Q29" i="130"/>
  <c r="P29" i="130"/>
  <c r="T29" i="130" s="1"/>
  <c r="G29" i="130"/>
  <c r="F29" i="130"/>
  <c r="R56" i="130" s="1"/>
  <c r="E29" i="130"/>
  <c r="E33" i="130" s="1"/>
  <c r="D29" i="130"/>
  <c r="H29" i="130" s="1"/>
  <c r="R28" i="130"/>
  <c r="Q28" i="130"/>
  <c r="P28" i="130"/>
  <c r="G28" i="130"/>
  <c r="F28" i="130"/>
  <c r="E28" i="130"/>
  <c r="L28" i="130" s="1"/>
  <c r="D28" i="130"/>
  <c r="S27" i="130"/>
  <c r="R27" i="130"/>
  <c r="X27" i="130" s="1"/>
  <c r="Q27" i="130"/>
  <c r="P27" i="130"/>
  <c r="F27" i="130"/>
  <c r="E27" i="130"/>
  <c r="L27" i="130" s="1"/>
  <c r="D27" i="130"/>
  <c r="X26" i="130"/>
  <c r="T26" i="130"/>
  <c r="S26" i="130"/>
  <c r="L26" i="130"/>
  <c r="H26" i="130"/>
  <c r="G26" i="130"/>
  <c r="X25" i="130"/>
  <c r="T25" i="130"/>
  <c r="S25" i="130"/>
  <c r="L25" i="130"/>
  <c r="H25" i="130"/>
  <c r="G25" i="130"/>
  <c r="X24" i="130"/>
  <c r="T24" i="130"/>
  <c r="S24" i="130"/>
  <c r="L24" i="130"/>
  <c r="H24" i="130"/>
  <c r="G24" i="130"/>
  <c r="X23" i="130"/>
  <c r="T23" i="130"/>
  <c r="S23" i="130"/>
  <c r="L23" i="130"/>
  <c r="H23" i="130"/>
  <c r="G23" i="130"/>
  <c r="X22" i="130"/>
  <c r="T22" i="130"/>
  <c r="S22" i="130"/>
  <c r="L22" i="130"/>
  <c r="H22" i="130"/>
  <c r="G22" i="130"/>
  <c r="R21" i="130"/>
  <c r="Q21" i="130"/>
  <c r="X21" i="130" s="1"/>
  <c r="P21" i="130"/>
  <c r="S21" i="130" s="1"/>
  <c r="G21" i="130"/>
  <c r="F21" i="130"/>
  <c r="R48" i="130" s="1"/>
  <c r="E21" i="130"/>
  <c r="L21" i="130" s="1"/>
  <c r="D21" i="130"/>
  <c r="H21" i="130" s="1"/>
  <c r="X20" i="130"/>
  <c r="T20" i="130"/>
  <c r="S20" i="130"/>
  <c r="L20" i="130"/>
  <c r="H20" i="130"/>
  <c r="G20" i="130"/>
  <c r="X19" i="130"/>
  <c r="T19" i="130"/>
  <c r="S19" i="130"/>
  <c r="L19" i="130"/>
  <c r="H19" i="130"/>
  <c r="G19" i="130"/>
  <c r="X18" i="130"/>
  <c r="T18" i="130"/>
  <c r="S18" i="130"/>
  <c r="L18" i="130"/>
  <c r="H18" i="130"/>
  <c r="G18" i="130"/>
  <c r="X17" i="130"/>
  <c r="T17" i="130"/>
  <c r="S17" i="130"/>
  <c r="L17" i="130"/>
  <c r="H17" i="130"/>
  <c r="G17" i="130"/>
  <c r="X16" i="130"/>
  <c r="T16" i="130"/>
  <c r="S16" i="130"/>
  <c r="L16" i="130"/>
  <c r="H16" i="130"/>
  <c r="G16" i="130"/>
  <c r="X15" i="130"/>
  <c r="S15" i="130"/>
  <c r="R15" i="130"/>
  <c r="Q15" i="130"/>
  <c r="P15" i="130"/>
  <c r="T15" i="130" s="1"/>
  <c r="G15" i="130"/>
  <c r="F15" i="130"/>
  <c r="R42" i="130" s="1"/>
  <c r="E15" i="130"/>
  <c r="L15" i="130" s="1"/>
  <c r="D15" i="130"/>
  <c r="H15" i="130" s="1"/>
  <c r="X14" i="130"/>
  <c r="T14" i="130"/>
  <c r="S14" i="130"/>
  <c r="L14" i="130"/>
  <c r="H14" i="130"/>
  <c r="G14" i="130"/>
  <c r="X13" i="130"/>
  <c r="T13" i="130"/>
  <c r="S13" i="130"/>
  <c r="L13" i="130"/>
  <c r="H13" i="130"/>
  <c r="G13" i="130"/>
  <c r="X12" i="130"/>
  <c r="T12" i="130"/>
  <c r="S12" i="130"/>
  <c r="L12" i="130"/>
  <c r="H12" i="130"/>
  <c r="G12" i="130"/>
  <c r="X11" i="130"/>
  <c r="T11" i="130"/>
  <c r="S11" i="130"/>
  <c r="L11" i="130"/>
  <c r="H11" i="130"/>
  <c r="G11" i="130"/>
  <c r="X10" i="130"/>
  <c r="T10" i="130"/>
  <c r="S10" i="130"/>
  <c r="L10" i="130"/>
  <c r="H10" i="130"/>
  <c r="G10" i="130"/>
  <c r="L60" i="128"/>
  <c r="L59" i="128"/>
  <c r="F59" i="128"/>
  <c r="E59" i="128"/>
  <c r="D59" i="128"/>
  <c r="G59" i="128" s="1"/>
  <c r="L58" i="128"/>
  <c r="F58" i="128"/>
  <c r="E58" i="128"/>
  <c r="D58" i="128"/>
  <c r="H58" i="128" s="1"/>
  <c r="L57" i="128"/>
  <c r="F57" i="128"/>
  <c r="E57" i="128"/>
  <c r="D57" i="128"/>
  <c r="G57" i="128" s="1"/>
  <c r="L56" i="128"/>
  <c r="F56" i="128"/>
  <c r="F60" i="128" s="1"/>
  <c r="E56" i="128"/>
  <c r="D56" i="128"/>
  <c r="H56" i="128" s="1"/>
  <c r="L55" i="128"/>
  <c r="F55" i="128"/>
  <c r="E55" i="128"/>
  <c r="E60" i="128" s="1"/>
  <c r="D55" i="128"/>
  <c r="H55" i="128" s="1"/>
  <c r="L54" i="128"/>
  <c r="F54" i="128"/>
  <c r="E54" i="128"/>
  <c r="D54" i="128"/>
  <c r="H54" i="128" s="1"/>
  <c r="R53" i="128"/>
  <c r="Q53" i="128"/>
  <c r="P53" i="128"/>
  <c r="T53" i="128" s="1"/>
  <c r="L53" i="128"/>
  <c r="H53" i="128"/>
  <c r="G53" i="128"/>
  <c r="R52" i="128"/>
  <c r="X52" i="128" s="1"/>
  <c r="Q52" i="128"/>
  <c r="P52" i="128"/>
  <c r="S52" i="128" s="1"/>
  <c r="L52" i="128"/>
  <c r="H52" i="128"/>
  <c r="G52" i="128"/>
  <c r="S51" i="128"/>
  <c r="R51" i="128"/>
  <c r="Q51" i="128"/>
  <c r="X51" i="128" s="1"/>
  <c r="P51" i="128"/>
  <c r="T51" i="128" s="1"/>
  <c r="L51" i="128"/>
  <c r="H51" i="128"/>
  <c r="G51" i="128"/>
  <c r="R50" i="128"/>
  <c r="X50" i="128" s="1"/>
  <c r="Q50" i="128"/>
  <c r="P50" i="128"/>
  <c r="T50" i="128" s="1"/>
  <c r="L50" i="128"/>
  <c r="H50" i="128"/>
  <c r="G50" i="128"/>
  <c r="S49" i="128"/>
  <c r="R49" i="128"/>
  <c r="Q49" i="128"/>
  <c r="X49" i="128" s="1"/>
  <c r="P49" i="128"/>
  <c r="T49" i="128" s="1"/>
  <c r="L49" i="128"/>
  <c r="H49" i="128"/>
  <c r="G49" i="128"/>
  <c r="P48" i="128"/>
  <c r="G48" i="128"/>
  <c r="F48" i="128"/>
  <c r="E48" i="128"/>
  <c r="L48" i="128" s="1"/>
  <c r="D48" i="128"/>
  <c r="H48" i="128" s="1"/>
  <c r="R47" i="128"/>
  <c r="X47" i="128" s="1"/>
  <c r="Q47" i="128"/>
  <c r="P47" i="128"/>
  <c r="L47" i="128"/>
  <c r="H47" i="128"/>
  <c r="G47" i="128"/>
  <c r="R46" i="128"/>
  <c r="Q46" i="128"/>
  <c r="P46" i="128"/>
  <c r="T46" i="128" s="1"/>
  <c r="L46" i="128"/>
  <c r="H46" i="128"/>
  <c r="G46" i="128"/>
  <c r="T45" i="128"/>
  <c r="R45" i="128"/>
  <c r="X45" i="128" s="1"/>
  <c r="Q45" i="128"/>
  <c r="P45" i="128"/>
  <c r="S45" i="128" s="1"/>
  <c r="L45" i="128"/>
  <c r="H45" i="128"/>
  <c r="G45" i="128"/>
  <c r="S44" i="128"/>
  <c r="R44" i="128"/>
  <c r="Q44" i="128"/>
  <c r="X44" i="128" s="1"/>
  <c r="P44" i="128"/>
  <c r="T44" i="128" s="1"/>
  <c r="L44" i="128"/>
  <c r="H44" i="128"/>
  <c r="G44" i="128"/>
  <c r="X43" i="128"/>
  <c r="R43" i="128"/>
  <c r="Q43" i="128"/>
  <c r="P43" i="128"/>
  <c r="L43" i="128"/>
  <c r="H43" i="128"/>
  <c r="G43" i="128"/>
  <c r="L42" i="128"/>
  <c r="F42" i="128"/>
  <c r="E42" i="128"/>
  <c r="D42" i="128"/>
  <c r="G42" i="128" s="1"/>
  <c r="S41" i="128"/>
  <c r="R41" i="128"/>
  <c r="Q41" i="128"/>
  <c r="X41" i="128" s="1"/>
  <c r="P41" i="128"/>
  <c r="P59" i="128" s="1"/>
  <c r="L41" i="128"/>
  <c r="H41" i="128"/>
  <c r="G41" i="128"/>
  <c r="X40" i="128"/>
  <c r="R40" i="128"/>
  <c r="Q40" i="128"/>
  <c r="Q58" i="128" s="1"/>
  <c r="P40" i="128"/>
  <c r="T40" i="128" s="1"/>
  <c r="L40" i="128"/>
  <c r="H40" i="128"/>
  <c r="G40" i="128"/>
  <c r="R39" i="128"/>
  <c r="Q39" i="128"/>
  <c r="P39" i="128"/>
  <c r="P57" i="128" s="1"/>
  <c r="L39" i="128"/>
  <c r="H39" i="128"/>
  <c r="G39" i="128"/>
  <c r="R38" i="128"/>
  <c r="X38" i="128" s="1"/>
  <c r="Q38" i="128"/>
  <c r="Q56" i="128" s="1"/>
  <c r="P38" i="128"/>
  <c r="L38" i="128"/>
  <c r="H38" i="128"/>
  <c r="G38" i="128"/>
  <c r="S37" i="128"/>
  <c r="R37" i="128"/>
  <c r="Q37" i="128"/>
  <c r="X37" i="128" s="1"/>
  <c r="P37" i="128"/>
  <c r="P55" i="128" s="1"/>
  <c r="L37" i="128"/>
  <c r="H37" i="128"/>
  <c r="G37" i="128"/>
  <c r="E33" i="128"/>
  <c r="R32" i="128"/>
  <c r="X32" i="128" s="1"/>
  <c r="Q32" i="128"/>
  <c r="P32" i="128"/>
  <c r="S32" i="128" s="1"/>
  <c r="G32" i="128"/>
  <c r="F32" i="128"/>
  <c r="R59" i="128" s="1"/>
  <c r="E32" i="128"/>
  <c r="L32" i="128" s="1"/>
  <c r="D32" i="128"/>
  <c r="H32" i="128" s="1"/>
  <c r="R31" i="128"/>
  <c r="X31" i="128" s="1"/>
  <c r="Q31" i="128"/>
  <c r="P31" i="128"/>
  <c r="F31" i="128"/>
  <c r="R58" i="128" s="1"/>
  <c r="E31" i="128"/>
  <c r="D31" i="128"/>
  <c r="H31" i="128" s="1"/>
  <c r="R30" i="128"/>
  <c r="X30" i="128" s="1"/>
  <c r="Q30" i="128"/>
  <c r="P30" i="128"/>
  <c r="S30" i="128" s="1"/>
  <c r="G30" i="128"/>
  <c r="F30" i="128"/>
  <c r="R57" i="128" s="1"/>
  <c r="E30" i="128"/>
  <c r="L30" i="128" s="1"/>
  <c r="D30" i="128"/>
  <c r="H30" i="128" s="1"/>
  <c r="R29" i="128"/>
  <c r="X29" i="128" s="1"/>
  <c r="Q29" i="128"/>
  <c r="P29" i="128"/>
  <c r="F29" i="128"/>
  <c r="R56" i="128" s="1"/>
  <c r="E29" i="128"/>
  <c r="D29" i="128"/>
  <c r="H29" i="128" s="1"/>
  <c r="R28" i="128"/>
  <c r="X28" i="128" s="1"/>
  <c r="Q28" i="128"/>
  <c r="Q33" i="128" s="1"/>
  <c r="P28" i="128"/>
  <c r="T28" i="128" s="1"/>
  <c r="G28" i="128"/>
  <c r="F28" i="128"/>
  <c r="R55" i="128" s="1"/>
  <c r="R60" i="128" s="1"/>
  <c r="E28" i="128"/>
  <c r="L28" i="128" s="1"/>
  <c r="D28" i="128"/>
  <c r="D33" i="128" s="1"/>
  <c r="I31" i="128" s="1"/>
  <c r="R27" i="128"/>
  <c r="X27" i="128" s="1"/>
  <c r="Q27" i="128"/>
  <c r="P27" i="128"/>
  <c r="F27" i="128"/>
  <c r="R54" i="128" s="1"/>
  <c r="E27" i="128"/>
  <c r="D27" i="128"/>
  <c r="H27" i="128" s="1"/>
  <c r="X26" i="128"/>
  <c r="T26" i="128"/>
  <c r="S26" i="128"/>
  <c r="L26" i="128"/>
  <c r="H26" i="128"/>
  <c r="G26" i="128"/>
  <c r="X25" i="128"/>
  <c r="T25" i="128"/>
  <c r="S25" i="128"/>
  <c r="L25" i="128"/>
  <c r="H25" i="128"/>
  <c r="G25" i="128"/>
  <c r="X24" i="128"/>
  <c r="T24" i="128"/>
  <c r="S24" i="128"/>
  <c r="L24" i="128"/>
  <c r="H24" i="128"/>
  <c r="G24" i="128"/>
  <c r="X23" i="128"/>
  <c r="T23" i="128"/>
  <c r="S23" i="128"/>
  <c r="L23" i="128"/>
  <c r="H23" i="128"/>
  <c r="G23" i="128"/>
  <c r="X22" i="128"/>
  <c r="T22" i="128"/>
  <c r="S22" i="128"/>
  <c r="L22" i="128"/>
  <c r="H22" i="128"/>
  <c r="G22" i="128"/>
  <c r="X21" i="128"/>
  <c r="T21" i="128"/>
  <c r="R21" i="128"/>
  <c r="Q21" i="128"/>
  <c r="P21" i="128"/>
  <c r="S21" i="128" s="1"/>
  <c r="I21" i="128"/>
  <c r="F21" i="128"/>
  <c r="R48" i="128" s="1"/>
  <c r="E21" i="128"/>
  <c r="G21" i="128" s="1"/>
  <c r="D21" i="128"/>
  <c r="H21" i="128" s="1"/>
  <c r="X20" i="128"/>
  <c r="T20" i="128"/>
  <c r="S20" i="128"/>
  <c r="L20" i="128"/>
  <c r="H20" i="128"/>
  <c r="G20" i="128"/>
  <c r="X19" i="128"/>
  <c r="T19" i="128"/>
  <c r="S19" i="128"/>
  <c r="L19" i="128"/>
  <c r="H19" i="128"/>
  <c r="G19" i="128"/>
  <c r="X18" i="128"/>
  <c r="T18" i="128"/>
  <c r="S18" i="128"/>
  <c r="L18" i="128"/>
  <c r="H18" i="128"/>
  <c r="G18" i="128"/>
  <c r="X17" i="128"/>
  <c r="T17" i="128"/>
  <c r="S17" i="128"/>
  <c r="L17" i="128"/>
  <c r="H17" i="128"/>
  <c r="G17" i="128"/>
  <c r="X16" i="128"/>
  <c r="T16" i="128"/>
  <c r="S16" i="128"/>
  <c r="L16" i="128"/>
  <c r="H16" i="128"/>
  <c r="G16" i="128"/>
  <c r="X15" i="128"/>
  <c r="T15" i="128"/>
  <c r="R15" i="128"/>
  <c r="Q15" i="128"/>
  <c r="P15" i="128"/>
  <c r="S15" i="128" s="1"/>
  <c r="I15" i="128"/>
  <c r="F15" i="128"/>
  <c r="R42" i="128" s="1"/>
  <c r="E15" i="128"/>
  <c r="L15" i="128" s="1"/>
  <c r="D15" i="128"/>
  <c r="H15" i="128" s="1"/>
  <c r="X14" i="128"/>
  <c r="T14" i="128"/>
  <c r="S14" i="128"/>
  <c r="L14" i="128"/>
  <c r="H14" i="128"/>
  <c r="G14" i="128"/>
  <c r="X13" i="128"/>
  <c r="T13" i="128"/>
  <c r="S13" i="128"/>
  <c r="L13" i="128"/>
  <c r="H13" i="128"/>
  <c r="G13" i="128"/>
  <c r="X12" i="128"/>
  <c r="T12" i="128"/>
  <c r="S12" i="128"/>
  <c r="L12" i="128"/>
  <c r="H12" i="128"/>
  <c r="G12" i="128"/>
  <c r="X11" i="128"/>
  <c r="T11" i="128"/>
  <c r="S11" i="128"/>
  <c r="L11" i="128"/>
  <c r="H11" i="128"/>
  <c r="G11" i="128"/>
  <c r="X10" i="128"/>
  <c r="T10" i="128"/>
  <c r="S10" i="128"/>
  <c r="L10" i="128"/>
  <c r="H10" i="128"/>
  <c r="G10" i="128"/>
  <c r="R59" i="126"/>
  <c r="F59" i="126"/>
  <c r="E59" i="126"/>
  <c r="L59" i="126" s="1"/>
  <c r="D59" i="126"/>
  <c r="G59" i="126" s="1"/>
  <c r="L58" i="126"/>
  <c r="G58" i="126"/>
  <c r="F58" i="126"/>
  <c r="E58" i="126"/>
  <c r="D58" i="126"/>
  <c r="H58" i="126" s="1"/>
  <c r="R57" i="126"/>
  <c r="H57" i="126"/>
  <c r="F57" i="126"/>
  <c r="E57" i="126"/>
  <c r="L57" i="126" s="1"/>
  <c r="D57" i="126"/>
  <c r="G57" i="126" s="1"/>
  <c r="L56" i="126"/>
  <c r="G56" i="126"/>
  <c r="F56" i="126"/>
  <c r="F60" i="126" s="1"/>
  <c r="E56" i="126"/>
  <c r="D56" i="126"/>
  <c r="H56" i="126" s="1"/>
  <c r="R55" i="126"/>
  <c r="Q55" i="126"/>
  <c r="F55" i="126"/>
  <c r="E55" i="126"/>
  <c r="E60" i="126" s="1"/>
  <c r="L60" i="126" s="1"/>
  <c r="D55" i="126"/>
  <c r="G54" i="126"/>
  <c r="F54" i="126"/>
  <c r="L54" i="126" s="1"/>
  <c r="E54" i="126"/>
  <c r="D54" i="126"/>
  <c r="R53" i="126"/>
  <c r="Q53" i="126"/>
  <c r="X53" i="126" s="1"/>
  <c r="P53" i="126"/>
  <c r="T53" i="126" s="1"/>
  <c r="L53" i="126"/>
  <c r="H53" i="126"/>
  <c r="G53" i="126"/>
  <c r="R52" i="126"/>
  <c r="Q52" i="126"/>
  <c r="X52" i="126" s="1"/>
  <c r="P52" i="126"/>
  <c r="T52" i="126" s="1"/>
  <c r="L52" i="126"/>
  <c r="H52" i="126"/>
  <c r="G52" i="126"/>
  <c r="S51" i="126"/>
  <c r="R51" i="126"/>
  <c r="Q51" i="126"/>
  <c r="X51" i="126" s="1"/>
  <c r="P51" i="126"/>
  <c r="T51" i="126" s="1"/>
  <c r="L51" i="126"/>
  <c r="H51" i="126"/>
  <c r="G51" i="126"/>
  <c r="X50" i="126"/>
  <c r="S50" i="126"/>
  <c r="R50" i="126"/>
  <c r="Q50" i="126"/>
  <c r="P50" i="126"/>
  <c r="T50" i="126" s="1"/>
  <c r="L50" i="126"/>
  <c r="H50" i="126"/>
  <c r="G50" i="126"/>
  <c r="R49" i="126"/>
  <c r="Q49" i="126"/>
  <c r="P49" i="126"/>
  <c r="T49" i="126" s="1"/>
  <c r="L49" i="126"/>
  <c r="H49" i="126"/>
  <c r="G49" i="126"/>
  <c r="G48" i="126"/>
  <c r="F48" i="126"/>
  <c r="E48" i="126"/>
  <c r="L48" i="126" s="1"/>
  <c r="D48" i="126"/>
  <c r="H48" i="126" s="1"/>
  <c r="S47" i="126"/>
  <c r="R47" i="126"/>
  <c r="X47" i="126" s="1"/>
  <c r="Q47" i="126"/>
  <c r="P47" i="126"/>
  <c r="L47" i="126"/>
  <c r="H47" i="126"/>
  <c r="G47" i="126"/>
  <c r="R46" i="126"/>
  <c r="Q46" i="126"/>
  <c r="S46" i="126" s="1"/>
  <c r="P46" i="126"/>
  <c r="L46" i="126"/>
  <c r="H46" i="126"/>
  <c r="G46" i="126"/>
  <c r="R45" i="126"/>
  <c r="Q45" i="126"/>
  <c r="X45" i="126" s="1"/>
  <c r="P45" i="126"/>
  <c r="S45" i="126" s="1"/>
  <c r="L45" i="126"/>
  <c r="H45" i="126"/>
  <c r="G45" i="126"/>
  <c r="R44" i="126"/>
  <c r="Q44" i="126"/>
  <c r="X44" i="126" s="1"/>
  <c r="P44" i="126"/>
  <c r="P48" i="126" s="1"/>
  <c r="L44" i="126"/>
  <c r="H44" i="126"/>
  <c r="G44" i="126"/>
  <c r="X43" i="126"/>
  <c r="S43" i="126"/>
  <c r="R43" i="126"/>
  <c r="Q43" i="126"/>
  <c r="P43" i="126"/>
  <c r="T43" i="126" s="1"/>
  <c r="L43" i="126"/>
  <c r="H43" i="126"/>
  <c r="G43" i="126"/>
  <c r="Q42" i="126"/>
  <c r="F42" i="126"/>
  <c r="E42" i="126"/>
  <c r="L42" i="126" s="1"/>
  <c r="D42" i="126"/>
  <c r="G42" i="126" s="1"/>
  <c r="R41" i="126"/>
  <c r="Q41" i="126"/>
  <c r="X41" i="126" s="1"/>
  <c r="P41" i="126"/>
  <c r="P59" i="126" s="1"/>
  <c r="L41" i="126"/>
  <c r="H41" i="126"/>
  <c r="G41" i="126"/>
  <c r="S40" i="126"/>
  <c r="R40" i="126"/>
  <c r="X40" i="126" s="1"/>
  <c r="Q40" i="126"/>
  <c r="Q58" i="126" s="1"/>
  <c r="P40" i="126"/>
  <c r="L40" i="126"/>
  <c r="H40" i="126"/>
  <c r="G40" i="126"/>
  <c r="R39" i="126"/>
  <c r="Q39" i="126"/>
  <c r="Q57" i="126" s="1"/>
  <c r="X57" i="126" s="1"/>
  <c r="P39" i="126"/>
  <c r="L39" i="126"/>
  <c r="H39" i="126"/>
  <c r="G39" i="126"/>
  <c r="R38" i="126"/>
  <c r="Q38" i="126"/>
  <c r="P38" i="126"/>
  <c r="L38" i="126"/>
  <c r="H38" i="126"/>
  <c r="G38" i="126"/>
  <c r="R37" i="126"/>
  <c r="Q37" i="126"/>
  <c r="X37" i="126" s="1"/>
  <c r="P37" i="126"/>
  <c r="T37" i="126" s="1"/>
  <c r="L37" i="126"/>
  <c r="H37" i="126"/>
  <c r="G37" i="126"/>
  <c r="T32" i="126"/>
  <c r="R32" i="126"/>
  <c r="Q32" i="126"/>
  <c r="X32" i="126" s="1"/>
  <c r="P32" i="126"/>
  <c r="S32" i="126" s="1"/>
  <c r="F32" i="126"/>
  <c r="E32" i="126"/>
  <c r="L32" i="126" s="1"/>
  <c r="D32" i="126"/>
  <c r="G32" i="126" s="1"/>
  <c r="S31" i="126"/>
  <c r="R31" i="126"/>
  <c r="X31" i="126" s="1"/>
  <c r="Q31" i="126"/>
  <c r="P31" i="126"/>
  <c r="F31" i="126"/>
  <c r="R58" i="126" s="1"/>
  <c r="E31" i="126"/>
  <c r="L31" i="126" s="1"/>
  <c r="D31" i="126"/>
  <c r="T30" i="126"/>
  <c r="R30" i="126"/>
  <c r="Q30" i="126"/>
  <c r="X30" i="126" s="1"/>
  <c r="P30" i="126"/>
  <c r="S30" i="126" s="1"/>
  <c r="F30" i="126"/>
  <c r="E30" i="126"/>
  <c r="L30" i="126" s="1"/>
  <c r="D30" i="126"/>
  <c r="G30" i="126" s="1"/>
  <c r="S29" i="126"/>
  <c r="R29" i="126"/>
  <c r="X29" i="126" s="1"/>
  <c r="Q29" i="126"/>
  <c r="P29" i="126"/>
  <c r="F29" i="126"/>
  <c r="R56" i="126" s="1"/>
  <c r="E29" i="126"/>
  <c r="E33" i="126" s="1"/>
  <c r="D29" i="126"/>
  <c r="T28" i="126"/>
  <c r="R28" i="126"/>
  <c r="Q28" i="126"/>
  <c r="P28" i="126"/>
  <c r="F28" i="126"/>
  <c r="E28" i="126"/>
  <c r="L28" i="126" s="1"/>
  <c r="D28" i="126"/>
  <c r="D33" i="126" s="1"/>
  <c r="I14" i="126" s="1"/>
  <c r="S27" i="126"/>
  <c r="R27" i="126"/>
  <c r="X27" i="126" s="1"/>
  <c r="Q27" i="126"/>
  <c r="P27" i="126"/>
  <c r="F27" i="126"/>
  <c r="R54" i="126" s="1"/>
  <c r="E27" i="126"/>
  <c r="Q54" i="126" s="1"/>
  <c r="D27" i="126"/>
  <c r="X26" i="126"/>
  <c r="T26" i="126"/>
  <c r="S26" i="126"/>
  <c r="L26" i="126"/>
  <c r="H26" i="126"/>
  <c r="G26" i="126"/>
  <c r="X25" i="126"/>
  <c r="T25" i="126"/>
  <c r="S25" i="126"/>
  <c r="L25" i="126"/>
  <c r="I25" i="126"/>
  <c r="H25" i="126"/>
  <c r="G25" i="126"/>
  <c r="X24" i="126"/>
  <c r="T24" i="126"/>
  <c r="S24" i="126"/>
  <c r="L24" i="126"/>
  <c r="I24" i="126"/>
  <c r="H24" i="126"/>
  <c r="G24" i="126"/>
  <c r="X23" i="126"/>
  <c r="T23" i="126"/>
  <c r="S23" i="126"/>
  <c r="L23" i="126"/>
  <c r="I23" i="126"/>
  <c r="H23" i="126"/>
  <c r="G23" i="126"/>
  <c r="X22" i="126"/>
  <c r="T22" i="126"/>
  <c r="S22" i="126"/>
  <c r="L22" i="126"/>
  <c r="I22" i="126"/>
  <c r="H22" i="126"/>
  <c r="G22" i="126"/>
  <c r="T21" i="126"/>
  <c r="R21" i="126"/>
  <c r="Q21" i="126"/>
  <c r="P21" i="126"/>
  <c r="S21" i="126" s="1"/>
  <c r="F21" i="126"/>
  <c r="R48" i="126" s="1"/>
  <c r="E21" i="126"/>
  <c r="L21" i="126" s="1"/>
  <c r="D21" i="126"/>
  <c r="G21" i="126" s="1"/>
  <c r="X20" i="126"/>
  <c r="T20" i="126"/>
  <c r="S20" i="126"/>
  <c r="L20" i="126"/>
  <c r="H20" i="126"/>
  <c r="G20" i="126"/>
  <c r="X19" i="126"/>
  <c r="T19" i="126"/>
  <c r="S19" i="126"/>
  <c r="L19" i="126"/>
  <c r="H19" i="126"/>
  <c r="G19" i="126"/>
  <c r="X18" i="126"/>
  <c r="T18" i="126"/>
  <c r="S18" i="126"/>
  <c r="L18" i="126"/>
  <c r="H18" i="126"/>
  <c r="G18" i="126"/>
  <c r="X17" i="126"/>
  <c r="T17" i="126"/>
  <c r="S17" i="126"/>
  <c r="L17" i="126"/>
  <c r="H17" i="126"/>
  <c r="G17" i="126"/>
  <c r="X16" i="126"/>
  <c r="T16" i="126"/>
  <c r="S16" i="126"/>
  <c r="L16" i="126"/>
  <c r="H16" i="126"/>
  <c r="G16" i="126"/>
  <c r="S15" i="126"/>
  <c r="R15" i="126"/>
  <c r="X15" i="126" s="1"/>
  <c r="Q15" i="126"/>
  <c r="P15" i="126"/>
  <c r="L15" i="126"/>
  <c r="F15" i="126"/>
  <c r="R42" i="126" s="1"/>
  <c r="E15" i="126"/>
  <c r="G15" i="126" s="1"/>
  <c r="D15" i="126"/>
  <c r="H15" i="126" s="1"/>
  <c r="X14" i="126"/>
  <c r="T14" i="126"/>
  <c r="S14" i="126"/>
  <c r="L14" i="126"/>
  <c r="H14" i="126"/>
  <c r="G14" i="126"/>
  <c r="X13" i="126"/>
  <c r="T13" i="126"/>
  <c r="S13" i="126"/>
  <c r="L13" i="126"/>
  <c r="H13" i="126"/>
  <c r="G13" i="126"/>
  <c r="X12" i="126"/>
  <c r="T12" i="126"/>
  <c r="S12" i="126"/>
  <c r="L12" i="126"/>
  <c r="H12" i="126"/>
  <c r="G12" i="126"/>
  <c r="X11" i="126"/>
  <c r="T11" i="126"/>
  <c r="S11" i="126"/>
  <c r="L11" i="126"/>
  <c r="H11" i="126"/>
  <c r="G11" i="126"/>
  <c r="X10" i="126"/>
  <c r="T10" i="126"/>
  <c r="S10" i="126"/>
  <c r="L10" i="126"/>
  <c r="H10" i="126"/>
  <c r="G10" i="126"/>
  <c r="R61" i="96"/>
  <c r="Q61" i="96"/>
  <c r="S61" i="96" s="1"/>
  <c r="R60" i="96"/>
  <c r="Q60" i="96"/>
  <c r="S60" i="96" s="1"/>
  <c r="R57" i="96"/>
  <c r="Q57" i="96"/>
  <c r="S57" i="96" s="1"/>
  <c r="R56" i="96"/>
  <c r="Q56" i="96"/>
  <c r="S56" i="96" s="1"/>
  <c r="R55" i="96"/>
  <c r="Q55" i="96"/>
  <c r="S55" i="96" s="1"/>
  <c r="R54" i="96"/>
  <c r="Q54" i="96"/>
  <c r="S54" i="96" s="1"/>
  <c r="P53" i="96"/>
  <c r="P59" i="96" s="1"/>
  <c r="O53" i="96"/>
  <c r="R53" i="96" s="1"/>
  <c r="N53" i="96"/>
  <c r="N59" i="96" s="1"/>
  <c r="M53" i="96"/>
  <c r="M59" i="96" s="1"/>
  <c r="L53" i="96"/>
  <c r="L59" i="96" s="1"/>
  <c r="K53" i="96"/>
  <c r="K59" i="96" s="1"/>
  <c r="I53" i="96"/>
  <c r="I59" i="96" s="1"/>
  <c r="H53" i="96"/>
  <c r="H59" i="96" s="1"/>
  <c r="G53" i="96"/>
  <c r="G59" i="96" s="1"/>
  <c r="F53" i="96"/>
  <c r="F59" i="96" s="1"/>
  <c r="P52" i="96"/>
  <c r="P58" i="96" s="1"/>
  <c r="O52" i="96"/>
  <c r="O58" i="96" s="1"/>
  <c r="Q58" i="96" s="1"/>
  <c r="S58" i="96" s="1"/>
  <c r="N52" i="96"/>
  <c r="N58" i="96" s="1"/>
  <c r="M52" i="96"/>
  <c r="M58" i="96" s="1"/>
  <c r="L52" i="96"/>
  <c r="L58" i="96" s="1"/>
  <c r="K52" i="96"/>
  <c r="K58" i="96" s="1"/>
  <c r="I52" i="96"/>
  <c r="I58" i="96" s="1"/>
  <c r="H52" i="96"/>
  <c r="H58" i="96" s="1"/>
  <c r="G52" i="96"/>
  <c r="G58" i="96" s="1"/>
  <c r="F52" i="96"/>
  <c r="F58" i="96" s="1"/>
  <c r="R51" i="96"/>
  <c r="Q51" i="96"/>
  <c r="S51" i="96" s="1"/>
  <c r="R50" i="96"/>
  <c r="Q50" i="96"/>
  <c r="S50" i="96" s="1"/>
  <c r="R49" i="96"/>
  <c r="Q49" i="96"/>
  <c r="S49" i="96" s="1"/>
  <c r="S48" i="96"/>
  <c r="R48" i="96"/>
  <c r="Q48" i="96"/>
  <c r="R47" i="96"/>
  <c r="Q47" i="96"/>
  <c r="S47" i="96" s="1"/>
  <c r="P44" i="96"/>
  <c r="O44" i="96"/>
  <c r="Q44" i="96" s="1"/>
  <c r="S44" i="96" s="1"/>
  <c r="N44" i="96"/>
  <c r="R44" i="96" s="1"/>
  <c r="M44" i="96"/>
  <c r="L44" i="96"/>
  <c r="K44" i="96"/>
  <c r="I44" i="96"/>
  <c r="H44" i="96"/>
  <c r="G44" i="96"/>
  <c r="F44" i="96"/>
  <c r="P43" i="96"/>
  <c r="O43" i="96"/>
  <c r="R43" i="96" s="1"/>
  <c r="N43" i="96"/>
  <c r="M43" i="96"/>
  <c r="L43" i="96"/>
  <c r="K43" i="96"/>
  <c r="I43" i="96"/>
  <c r="H43" i="96"/>
  <c r="G43" i="96"/>
  <c r="F43" i="96"/>
  <c r="P42" i="96"/>
  <c r="Q42" i="96" s="1"/>
  <c r="S42" i="96" s="1"/>
  <c r="O42" i="96"/>
  <c r="R42" i="96" s="1"/>
  <c r="N42" i="96"/>
  <c r="M42" i="96"/>
  <c r="L42" i="96"/>
  <c r="K42" i="96"/>
  <c r="I42" i="96"/>
  <c r="H42" i="96"/>
  <c r="G42" i="96"/>
  <c r="F42" i="96"/>
  <c r="P41" i="96"/>
  <c r="O41" i="96"/>
  <c r="Q41" i="96" s="1"/>
  <c r="S41" i="96" s="1"/>
  <c r="N41" i="96"/>
  <c r="R41" i="96" s="1"/>
  <c r="M41" i="96"/>
  <c r="L41" i="96"/>
  <c r="K41" i="96"/>
  <c r="I41" i="96"/>
  <c r="H41" i="96"/>
  <c r="G41" i="96"/>
  <c r="F41" i="96"/>
  <c r="P38" i="96"/>
  <c r="Q38" i="96" s="1"/>
  <c r="S38" i="96" s="1"/>
  <c r="O38" i="96"/>
  <c r="R38" i="96" s="1"/>
  <c r="N38" i="96"/>
  <c r="M38" i="96"/>
  <c r="L38" i="96"/>
  <c r="K38" i="96"/>
  <c r="I38" i="96"/>
  <c r="H38" i="96"/>
  <c r="G38" i="96"/>
  <c r="F38" i="96"/>
  <c r="P37" i="96"/>
  <c r="O37" i="96"/>
  <c r="Q37" i="96" s="1"/>
  <c r="S37" i="96" s="1"/>
  <c r="N37" i="96"/>
  <c r="M37" i="96"/>
  <c r="L37" i="96"/>
  <c r="K37" i="96"/>
  <c r="I37" i="96"/>
  <c r="H37" i="96"/>
  <c r="G37" i="96"/>
  <c r="F37" i="96"/>
  <c r="S36" i="96"/>
  <c r="R36" i="96"/>
  <c r="Q36" i="96"/>
  <c r="R35" i="96"/>
  <c r="Q35" i="96"/>
  <c r="S35" i="96" s="1"/>
  <c r="R34" i="96"/>
  <c r="Q34" i="96"/>
  <c r="S34" i="96" s="1"/>
  <c r="R33" i="96"/>
  <c r="Q33" i="96"/>
  <c r="S33" i="96" s="1"/>
  <c r="R32" i="96"/>
  <c r="Q32" i="96"/>
  <c r="S32" i="96" s="1"/>
  <c r="R31" i="96"/>
  <c r="Q31" i="96"/>
  <c r="S31" i="96" s="1"/>
  <c r="R30" i="96"/>
  <c r="Q30" i="96"/>
  <c r="S30" i="96" s="1"/>
  <c r="R29" i="96"/>
  <c r="Q29" i="96"/>
  <c r="S29" i="96" s="1"/>
  <c r="R28" i="96"/>
  <c r="Q28" i="96"/>
  <c r="S28" i="96" s="1"/>
  <c r="R27" i="96"/>
  <c r="Q27" i="96"/>
  <c r="S27" i="96" s="1"/>
  <c r="R26" i="96"/>
  <c r="Q26" i="96"/>
  <c r="S26" i="96" s="1"/>
  <c r="R25" i="96"/>
  <c r="Q25" i="96"/>
  <c r="S25" i="96" s="1"/>
  <c r="R24" i="96"/>
  <c r="Q24" i="96"/>
  <c r="S24" i="96" s="1"/>
  <c r="R23" i="96"/>
  <c r="Q23" i="96"/>
  <c r="S23" i="96" s="1"/>
  <c r="P22" i="96"/>
  <c r="P64" i="96" s="1"/>
  <c r="O22" i="96"/>
  <c r="O64" i="96" s="1"/>
  <c r="N22" i="96"/>
  <c r="N64" i="96" s="1"/>
  <c r="M22" i="96"/>
  <c r="M40" i="96" s="1"/>
  <c r="M46" i="96" s="1"/>
  <c r="L22" i="96"/>
  <c r="L40" i="96" s="1"/>
  <c r="L46" i="96" s="1"/>
  <c r="K22" i="96"/>
  <c r="K64" i="96" s="1"/>
  <c r="I22" i="96"/>
  <c r="I64" i="96" s="1"/>
  <c r="H22" i="96"/>
  <c r="H40" i="96" s="1"/>
  <c r="H46" i="96" s="1"/>
  <c r="G22" i="96"/>
  <c r="G64" i="96" s="1"/>
  <c r="F22" i="96"/>
  <c r="F64" i="96" s="1"/>
  <c r="P21" i="96"/>
  <c r="P63" i="96" s="1"/>
  <c r="O21" i="96"/>
  <c r="O63" i="96" s="1"/>
  <c r="N21" i="96"/>
  <c r="N39" i="96" s="1"/>
  <c r="N45" i="96" s="1"/>
  <c r="M21" i="96"/>
  <c r="M63" i="96" s="1"/>
  <c r="L21" i="96"/>
  <c r="L63" i="96" s="1"/>
  <c r="K21" i="96"/>
  <c r="K63" i="96" s="1"/>
  <c r="I21" i="96"/>
  <c r="I39" i="96" s="1"/>
  <c r="I45" i="96" s="1"/>
  <c r="H21" i="96"/>
  <c r="H39" i="96" s="1"/>
  <c r="H45" i="96" s="1"/>
  <c r="G21" i="96"/>
  <c r="G63" i="96" s="1"/>
  <c r="F21" i="96"/>
  <c r="F63" i="96" s="1"/>
  <c r="P20" i="96"/>
  <c r="P62" i="96" s="1"/>
  <c r="O20" i="96"/>
  <c r="N20" i="96"/>
  <c r="R20" i="96" s="1"/>
  <c r="M20" i="96"/>
  <c r="M62" i="96" s="1"/>
  <c r="L20" i="96"/>
  <c r="L62" i="96" s="1"/>
  <c r="K20" i="96"/>
  <c r="K62" i="96" s="1"/>
  <c r="I20" i="96"/>
  <c r="I62" i="96" s="1"/>
  <c r="H20" i="96"/>
  <c r="H62" i="96" s="1"/>
  <c r="G20" i="96"/>
  <c r="G62" i="96" s="1"/>
  <c r="F20" i="96"/>
  <c r="F62" i="96" s="1"/>
  <c r="R19" i="96"/>
  <c r="Q19" i="96"/>
  <c r="S19" i="96" s="1"/>
  <c r="R18" i="96"/>
  <c r="Q18" i="96"/>
  <c r="S18" i="96" s="1"/>
  <c r="R17" i="96"/>
  <c r="Q17" i="96"/>
  <c r="S17" i="96" s="1"/>
  <c r="R16" i="96"/>
  <c r="Q16" i="96"/>
  <c r="S16" i="96" s="1"/>
  <c r="S15" i="96"/>
  <c r="R15" i="96"/>
  <c r="Q15" i="96"/>
  <c r="S14" i="96"/>
  <c r="R14" i="96"/>
  <c r="Q14" i="96"/>
  <c r="R13" i="96"/>
  <c r="Q13" i="96"/>
  <c r="S13" i="96" s="1"/>
  <c r="R12" i="96"/>
  <c r="Q12" i="96"/>
  <c r="S12" i="96" s="1"/>
  <c r="R11" i="96"/>
  <c r="Q11" i="96"/>
  <c r="S11" i="96" s="1"/>
  <c r="R10" i="96"/>
  <c r="Q10" i="96"/>
  <c r="S10" i="96" s="1"/>
  <c r="R9" i="96"/>
  <c r="Q9" i="96"/>
  <c r="S9" i="96" s="1"/>
  <c r="R8" i="96"/>
  <c r="Q8" i="96"/>
  <c r="S8" i="96" s="1"/>
  <c r="S7" i="96"/>
  <c r="R7" i="96"/>
  <c r="Q7" i="96"/>
  <c r="R27" i="29"/>
  <c r="Q27" i="29"/>
  <c r="H27" i="29"/>
  <c r="T27" i="29" s="1"/>
  <c r="G27" i="29"/>
  <c r="S27" i="29" s="1"/>
  <c r="R25" i="29"/>
  <c r="Q25" i="29"/>
  <c r="H25" i="29"/>
  <c r="T25" i="29" s="1"/>
  <c r="G25" i="29"/>
  <c r="S25" i="29" s="1"/>
  <c r="R24" i="29"/>
  <c r="T24" i="29" s="1"/>
  <c r="Q24" i="29"/>
  <c r="S24" i="29" s="1"/>
  <c r="H24" i="29"/>
  <c r="G24" i="29"/>
  <c r="S23" i="29"/>
  <c r="R23" i="29"/>
  <c r="Q23" i="29"/>
  <c r="H23" i="29"/>
  <c r="T23" i="29" s="1"/>
  <c r="G23" i="29"/>
  <c r="P22" i="29"/>
  <c r="P26" i="29" s="1"/>
  <c r="P28" i="29" s="1"/>
  <c r="O22" i="29"/>
  <c r="O26" i="29" s="1"/>
  <c r="O28" i="29" s="1"/>
  <c r="N22" i="29"/>
  <c r="N26" i="29" s="1"/>
  <c r="N28" i="29" s="1"/>
  <c r="M22" i="29"/>
  <c r="M26" i="29" s="1"/>
  <c r="M28" i="29" s="1"/>
  <c r="L22" i="29"/>
  <c r="L26" i="29" s="1"/>
  <c r="L28" i="29" s="1"/>
  <c r="K22" i="29"/>
  <c r="K26" i="29" s="1"/>
  <c r="K28" i="29" s="1"/>
  <c r="J22" i="29"/>
  <c r="J26" i="29" s="1"/>
  <c r="J28" i="29" s="1"/>
  <c r="I22" i="29"/>
  <c r="I26" i="29" s="1"/>
  <c r="I28" i="29" s="1"/>
  <c r="F22" i="29"/>
  <c r="F26" i="29" s="1"/>
  <c r="F28" i="29" s="1"/>
  <c r="E22" i="29"/>
  <c r="E26" i="29" s="1"/>
  <c r="E28" i="29" s="1"/>
  <c r="D22" i="29"/>
  <c r="D26" i="29" s="1"/>
  <c r="D28" i="29" s="1"/>
  <c r="C22" i="29"/>
  <c r="C26" i="29" s="1"/>
  <c r="C28" i="29" s="1"/>
  <c r="R21" i="29"/>
  <c r="Q21" i="29"/>
  <c r="H21" i="29"/>
  <c r="T21" i="29" s="1"/>
  <c r="G21" i="29"/>
  <c r="S21" i="29" s="1"/>
  <c r="R20" i="29"/>
  <c r="T20" i="29" s="1"/>
  <c r="Q20" i="29"/>
  <c r="S20" i="29" s="1"/>
  <c r="H20" i="29"/>
  <c r="G20" i="29"/>
  <c r="R19" i="29"/>
  <c r="Q19" i="29"/>
  <c r="H19" i="29"/>
  <c r="T19" i="29" s="1"/>
  <c r="G19" i="29"/>
  <c r="S19" i="29" s="1"/>
  <c r="R18" i="29"/>
  <c r="T18" i="29" s="1"/>
  <c r="Q18" i="29"/>
  <c r="S18" i="29" s="1"/>
  <c r="H18" i="29"/>
  <c r="G18" i="29"/>
  <c r="R17" i="29"/>
  <c r="Q17" i="29"/>
  <c r="H17" i="29"/>
  <c r="T17" i="29" s="1"/>
  <c r="G17" i="29"/>
  <c r="S17" i="29" s="1"/>
  <c r="R16" i="29"/>
  <c r="T16" i="29" s="1"/>
  <c r="Q16" i="29"/>
  <c r="S16" i="29" s="1"/>
  <c r="H16" i="29"/>
  <c r="G16" i="29"/>
  <c r="S15" i="29"/>
  <c r="R15" i="29"/>
  <c r="Q15" i="29"/>
  <c r="H15" i="29"/>
  <c r="T15" i="29" s="1"/>
  <c r="G15" i="29"/>
  <c r="R14" i="29"/>
  <c r="T14" i="29" s="1"/>
  <c r="Q14" i="29"/>
  <c r="S14" i="29" s="1"/>
  <c r="H14" i="29"/>
  <c r="G14" i="29"/>
  <c r="R13" i="29"/>
  <c r="T13" i="29" s="1"/>
  <c r="Q13" i="29"/>
  <c r="H13" i="29"/>
  <c r="G13" i="29"/>
  <c r="S13" i="29" s="1"/>
  <c r="R12" i="29"/>
  <c r="T12" i="29" s="1"/>
  <c r="Q12" i="29"/>
  <c r="S12" i="29" s="1"/>
  <c r="H12" i="29"/>
  <c r="G12" i="29"/>
  <c r="R11" i="29"/>
  <c r="T11" i="29" s="1"/>
  <c r="Q11" i="29"/>
  <c r="H11" i="29"/>
  <c r="G11" i="29"/>
  <c r="S11" i="29" s="1"/>
  <c r="R10" i="29"/>
  <c r="R22" i="29" s="1"/>
  <c r="R26" i="29" s="1"/>
  <c r="R28" i="29" s="1"/>
  <c r="Q10" i="29"/>
  <c r="Q22" i="29" s="1"/>
  <c r="Q26" i="29" s="1"/>
  <c r="Q28" i="29" s="1"/>
  <c r="H10" i="29"/>
  <c r="H22" i="29" s="1"/>
  <c r="H26" i="29" s="1"/>
  <c r="H28" i="29" s="1"/>
  <c r="G10" i="29"/>
  <c r="G22" i="29" s="1"/>
  <c r="G26" i="29" s="1"/>
  <c r="G28" i="29" s="1"/>
  <c r="T27" i="28"/>
  <c r="S27" i="28"/>
  <c r="K27" i="28"/>
  <c r="J27" i="28"/>
  <c r="I27" i="28"/>
  <c r="T25" i="28"/>
  <c r="S25" i="28"/>
  <c r="K25" i="28"/>
  <c r="J25" i="28"/>
  <c r="I25" i="28"/>
  <c r="T24" i="28"/>
  <c r="S24" i="28"/>
  <c r="K24" i="28"/>
  <c r="J24" i="28"/>
  <c r="I24" i="28"/>
  <c r="T23" i="28"/>
  <c r="S23" i="28"/>
  <c r="K23" i="28"/>
  <c r="J23" i="28"/>
  <c r="I23" i="28"/>
  <c r="R22" i="28"/>
  <c r="R26" i="28" s="1"/>
  <c r="R28" i="28" s="1"/>
  <c r="Q22" i="28"/>
  <c r="Q26" i="28" s="1"/>
  <c r="Q28" i="28" s="1"/>
  <c r="P22" i="28"/>
  <c r="P26" i="28" s="1"/>
  <c r="P28" i="28" s="1"/>
  <c r="O22" i="28"/>
  <c r="O26" i="28" s="1"/>
  <c r="O28" i="28" s="1"/>
  <c r="N22" i="28"/>
  <c r="N26" i="28" s="1"/>
  <c r="N28" i="28" s="1"/>
  <c r="M22" i="28"/>
  <c r="M26" i="28" s="1"/>
  <c r="M28" i="28" s="1"/>
  <c r="H22" i="28"/>
  <c r="H26" i="28" s="1"/>
  <c r="H28" i="28" s="1"/>
  <c r="G22" i="28"/>
  <c r="G26" i="28" s="1"/>
  <c r="G28" i="28" s="1"/>
  <c r="F22" i="28"/>
  <c r="F26" i="28" s="1"/>
  <c r="F28" i="28" s="1"/>
  <c r="E22" i="28"/>
  <c r="E26" i="28" s="1"/>
  <c r="E28" i="28" s="1"/>
  <c r="D22" i="28"/>
  <c r="D26" i="28" s="1"/>
  <c r="D28" i="28" s="1"/>
  <c r="C22" i="28"/>
  <c r="C26" i="28" s="1"/>
  <c r="C28" i="28" s="1"/>
  <c r="T21" i="28"/>
  <c r="S21" i="28"/>
  <c r="K21" i="28"/>
  <c r="J21" i="28"/>
  <c r="I21" i="28"/>
  <c r="T20" i="28"/>
  <c r="S20" i="28"/>
  <c r="K20" i="28"/>
  <c r="J20" i="28"/>
  <c r="I20" i="28"/>
  <c r="T19" i="28"/>
  <c r="S19" i="28"/>
  <c r="K19" i="28"/>
  <c r="J19" i="28"/>
  <c r="I19" i="28"/>
  <c r="T18" i="28"/>
  <c r="S18" i="28"/>
  <c r="K18" i="28"/>
  <c r="J18" i="28"/>
  <c r="I18" i="28"/>
  <c r="T17" i="28"/>
  <c r="S17" i="28"/>
  <c r="K17" i="28"/>
  <c r="J17" i="28"/>
  <c r="I17" i="28"/>
  <c r="T16" i="28"/>
  <c r="S16" i="28"/>
  <c r="K16" i="28"/>
  <c r="J16" i="28"/>
  <c r="I16" i="28"/>
  <c r="T15" i="28"/>
  <c r="S15" i="28"/>
  <c r="K15" i="28"/>
  <c r="J15" i="28"/>
  <c r="I15" i="28"/>
  <c r="T14" i="28"/>
  <c r="S14" i="28"/>
  <c r="K14" i="28"/>
  <c r="J14" i="28"/>
  <c r="I14" i="28"/>
  <c r="T13" i="28"/>
  <c r="S13" i="28"/>
  <c r="K13" i="28"/>
  <c r="J13" i="28"/>
  <c r="I13" i="28"/>
  <c r="T12" i="28"/>
  <c r="S12" i="28"/>
  <c r="K12" i="28"/>
  <c r="J12" i="28"/>
  <c r="I12" i="28"/>
  <c r="T11" i="28"/>
  <c r="S11" i="28"/>
  <c r="K11" i="28"/>
  <c r="J11" i="28"/>
  <c r="I11" i="28"/>
  <c r="T10" i="28"/>
  <c r="T22" i="28" s="1"/>
  <c r="T26" i="28" s="1"/>
  <c r="T28" i="28" s="1"/>
  <c r="S10" i="28"/>
  <c r="S22" i="28" s="1"/>
  <c r="S26" i="28" s="1"/>
  <c r="S28" i="28" s="1"/>
  <c r="K10" i="28"/>
  <c r="J10" i="28"/>
  <c r="I10" i="28"/>
  <c r="R27" i="27"/>
  <c r="Q27" i="27"/>
  <c r="P27" i="27"/>
  <c r="R25" i="27"/>
  <c r="Q25" i="27"/>
  <c r="P25" i="27"/>
  <c r="R24" i="27"/>
  <c r="Q24" i="27"/>
  <c r="P24" i="27"/>
  <c r="R23" i="27"/>
  <c r="Q23" i="27"/>
  <c r="P23" i="27"/>
  <c r="U22" i="27"/>
  <c r="U26" i="27" s="1"/>
  <c r="U28" i="27" s="1"/>
  <c r="T22" i="27"/>
  <c r="T26" i="27" s="1"/>
  <c r="T28" i="27" s="1"/>
  <c r="S22" i="27"/>
  <c r="S26" i="27" s="1"/>
  <c r="S28" i="27" s="1"/>
  <c r="P22" i="27"/>
  <c r="O22" i="27"/>
  <c r="O26" i="27" s="1"/>
  <c r="O28" i="27" s="1"/>
  <c r="N22" i="27"/>
  <c r="N26" i="27" s="1"/>
  <c r="N28" i="27" s="1"/>
  <c r="M22" i="27"/>
  <c r="M26" i="27" s="1"/>
  <c r="M28" i="27" s="1"/>
  <c r="L22" i="27"/>
  <c r="L26" i="27" s="1"/>
  <c r="L28" i="27" s="1"/>
  <c r="K22" i="27"/>
  <c r="K26" i="27" s="1"/>
  <c r="K28" i="27" s="1"/>
  <c r="J22" i="27"/>
  <c r="J26" i="27" s="1"/>
  <c r="J28" i="27" s="1"/>
  <c r="I22" i="27"/>
  <c r="I26" i="27" s="1"/>
  <c r="I28" i="27" s="1"/>
  <c r="H22" i="27"/>
  <c r="H26" i="27" s="1"/>
  <c r="H28" i="27" s="1"/>
  <c r="G22" i="27"/>
  <c r="G26" i="27" s="1"/>
  <c r="G28" i="27" s="1"/>
  <c r="F22" i="27"/>
  <c r="F26" i="27" s="1"/>
  <c r="F28" i="27" s="1"/>
  <c r="E22" i="27"/>
  <c r="R22" i="27" s="1"/>
  <c r="D22" i="27"/>
  <c r="D26" i="27" s="1"/>
  <c r="C22" i="27"/>
  <c r="C26" i="27" s="1"/>
  <c r="R21" i="27"/>
  <c r="Q21" i="27"/>
  <c r="P21" i="27"/>
  <c r="R20" i="27"/>
  <c r="Q20" i="27"/>
  <c r="P20" i="27"/>
  <c r="R19" i="27"/>
  <c r="Q19" i="27"/>
  <c r="P19" i="27"/>
  <c r="R18" i="27"/>
  <c r="Q18" i="27"/>
  <c r="P18" i="27"/>
  <c r="R17" i="27"/>
  <c r="Q17" i="27"/>
  <c r="P17" i="27"/>
  <c r="R16" i="27"/>
  <c r="Q16" i="27"/>
  <c r="P16" i="27"/>
  <c r="R15" i="27"/>
  <c r="Q15" i="27"/>
  <c r="P15" i="27"/>
  <c r="R14" i="27"/>
  <c r="Q14" i="27"/>
  <c r="P14" i="27"/>
  <c r="R13" i="27"/>
  <c r="Q13" i="27"/>
  <c r="P13" i="27"/>
  <c r="R12" i="27"/>
  <c r="Q12" i="27"/>
  <c r="P12" i="27"/>
  <c r="R11" i="27"/>
  <c r="Q11" i="27"/>
  <c r="P11" i="27"/>
  <c r="R10" i="27"/>
  <c r="Q10" i="27"/>
  <c r="P10" i="27"/>
  <c r="I57" i="40"/>
  <c r="E57" i="40"/>
  <c r="L56" i="40"/>
  <c r="K56" i="40"/>
  <c r="J56" i="40"/>
  <c r="I56" i="40"/>
  <c r="H56" i="40"/>
  <c r="G56" i="40"/>
  <c r="F56" i="40"/>
  <c r="E56" i="40"/>
  <c r="D56" i="40"/>
  <c r="C56" i="40"/>
  <c r="C55" i="40"/>
  <c r="L57" i="40" s="1"/>
  <c r="L54" i="40"/>
  <c r="K54" i="40"/>
  <c r="J54" i="40"/>
  <c r="I54" i="40"/>
  <c r="H54" i="40"/>
  <c r="G54" i="40"/>
  <c r="F54" i="40"/>
  <c r="E54" i="40"/>
  <c r="D54" i="40"/>
  <c r="L53" i="40"/>
  <c r="K53" i="40"/>
  <c r="J53" i="40"/>
  <c r="I53" i="40"/>
  <c r="H53" i="40"/>
  <c r="G53" i="40"/>
  <c r="F53" i="40"/>
  <c r="E53" i="40"/>
  <c r="D53" i="40"/>
  <c r="C53" i="40"/>
  <c r="C52" i="40"/>
  <c r="L51" i="40"/>
  <c r="K51" i="40"/>
  <c r="J51" i="40"/>
  <c r="I51" i="40"/>
  <c r="H51" i="40"/>
  <c r="G51" i="40"/>
  <c r="F51" i="40"/>
  <c r="E51" i="40"/>
  <c r="D51" i="40"/>
  <c r="L50" i="40"/>
  <c r="K50" i="40"/>
  <c r="J50" i="40"/>
  <c r="I50" i="40"/>
  <c r="H50" i="40"/>
  <c r="G50" i="40"/>
  <c r="F50" i="40"/>
  <c r="E50" i="40"/>
  <c r="D50" i="40"/>
  <c r="C50" i="40"/>
  <c r="C49" i="40"/>
  <c r="L48" i="40"/>
  <c r="K48" i="40"/>
  <c r="J48" i="40"/>
  <c r="I48" i="40"/>
  <c r="H48" i="40"/>
  <c r="G48" i="40"/>
  <c r="F48" i="40"/>
  <c r="E48" i="40"/>
  <c r="D48" i="40"/>
  <c r="L47" i="40"/>
  <c r="K47" i="40"/>
  <c r="J47" i="40"/>
  <c r="I47" i="40"/>
  <c r="H47" i="40"/>
  <c r="G47" i="40"/>
  <c r="F47" i="40"/>
  <c r="E47" i="40"/>
  <c r="D47" i="40"/>
  <c r="C47" i="40"/>
  <c r="C46" i="40"/>
  <c r="L45" i="40"/>
  <c r="K45" i="40"/>
  <c r="J45" i="40"/>
  <c r="I45" i="40"/>
  <c r="H45" i="40"/>
  <c r="G45" i="40"/>
  <c r="F45" i="40"/>
  <c r="E45" i="40"/>
  <c r="D45" i="40"/>
  <c r="L44" i="40"/>
  <c r="K44" i="40"/>
  <c r="J44" i="40"/>
  <c r="I44" i="40"/>
  <c r="H44" i="40"/>
  <c r="G44" i="40"/>
  <c r="F44" i="40"/>
  <c r="E44" i="40"/>
  <c r="D44" i="40"/>
  <c r="C44" i="40"/>
  <c r="C43" i="40"/>
  <c r="L42" i="40"/>
  <c r="K42" i="40"/>
  <c r="J42" i="40"/>
  <c r="I42" i="40"/>
  <c r="H42" i="40"/>
  <c r="G42" i="40"/>
  <c r="F42" i="40"/>
  <c r="E42" i="40"/>
  <c r="D42" i="40"/>
  <c r="L41" i="40"/>
  <c r="K41" i="40"/>
  <c r="J41" i="40"/>
  <c r="I41" i="40"/>
  <c r="H41" i="40"/>
  <c r="G41" i="40"/>
  <c r="F41" i="40"/>
  <c r="E41" i="40"/>
  <c r="D41" i="40"/>
  <c r="C41" i="40"/>
  <c r="C40" i="40"/>
  <c r="L39" i="40"/>
  <c r="K39" i="40"/>
  <c r="J39" i="40"/>
  <c r="I39" i="40"/>
  <c r="H39" i="40"/>
  <c r="G39" i="40"/>
  <c r="F39" i="40"/>
  <c r="E39" i="40"/>
  <c r="D39" i="40"/>
  <c r="L38" i="40"/>
  <c r="K38" i="40"/>
  <c r="J38" i="40"/>
  <c r="I38" i="40"/>
  <c r="H38" i="40"/>
  <c r="G38" i="40"/>
  <c r="F38" i="40"/>
  <c r="E38" i="40"/>
  <c r="D38" i="40"/>
  <c r="C38" i="40"/>
  <c r="C37" i="40"/>
  <c r="L36" i="40"/>
  <c r="K36" i="40"/>
  <c r="J36" i="40"/>
  <c r="I36" i="40"/>
  <c r="H36" i="40"/>
  <c r="G36" i="40"/>
  <c r="F36" i="40"/>
  <c r="E36" i="40"/>
  <c r="D36" i="40"/>
  <c r="L35" i="40"/>
  <c r="K35" i="40"/>
  <c r="J35" i="40"/>
  <c r="I35" i="40"/>
  <c r="H35" i="40"/>
  <c r="G35" i="40"/>
  <c r="F35" i="40"/>
  <c r="E35" i="40"/>
  <c r="D35" i="40"/>
  <c r="C35" i="40"/>
  <c r="C34" i="40"/>
  <c r="L33" i="40"/>
  <c r="K33" i="40"/>
  <c r="J33" i="40"/>
  <c r="I33" i="40"/>
  <c r="H33" i="40"/>
  <c r="G33" i="40"/>
  <c r="F33" i="40"/>
  <c r="E33" i="40"/>
  <c r="D33" i="40"/>
  <c r="L32" i="40"/>
  <c r="K32" i="40"/>
  <c r="J32" i="40"/>
  <c r="I32" i="40"/>
  <c r="H32" i="40"/>
  <c r="G32" i="40"/>
  <c r="F32" i="40"/>
  <c r="E32" i="40"/>
  <c r="D32" i="40"/>
  <c r="C32" i="40"/>
  <c r="C31" i="40"/>
  <c r="L30" i="40"/>
  <c r="K30" i="40"/>
  <c r="J30" i="40"/>
  <c r="I30" i="40"/>
  <c r="H30" i="40"/>
  <c r="G30" i="40"/>
  <c r="F30" i="40"/>
  <c r="E30" i="40"/>
  <c r="D30" i="40"/>
  <c r="L29" i="40"/>
  <c r="K29" i="40"/>
  <c r="J29" i="40"/>
  <c r="I29" i="40"/>
  <c r="H29" i="40"/>
  <c r="G29" i="40"/>
  <c r="F29" i="40"/>
  <c r="E29" i="40"/>
  <c r="D29" i="40"/>
  <c r="C29" i="40"/>
  <c r="C28" i="40"/>
  <c r="L27" i="40"/>
  <c r="K27" i="40"/>
  <c r="J27" i="40"/>
  <c r="I27" i="40"/>
  <c r="H27" i="40"/>
  <c r="G27" i="40"/>
  <c r="F27" i="40"/>
  <c r="E27" i="40"/>
  <c r="D27" i="40"/>
  <c r="L26" i="40"/>
  <c r="K26" i="40"/>
  <c r="J26" i="40"/>
  <c r="I26" i="40"/>
  <c r="H26" i="40"/>
  <c r="G26" i="40"/>
  <c r="F26" i="40"/>
  <c r="E26" i="40"/>
  <c r="D26" i="40"/>
  <c r="C26" i="40"/>
  <c r="C25" i="40"/>
  <c r="L24" i="40"/>
  <c r="K24" i="40"/>
  <c r="J24" i="40"/>
  <c r="I24" i="40"/>
  <c r="H24" i="40"/>
  <c r="G24" i="40"/>
  <c r="F24" i="40"/>
  <c r="E24" i="40"/>
  <c r="D24" i="40"/>
  <c r="L23" i="40"/>
  <c r="K23" i="40"/>
  <c r="J23" i="40"/>
  <c r="I23" i="40"/>
  <c r="H23" i="40"/>
  <c r="G23" i="40"/>
  <c r="F23" i="40"/>
  <c r="E23" i="40"/>
  <c r="D23" i="40"/>
  <c r="C23" i="40"/>
  <c r="C22" i="40"/>
  <c r="L21" i="40"/>
  <c r="K21" i="40"/>
  <c r="J21" i="40"/>
  <c r="I21" i="40"/>
  <c r="H21" i="40"/>
  <c r="G21" i="40"/>
  <c r="F21" i="40"/>
  <c r="E21" i="40"/>
  <c r="D21" i="40"/>
  <c r="L20" i="40"/>
  <c r="K20" i="40"/>
  <c r="J20" i="40"/>
  <c r="I20" i="40"/>
  <c r="H20" i="40"/>
  <c r="G20" i="40"/>
  <c r="F20" i="40"/>
  <c r="E20" i="40"/>
  <c r="D20" i="40"/>
  <c r="C20" i="40"/>
  <c r="C19" i="40"/>
  <c r="L18" i="40"/>
  <c r="K18" i="40"/>
  <c r="J18" i="40"/>
  <c r="I18" i="40"/>
  <c r="H18" i="40"/>
  <c r="G18" i="40"/>
  <c r="F18" i="40"/>
  <c r="E18" i="40"/>
  <c r="D18" i="40"/>
  <c r="L17" i="40"/>
  <c r="K17" i="40"/>
  <c r="J17" i="40"/>
  <c r="I17" i="40"/>
  <c r="H17" i="40"/>
  <c r="G17" i="40"/>
  <c r="F17" i="40"/>
  <c r="E17" i="40"/>
  <c r="D17" i="40"/>
  <c r="C17" i="40"/>
  <c r="C16" i="40"/>
  <c r="L15" i="40"/>
  <c r="K15" i="40"/>
  <c r="J15" i="40"/>
  <c r="I15" i="40"/>
  <c r="H15" i="40"/>
  <c r="G15" i="40"/>
  <c r="F15" i="40"/>
  <c r="E15" i="40"/>
  <c r="D15" i="40"/>
  <c r="L14" i="40"/>
  <c r="K14" i="40"/>
  <c r="J14" i="40"/>
  <c r="I14" i="40"/>
  <c r="H14" i="40"/>
  <c r="G14" i="40"/>
  <c r="F14" i="40"/>
  <c r="E14" i="40"/>
  <c r="D14" i="40"/>
  <c r="C14" i="40"/>
  <c r="C13" i="40"/>
  <c r="L12" i="40"/>
  <c r="K12" i="40"/>
  <c r="J12" i="40"/>
  <c r="I12" i="40"/>
  <c r="H12" i="40"/>
  <c r="G12" i="40"/>
  <c r="F12" i="40"/>
  <c r="E12" i="40"/>
  <c r="D12" i="40"/>
  <c r="C10" i="40"/>
  <c r="K57" i="95"/>
  <c r="I57" i="95"/>
  <c r="G57" i="95"/>
  <c r="E57" i="95"/>
  <c r="L56" i="95"/>
  <c r="K56" i="95"/>
  <c r="J56" i="95"/>
  <c r="I56" i="95"/>
  <c r="H56" i="95"/>
  <c r="G56" i="95"/>
  <c r="F56" i="95"/>
  <c r="E56" i="95"/>
  <c r="D56" i="95"/>
  <c r="C56" i="95"/>
  <c r="C55" i="95"/>
  <c r="L57" i="95" s="1"/>
  <c r="L54" i="95"/>
  <c r="K54" i="95"/>
  <c r="J54" i="95"/>
  <c r="I54" i="95"/>
  <c r="H54" i="95"/>
  <c r="G54" i="95"/>
  <c r="F54" i="95"/>
  <c r="E54" i="95"/>
  <c r="D54" i="95"/>
  <c r="L53" i="95"/>
  <c r="K53" i="95"/>
  <c r="J53" i="95"/>
  <c r="I53" i="95"/>
  <c r="H53" i="95"/>
  <c r="G53" i="95"/>
  <c r="F53" i="95"/>
  <c r="E53" i="95"/>
  <c r="D53" i="95"/>
  <c r="C53" i="95"/>
  <c r="C52" i="95"/>
  <c r="L51" i="95"/>
  <c r="K51" i="95"/>
  <c r="J51" i="95"/>
  <c r="I51" i="95"/>
  <c r="H51" i="95"/>
  <c r="G51" i="95"/>
  <c r="F51" i="95"/>
  <c r="E51" i="95"/>
  <c r="D51" i="95"/>
  <c r="L50" i="95"/>
  <c r="K50" i="95"/>
  <c r="J50" i="95"/>
  <c r="I50" i="95"/>
  <c r="H50" i="95"/>
  <c r="G50" i="95"/>
  <c r="F50" i="95"/>
  <c r="E50" i="95"/>
  <c r="D50" i="95"/>
  <c r="C50" i="95"/>
  <c r="C49" i="95"/>
  <c r="L48" i="95"/>
  <c r="K48" i="95"/>
  <c r="J48" i="95"/>
  <c r="I48" i="95"/>
  <c r="H48" i="95"/>
  <c r="G48" i="95"/>
  <c r="F48" i="95"/>
  <c r="E48" i="95"/>
  <c r="D48" i="95"/>
  <c r="L47" i="95"/>
  <c r="K47" i="95"/>
  <c r="J47" i="95"/>
  <c r="I47" i="95"/>
  <c r="H47" i="95"/>
  <c r="G47" i="95"/>
  <c r="F47" i="95"/>
  <c r="E47" i="95"/>
  <c r="D47" i="95"/>
  <c r="C47" i="95"/>
  <c r="C46" i="95"/>
  <c r="L45" i="95"/>
  <c r="K45" i="95"/>
  <c r="J45" i="95"/>
  <c r="I45" i="95"/>
  <c r="H45" i="95"/>
  <c r="G45" i="95"/>
  <c r="F45" i="95"/>
  <c r="E45" i="95"/>
  <c r="D45" i="95"/>
  <c r="L44" i="95"/>
  <c r="K44" i="95"/>
  <c r="J44" i="95"/>
  <c r="I44" i="95"/>
  <c r="H44" i="95"/>
  <c r="G44" i="95"/>
  <c r="F44" i="95"/>
  <c r="E44" i="95"/>
  <c r="D44" i="95"/>
  <c r="C44" i="95"/>
  <c r="C43" i="95"/>
  <c r="L42" i="95"/>
  <c r="K42" i="95"/>
  <c r="J42" i="95"/>
  <c r="I42" i="95"/>
  <c r="H42" i="95"/>
  <c r="G42" i="95"/>
  <c r="F42" i="95"/>
  <c r="E42" i="95"/>
  <c r="D42" i="95"/>
  <c r="L41" i="95"/>
  <c r="K41" i="95"/>
  <c r="J41" i="95"/>
  <c r="I41" i="95"/>
  <c r="H41" i="95"/>
  <c r="G41" i="95"/>
  <c r="F41" i="95"/>
  <c r="E41" i="95"/>
  <c r="D41" i="95"/>
  <c r="C41" i="95"/>
  <c r="C40" i="95"/>
  <c r="L39" i="95"/>
  <c r="K39" i="95"/>
  <c r="J39" i="95"/>
  <c r="I39" i="95"/>
  <c r="H39" i="95"/>
  <c r="G39" i="95"/>
  <c r="F39" i="95"/>
  <c r="E39" i="95"/>
  <c r="D39" i="95"/>
  <c r="L38" i="95"/>
  <c r="K38" i="95"/>
  <c r="J38" i="95"/>
  <c r="I38" i="95"/>
  <c r="H38" i="95"/>
  <c r="G38" i="95"/>
  <c r="F38" i="95"/>
  <c r="E38" i="95"/>
  <c r="D38" i="95"/>
  <c r="C38" i="95"/>
  <c r="C37" i="95"/>
  <c r="L36" i="95"/>
  <c r="K36" i="95"/>
  <c r="J36" i="95"/>
  <c r="I36" i="95"/>
  <c r="H36" i="95"/>
  <c r="G36" i="95"/>
  <c r="F36" i="95"/>
  <c r="E36" i="95"/>
  <c r="D36" i="95"/>
  <c r="L35" i="95"/>
  <c r="K35" i="95"/>
  <c r="J35" i="95"/>
  <c r="I35" i="95"/>
  <c r="H35" i="95"/>
  <c r="G35" i="95"/>
  <c r="F35" i="95"/>
  <c r="E35" i="95"/>
  <c r="D35" i="95"/>
  <c r="C35" i="95"/>
  <c r="C34" i="95"/>
  <c r="L33" i="95"/>
  <c r="K33" i="95"/>
  <c r="J33" i="95"/>
  <c r="I33" i="95"/>
  <c r="H33" i="95"/>
  <c r="G33" i="95"/>
  <c r="F33" i="95"/>
  <c r="E33" i="95"/>
  <c r="D33" i="95"/>
  <c r="L32" i="95"/>
  <c r="K32" i="95"/>
  <c r="J32" i="95"/>
  <c r="I32" i="95"/>
  <c r="H32" i="95"/>
  <c r="G32" i="95"/>
  <c r="F32" i="95"/>
  <c r="E32" i="95"/>
  <c r="D32" i="95"/>
  <c r="C32" i="95"/>
  <c r="C31" i="95"/>
  <c r="L30" i="95"/>
  <c r="K30" i="95"/>
  <c r="J30" i="95"/>
  <c r="I30" i="95"/>
  <c r="H30" i="95"/>
  <c r="G30" i="95"/>
  <c r="F30" i="95"/>
  <c r="E30" i="95"/>
  <c r="D30" i="95"/>
  <c r="L29" i="95"/>
  <c r="K29" i="95"/>
  <c r="J29" i="95"/>
  <c r="I29" i="95"/>
  <c r="H29" i="95"/>
  <c r="G29" i="95"/>
  <c r="F29" i="95"/>
  <c r="E29" i="95"/>
  <c r="D29" i="95"/>
  <c r="C29" i="95"/>
  <c r="C28" i="95"/>
  <c r="L27" i="95"/>
  <c r="K27" i="95"/>
  <c r="J27" i="95"/>
  <c r="I27" i="95"/>
  <c r="H27" i="95"/>
  <c r="G27" i="95"/>
  <c r="F27" i="95"/>
  <c r="E27" i="95"/>
  <c r="D27" i="95"/>
  <c r="L26" i="95"/>
  <c r="K26" i="95"/>
  <c r="J26" i="95"/>
  <c r="I26" i="95"/>
  <c r="H26" i="95"/>
  <c r="G26" i="95"/>
  <c r="F26" i="95"/>
  <c r="E26" i="95"/>
  <c r="D26" i="95"/>
  <c r="C26" i="95"/>
  <c r="C25" i="95"/>
  <c r="L24" i="95"/>
  <c r="K24" i="95"/>
  <c r="J24" i="95"/>
  <c r="I24" i="95"/>
  <c r="H24" i="95"/>
  <c r="G24" i="95"/>
  <c r="F24" i="95"/>
  <c r="E24" i="95"/>
  <c r="D24" i="95"/>
  <c r="L23" i="95"/>
  <c r="K23" i="95"/>
  <c r="J23" i="95"/>
  <c r="I23" i="95"/>
  <c r="H23" i="95"/>
  <c r="G23" i="95"/>
  <c r="F23" i="95"/>
  <c r="E23" i="95"/>
  <c r="D23" i="95"/>
  <c r="C23" i="95"/>
  <c r="C22" i="95"/>
  <c r="L21" i="95"/>
  <c r="K21" i="95"/>
  <c r="J21" i="95"/>
  <c r="I21" i="95"/>
  <c r="H21" i="95"/>
  <c r="G21" i="95"/>
  <c r="F21" i="95"/>
  <c r="E21" i="95"/>
  <c r="D21" i="95"/>
  <c r="L20" i="95"/>
  <c r="K20" i="95"/>
  <c r="J20" i="95"/>
  <c r="I20" i="95"/>
  <c r="H20" i="95"/>
  <c r="G20" i="95"/>
  <c r="F20" i="95"/>
  <c r="E20" i="95"/>
  <c r="D20" i="95"/>
  <c r="C20" i="95"/>
  <c r="C19" i="95"/>
  <c r="L18" i="95"/>
  <c r="K18" i="95"/>
  <c r="J18" i="95"/>
  <c r="I18" i="95"/>
  <c r="H18" i="95"/>
  <c r="G18" i="95"/>
  <c r="F18" i="95"/>
  <c r="E18" i="95"/>
  <c r="D18" i="95"/>
  <c r="L17" i="95"/>
  <c r="K17" i="95"/>
  <c r="J17" i="95"/>
  <c r="I17" i="95"/>
  <c r="H17" i="95"/>
  <c r="G17" i="95"/>
  <c r="F17" i="95"/>
  <c r="E17" i="95"/>
  <c r="D17" i="95"/>
  <c r="C17" i="95"/>
  <c r="C16" i="95"/>
  <c r="L15" i="95"/>
  <c r="K15" i="95"/>
  <c r="J15" i="95"/>
  <c r="I15" i="95"/>
  <c r="H15" i="95"/>
  <c r="G15" i="95"/>
  <c r="F15" i="95"/>
  <c r="E15" i="95"/>
  <c r="D15" i="95"/>
  <c r="L14" i="95"/>
  <c r="K14" i="95"/>
  <c r="J14" i="95"/>
  <c r="I14" i="95"/>
  <c r="H14" i="95"/>
  <c r="G14" i="95"/>
  <c r="F14" i="95"/>
  <c r="E14" i="95"/>
  <c r="D14" i="95"/>
  <c r="C14" i="95"/>
  <c r="C13" i="95"/>
  <c r="L12" i="95"/>
  <c r="K12" i="95"/>
  <c r="J12" i="95"/>
  <c r="I12" i="95"/>
  <c r="H12" i="95"/>
  <c r="G12" i="95"/>
  <c r="F12" i="95"/>
  <c r="E12" i="95"/>
  <c r="D12" i="95"/>
  <c r="C10" i="95"/>
  <c r="AD23" i="192"/>
  <c r="AA23" i="192"/>
  <c r="X23" i="192"/>
  <c r="U23" i="192"/>
  <c r="Q23" i="192"/>
  <c r="AG23" i="192" s="1"/>
  <c r="P23" i="192"/>
  <c r="AF23" i="192" s="1"/>
  <c r="O23" i="192"/>
  <c r="L23" i="192"/>
  <c r="I23" i="192"/>
  <c r="F23" i="192"/>
  <c r="AD22" i="192"/>
  <c r="AA22" i="192"/>
  <c r="X22" i="192"/>
  <c r="U22" i="192"/>
  <c r="Q22" i="192"/>
  <c r="P22" i="192"/>
  <c r="AF22" i="192" s="1"/>
  <c r="O22" i="192"/>
  <c r="L22" i="192"/>
  <c r="I22" i="192"/>
  <c r="F22" i="192"/>
  <c r="AD21" i="192"/>
  <c r="AA21" i="192"/>
  <c r="X21" i="192"/>
  <c r="U21" i="192"/>
  <c r="Q21" i="192"/>
  <c r="AG21" i="192" s="1"/>
  <c r="P21" i="192"/>
  <c r="AF21" i="192" s="1"/>
  <c r="O21" i="192"/>
  <c r="L21" i="192"/>
  <c r="I21" i="192"/>
  <c r="F21" i="192"/>
  <c r="AD20" i="192"/>
  <c r="AA20" i="192"/>
  <c r="X20" i="192"/>
  <c r="U20" i="192"/>
  <c r="Q20" i="192"/>
  <c r="AG20" i="192" s="1"/>
  <c r="P20" i="192"/>
  <c r="AF20" i="192" s="1"/>
  <c r="O20" i="192"/>
  <c r="L20" i="192"/>
  <c r="I20" i="192"/>
  <c r="F20" i="192"/>
  <c r="AD19" i="192"/>
  <c r="AA19" i="192"/>
  <c r="X19" i="192"/>
  <c r="U19" i="192"/>
  <c r="Q19" i="192"/>
  <c r="AG19" i="192" s="1"/>
  <c r="P19" i="192"/>
  <c r="AF19" i="192" s="1"/>
  <c r="O19" i="192"/>
  <c r="L19" i="192"/>
  <c r="I19" i="192"/>
  <c r="F19" i="192"/>
  <c r="AD18" i="192"/>
  <c r="AA18" i="192"/>
  <c r="X18" i="192"/>
  <c r="U18" i="192"/>
  <c r="Q18" i="192"/>
  <c r="AG18" i="192" s="1"/>
  <c r="P18" i="192"/>
  <c r="O18" i="192"/>
  <c r="L18" i="192"/>
  <c r="I18" i="192"/>
  <c r="F18" i="192"/>
  <c r="AD17" i="192"/>
  <c r="AA17" i="192"/>
  <c r="X17" i="192"/>
  <c r="U17" i="192"/>
  <c r="Q17" i="192"/>
  <c r="AG17" i="192" s="1"/>
  <c r="P17" i="192"/>
  <c r="AF17" i="192" s="1"/>
  <c r="O17" i="192"/>
  <c r="L17" i="192"/>
  <c r="I17" i="192"/>
  <c r="F17" i="192"/>
  <c r="AD16" i="192"/>
  <c r="AA16" i="192"/>
  <c r="X16" i="192"/>
  <c r="U16" i="192"/>
  <c r="Q16" i="192"/>
  <c r="AG16" i="192" s="1"/>
  <c r="P16" i="192"/>
  <c r="AF16" i="192" s="1"/>
  <c r="O16" i="192"/>
  <c r="L16" i="192"/>
  <c r="I16" i="192"/>
  <c r="F16" i="192"/>
  <c r="AD15" i="192"/>
  <c r="AA15" i="192"/>
  <c r="X15" i="192"/>
  <c r="U15" i="192"/>
  <c r="Q15" i="192"/>
  <c r="AG15" i="192" s="1"/>
  <c r="P15" i="192"/>
  <c r="AF15" i="192" s="1"/>
  <c r="O15" i="192"/>
  <c r="L15" i="192"/>
  <c r="I15" i="192"/>
  <c r="F15" i="192"/>
  <c r="AD14" i="192"/>
  <c r="AA14" i="192"/>
  <c r="X14" i="192"/>
  <c r="U14" i="192"/>
  <c r="Q14" i="192"/>
  <c r="AG14" i="192" s="1"/>
  <c r="P14" i="192"/>
  <c r="O14" i="192"/>
  <c r="L14" i="192"/>
  <c r="I14" i="192"/>
  <c r="F14" i="192"/>
  <c r="AD13" i="192"/>
  <c r="AA13" i="192"/>
  <c r="X13" i="192"/>
  <c r="U13" i="192"/>
  <c r="Q13" i="192"/>
  <c r="AG13" i="192" s="1"/>
  <c r="P13" i="192"/>
  <c r="AF13" i="192" s="1"/>
  <c r="O13" i="192"/>
  <c r="L13" i="192"/>
  <c r="I13" i="192"/>
  <c r="F13" i="192"/>
  <c r="AD12" i="192"/>
  <c r="AA12" i="192"/>
  <c r="X12" i="192"/>
  <c r="U12" i="192"/>
  <c r="Q12" i="192"/>
  <c r="AG12" i="192" s="1"/>
  <c r="P12" i="192"/>
  <c r="AF12" i="192" s="1"/>
  <c r="O12" i="192"/>
  <c r="L12" i="192"/>
  <c r="I12" i="192"/>
  <c r="F12" i="192"/>
  <c r="AD11" i="192"/>
  <c r="AA11" i="192"/>
  <c r="X11" i="192"/>
  <c r="U11" i="192"/>
  <c r="Q11" i="192"/>
  <c r="AG11" i="192" s="1"/>
  <c r="P11" i="192"/>
  <c r="AF11" i="192" s="1"/>
  <c r="O11" i="192"/>
  <c r="L11" i="192"/>
  <c r="I11" i="192"/>
  <c r="F11" i="192"/>
  <c r="AD10" i="192"/>
  <c r="AA10" i="192"/>
  <c r="X10" i="192"/>
  <c r="U10" i="192"/>
  <c r="Q10" i="192"/>
  <c r="AG10" i="192" s="1"/>
  <c r="P10" i="192"/>
  <c r="O10" i="192"/>
  <c r="L10" i="192"/>
  <c r="I10" i="192"/>
  <c r="F10" i="192"/>
  <c r="P30" i="190"/>
  <c r="AE27" i="190"/>
  <c r="AB27" i="190"/>
  <c r="Y27" i="190"/>
  <c r="V27" i="190"/>
  <c r="R27" i="190"/>
  <c r="Q27" i="190"/>
  <c r="S27" i="190" s="1"/>
  <c r="O27" i="190"/>
  <c r="L27" i="190"/>
  <c r="I27" i="190"/>
  <c r="F27" i="190"/>
  <c r="AE25" i="190"/>
  <c r="AB25" i="190"/>
  <c r="Y25" i="190"/>
  <c r="V25" i="190"/>
  <c r="R25" i="190"/>
  <c r="Q25" i="190"/>
  <c r="O25" i="190"/>
  <c r="L25" i="190"/>
  <c r="I25" i="190"/>
  <c r="F25" i="190"/>
  <c r="AE24" i="190"/>
  <c r="AB24" i="190"/>
  <c r="Y24" i="190"/>
  <c r="V24" i="190"/>
  <c r="R24" i="190"/>
  <c r="Q24" i="190"/>
  <c r="O24" i="190"/>
  <c r="L24" i="190"/>
  <c r="I24" i="190"/>
  <c r="F24" i="190"/>
  <c r="AE23" i="190"/>
  <c r="AB23" i="190"/>
  <c r="Y23" i="190"/>
  <c r="V23" i="190"/>
  <c r="R23" i="190"/>
  <c r="Q23" i="190"/>
  <c r="O23" i="190"/>
  <c r="L23" i="190"/>
  <c r="I23" i="190"/>
  <c r="F23" i="190"/>
  <c r="AD22" i="190"/>
  <c r="AD26" i="190" s="1"/>
  <c r="AD28" i="190" s="1"/>
  <c r="AC22" i="190"/>
  <c r="AC26" i="190" s="1"/>
  <c r="AA22" i="190"/>
  <c r="AA26" i="190" s="1"/>
  <c r="Z22" i="190"/>
  <c r="Z26" i="190" s="1"/>
  <c r="Z28" i="190" s="1"/>
  <c r="X22" i="190"/>
  <c r="X26" i="190" s="1"/>
  <c r="W22" i="190"/>
  <c r="W26" i="190" s="1"/>
  <c r="U22" i="190"/>
  <c r="U26" i="190" s="1"/>
  <c r="T22" i="190"/>
  <c r="N22" i="190"/>
  <c r="N26" i="190" s="1"/>
  <c r="M22" i="190"/>
  <c r="M26" i="190" s="1"/>
  <c r="M28" i="190" s="1"/>
  <c r="K22" i="190"/>
  <c r="K26" i="190" s="1"/>
  <c r="J22" i="190"/>
  <c r="J26" i="190" s="1"/>
  <c r="H22" i="190"/>
  <c r="H26" i="190" s="1"/>
  <c r="G22" i="190"/>
  <c r="I22" i="190" s="1"/>
  <c r="E22" i="190"/>
  <c r="E26" i="190" s="1"/>
  <c r="E28" i="190" s="1"/>
  <c r="D22" i="190"/>
  <c r="D26" i="190" s="1"/>
  <c r="C22" i="190"/>
  <c r="C26" i="190" s="1"/>
  <c r="C28" i="190" s="1"/>
  <c r="AE21" i="190"/>
  <c r="AB21" i="190"/>
  <c r="Y21" i="190"/>
  <c r="V21" i="190"/>
  <c r="R21" i="190"/>
  <c r="Q21" i="190"/>
  <c r="O21" i="190"/>
  <c r="L21" i="190"/>
  <c r="I21" i="190"/>
  <c r="F21" i="190"/>
  <c r="AE20" i="190"/>
  <c r="AB20" i="190"/>
  <c r="Y20" i="190"/>
  <c r="V20" i="190"/>
  <c r="R20" i="190"/>
  <c r="Q20" i="190"/>
  <c r="O20" i="190"/>
  <c r="L20" i="190"/>
  <c r="I20" i="190"/>
  <c r="F20" i="190"/>
  <c r="AE19" i="190"/>
  <c r="AB19" i="190"/>
  <c r="Y19" i="190"/>
  <c r="V19" i="190"/>
  <c r="R19" i="190"/>
  <c r="Q19" i="190"/>
  <c r="O19" i="190"/>
  <c r="L19" i="190"/>
  <c r="I19" i="190"/>
  <c r="F19" i="190"/>
  <c r="AE18" i="190"/>
  <c r="AB18" i="190"/>
  <c r="Y18" i="190"/>
  <c r="V18" i="190"/>
  <c r="R18" i="190"/>
  <c r="Q18" i="190"/>
  <c r="O18" i="190"/>
  <c r="L18" i="190"/>
  <c r="I18" i="190"/>
  <c r="F18" i="190"/>
  <c r="AE17" i="190"/>
  <c r="AB17" i="190"/>
  <c r="Y17" i="190"/>
  <c r="V17" i="190"/>
  <c r="R17" i="190"/>
  <c r="Q17" i="190"/>
  <c r="O17" i="190"/>
  <c r="L17" i="190"/>
  <c r="I17" i="190"/>
  <c r="F17" i="190"/>
  <c r="AE16" i="190"/>
  <c r="AB16" i="190"/>
  <c r="Y16" i="190"/>
  <c r="V16" i="190"/>
  <c r="R16" i="190"/>
  <c r="Q16" i="190"/>
  <c r="O16" i="190"/>
  <c r="L16" i="190"/>
  <c r="I16" i="190"/>
  <c r="F16" i="190"/>
  <c r="AE15" i="190"/>
  <c r="AB15" i="190"/>
  <c r="Y15" i="190"/>
  <c r="V15" i="190"/>
  <c r="R15" i="190"/>
  <c r="Q15" i="190"/>
  <c r="O15" i="190"/>
  <c r="L15" i="190"/>
  <c r="I15" i="190"/>
  <c r="F15" i="190"/>
  <c r="AE14" i="190"/>
  <c r="AB14" i="190"/>
  <c r="Y14" i="190"/>
  <c r="V14" i="190"/>
  <c r="R14" i="190"/>
  <c r="Q14" i="190"/>
  <c r="O14" i="190"/>
  <c r="L14" i="190"/>
  <c r="I14" i="190"/>
  <c r="F14" i="190"/>
  <c r="AE13" i="190"/>
  <c r="AB13" i="190"/>
  <c r="Y13" i="190"/>
  <c r="V13" i="190"/>
  <c r="R13" i="190"/>
  <c r="Q13" i="190"/>
  <c r="O13" i="190"/>
  <c r="L13" i="190"/>
  <c r="I13" i="190"/>
  <c r="F13" i="190"/>
  <c r="AE12" i="190"/>
  <c r="AB12" i="190"/>
  <c r="Y12" i="190"/>
  <c r="V12" i="190"/>
  <c r="R12" i="190"/>
  <c r="Q12" i="190"/>
  <c r="O12" i="190"/>
  <c r="L12" i="190"/>
  <c r="I12" i="190"/>
  <c r="F12" i="190"/>
  <c r="AE11" i="190"/>
  <c r="AB11" i="190"/>
  <c r="Y11" i="190"/>
  <c r="V11" i="190"/>
  <c r="R11" i="190"/>
  <c r="Q11" i="190"/>
  <c r="O11" i="190"/>
  <c r="L11" i="190"/>
  <c r="I11" i="190"/>
  <c r="F11" i="190"/>
  <c r="AE10" i="190"/>
  <c r="AB10" i="190"/>
  <c r="Y10" i="190"/>
  <c r="V10" i="190"/>
  <c r="R10" i="190"/>
  <c r="Q10" i="190"/>
  <c r="O10" i="190"/>
  <c r="L10" i="190"/>
  <c r="I10" i="190"/>
  <c r="F10" i="190"/>
  <c r="Q27" i="134" l="1"/>
  <c r="F54" i="134"/>
  <c r="E57" i="134"/>
  <c r="L57" i="134" s="1"/>
  <c r="G18" i="269"/>
  <c r="M29" i="269"/>
  <c r="M51" i="269"/>
  <c r="O70" i="269"/>
  <c r="F18" i="269"/>
  <c r="M39" i="269"/>
  <c r="M38" i="269"/>
  <c r="M46" i="269"/>
  <c r="S70" i="269"/>
  <c r="P18" i="269"/>
  <c r="T18" i="269"/>
  <c r="X18" i="269"/>
  <c r="J18" i="269"/>
  <c r="M26" i="269"/>
  <c r="M34" i="269"/>
  <c r="W70" i="269"/>
  <c r="N31" i="303"/>
  <c r="N33" i="303" s="1"/>
  <c r="R58" i="96"/>
  <c r="R37" i="96"/>
  <c r="K39" i="96"/>
  <c r="K45" i="96" s="1"/>
  <c r="F40" i="96"/>
  <c r="F46" i="96" s="1"/>
  <c r="O40" i="96"/>
  <c r="O46" i="96" s="1"/>
  <c r="Q52" i="96"/>
  <c r="S52" i="96" s="1"/>
  <c r="L39" i="96"/>
  <c r="L45" i="96" s="1"/>
  <c r="I40" i="96"/>
  <c r="I46" i="96" s="1"/>
  <c r="F39" i="96"/>
  <c r="F45" i="96" s="1"/>
  <c r="O39" i="96"/>
  <c r="K40" i="96"/>
  <c r="K46" i="96" s="1"/>
  <c r="R52" i="96"/>
  <c r="Q20" i="96"/>
  <c r="S20" i="96" s="1"/>
  <c r="Q21" i="96"/>
  <c r="S21" i="96" s="1"/>
  <c r="G39" i="96"/>
  <c r="G45" i="96" s="1"/>
  <c r="P39" i="96"/>
  <c r="P45" i="96" s="1"/>
  <c r="N40" i="96"/>
  <c r="R40" i="96" s="1"/>
  <c r="S21" i="190"/>
  <c r="S25" i="190"/>
  <c r="S11" i="190"/>
  <c r="S13" i="190"/>
  <c r="S15" i="190"/>
  <c r="S17" i="190"/>
  <c r="S19" i="190"/>
  <c r="S10" i="190"/>
  <c r="S18" i="190"/>
  <c r="F22" i="190"/>
  <c r="O22" i="190"/>
  <c r="AE22" i="190"/>
  <c r="R22" i="190"/>
  <c r="R26" i="190" s="1"/>
  <c r="S12" i="190"/>
  <c r="S14" i="190"/>
  <c r="V22" i="190"/>
  <c r="S23" i="190"/>
  <c r="Y22" i="190"/>
  <c r="S20" i="190"/>
  <c r="S24" i="190"/>
  <c r="R10" i="192"/>
  <c r="R14" i="192"/>
  <c r="R18" i="192"/>
  <c r="AF10" i="192"/>
  <c r="AF14" i="192"/>
  <c r="AF18" i="192"/>
  <c r="R22" i="192"/>
  <c r="R23" i="192"/>
  <c r="R11" i="192"/>
  <c r="R15" i="192"/>
  <c r="R19" i="192"/>
  <c r="L13" i="134"/>
  <c r="U33" i="303"/>
  <c r="Y33" i="303"/>
  <c r="E32" i="303"/>
  <c r="E33" i="303" s="1"/>
  <c r="I32" i="303"/>
  <c r="I33" i="303" s="1"/>
  <c r="M32" i="303"/>
  <c r="M33" i="303" s="1"/>
  <c r="E17" i="303"/>
  <c r="I17" i="303"/>
  <c r="M17" i="303"/>
  <c r="P30" i="134"/>
  <c r="R31" i="134"/>
  <c r="P20" i="134"/>
  <c r="R26" i="134"/>
  <c r="X24" i="134"/>
  <c r="X9" i="134"/>
  <c r="Q38" i="134"/>
  <c r="Q43" i="134"/>
  <c r="E55" i="134"/>
  <c r="L55" i="134" s="1"/>
  <c r="U29" i="178"/>
  <c r="Y29" i="178"/>
  <c r="G33" i="178"/>
  <c r="K33" i="178"/>
  <c r="S33" i="178"/>
  <c r="W33" i="178"/>
  <c r="X12" i="134"/>
  <c r="Q46" i="134"/>
  <c r="U53" i="178"/>
  <c r="Y53" i="178"/>
  <c r="G40" i="178"/>
  <c r="K40" i="178"/>
  <c r="H44" i="178"/>
  <c r="L44" i="178"/>
  <c r="E48" i="178"/>
  <c r="I48" i="178"/>
  <c r="M48" i="178"/>
  <c r="F52" i="178"/>
  <c r="J52" i="178"/>
  <c r="G56" i="178"/>
  <c r="K56" i="178"/>
  <c r="H60" i="178"/>
  <c r="L60" i="178"/>
  <c r="H52" i="134"/>
  <c r="W13" i="178"/>
  <c r="U17" i="178"/>
  <c r="Y17" i="178"/>
  <c r="S21" i="178"/>
  <c r="W21" i="178"/>
  <c r="U25" i="178"/>
  <c r="Y25" i="178"/>
  <c r="G25" i="134"/>
  <c r="G23" i="134"/>
  <c r="Q48" i="134"/>
  <c r="G49" i="134"/>
  <c r="F25" i="178"/>
  <c r="F59" i="303"/>
  <c r="J59" i="303"/>
  <c r="N59" i="303"/>
  <c r="V59" i="303"/>
  <c r="Z59" i="303"/>
  <c r="AD59" i="303"/>
  <c r="K22" i="28"/>
  <c r="K26" i="28" s="1"/>
  <c r="K28" i="28" s="1"/>
  <c r="G10" i="134"/>
  <c r="G12" i="134"/>
  <c r="P44" i="134"/>
  <c r="G19" i="134"/>
  <c r="X19" i="134"/>
  <c r="T22" i="134"/>
  <c r="S25" i="134"/>
  <c r="H44" i="134"/>
  <c r="G45" i="134"/>
  <c r="X17" i="178"/>
  <c r="V21" i="178"/>
  <c r="T25" i="178"/>
  <c r="V13" i="178"/>
  <c r="Z13" i="178"/>
  <c r="T17" i="178"/>
  <c r="R21" i="178"/>
  <c r="Z21" i="178"/>
  <c r="X25" i="178"/>
  <c r="J29" i="178"/>
  <c r="R29" i="178"/>
  <c r="V29" i="178"/>
  <c r="Z29" i="178"/>
  <c r="U55" i="178"/>
  <c r="Y55" i="178"/>
  <c r="H33" i="178"/>
  <c r="L33" i="178"/>
  <c r="T33" i="178"/>
  <c r="X33" i="178"/>
  <c r="Q31" i="134"/>
  <c r="G16" i="134"/>
  <c r="G18" i="134"/>
  <c r="G21" i="134"/>
  <c r="D55" i="134"/>
  <c r="H55" i="134" s="1"/>
  <c r="R37" i="178"/>
  <c r="V37" i="178"/>
  <c r="Z37" i="178"/>
  <c r="T38" i="178"/>
  <c r="X38" i="178"/>
  <c r="T41" i="178"/>
  <c r="X41" i="178"/>
  <c r="R42" i="178"/>
  <c r="V42" i="178"/>
  <c r="Z42" i="178"/>
  <c r="T43" i="178"/>
  <c r="X43" i="178"/>
  <c r="T46" i="178"/>
  <c r="X46" i="178"/>
  <c r="R47" i="178"/>
  <c r="V47" i="178"/>
  <c r="Z47" i="178"/>
  <c r="T49" i="178"/>
  <c r="X49" i="178"/>
  <c r="T51" i="178"/>
  <c r="X51" i="178"/>
  <c r="R53" i="178"/>
  <c r="V53" i="178"/>
  <c r="Z53" i="178"/>
  <c r="H40" i="178"/>
  <c r="L40" i="178"/>
  <c r="E44" i="178"/>
  <c r="I44" i="178"/>
  <c r="M44" i="178"/>
  <c r="F48" i="178"/>
  <c r="J48" i="178"/>
  <c r="G52" i="178"/>
  <c r="K52" i="178"/>
  <c r="H56" i="178"/>
  <c r="L56" i="178"/>
  <c r="E60" i="178"/>
  <c r="I60" i="178"/>
  <c r="M60" i="178"/>
  <c r="Q37" i="134"/>
  <c r="R43" i="134"/>
  <c r="X43" i="134" s="1"/>
  <c r="X16" i="134"/>
  <c r="T17" i="134"/>
  <c r="Q50" i="134"/>
  <c r="F55" i="134"/>
  <c r="D57" i="134"/>
  <c r="R39" i="178"/>
  <c r="V39" i="178"/>
  <c r="Z39" i="178"/>
  <c r="R45" i="178"/>
  <c r="V45" i="178"/>
  <c r="Z45" i="178"/>
  <c r="F28" i="134"/>
  <c r="Q42" i="134"/>
  <c r="R20" i="134"/>
  <c r="T19" i="134"/>
  <c r="X13" i="178"/>
  <c r="R17" i="178"/>
  <c r="V17" i="178"/>
  <c r="Z17" i="178"/>
  <c r="T21" i="178"/>
  <c r="X21" i="178"/>
  <c r="Z25" i="178"/>
  <c r="Y51" i="178"/>
  <c r="S29" i="178"/>
  <c r="W29" i="178"/>
  <c r="R55" i="178"/>
  <c r="V55" i="178"/>
  <c r="Z55" i="178"/>
  <c r="E33" i="178"/>
  <c r="I33" i="178"/>
  <c r="M33" i="178"/>
  <c r="U33" i="178"/>
  <c r="Y33" i="178"/>
  <c r="E57" i="303"/>
  <c r="I57" i="303"/>
  <c r="M57" i="303"/>
  <c r="Y57" i="303"/>
  <c r="AC57" i="303"/>
  <c r="S10" i="134"/>
  <c r="R38" i="134"/>
  <c r="P40" i="134"/>
  <c r="S16" i="134"/>
  <c r="X25" i="134"/>
  <c r="G51" i="134"/>
  <c r="T37" i="178"/>
  <c r="X37" i="178"/>
  <c r="R38" i="178"/>
  <c r="V38" i="178"/>
  <c r="Z38" i="178"/>
  <c r="T39" i="178"/>
  <c r="X39" i="178"/>
  <c r="T42" i="178"/>
  <c r="T44" i="178" s="1"/>
  <c r="X42" i="178"/>
  <c r="R43" i="178"/>
  <c r="V43" i="178"/>
  <c r="Z43" i="178"/>
  <c r="T45" i="178"/>
  <c r="X45" i="178"/>
  <c r="T47" i="178"/>
  <c r="X47" i="178"/>
  <c r="R49" i="178"/>
  <c r="V49" i="178"/>
  <c r="Z49" i="178"/>
  <c r="S53" i="178"/>
  <c r="W53" i="178"/>
  <c r="U54" i="178"/>
  <c r="U56" i="178" s="1"/>
  <c r="Y54" i="178"/>
  <c r="E40" i="178"/>
  <c r="I40" i="178"/>
  <c r="M40" i="178"/>
  <c r="F44" i="178"/>
  <c r="J44" i="178"/>
  <c r="G48" i="178"/>
  <c r="K48" i="178"/>
  <c r="H52" i="178"/>
  <c r="L52" i="178"/>
  <c r="E56" i="178"/>
  <c r="I56" i="178"/>
  <c r="M56" i="178"/>
  <c r="F60" i="178"/>
  <c r="J60" i="178"/>
  <c r="H56" i="303"/>
  <c r="J22" i="28"/>
  <c r="J26" i="28" s="1"/>
  <c r="J28" i="28" s="1"/>
  <c r="T9" i="134"/>
  <c r="Q44" i="134"/>
  <c r="X17" i="134"/>
  <c r="P26" i="134"/>
  <c r="T26" i="134" s="1"/>
  <c r="Q26" i="134"/>
  <c r="X26" i="134" s="1"/>
  <c r="R50" i="134"/>
  <c r="X23" i="134"/>
  <c r="S24" i="134"/>
  <c r="F58" i="134"/>
  <c r="D56" i="134"/>
  <c r="T54" i="178"/>
  <c r="X54" i="178"/>
  <c r="AH37" i="303"/>
  <c r="AI37" i="303" s="1"/>
  <c r="AK37" i="303" s="1"/>
  <c r="E59" i="303"/>
  <c r="I59" i="303"/>
  <c r="M59" i="303"/>
  <c r="U59" i="303"/>
  <c r="Y59" i="303"/>
  <c r="AC59" i="303"/>
  <c r="AH45" i="303"/>
  <c r="AI45" i="303" s="1"/>
  <c r="AK45" i="303" s="1"/>
  <c r="AH47" i="303"/>
  <c r="AI47" i="303" s="1"/>
  <c r="AK47" i="303" s="1"/>
  <c r="AH53" i="303"/>
  <c r="AI53" i="303" s="1"/>
  <c r="AK53" i="303" s="1"/>
  <c r="AH54" i="303"/>
  <c r="AI54" i="303" s="1"/>
  <c r="AK54" i="303" s="1"/>
  <c r="E56" i="303"/>
  <c r="I56" i="303"/>
  <c r="M56" i="303"/>
  <c r="U56" i="303"/>
  <c r="Y56" i="303"/>
  <c r="AC56" i="303"/>
  <c r="G9" i="134"/>
  <c r="T11" i="134"/>
  <c r="X13" i="134"/>
  <c r="T18" i="134"/>
  <c r="H24" i="134"/>
  <c r="L25" i="134"/>
  <c r="F56" i="134"/>
  <c r="G39" i="134"/>
  <c r="G40" i="134"/>
  <c r="F47" i="134"/>
  <c r="D54" i="134"/>
  <c r="H54" i="134" s="1"/>
  <c r="Y13" i="178"/>
  <c r="R41" i="178"/>
  <c r="V41" i="178"/>
  <c r="V57" i="178" s="1"/>
  <c r="Z41" i="178"/>
  <c r="S17" i="178"/>
  <c r="W17" i="178"/>
  <c r="R46" i="178"/>
  <c r="R48" i="178" s="1"/>
  <c r="V46" i="178"/>
  <c r="Z46" i="178"/>
  <c r="Z48" i="178" s="1"/>
  <c r="U21" i="178"/>
  <c r="Y21" i="178"/>
  <c r="W25" i="178"/>
  <c r="R51" i="178"/>
  <c r="V51" i="178"/>
  <c r="Z51" i="178"/>
  <c r="Y56" i="178"/>
  <c r="T29" i="178"/>
  <c r="X29" i="178"/>
  <c r="S55" i="178"/>
  <c r="W55" i="178"/>
  <c r="F33" i="178"/>
  <c r="J33" i="178"/>
  <c r="R33" i="178"/>
  <c r="V33" i="178"/>
  <c r="Z33" i="178"/>
  <c r="F57" i="303"/>
  <c r="J57" i="303"/>
  <c r="N57" i="303"/>
  <c r="V57" i="303"/>
  <c r="Z57" i="303"/>
  <c r="AD57" i="303"/>
  <c r="H57" i="303"/>
  <c r="L57" i="303"/>
  <c r="P57" i="303"/>
  <c r="X57" i="303"/>
  <c r="AB57" i="303"/>
  <c r="AF57" i="303"/>
  <c r="H52" i="303"/>
  <c r="L52" i="303"/>
  <c r="P52" i="303"/>
  <c r="X52" i="303"/>
  <c r="AB52" i="303"/>
  <c r="AF52" i="303"/>
  <c r="I22" i="28"/>
  <c r="I26" i="28" s="1"/>
  <c r="I28" i="28" s="1"/>
  <c r="E27" i="134"/>
  <c r="G11" i="134"/>
  <c r="Q29" i="134"/>
  <c r="P42" i="134"/>
  <c r="Q20" i="134"/>
  <c r="X18" i="134"/>
  <c r="R46" i="134"/>
  <c r="S23" i="134"/>
  <c r="G37" i="134"/>
  <c r="F41" i="134"/>
  <c r="G43" i="134"/>
  <c r="F57" i="134"/>
  <c r="F53" i="134"/>
  <c r="L52" i="134"/>
  <c r="W51" i="178"/>
  <c r="T53" i="178"/>
  <c r="X53" i="178"/>
  <c r="R54" i="178"/>
  <c r="V54" i="178"/>
  <c r="V56" i="178" s="1"/>
  <c r="Z54" i="178"/>
  <c r="T55" i="178"/>
  <c r="X55" i="178"/>
  <c r="F40" i="178"/>
  <c r="J40" i="178"/>
  <c r="G44" i="178"/>
  <c r="K44" i="178"/>
  <c r="H48" i="178"/>
  <c r="L48" i="178"/>
  <c r="E52" i="178"/>
  <c r="I52" i="178"/>
  <c r="M52" i="178"/>
  <c r="F56" i="178"/>
  <c r="J56" i="178"/>
  <c r="G60" i="178"/>
  <c r="K60" i="178"/>
  <c r="AH41" i="303"/>
  <c r="AI41" i="303" s="1"/>
  <c r="AK41" i="303" s="1"/>
  <c r="G48" i="303"/>
  <c r="K48" i="303"/>
  <c r="O48" i="303"/>
  <c r="W48" i="303"/>
  <c r="AA48" i="303"/>
  <c r="AE48" i="303"/>
  <c r="AH50" i="303"/>
  <c r="AI50" i="303" s="1"/>
  <c r="AK50" i="303" s="1"/>
  <c r="M15" i="269"/>
  <c r="H76" i="269"/>
  <c r="H78" i="269" s="1"/>
  <c r="Q76" i="269"/>
  <c r="Q78" i="269" s="1"/>
  <c r="G77" i="269"/>
  <c r="G78" i="269" s="1"/>
  <c r="M16" i="269"/>
  <c r="K18" i="269"/>
  <c r="M28" i="269"/>
  <c r="M30" i="269" s="1"/>
  <c r="M40" i="269"/>
  <c r="M42" i="269" s="1"/>
  <c r="M52" i="269"/>
  <c r="M54" i="269" s="1"/>
  <c r="M64" i="269"/>
  <c r="M66" i="269" s="1"/>
  <c r="M68" i="269"/>
  <c r="M70" i="269" s="1"/>
  <c r="P70" i="269"/>
  <c r="T70" i="269"/>
  <c r="X70" i="269"/>
  <c r="M72" i="269"/>
  <c r="M74" i="269" s="1"/>
  <c r="E76" i="269"/>
  <c r="E78" i="269" s="1"/>
  <c r="I76" i="269"/>
  <c r="I78" i="269" s="1"/>
  <c r="R76" i="269"/>
  <c r="R78" i="269" s="1"/>
  <c r="V76" i="269"/>
  <c r="V78" i="269" s="1"/>
  <c r="Z76" i="269"/>
  <c r="Z78" i="269" s="1"/>
  <c r="U76" i="269"/>
  <c r="U78" i="269" s="1"/>
  <c r="M17" i="269"/>
  <c r="M77" i="269" s="1"/>
  <c r="L18" i="269"/>
  <c r="Y70" i="269"/>
  <c r="F13" i="303"/>
  <c r="J13" i="303"/>
  <c r="N13" i="303"/>
  <c r="V13" i="303"/>
  <c r="Z13" i="303"/>
  <c r="AD13" i="303"/>
  <c r="AA31" i="303"/>
  <c r="AA33" i="303" s="1"/>
  <c r="F58" i="303"/>
  <c r="F60" i="303" s="1"/>
  <c r="J58" i="303"/>
  <c r="N58" i="303"/>
  <c r="V58" i="303"/>
  <c r="Z58" i="303"/>
  <c r="Z60" i="303" s="1"/>
  <c r="AD58" i="303"/>
  <c r="F44" i="303"/>
  <c r="J44" i="303"/>
  <c r="N44" i="303"/>
  <c r="V44" i="303"/>
  <c r="Z44" i="303"/>
  <c r="AD44" i="303"/>
  <c r="AH43" i="303"/>
  <c r="AI43" i="303" s="1"/>
  <c r="AK43" i="303" s="1"/>
  <c r="AH46" i="303"/>
  <c r="AH49" i="303"/>
  <c r="AI49" i="303" s="1"/>
  <c r="AK49" i="303" s="1"/>
  <c r="E58" i="303"/>
  <c r="E60" i="303" s="1"/>
  <c r="Y58" i="303"/>
  <c r="G13" i="303"/>
  <c r="K13" i="303"/>
  <c r="O13" i="303"/>
  <c r="W13" i="303"/>
  <c r="AE13" i="303"/>
  <c r="I58" i="303"/>
  <c r="AC58" i="303"/>
  <c r="H13" i="303"/>
  <c r="L13" i="303"/>
  <c r="P13" i="303"/>
  <c r="X13" i="303"/>
  <c r="AB13" i="303"/>
  <c r="AF13" i="303"/>
  <c r="H58" i="303"/>
  <c r="H60" i="303" s="1"/>
  <c r="H40" i="303"/>
  <c r="L58" i="303"/>
  <c r="L60" i="303" s="1"/>
  <c r="L40" i="303"/>
  <c r="P58" i="303"/>
  <c r="P60" i="303" s="1"/>
  <c r="P40" i="303"/>
  <c r="X58" i="303"/>
  <c r="X60" i="303" s="1"/>
  <c r="X40" i="303"/>
  <c r="AB58" i="303"/>
  <c r="AB60" i="303" s="1"/>
  <c r="AB40" i="303"/>
  <c r="AF58" i="303"/>
  <c r="AF60" i="303" s="1"/>
  <c r="AF40" i="303"/>
  <c r="AH51" i="303"/>
  <c r="AI51" i="303" s="1"/>
  <c r="AK51" i="303" s="1"/>
  <c r="AH55" i="303"/>
  <c r="AI55" i="303" s="1"/>
  <c r="AK55" i="303" s="1"/>
  <c r="M58" i="303"/>
  <c r="M60" i="303" s="1"/>
  <c r="E13" i="303"/>
  <c r="I13" i="303"/>
  <c r="M13" i="303"/>
  <c r="U13" i="303"/>
  <c r="Y13" i="303"/>
  <c r="AC13" i="303"/>
  <c r="AH39" i="303"/>
  <c r="AH42" i="303"/>
  <c r="U58" i="303"/>
  <c r="U60" i="303" s="1"/>
  <c r="AH38" i="303"/>
  <c r="G40" i="303"/>
  <c r="K40" i="303"/>
  <c r="O40" i="303"/>
  <c r="W40" i="303"/>
  <c r="AA40" i="303"/>
  <c r="AE40" i="303"/>
  <c r="U48" i="303"/>
  <c r="U57" i="303"/>
  <c r="U40" i="301"/>
  <c r="V40" i="301"/>
  <c r="Z40" i="301"/>
  <c r="AD40" i="301"/>
  <c r="AC58" i="301"/>
  <c r="AC60" i="301" s="1"/>
  <c r="W40" i="301"/>
  <c r="AA40" i="301"/>
  <c r="AE40" i="301"/>
  <c r="Y40" i="301"/>
  <c r="X40" i="301"/>
  <c r="AB40" i="301"/>
  <c r="AF40" i="301"/>
  <c r="AH56" i="300"/>
  <c r="AI56" i="300" s="1"/>
  <c r="AI54" i="300"/>
  <c r="AK54" i="300" s="1"/>
  <c r="V60" i="300"/>
  <c r="Z60" i="300"/>
  <c r="AD60" i="300"/>
  <c r="X60" i="300"/>
  <c r="AB60" i="300"/>
  <c r="AF60" i="300"/>
  <c r="AI37" i="300"/>
  <c r="AK37" i="300" s="1"/>
  <c r="AH57" i="300"/>
  <c r="AI57" i="300" s="1"/>
  <c r="AK57" i="300" s="1"/>
  <c r="AI38" i="300"/>
  <c r="AK38" i="300" s="1"/>
  <c r="AH58" i="300"/>
  <c r="AH40" i="300"/>
  <c r="AI40" i="300" s="1"/>
  <c r="AI39" i="300"/>
  <c r="AK39" i="300" s="1"/>
  <c r="AI46" i="300"/>
  <c r="AK46" i="300" s="1"/>
  <c r="AH48" i="300"/>
  <c r="AI48" i="300" s="1"/>
  <c r="AI50" i="300"/>
  <c r="AK50" i="300" s="1"/>
  <c r="AH52" i="300"/>
  <c r="AI52" i="300" s="1"/>
  <c r="Y58" i="300"/>
  <c r="Y60" i="300" s="1"/>
  <c r="W40" i="300"/>
  <c r="AA40" i="300"/>
  <c r="AE40" i="300"/>
  <c r="X44" i="300"/>
  <c r="AB44" i="300"/>
  <c r="AF44" i="300"/>
  <c r="U48" i="300"/>
  <c r="U57" i="300"/>
  <c r="AH42" i="300"/>
  <c r="U58" i="300"/>
  <c r="U60" i="300" s="1"/>
  <c r="AC58" i="300"/>
  <c r="AC60" i="300" s="1"/>
  <c r="AH43" i="300"/>
  <c r="AI43" i="300" s="1"/>
  <c r="AK43" i="300" s="1"/>
  <c r="AI46" i="299"/>
  <c r="AK46" i="299" s="1"/>
  <c r="AH48" i="299"/>
  <c r="AI48" i="299" s="1"/>
  <c r="AI37" i="299"/>
  <c r="AK37" i="299" s="1"/>
  <c r="AH57" i="299"/>
  <c r="AI57" i="299" s="1"/>
  <c r="AK57" i="299" s="1"/>
  <c r="AH58" i="299"/>
  <c r="AI38" i="299"/>
  <c r="AK38" i="299" s="1"/>
  <c r="AH56" i="299"/>
  <c r="AI56" i="299" s="1"/>
  <c r="AI54" i="299"/>
  <c r="AK54" i="299" s="1"/>
  <c r="AD60" i="299"/>
  <c r="AI50" i="299"/>
  <c r="AK50" i="299" s="1"/>
  <c r="AH52" i="299"/>
  <c r="AI52" i="299" s="1"/>
  <c r="W40" i="299"/>
  <c r="AA40" i="299"/>
  <c r="AE40" i="299"/>
  <c r="U48" i="299"/>
  <c r="U57" i="299"/>
  <c r="AH39" i="299"/>
  <c r="AH42" i="299"/>
  <c r="U58" i="299"/>
  <c r="U60" i="299" s="1"/>
  <c r="Z59" i="299"/>
  <c r="Z60" i="299" s="1"/>
  <c r="X40" i="299"/>
  <c r="AB40" i="299"/>
  <c r="AF40" i="299"/>
  <c r="Y44" i="299"/>
  <c r="AC44" i="299"/>
  <c r="AH55" i="299"/>
  <c r="AI55" i="299" s="1"/>
  <c r="AK55" i="299" s="1"/>
  <c r="V59" i="299"/>
  <c r="V60" i="299" s="1"/>
  <c r="AD59" i="299"/>
  <c r="U40" i="299"/>
  <c r="Y40" i="299"/>
  <c r="AC40" i="299"/>
  <c r="V40" i="178"/>
  <c r="I13" i="178"/>
  <c r="M13" i="178"/>
  <c r="E17" i="178"/>
  <c r="M17" i="178"/>
  <c r="I21" i="178"/>
  <c r="R50" i="178"/>
  <c r="E25" i="178"/>
  <c r="Z50" i="178"/>
  <c r="M25" i="178"/>
  <c r="U37" i="178"/>
  <c r="Y37" i="178"/>
  <c r="S38" i="178"/>
  <c r="W38" i="178"/>
  <c r="U39" i="178"/>
  <c r="Y39" i="178"/>
  <c r="F13" i="178"/>
  <c r="J13" i="178"/>
  <c r="U41" i="178"/>
  <c r="Y41" i="178"/>
  <c r="S42" i="178"/>
  <c r="W42" i="178"/>
  <c r="U43" i="178"/>
  <c r="Y43" i="178"/>
  <c r="F17" i="178"/>
  <c r="J17" i="178"/>
  <c r="U45" i="178"/>
  <c r="Y45" i="178"/>
  <c r="S46" i="178"/>
  <c r="W46" i="178"/>
  <c r="U47" i="178"/>
  <c r="Y47" i="178"/>
  <c r="F21" i="178"/>
  <c r="J21" i="178"/>
  <c r="U49" i="178"/>
  <c r="Y49" i="178"/>
  <c r="S50" i="178"/>
  <c r="W50" i="178"/>
  <c r="R25" i="178"/>
  <c r="V25" i="178"/>
  <c r="U51" i="178"/>
  <c r="J25" i="178"/>
  <c r="R40" i="178"/>
  <c r="Z40" i="178"/>
  <c r="E13" i="178"/>
  <c r="I17" i="178"/>
  <c r="E21" i="178"/>
  <c r="M21" i="178"/>
  <c r="V50" i="178"/>
  <c r="I25" i="178"/>
  <c r="X40" i="178"/>
  <c r="G13" i="178"/>
  <c r="K13" i="178"/>
  <c r="X44" i="178"/>
  <c r="G17" i="178"/>
  <c r="K17" i="178"/>
  <c r="T48" i="178"/>
  <c r="G21" i="178"/>
  <c r="K21" i="178"/>
  <c r="T50" i="178"/>
  <c r="G25" i="178"/>
  <c r="X50" i="178"/>
  <c r="X52" i="178" s="1"/>
  <c r="K25" i="178"/>
  <c r="S25" i="178"/>
  <c r="S37" i="178"/>
  <c r="W37" i="178"/>
  <c r="U38" i="178"/>
  <c r="Y38" i="178"/>
  <c r="S39" i="178"/>
  <c r="W39" i="178"/>
  <c r="H13" i="178"/>
  <c r="L13" i="178"/>
  <c r="S41" i="178"/>
  <c r="W41" i="178"/>
  <c r="U42" i="178"/>
  <c r="Y42" i="178"/>
  <c r="S43" i="178"/>
  <c r="W43" i="178"/>
  <c r="H17" i="178"/>
  <c r="L17" i="178"/>
  <c r="S45" i="178"/>
  <c r="W45" i="178"/>
  <c r="U46" i="178"/>
  <c r="Y46" i="178"/>
  <c r="S47" i="178"/>
  <c r="W47" i="178"/>
  <c r="H21" i="178"/>
  <c r="L21" i="178"/>
  <c r="S49" i="178"/>
  <c r="W49" i="178"/>
  <c r="U50" i="178"/>
  <c r="H25" i="178"/>
  <c r="Y50" i="178"/>
  <c r="Y52" i="178" s="1"/>
  <c r="L25" i="178"/>
  <c r="S51" i="178"/>
  <c r="G29" i="178"/>
  <c r="K29" i="178"/>
  <c r="S54" i="178"/>
  <c r="S56" i="178" s="1"/>
  <c r="W54" i="178"/>
  <c r="H29" i="178"/>
  <c r="L29" i="178"/>
  <c r="E29" i="178"/>
  <c r="I29" i="178"/>
  <c r="M29" i="178"/>
  <c r="T58" i="187"/>
  <c r="T60" i="187" s="1"/>
  <c r="X58" i="187"/>
  <c r="X60" i="187" s="1"/>
  <c r="S58" i="187"/>
  <c r="S60" i="187" s="1"/>
  <c r="U58" i="187"/>
  <c r="U60" i="187" s="1"/>
  <c r="Y58" i="187"/>
  <c r="Y60" i="187" s="1"/>
  <c r="W58" i="187"/>
  <c r="W60" i="187" s="1"/>
  <c r="R40" i="187"/>
  <c r="V40" i="187"/>
  <c r="Z40" i="187"/>
  <c r="T60" i="167"/>
  <c r="X60" i="167"/>
  <c r="R60" i="167"/>
  <c r="V60" i="167"/>
  <c r="Z60" i="167"/>
  <c r="S58" i="167"/>
  <c r="S60" i="167" s="1"/>
  <c r="T40" i="167"/>
  <c r="X40" i="167"/>
  <c r="U40" i="167"/>
  <c r="Y40" i="167"/>
  <c r="W58" i="167"/>
  <c r="W60" i="167" s="1"/>
  <c r="R40" i="167"/>
  <c r="V40" i="167"/>
  <c r="Z40" i="167"/>
  <c r="U60" i="159"/>
  <c r="Y60" i="159"/>
  <c r="S58" i="159"/>
  <c r="S60" i="159" s="1"/>
  <c r="T58" i="159"/>
  <c r="T60" i="159" s="1"/>
  <c r="X58" i="159"/>
  <c r="X60" i="159" s="1"/>
  <c r="U40" i="159"/>
  <c r="Y40" i="159"/>
  <c r="W58" i="159"/>
  <c r="W60" i="159" s="1"/>
  <c r="R40" i="159"/>
  <c r="V40" i="159"/>
  <c r="Z40" i="159"/>
  <c r="K11" i="4"/>
  <c r="N14" i="4"/>
  <c r="J20" i="4"/>
  <c r="N24" i="4"/>
  <c r="I25" i="4"/>
  <c r="D26" i="4"/>
  <c r="K17" i="4" s="1"/>
  <c r="N11" i="4"/>
  <c r="I14" i="4"/>
  <c r="J17" i="4"/>
  <c r="K20" i="4"/>
  <c r="N23" i="4"/>
  <c r="I24" i="4"/>
  <c r="J25" i="4"/>
  <c r="J11" i="4"/>
  <c r="J23" i="4"/>
  <c r="T20" i="134"/>
  <c r="F27" i="134"/>
  <c r="R36" i="134"/>
  <c r="L9" i="134"/>
  <c r="S9" i="134"/>
  <c r="P37" i="134"/>
  <c r="D28" i="134"/>
  <c r="H10" i="134"/>
  <c r="Q28" i="134"/>
  <c r="F29" i="134"/>
  <c r="L11" i="134"/>
  <c r="S11" i="134"/>
  <c r="D30" i="134"/>
  <c r="P39" i="134"/>
  <c r="H12" i="134"/>
  <c r="Q30" i="134"/>
  <c r="S30" i="134" s="1"/>
  <c r="F31" i="134"/>
  <c r="R40" i="134"/>
  <c r="T40" i="134" s="1"/>
  <c r="D14" i="134"/>
  <c r="Q14" i="134"/>
  <c r="R42" i="134"/>
  <c r="F20" i="134"/>
  <c r="L15" i="134"/>
  <c r="S15" i="134"/>
  <c r="P43" i="134"/>
  <c r="H16" i="134"/>
  <c r="R44" i="134"/>
  <c r="L17" i="134"/>
  <c r="S17" i="134"/>
  <c r="P45" i="134"/>
  <c r="H18" i="134"/>
  <c r="D20" i="134"/>
  <c r="L21" i="134"/>
  <c r="S21" i="134"/>
  <c r="Q49" i="134"/>
  <c r="Q55" i="134" s="1"/>
  <c r="L22" i="134"/>
  <c r="X50" i="134"/>
  <c r="L23" i="134"/>
  <c r="T23" i="134"/>
  <c r="T25" i="134"/>
  <c r="P27" i="134"/>
  <c r="E28" i="134"/>
  <c r="P29" i="134"/>
  <c r="R30" i="134"/>
  <c r="T30" i="134" s="1"/>
  <c r="Q52" i="134"/>
  <c r="P14" i="134"/>
  <c r="X15" i="134"/>
  <c r="T16" i="134"/>
  <c r="Q51" i="134"/>
  <c r="L24" i="134"/>
  <c r="P28" i="134"/>
  <c r="Q36" i="134"/>
  <c r="H57" i="134"/>
  <c r="G57" i="134"/>
  <c r="G56" i="134"/>
  <c r="H56" i="134"/>
  <c r="R28" i="134"/>
  <c r="X10" i="134"/>
  <c r="Q39" i="134"/>
  <c r="E30" i="134"/>
  <c r="G13" i="134"/>
  <c r="P31" i="134"/>
  <c r="T13" i="134"/>
  <c r="E14" i="134"/>
  <c r="R14" i="134"/>
  <c r="G15" i="134"/>
  <c r="T15" i="134"/>
  <c r="G17" i="134"/>
  <c r="Q45" i="134"/>
  <c r="L18" i="134"/>
  <c r="L19" i="134"/>
  <c r="S19" i="134"/>
  <c r="E20" i="134"/>
  <c r="R48" i="134"/>
  <c r="F26" i="134"/>
  <c r="T21" i="134"/>
  <c r="S22" i="134"/>
  <c r="G24" i="134"/>
  <c r="R27" i="134"/>
  <c r="R29" i="134"/>
  <c r="D31" i="134"/>
  <c r="R37" i="134"/>
  <c r="X37" i="134" s="1"/>
  <c r="H38" i="134"/>
  <c r="T10" i="134"/>
  <c r="X11" i="134"/>
  <c r="T12" i="134"/>
  <c r="Q40" i="134"/>
  <c r="S40" i="134" s="1"/>
  <c r="E31" i="134"/>
  <c r="P49" i="134"/>
  <c r="D26" i="134"/>
  <c r="H22" i="134"/>
  <c r="P51" i="134"/>
  <c r="P36" i="134"/>
  <c r="D27" i="134"/>
  <c r="H9" i="134"/>
  <c r="L10" i="134"/>
  <c r="D29" i="134"/>
  <c r="P38" i="134"/>
  <c r="H11" i="134"/>
  <c r="R39" i="134"/>
  <c r="F30" i="134"/>
  <c r="L12" i="134"/>
  <c r="S12" i="134"/>
  <c r="H13" i="134"/>
  <c r="F14" i="134"/>
  <c r="S42" i="134"/>
  <c r="H15" i="134"/>
  <c r="L16" i="134"/>
  <c r="S44" i="134"/>
  <c r="H17" i="134"/>
  <c r="S18" i="134"/>
  <c r="G22" i="134"/>
  <c r="X22" i="134"/>
  <c r="T24" i="134"/>
  <c r="R52" i="134"/>
  <c r="E26" i="134"/>
  <c r="E29" i="134"/>
  <c r="L40" i="134"/>
  <c r="E58" i="134"/>
  <c r="L58" i="134" s="1"/>
  <c r="R45" i="134"/>
  <c r="P46" i="134"/>
  <c r="H19" i="134"/>
  <c r="P48" i="134"/>
  <c r="H21" i="134"/>
  <c r="R49" i="134"/>
  <c r="P50" i="134"/>
  <c r="H23" i="134"/>
  <c r="R51" i="134"/>
  <c r="P52" i="134"/>
  <c r="H25" i="134"/>
  <c r="D41" i="134"/>
  <c r="H36" i="134"/>
  <c r="L39" i="134"/>
  <c r="D47" i="134"/>
  <c r="H42" i="134"/>
  <c r="H46" i="134"/>
  <c r="G48" i="134"/>
  <c r="D53" i="134"/>
  <c r="H50" i="134"/>
  <c r="E56" i="134"/>
  <c r="L56" i="134" s="1"/>
  <c r="L37" i="134"/>
  <c r="E47" i="134"/>
  <c r="L47" i="134" s="1"/>
  <c r="L42" i="134"/>
  <c r="E53" i="134"/>
  <c r="L48" i="134"/>
  <c r="D58" i="134"/>
  <c r="E41" i="134"/>
  <c r="L41" i="134" s="1"/>
  <c r="G52" i="134"/>
  <c r="E54" i="134"/>
  <c r="H37" i="134"/>
  <c r="H39" i="134"/>
  <c r="L60" i="130"/>
  <c r="S48" i="130"/>
  <c r="T48" i="130"/>
  <c r="S28" i="130"/>
  <c r="P33" i="130"/>
  <c r="H30" i="130"/>
  <c r="H32" i="130"/>
  <c r="P55" i="130"/>
  <c r="P42" i="130"/>
  <c r="T37" i="130"/>
  <c r="S38" i="130"/>
  <c r="P56" i="130"/>
  <c r="X58" i="130"/>
  <c r="H48" i="130"/>
  <c r="H27" i="130"/>
  <c r="Q33" i="130"/>
  <c r="X33" i="130" s="1"/>
  <c r="X28" i="130"/>
  <c r="S30" i="130"/>
  <c r="S32" i="130"/>
  <c r="Q56" i="130"/>
  <c r="X56" i="130" s="1"/>
  <c r="X38" i="130"/>
  <c r="P57" i="130"/>
  <c r="Q42" i="130"/>
  <c r="X42" i="130" s="1"/>
  <c r="T44" i="130"/>
  <c r="S45" i="130"/>
  <c r="G55" i="130"/>
  <c r="D60" i="130"/>
  <c r="Q55" i="130"/>
  <c r="H57" i="130"/>
  <c r="Q54" i="130"/>
  <c r="G27" i="130"/>
  <c r="T27" i="130"/>
  <c r="L29" i="130"/>
  <c r="H31" i="130"/>
  <c r="L31" i="130"/>
  <c r="X39" i="130"/>
  <c r="T46" i="130"/>
  <c r="R60" i="130"/>
  <c r="T21" i="130"/>
  <c r="R54" i="130"/>
  <c r="D33" i="130"/>
  <c r="H28" i="130"/>
  <c r="T28" i="130"/>
  <c r="F33" i="130"/>
  <c r="L33" i="130" s="1"/>
  <c r="S37" i="130"/>
  <c r="T38" i="130"/>
  <c r="T59" i="130"/>
  <c r="T41" i="130"/>
  <c r="H42" i="130"/>
  <c r="T54" i="130"/>
  <c r="T51" i="130"/>
  <c r="S52" i="130"/>
  <c r="P58" i="130"/>
  <c r="Q59" i="130"/>
  <c r="X59" i="130" s="1"/>
  <c r="S53" i="130"/>
  <c r="L55" i="130"/>
  <c r="T39" i="130"/>
  <c r="X33" i="128"/>
  <c r="R33" i="128"/>
  <c r="S38" i="128"/>
  <c r="P56" i="128"/>
  <c r="S39" i="128"/>
  <c r="X39" i="128"/>
  <c r="X58" i="128"/>
  <c r="G15" i="128"/>
  <c r="I27" i="128"/>
  <c r="I29" i="128"/>
  <c r="T30" i="128"/>
  <c r="T32" i="128"/>
  <c r="T55" i="128"/>
  <c r="X56" i="128"/>
  <c r="H42" i="128"/>
  <c r="T43" i="128"/>
  <c r="T52" i="128"/>
  <c r="H57" i="128"/>
  <c r="H59" i="128"/>
  <c r="T27" i="128"/>
  <c r="I20" i="128"/>
  <c r="I19" i="128"/>
  <c r="I18" i="128"/>
  <c r="I17" i="128"/>
  <c r="I16" i="128"/>
  <c r="G33" i="128"/>
  <c r="I32" i="128"/>
  <c r="I30" i="128"/>
  <c r="I28" i="128"/>
  <c r="I26" i="128"/>
  <c r="I25" i="128"/>
  <c r="I24" i="128"/>
  <c r="I23" i="128"/>
  <c r="I22" i="128"/>
  <c r="I14" i="128"/>
  <c r="I13" i="128"/>
  <c r="I12" i="128"/>
  <c r="I11" i="128"/>
  <c r="I10" i="128"/>
  <c r="S28" i="128"/>
  <c r="P33" i="128"/>
  <c r="T29" i="128"/>
  <c r="T31" i="128"/>
  <c r="T59" i="128"/>
  <c r="T47" i="128"/>
  <c r="S48" i="128"/>
  <c r="S53" i="128"/>
  <c r="X53" i="128"/>
  <c r="G55" i="128"/>
  <c r="D60" i="128"/>
  <c r="L21" i="128"/>
  <c r="Q48" i="128"/>
  <c r="X48" i="128" s="1"/>
  <c r="Q54" i="128"/>
  <c r="X54" i="128" s="1"/>
  <c r="G27" i="128"/>
  <c r="L27" i="128"/>
  <c r="G29" i="128"/>
  <c r="L29" i="128"/>
  <c r="G31" i="128"/>
  <c r="L31" i="128"/>
  <c r="I33" i="128"/>
  <c r="T38" i="128"/>
  <c r="T57" i="128"/>
  <c r="S57" i="128"/>
  <c r="Q42" i="128"/>
  <c r="X42" i="128" s="1"/>
  <c r="S46" i="128"/>
  <c r="X46" i="128"/>
  <c r="T48" i="128"/>
  <c r="Q55" i="128"/>
  <c r="S55" i="128" s="1"/>
  <c r="Q57" i="128"/>
  <c r="X57" i="128" s="1"/>
  <c r="Q59" i="128"/>
  <c r="X59" i="128" s="1"/>
  <c r="S27" i="128"/>
  <c r="H28" i="128"/>
  <c r="S29" i="128"/>
  <c r="S31" i="128"/>
  <c r="F33" i="128"/>
  <c r="H33" i="128" s="1"/>
  <c r="T37" i="128"/>
  <c r="S40" i="128"/>
  <c r="T41" i="128"/>
  <c r="S43" i="128"/>
  <c r="S47" i="128"/>
  <c r="S50" i="128"/>
  <c r="G54" i="128"/>
  <c r="P54" i="128"/>
  <c r="G56" i="128"/>
  <c r="G58" i="128"/>
  <c r="P58" i="128"/>
  <c r="T39" i="128"/>
  <c r="P42" i="128"/>
  <c r="X42" i="126"/>
  <c r="T48" i="126"/>
  <c r="I26" i="126"/>
  <c r="T44" i="126"/>
  <c r="G55" i="126"/>
  <c r="D60" i="126"/>
  <c r="T15" i="126"/>
  <c r="I27" i="126"/>
  <c r="S28" i="126"/>
  <c r="P33" i="126"/>
  <c r="I29" i="126"/>
  <c r="I31" i="126"/>
  <c r="Q56" i="126"/>
  <c r="X56" i="126" s="1"/>
  <c r="X38" i="126"/>
  <c r="P57" i="126"/>
  <c r="X39" i="126"/>
  <c r="S41" i="126"/>
  <c r="T46" i="126"/>
  <c r="X46" i="126"/>
  <c r="S49" i="126"/>
  <c r="X49" i="126"/>
  <c r="R60" i="126"/>
  <c r="H59" i="126"/>
  <c r="H30" i="126"/>
  <c r="H32" i="126"/>
  <c r="I33" i="126"/>
  <c r="S38" i="126"/>
  <c r="P56" i="126"/>
  <c r="I10" i="126"/>
  <c r="I11" i="126"/>
  <c r="I12" i="126"/>
  <c r="I13" i="126"/>
  <c r="Q48" i="126"/>
  <c r="X48" i="126" s="1"/>
  <c r="X21" i="126"/>
  <c r="H27" i="126"/>
  <c r="L27" i="126"/>
  <c r="Q33" i="126"/>
  <c r="X28" i="126"/>
  <c r="H29" i="126"/>
  <c r="L29" i="126"/>
  <c r="H31" i="126"/>
  <c r="R33" i="126"/>
  <c r="T40" i="126"/>
  <c r="T59" i="126"/>
  <c r="T41" i="126"/>
  <c r="H42" i="126"/>
  <c r="T47" i="126"/>
  <c r="H54" i="126"/>
  <c r="Q59" i="126"/>
  <c r="X59" i="126" s="1"/>
  <c r="H21" i="126"/>
  <c r="I20" i="126"/>
  <c r="I19" i="126"/>
  <c r="I18" i="126"/>
  <c r="I17" i="126"/>
  <c r="I16" i="126"/>
  <c r="G33" i="126"/>
  <c r="I32" i="126"/>
  <c r="I30" i="126"/>
  <c r="I28" i="126"/>
  <c r="I21" i="126"/>
  <c r="H28" i="126"/>
  <c r="P55" i="126"/>
  <c r="P42" i="126"/>
  <c r="Q60" i="126"/>
  <c r="X60" i="126" s="1"/>
  <c r="X55" i="126"/>
  <c r="I15" i="126"/>
  <c r="X54" i="126"/>
  <c r="T27" i="126"/>
  <c r="G28" i="126"/>
  <c r="T29" i="126"/>
  <c r="T31" i="126"/>
  <c r="F33" i="126"/>
  <c r="L33" i="126" s="1"/>
  <c r="S37" i="126"/>
  <c r="T38" i="126"/>
  <c r="X58" i="126"/>
  <c r="S44" i="126"/>
  <c r="T45" i="126"/>
  <c r="S52" i="126"/>
  <c r="P58" i="126"/>
  <c r="H55" i="126"/>
  <c r="P54" i="126"/>
  <c r="G27" i="126"/>
  <c r="G29" i="126"/>
  <c r="G31" i="126"/>
  <c r="S39" i="126"/>
  <c r="S53" i="126"/>
  <c r="L55" i="126"/>
  <c r="T39" i="126"/>
  <c r="R39" i="96"/>
  <c r="R64" i="96"/>
  <c r="Q64" i="96"/>
  <c r="S64" i="96" s="1"/>
  <c r="Q63" i="96"/>
  <c r="S63" i="96" s="1"/>
  <c r="N62" i="96"/>
  <c r="H63" i="96"/>
  <c r="L64" i="96"/>
  <c r="Q22" i="96"/>
  <c r="S22" i="96" s="1"/>
  <c r="O62" i="96"/>
  <c r="I63" i="96"/>
  <c r="N63" i="96"/>
  <c r="R63" i="96" s="1"/>
  <c r="M64" i="96"/>
  <c r="R22" i="96"/>
  <c r="M39" i="96"/>
  <c r="M45" i="96" s="1"/>
  <c r="Q39" i="96"/>
  <c r="S39" i="96" s="1"/>
  <c r="G40" i="96"/>
  <c r="G46" i="96" s="1"/>
  <c r="P40" i="96"/>
  <c r="P46" i="96" s="1"/>
  <c r="Q46" i="96" s="1"/>
  <c r="S46" i="96" s="1"/>
  <c r="Q43" i="96"/>
  <c r="S43" i="96" s="1"/>
  <c r="O45" i="96"/>
  <c r="N46" i="96"/>
  <c r="R46" i="96" s="1"/>
  <c r="Q53" i="96"/>
  <c r="S53" i="96" s="1"/>
  <c r="O59" i="96"/>
  <c r="R21" i="96"/>
  <c r="H64" i="96"/>
  <c r="Q40" i="96"/>
  <c r="S40" i="96" s="1"/>
  <c r="S10" i="29"/>
  <c r="S22" i="29" s="1"/>
  <c r="S26" i="29" s="1"/>
  <c r="S28" i="29" s="1"/>
  <c r="T10" i="29"/>
  <c r="T22" i="29" s="1"/>
  <c r="T26" i="29" s="1"/>
  <c r="T28" i="29" s="1"/>
  <c r="D28" i="27"/>
  <c r="Q26" i="27"/>
  <c r="Q28" i="27" s="1"/>
  <c r="P26" i="27"/>
  <c r="P28" i="27" s="1"/>
  <c r="C28" i="27"/>
  <c r="Q22" i="27"/>
  <c r="E26" i="27"/>
  <c r="F57" i="40"/>
  <c r="J57" i="40"/>
  <c r="G57" i="40"/>
  <c r="K57" i="40"/>
  <c r="D57" i="40"/>
  <c r="H57" i="40"/>
  <c r="F57" i="95"/>
  <c r="J57" i="95"/>
  <c r="D57" i="95"/>
  <c r="H57" i="95"/>
  <c r="R12" i="192"/>
  <c r="R16" i="192"/>
  <c r="R20" i="192"/>
  <c r="AG22" i="192"/>
  <c r="R13" i="192"/>
  <c r="R17" i="192"/>
  <c r="R21" i="192"/>
  <c r="D30" i="190"/>
  <c r="D28" i="190"/>
  <c r="D29" i="190"/>
  <c r="F26" i="190"/>
  <c r="H29" i="190"/>
  <c r="H30" i="190"/>
  <c r="H28" i="190"/>
  <c r="N29" i="190"/>
  <c r="N28" i="190"/>
  <c r="N30" i="190"/>
  <c r="X30" i="190"/>
  <c r="X29" i="190"/>
  <c r="X28" i="190"/>
  <c r="W30" i="190"/>
  <c r="W29" i="190"/>
  <c r="Y26" i="190"/>
  <c r="W28" i="190"/>
  <c r="J29" i="190"/>
  <c r="L26" i="190"/>
  <c r="J28" i="190"/>
  <c r="J30" i="190"/>
  <c r="AE26" i="190"/>
  <c r="AC28" i="190"/>
  <c r="AC30" i="190"/>
  <c r="AC29" i="190"/>
  <c r="K30" i="190"/>
  <c r="K28" i="190"/>
  <c r="K29" i="190"/>
  <c r="U28" i="190"/>
  <c r="U30" i="190"/>
  <c r="U29" i="190"/>
  <c r="AA30" i="190"/>
  <c r="AA29" i="190"/>
  <c r="AA28" i="190"/>
  <c r="S16" i="190"/>
  <c r="AB22" i="190"/>
  <c r="E30" i="190"/>
  <c r="M30" i="190"/>
  <c r="L22" i="190"/>
  <c r="Q22" i="190"/>
  <c r="G26" i="190"/>
  <c r="O26" i="190"/>
  <c r="T26" i="190"/>
  <c r="AB26" i="190"/>
  <c r="E29" i="190"/>
  <c r="M29" i="190"/>
  <c r="Z29" i="190"/>
  <c r="AD29" i="190"/>
  <c r="Z30" i="190"/>
  <c r="AD30" i="190"/>
  <c r="Y60" i="303" l="1"/>
  <c r="X48" i="178"/>
  <c r="X31" i="134"/>
  <c r="X29" i="134"/>
  <c r="AC60" i="303"/>
  <c r="R56" i="178"/>
  <c r="S20" i="134"/>
  <c r="X38" i="134"/>
  <c r="AD60" i="303"/>
  <c r="J60" i="303"/>
  <c r="Q56" i="134"/>
  <c r="T40" i="178"/>
  <c r="X46" i="134"/>
  <c r="F59" i="134"/>
  <c r="L28" i="134"/>
  <c r="Z59" i="178"/>
  <c r="R44" i="178"/>
  <c r="V60" i="303"/>
  <c r="X59" i="178"/>
  <c r="V59" i="178"/>
  <c r="G55" i="134"/>
  <c r="D59" i="134"/>
  <c r="R56" i="134"/>
  <c r="X56" i="134" s="1"/>
  <c r="T52" i="178"/>
  <c r="Z58" i="178"/>
  <c r="Z56" i="178"/>
  <c r="V48" i="178"/>
  <c r="Z57" i="178"/>
  <c r="M75" i="269"/>
  <c r="N60" i="303"/>
  <c r="S22" i="190"/>
  <c r="S26" i="134"/>
  <c r="G54" i="134"/>
  <c r="W56" i="178"/>
  <c r="R52" i="178"/>
  <c r="V44" i="178"/>
  <c r="T44" i="134"/>
  <c r="X56" i="178"/>
  <c r="Z52" i="178"/>
  <c r="T59" i="178"/>
  <c r="X57" i="178"/>
  <c r="X20" i="134"/>
  <c r="R57" i="178"/>
  <c r="T57" i="178"/>
  <c r="R59" i="178"/>
  <c r="Z44" i="178"/>
  <c r="P47" i="134"/>
  <c r="X44" i="134"/>
  <c r="Y48" i="178"/>
  <c r="Y44" i="178"/>
  <c r="W52" i="178"/>
  <c r="X58" i="178"/>
  <c r="S52" i="178"/>
  <c r="T56" i="178"/>
  <c r="T42" i="134"/>
  <c r="L26" i="134"/>
  <c r="R57" i="134"/>
  <c r="Q32" i="134"/>
  <c r="L30" i="134"/>
  <c r="L53" i="134"/>
  <c r="L31" i="134"/>
  <c r="L20" i="134"/>
  <c r="X51" i="134"/>
  <c r="V52" i="178"/>
  <c r="R58" i="178"/>
  <c r="I60" i="303"/>
  <c r="AH52" i="303"/>
  <c r="AI52" i="303" s="1"/>
  <c r="X52" i="134"/>
  <c r="S48" i="178"/>
  <c r="S44" i="178"/>
  <c r="R53" i="134"/>
  <c r="L14" i="134"/>
  <c r="AH57" i="303"/>
  <c r="AI57" i="303" s="1"/>
  <c r="AK57" i="303" s="1"/>
  <c r="M18" i="269"/>
  <c r="M76" i="269"/>
  <c r="M78" i="269" s="1"/>
  <c r="AH59" i="303"/>
  <c r="AI59" i="303" s="1"/>
  <c r="AK59" i="303" s="1"/>
  <c r="AI39" i="303"/>
  <c r="AK39" i="303" s="1"/>
  <c r="AH40" i="303"/>
  <c r="AI40" i="303" s="1"/>
  <c r="AI38" i="303"/>
  <c r="AK38" i="303" s="1"/>
  <c r="AH58" i="303"/>
  <c r="AH56" i="303"/>
  <c r="AI56" i="303" s="1"/>
  <c r="AH44" i="303"/>
  <c r="AI44" i="303" s="1"/>
  <c r="AI42" i="303"/>
  <c r="AK42" i="303" s="1"/>
  <c r="AH48" i="303"/>
  <c r="AI48" i="303" s="1"/>
  <c r="AI46" i="303"/>
  <c r="AK46" i="303" s="1"/>
  <c r="AH59" i="300"/>
  <c r="AI59" i="300" s="1"/>
  <c r="AK59" i="300" s="1"/>
  <c r="AH60" i="300"/>
  <c r="AI60" i="300" s="1"/>
  <c r="AI58" i="300"/>
  <c r="AK58" i="300" s="1"/>
  <c r="AH44" i="300"/>
  <c r="AI44" i="300" s="1"/>
  <c r="AI42" i="300"/>
  <c r="AK42" i="300" s="1"/>
  <c r="AH59" i="299"/>
  <c r="AI59" i="299" s="1"/>
  <c r="AK59" i="299" s="1"/>
  <c r="AI39" i="299"/>
  <c r="AK39" i="299" s="1"/>
  <c r="AH60" i="299"/>
  <c r="AI60" i="299" s="1"/>
  <c r="AI58" i="299"/>
  <c r="AK58" i="299" s="1"/>
  <c r="AH44" i="299"/>
  <c r="AI44" i="299" s="1"/>
  <c r="AI42" i="299"/>
  <c r="AK42" i="299" s="1"/>
  <c r="AH40" i="299"/>
  <c r="AI40" i="299" s="1"/>
  <c r="W59" i="178"/>
  <c r="W57" i="178"/>
  <c r="U59" i="178"/>
  <c r="U57" i="178"/>
  <c r="S59" i="178"/>
  <c r="S57" i="178"/>
  <c r="W48" i="178"/>
  <c r="W44" i="178"/>
  <c r="W58" i="178"/>
  <c r="W60" i="178" s="1"/>
  <c r="W40" i="178"/>
  <c r="T58" i="178"/>
  <c r="S58" i="178"/>
  <c r="S40" i="178"/>
  <c r="Y58" i="178"/>
  <c r="Y40" i="178"/>
  <c r="U52" i="178"/>
  <c r="U48" i="178"/>
  <c r="U44" i="178"/>
  <c r="U58" i="178"/>
  <c r="U60" i="178" s="1"/>
  <c r="U40" i="178"/>
  <c r="Y59" i="178"/>
  <c r="Y57" i="178"/>
  <c r="V58" i="178"/>
  <c r="K23" i="4"/>
  <c r="N26" i="4"/>
  <c r="K19" i="4"/>
  <c r="K18" i="4"/>
  <c r="K16" i="4"/>
  <c r="K26" i="4"/>
  <c r="K22" i="4"/>
  <c r="K21" i="4"/>
  <c r="K10" i="4"/>
  <c r="K9" i="4"/>
  <c r="K15" i="4"/>
  <c r="J26" i="4"/>
  <c r="K13" i="4"/>
  <c r="K12" i="4"/>
  <c r="I26" i="4"/>
  <c r="K24" i="4"/>
  <c r="K14" i="4"/>
  <c r="K25" i="4"/>
  <c r="E59" i="134"/>
  <c r="L59" i="134" s="1"/>
  <c r="L54" i="134"/>
  <c r="I59" i="134"/>
  <c r="I57" i="134"/>
  <c r="I55" i="134"/>
  <c r="I53" i="134"/>
  <c r="I51" i="134"/>
  <c r="I49" i="134"/>
  <c r="I47" i="134"/>
  <c r="I45" i="134"/>
  <c r="I43" i="134"/>
  <c r="H59" i="134"/>
  <c r="G59" i="134"/>
  <c r="I56" i="134"/>
  <c r="I52" i="134"/>
  <c r="I50" i="134"/>
  <c r="I46" i="134"/>
  <c r="I42" i="134"/>
  <c r="I41" i="134"/>
  <c r="I36" i="134"/>
  <c r="I58" i="134"/>
  <c r="I54" i="134"/>
  <c r="I48" i="134"/>
  <c r="I44" i="134"/>
  <c r="I38" i="134"/>
  <c r="I37" i="134"/>
  <c r="I39" i="134"/>
  <c r="I40" i="134"/>
  <c r="H41" i="134"/>
  <c r="G41" i="134"/>
  <c r="T48" i="134"/>
  <c r="S48" i="134"/>
  <c r="P53" i="134"/>
  <c r="T51" i="134"/>
  <c r="S51" i="134"/>
  <c r="S14" i="134"/>
  <c r="T14" i="134"/>
  <c r="S27" i="134"/>
  <c r="T27" i="134"/>
  <c r="P32" i="134"/>
  <c r="G14" i="134"/>
  <c r="H14" i="134"/>
  <c r="H28" i="134"/>
  <c r="G28" i="134"/>
  <c r="R54" i="134"/>
  <c r="R41" i="134"/>
  <c r="H53" i="134"/>
  <c r="G53" i="134"/>
  <c r="H47" i="134"/>
  <c r="G47" i="134"/>
  <c r="T50" i="134"/>
  <c r="S50" i="134"/>
  <c r="P56" i="134"/>
  <c r="S38" i="134"/>
  <c r="T38" i="134"/>
  <c r="H31" i="134"/>
  <c r="G31" i="134"/>
  <c r="Q57" i="134"/>
  <c r="X57" i="134" s="1"/>
  <c r="X39" i="134"/>
  <c r="X48" i="134"/>
  <c r="T45" i="134"/>
  <c r="S45" i="134"/>
  <c r="R58" i="134"/>
  <c r="P57" i="134"/>
  <c r="T39" i="134"/>
  <c r="S39" i="134"/>
  <c r="T37" i="134"/>
  <c r="P55" i="134"/>
  <c r="S37" i="134"/>
  <c r="F32" i="134"/>
  <c r="T52" i="134"/>
  <c r="S52" i="134"/>
  <c r="T46" i="134"/>
  <c r="S46" i="134"/>
  <c r="P58" i="134"/>
  <c r="G29" i="134"/>
  <c r="H29" i="134"/>
  <c r="D32" i="134"/>
  <c r="H27" i="134"/>
  <c r="G27" i="134"/>
  <c r="H26" i="134"/>
  <c r="G26" i="134"/>
  <c r="Q58" i="134"/>
  <c r="X58" i="134" s="1"/>
  <c r="X40" i="134"/>
  <c r="X45" i="134"/>
  <c r="S31" i="134"/>
  <c r="T31" i="134"/>
  <c r="Q41" i="134"/>
  <c r="Q54" i="134"/>
  <c r="X36" i="134"/>
  <c r="S29" i="134"/>
  <c r="T29" i="134"/>
  <c r="X49" i="134"/>
  <c r="Q53" i="134"/>
  <c r="S43" i="134"/>
  <c r="T43" i="134"/>
  <c r="R47" i="134"/>
  <c r="H30" i="134"/>
  <c r="G30" i="134"/>
  <c r="X28" i="134"/>
  <c r="X42" i="134"/>
  <c r="L27" i="134"/>
  <c r="G58" i="134"/>
  <c r="H58" i="134"/>
  <c r="L29" i="134"/>
  <c r="P54" i="134"/>
  <c r="S36" i="134"/>
  <c r="T36" i="134"/>
  <c r="P41" i="134"/>
  <c r="T49" i="134"/>
  <c r="S49" i="134"/>
  <c r="R55" i="134"/>
  <c r="X55" i="134" s="1"/>
  <c r="R32" i="134"/>
  <c r="X27" i="134"/>
  <c r="T28" i="134"/>
  <c r="S28" i="134"/>
  <c r="G20" i="134"/>
  <c r="H20" i="134"/>
  <c r="X14" i="134"/>
  <c r="X30" i="134"/>
  <c r="Q47" i="134"/>
  <c r="X47" i="134" s="1"/>
  <c r="E32" i="134"/>
  <c r="L32" i="134" s="1"/>
  <c r="X54" i="130"/>
  <c r="S54" i="130"/>
  <c r="T57" i="130"/>
  <c r="S57" i="130"/>
  <c r="T58" i="130"/>
  <c r="S58" i="130"/>
  <c r="H33" i="130"/>
  <c r="I20" i="130"/>
  <c r="I19" i="130"/>
  <c r="I18" i="130"/>
  <c r="I17" i="130"/>
  <c r="I16" i="130"/>
  <c r="G33" i="130"/>
  <c r="I32" i="130"/>
  <c r="I30" i="130"/>
  <c r="I28" i="130"/>
  <c r="I21" i="130"/>
  <c r="I26" i="130"/>
  <c r="I25" i="130"/>
  <c r="I24" i="130"/>
  <c r="I23" i="130"/>
  <c r="I22" i="130"/>
  <c r="I15" i="130"/>
  <c r="I31" i="130"/>
  <c r="I29" i="130"/>
  <c r="I33" i="130"/>
  <c r="I27" i="130"/>
  <c r="I14" i="130"/>
  <c r="I13" i="130"/>
  <c r="I12" i="130"/>
  <c r="I11" i="130"/>
  <c r="I10" i="130"/>
  <c r="T42" i="130"/>
  <c r="S42" i="130"/>
  <c r="U33" i="130"/>
  <c r="U31" i="130"/>
  <c r="U29" i="130"/>
  <c r="U27" i="130"/>
  <c r="U20" i="130"/>
  <c r="U19" i="130"/>
  <c r="U18" i="130"/>
  <c r="U17" i="130"/>
  <c r="U16" i="130"/>
  <c r="U15" i="130"/>
  <c r="T33" i="130"/>
  <c r="S33" i="130"/>
  <c r="U26" i="130"/>
  <c r="U25" i="130"/>
  <c r="U24" i="130"/>
  <c r="U23" i="130"/>
  <c r="U22" i="130"/>
  <c r="U32" i="130"/>
  <c r="U30" i="130"/>
  <c r="U28" i="130"/>
  <c r="U21" i="130"/>
  <c r="U14" i="130"/>
  <c r="U13" i="130"/>
  <c r="U12" i="130"/>
  <c r="U11" i="130"/>
  <c r="U10" i="130"/>
  <c r="I60" i="130"/>
  <c r="I58" i="130"/>
  <c r="I56" i="130"/>
  <c r="I54" i="130"/>
  <c r="I51" i="130"/>
  <c r="I44" i="130"/>
  <c r="I41" i="130"/>
  <c r="I37" i="130"/>
  <c r="I57" i="130"/>
  <c r="I53" i="130"/>
  <c r="H60" i="130"/>
  <c r="I52" i="130"/>
  <c r="I48" i="130"/>
  <c r="I45" i="130"/>
  <c r="I38" i="130"/>
  <c r="I55" i="130"/>
  <c r="G60" i="130"/>
  <c r="I59" i="130"/>
  <c r="I49" i="130"/>
  <c r="I43" i="130"/>
  <c r="I39" i="130"/>
  <c r="I50" i="130"/>
  <c r="I47" i="130"/>
  <c r="I40" i="130"/>
  <c r="I46" i="130"/>
  <c r="I42" i="130"/>
  <c r="S59" i="130"/>
  <c r="X55" i="130"/>
  <c r="Q60" i="130"/>
  <c r="X60" i="130" s="1"/>
  <c r="T56" i="130"/>
  <c r="S56" i="130"/>
  <c r="T55" i="130"/>
  <c r="S55" i="130"/>
  <c r="P60" i="130"/>
  <c r="T58" i="128"/>
  <c r="S58" i="128"/>
  <c r="T54" i="128"/>
  <c r="S54" i="128"/>
  <c r="U33" i="128"/>
  <c r="U31" i="128"/>
  <c r="U29" i="128"/>
  <c r="U27" i="128"/>
  <c r="U20" i="128"/>
  <c r="U19" i="128"/>
  <c r="U18" i="128"/>
  <c r="U17" i="128"/>
  <c r="U16" i="128"/>
  <c r="U15" i="128"/>
  <c r="T33" i="128"/>
  <c r="S33" i="128"/>
  <c r="U32" i="128"/>
  <c r="U30" i="128"/>
  <c r="U28" i="128"/>
  <c r="U26" i="128"/>
  <c r="U25" i="128"/>
  <c r="U24" i="128"/>
  <c r="U23" i="128"/>
  <c r="U22" i="128"/>
  <c r="U21" i="128"/>
  <c r="U14" i="128"/>
  <c r="U13" i="128"/>
  <c r="U12" i="128"/>
  <c r="U11" i="128"/>
  <c r="U10" i="128"/>
  <c r="T56" i="128"/>
  <c r="S56" i="128"/>
  <c r="I60" i="128"/>
  <c r="I58" i="128"/>
  <c r="I56" i="128"/>
  <c r="I54" i="128"/>
  <c r="I51" i="128"/>
  <c r="I44" i="128"/>
  <c r="I41" i="128"/>
  <c r="I37" i="128"/>
  <c r="H60" i="128"/>
  <c r="I52" i="128"/>
  <c r="I48" i="128"/>
  <c r="I45" i="128"/>
  <c r="I38" i="128"/>
  <c r="G60" i="128"/>
  <c r="I59" i="128"/>
  <c r="I57" i="128"/>
  <c r="I55" i="128"/>
  <c r="I53" i="128"/>
  <c r="I49" i="128"/>
  <c r="I46" i="128"/>
  <c r="I42" i="128"/>
  <c r="I39" i="128"/>
  <c r="I43" i="128"/>
  <c r="I50" i="128"/>
  <c r="I40" i="128"/>
  <c r="I47" i="128"/>
  <c r="L33" i="128"/>
  <c r="P60" i="128"/>
  <c r="T42" i="128"/>
  <c r="S42" i="128"/>
  <c r="Q60" i="128"/>
  <c r="X60" i="128" s="1"/>
  <c r="X55" i="128"/>
  <c r="S59" i="128"/>
  <c r="T58" i="126"/>
  <c r="S58" i="126"/>
  <c r="T42" i="126"/>
  <c r="S42" i="126"/>
  <c r="S59" i="126"/>
  <c r="X33" i="126"/>
  <c r="S48" i="126"/>
  <c r="I60" i="126"/>
  <c r="I58" i="126"/>
  <c r="I56" i="126"/>
  <c r="I54" i="126"/>
  <c r="I51" i="126"/>
  <c r="I44" i="126"/>
  <c r="I41" i="126"/>
  <c r="I37" i="126"/>
  <c r="I59" i="126"/>
  <c r="I55" i="126"/>
  <c r="I53" i="126"/>
  <c r="H60" i="126"/>
  <c r="I52" i="126"/>
  <c r="I48" i="126"/>
  <c r="I45" i="126"/>
  <c r="I38" i="126"/>
  <c r="G60" i="126"/>
  <c r="I57" i="126"/>
  <c r="I49" i="126"/>
  <c r="I46" i="126"/>
  <c r="I42" i="126"/>
  <c r="I39" i="126"/>
  <c r="I47" i="126"/>
  <c r="I50" i="126"/>
  <c r="I43" i="126"/>
  <c r="I40" i="126"/>
  <c r="T55" i="126"/>
  <c r="S55" i="126"/>
  <c r="P60" i="126"/>
  <c r="H33" i="126"/>
  <c r="T56" i="126"/>
  <c r="S56" i="126"/>
  <c r="U33" i="126"/>
  <c r="U31" i="126"/>
  <c r="U29" i="126"/>
  <c r="U27" i="126"/>
  <c r="U20" i="126"/>
  <c r="U19" i="126"/>
  <c r="U18" i="126"/>
  <c r="U17" i="126"/>
  <c r="U16" i="126"/>
  <c r="U15" i="126"/>
  <c r="T33" i="126"/>
  <c r="S33" i="126"/>
  <c r="U24" i="126"/>
  <c r="U23" i="126"/>
  <c r="U14" i="126"/>
  <c r="U13" i="126"/>
  <c r="U12" i="126"/>
  <c r="U11" i="126"/>
  <c r="U10" i="126"/>
  <c r="U22" i="126"/>
  <c r="U32" i="126"/>
  <c r="U30" i="126"/>
  <c r="U28" i="126"/>
  <c r="U21" i="126"/>
  <c r="U26" i="126"/>
  <c r="U25" i="126"/>
  <c r="T54" i="126"/>
  <c r="S54" i="126"/>
  <c r="T57" i="126"/>
  <c r="S57" i="126"/>
  <c r="Q62" i="96"/>
  <c r="S62" i="96" s="1"/>
  <c r="R62" i="96"/>
  <c r="R45" i="96"/>
  <c r="Q45" i="96"/>
  <c r="S45" i="96" s="1"/>
  <c r="R59" i="96"/>
  <c r="Q59" i="96"/>
  <c r="S59" i="96" s="1"/>
  <c r="E28" i="27"/>
  <c r="R26" i="27"/>
  <c r="R28" i="27" s="1"/>
  <c r="C57" i="40"/>
  <c r="C57" i="95"/>
  <c r="G30" i="190"/>
  <c r="G29" i="190"/>
  <c r="G28" i="190"/>
  <c r="I26" i="190"/>
  <c r="R28" i="190"/>
  <c r="R30" i="190"/>
  <c r="R29" i="190"/>
  <c r="L30" i="190"/>
  <c r="L28" i="190"/>
  <c r="L29" i="190"/>
  <c r="O30" i="190"/>
  <c r="O29" i="190"/>
  <c r="O28" i="190"/>
  <c r="Y30" i="190"/>
  <c r="Y29" i="190"/>
  <c r="Y28" i="190"/>
  <c r="F29" i="190"/>
  <c r="F28" i="190"/>
  <c r="F30" i="190"/>
  <c r="AB28" i="190"/>
  <c r="AB29" i="190"/>
  <c r="AB30" i="190"/>
  <c r="Q26" i="190"/>
  <c r="AE30" i="190"/>
  <c r="AE29" i="190"/>
  <c r="AE28" i="190"/>
  <c r="T28" i="190"/>
  <c r="T29" i="190"/>
  <c r="V26" i="190"/>
  <c r="T30" i="190"/>
  <c r="X60" i="178" l="1"/>
  <c r="Z60" i="178"/>
  <c r="V60" i="178"/>
  <c r="R60" i="178"/>
  <c r="T47" i="134"/>
  <c r="T60" i="178"/>
  <c r="X32" i="134"/>
  <c r="S60" i="178"/>
  <c r="X53" i="134"/>
  <c r="X41" i="134"/>
  <c r="Y60" i="178"/>
  <c r="AH60" i="303"/>
  <c r="AI60" i="303" s="1"/>
  <c r="AI58" i="303"/>
  <c r="AK58" i="303" s="1"/>
  <c r="T58" i="134"/>
  <c r="S58" i="134"/>
  <c r="U32" i="134"/>
  <c r="U30" i="134"/>
  <c r="U28" i="134"/>
  <c r="T32" i="134"/>
  <c r="U26" i="134"/>
  <c r="U24" i="134"/>
  <c r="S32" i="134"/>
  <c r="U31" i="134"/>
  <c r="U27" i="134"/>
  <c r="U25" i="134"/>
  <c r="U23" i="134"/>
  <c r="U21" i="134"/>
  <c r="U19" i="134"/>
  <c r="U29" i="134"/>
  <c r="U18" i="134"/>
  <c r="U17" i="134"/>
  <c r="U15" i="134"/>
  <c r="U13" i="134"/>
  <c r="U11" i="134"/>
  <c r="U9" i="134"/>
  <c r="U22" i="134"/>
  <c r="U20" i="134"/>
  <c r="U16" i="134"/>
  <c r="U14" i="134"/>
  <c r="U12" i="134"/>
  <c r="U10" i="134"/>
  <c r="T57" i="134"/>
  <c r="S57" i="134"/>
  <c r="T56" i="134"/>
  <c r="S56" i="134"/>
  <c r="T54" i="134"/>
  <c r="S54" i="134"/>
  <c r="P59" i="134"/>
  <c r="H32" i="134"/>
  <c r="I29" i="134"/>
  <c r="I32" i="134"/>
  <c r="G32" i="134"/>
  <c r="I30" i="134"/>
  <c r="I31" i="134"/>
  <c r="I28" i="134"/>
  <c r="I24" i="134"/>
  <c r="I21" i="134"/>
  <c r="I17" i="134"/>
  <c r="I13" i="134"/>
  <c r="I9" i="134"/>
  <c r="I18" i="134"/>
  <c r="I16" i="134"/>
  <c r="I14" i="134"/>
  <c r="I12" i="134"/>
  <c r="I10" i="134"/>
  <c r="I27" i="134"/>
  <c r="I23" i="134"/>
  <c r="I15" i="134"/>
  <c r="I11" i="134"/>
  <c r="I26" i="134"/>
  <c r="I25" i="134"/>
  <c r="I22" i="134"/>
  <c r="I20" i="134"/>
  <c r="I19" i="134"/>
  <c r="S47" i="134"/>
  <c r="T55" i="134"/>
  <c r="S55" i="134"/>
  <c r="R59" i="134"/>
  <c r="T41" i="134"/>
  <c r="S41" i="134"/>
  <c r="Q59" i="134"/>
  <c r="X54" i="134"/>
  <c r="T53" i="134"/>
  <c r="S53" i="134"/>
  <c r="U50" i="130"/>
  <c r="U47" i="130"/>
  <c r="U43" i="130"/>
  <c r="U40" i="130"/>
  <c r="U60" i="130"/>
  <c r="U58" i="130"/>
  <c r="U56" i="130"/>
  <c r="U54" i="130"/>
  <c r="U51" i="130"/>
  <c r="U44" i="130"/>
  <c r="U41" i="130"/>
  <c r="U37" i="130"/>
  <c r="T60" i="130"/>
  <c r="S60" i="130"/>
  <c r="U55" i="130"/>
  <c r="U52" i="130"/>
  <c r="U42" i="130"/>
  <c r="U53" i="130"/>
  <c r="U49" i="130"/>
  <c r="U46" i="130"/>
  <c r="U45" i="130"/>
  <c r="U39" i="130"/>
  <c r="U59" i="130"/>
  <c r="U57" i="130"/>
  <c r="U48" i="130"/>
  <c r="U38" i="130"/>
  <c r="U50" i="128"/>
  <c r="U47" i="128"/>
  <c r="U43" i="128"/>
  <c r="U40" i="128"/>
  <c r="U60" i="128"/>
  <c r="U58" i="128"/>
  <c r="U56" i="128"/>
  <c r="U54" i="128"/>
  <c r="U51" i="128"/>
  <c r="U44" i="128"/>
  <c r="U41" i="128"/>
  <c r="U37" i="128"/>
  <c r="T60" i="128"/>
  <c r="U52" i="128"/>
  <c r="U48" i="128"/>
  <c r="U45" i="128"/>
  <c r="U38" i="128"/>
  <c r="S60" i="128"/>
  <c r="U49" i="128"/>
  <c r="U39" i="128"/>
  <c r="U46" i="128"/>
  <c r="U59" i="128"/>
  <c r="U57" i="128"/>
  <c r="U55" i="128"/>
  <c r="U53" i="128"/>
  <c r="U42" i="128"/>
  <c r="U50" i="126"/>
  <c r="U47" i="126"/>
  <c r="U43" i="126"/>
  <c r="U40" i="126"/>
  <c r="T60" i="126"/>
  <c r="U52" i="126"/>
  <c r="U60" i="126"/>
  <c r="U58" i="126"/>
  <c r="U56" i="126"/>
  <c r="U54" i="126"/>
  <c r="U51" i="126"/>
  <c r="U44" i="126"/>
  <c r="U41" i="126"/>
  <c r="U37" i="126"/>
  <c r="U48" i="126"/>
  <c r="S60" i="126"/>
  <c r="U57" i="126"/>
  <c r="U49" i="126"/>
  <c r="U45" i="126"/>
  <c r="U38" i="126"/>
  <c r="U55" i="126"/>
  <c r="U42" i="126"/>
  <c r="U46" i="126"/>
  <c r="U39" i="126"/>
  <c r="U53" i="126"/>
  <c r="U59" i="126"/>
  <c r="I28" i="190"/>
  <c r="I29" i="190"/>
  <c r="I30" i="190"/>
  <c r="Q29" i="190"/>
  <c r="S26" i="190"/>
  <c r="Q28" i="190"/>
  <c r="Q30" i="190"/>
  <c r="V28" i="190"/>
  <c r="V30" i="190"/>
  <c r="V29" i="190"/>
  <c r="X59" i="134" l="1"/>
  <c r="U59" i="134"/>
  <c r="U57" i="134"/>
  <c r="U55" i="134"/>
  <c r="U53" i="134"/>
  <c r="U51" i="134"/>
  <c r="U49" i="134"/>
  <c r="U47" i="134"/>
  <c r="U45" i="134"/>
  <c r="U43" i="134"/>
  <c r="U41" i="134"/>
  <c r="U39" i="134"/>
  <c r="U37" i="134"/>
  <c r="T59" i="134"/>
  <c r="U42" i="134"/>
  <c r="U36" i="134"/>
  <c r="S59" i="134"/>
  <c r="U56" i="134"/>
  <c r="U52" i="134"/>
  <c r="U38" i="134"/>
  <c r="U50" i="134"/>
  <c r="U46" i="134"/>
  <c r="U40" i="134"/>
  <c r="U44" i="134"/>
  <c r="U48" i="134"/>
  <c r="U58" i="134"/>
  <c r="U54" i="134"/>
  <c r="S30" i="190"/>
  <c r="S29" i="190"/>
  <c r="S28" i="190"/>
  <c r="AH53" i="301" l="1"/>
  <c r="AI53" i="301" s="1"/>
  <c r="AK53" i="301" s="1"/>
  <c r="AH51" i="301"/>
  <c r="AI51" i="301" s="1"/>
  <c r="AK51" i="301" s="1"/>
  <c r="AH49" i="301"/>
  <c r="AI49" i="301" s="1"/>
  <c r="AK49" i="301" s="1"/>
  <c r="AH47" i="301"/>
  <c r="AI47" i="301" s="1"/>
  <c r="AK47" i="301" s="1"/>
  <c r="AH45" i="301"/>
  <c r="AI45" i="301" s="1"/>
  <c r="AK45" i="301" s="1"/>
  <c r="AH43" i="301"/>
  <c r="AI43" i="301" s="1"/>
  <c r="AK43" i="301" s="1"/>
  <c r="AH37" i="301" l="1"/>
  <c r="AH42" i="301"/>
  <c r="AH55" i="301"/>
  <c r="AI55" i="301" s="1"/>
  <c r="AK55" i="301" s="1"/>
  <c r="AH39" i="301"/>
  <c r="AH46" i="301"/>
  <c r="AH41" i="301"/>
  <c r="AI41" i="301" s="1"/>
  <c r="AK41" i="301" s="1"/>
  <c r="AH50" i="301"/>
  <c r="AH38" i="301"/>
  <c r="AH54" i="301"/>
  <c r="AH58" i="301" l="1"/>
  <c r="AI38" i="301"/>
  <c r="AK38" i="301" s="1"/>
  <c r="AH40" i="301"/>
  <c r="AI40" i="301" s="1"/>
  <c r="AH48" i="301"/>
  <c r="AI48" i="301" s="1"/>
  <c r="AI46" i="301"/>
  <c r="AK46" i="301" s="1"/>
  <c r="AH56" i="301"/>
  <c r="AI56" i="301" s="1"/>
  <c r="AI54" i="301"/>
  <c r="AK54" i="301" s="1"/>
  <c r="AI50" i="301"/>
  <c r="AK50" i="301" s="1"/>
  <c r="AH52" i="301"/>
  <c r="AI52" i="301" s="1"/>
  <c r="AH59" i="301"/>
  <c r="AI59" i="301" s="1"/>
  <c r="AK59" i="301" s="1"/>
  <c r="AI39" i="301"/>
  <c r="AK39" i="301" s="1"/>
  <c r="AI42" i="301"/>
  <c r="AK42" i="301" s="1"/>
  <c r="AH44" i="301"/>
  <c r="AI44" i="301" s="1"/>
  <c r="AH57" i="301"/>
  <c r="AI57" i="301" s="1"/>
  <c r="AK57" i="301" s="1"/>
  <c r="AI37" i="301"/>
  <c r="AK37" i="301" s="1"/>
  <c r="AH60" i="301" l="1"/>
  <c r="AI60" i="301" s="1"/>
  <c r="AI58" i="301"/>
  <c r="AK58" i="301" s="1"/>
  <c r="Z12" i="176" l="1"/>
  <c r="Z16" i="176"/>
  <c r="Z20" i="176"/>
  <c r="Z24" i="176"/>
  <c r="Z28" i="176"/>
  <c r="Z32" i="176"/>
  <c r="Z36" i="176"/>
  <c r="Z37" i="176"/>
  <c r="Z39" i="176" s="1"/>
  <c r="Z38" i="176"/>
  <c r="Z40" i="176"/>
  <c r="Z41" i="176"/>
  <c r="Z43" i="176" s="1"/>
  <c r="Z42" i="176"/>
  <c r="Z44" i="176"/>
  <c r="Z45" i="176"/>
  <c r="Z47" i="176" s="1"/>
  <c r="Z46" i="176"/>
  <c r="Z48" i="176"/>
  <c r="Z49" i="176"/>
  <c r="Z51" i="176"/>
  <c r="Z50" i="176"/>
  <c r="Z52" i="176"/>
  <c r="Z53" i="176"/>
  <c r="Z55" i="176" s="1"/>
  <c r="Z54" i="176"/>
  <c r="M12" i="176"/>
  <c r="M16" i="176"/>
  <c r="M20" i="176"/>
  <c r="M24" i="176"/>
  <c r="M28" i="176"/>
  <c r="M32" i="176"/>
  <c r="M39" i="176"/>
  <c r="M43" i="176"/>
  <c r="M47" i="176"/>
  <c r="M51" i="176"/>
  <c r="M55" i="176"/>
  <c r="M59" i="176"/>
  <c r="Y52" i="176"/>
  <c r="Y38" i="176"/>
  <c r="Y37" i="176"/>
  <c r="Y36" i="176"/>
  <c r="L16" i="176"/>
  <c r="L12" i="176"/>
  <c r="L24" i="176"/>
  <c r="L20" i="176"/>
  <c r="D38" i="305"/>
  <c r="D39" i="305"/>
  <c r="X37" i="176"/>
  <c r="X39" i="176" s="1"/>
  <c r="X41" i="176"/>
  <c r="X43" i="176" s="1"/>
  <c r="X45" i="176"/>
  <c r="X47" i="176" s="1"/>
  <c r="X49" i="176"/>
  <c r="X51" i="176" s="1"/>
  <c r="X53" i="176"/>
  <c r="X55" i="176"/>
  <c r="X38" i="176"/>
  <c r="X42" i="176"/>
  <c r="X46" i="176"/>
  <c r="X50" i="176"/>
  <c r="X54" i="176"/>
  <c r="X36" i="176"/>
  <c r="X40" i="176"/>
  <c r="X44" i="176"/>
  <c r="X48" i="176"/>
  <c r="X52" i="176"/>
  <c r="X32" i="176"/>
  <c r="X28" i="176"/>
  <c r="X24" i="176"/>
  <c r="X20" i="176"/>
  <c r="X16" i="176"/>
  <c r="X12" i="176"/>
  <c r="I7" i="9"/>
  <c r="I10" i="9"/>
  <c r="I13" i="9"/>
  <c r="I16" i="9"/>
  <c r="I19" i="9"/>
  <c r="I22" i="9"/>
  <c r="I25" i="9"/>
  <c r="I28" i="9"/>
  <c r="W36" i="302"/>
  <c r="X36" i="302"/>
  <c r="Y36" i="302"/>
  <c r="Z36" i="302"/>
  <c r="AA36" i="302"/>
  <c r="AB36" i="302"/>
  <c r="AC36" i="302"/>
  <c r="AD36" i="302"/>
  <c r="AE36" i="302"/>
  <c r="AF36" i="302"/>
  <c r="AG36" i="302"/>
  <c r="W37" i="302"/>
  <c r="X37" i="302"/>
  <c r="X39" i="302" s="1"/>
  <c r="Y37" i="302"/>
  <c r="Y39" i="302" s="1"/>
  <c r="Z37" i="302"/>
  <c r="AA37" i="302"/>
  <c r="AB37" i="302"/>
  <c r="AB39" i="302" s="1"/>
  <c r="AC37" i="302"/>
  <c r="AD37" i="302"/>
  <c r="AE37" i="302"/>
  <c r="AF37" i="302"/>
  <c r="AF39" i="302" s="1"/>
  <c r="AG37" i="302"/>
  <c r="W38" i="302"/>
  <c r="X38" i="302"/>
  <c r="Y38" i="302"/>
  <c r="Z38" i="302"/>
  <c r="AA38" i="302"/>
  <c r="AB38" i="302"/>
  <c r="AC38" i="302"/>
  <c r="AD38" i="302"/>
  <c r="AE38" i="302"/>
  <c r="AF38" i="302"/>
  <c r="AG38" i="302"/>
  <c r="W40" i="302"/>
  <c r="X40" i="302"/>
  <c r="Y40" i="302"/>
  <c r="Z40" i="302"/>
  <c r="AA40" i="302"/>
  <c r="AB40" i="302"/>
  <c r="AC40" i="302"/>
  <c r="AD40" i="302"/>
  <c r="AE40" i="302"/>
  <c r="AF40" i="302"/>
  <c r="AG40" i="302"/>
  <c r="W41" i="302"/>
  <c r="X41" i="302"/>
  <c r="X43" i="302" s="1"/>
  <c r="Y41" i="302"/>
  <c r="Y43" i="302" s="1"/>
  <c r="Z41" i="302"/>
  <c r="Z43" i="302" s="1"/>
  <c r="AA41" i="302"/>
  <c r="AB41" i="302"/>
  <c r="AC41" i="302"/>
  <c r="AD41" i="302"/>
  <c r="AE41" i="302"/>
  <c r="AE43" i="302" s="1"/>
  <c r="AF41" i="302"/>
  <c r="AF43" i="302" s="1"/>
  <c r="AG41" i="302"/>
  <c r="AG43" i="302" s="1"/>
  <c r="W42" i="302"/>
  <c r="X42" i="302"/>
  <c r="Y42" i="302"/>
  <c r="Z42" i="302"/>
  <c r="AA42" i="302"/>
  <c r="AB42" i="302"/>
  <c r="AC42" i="302"/>
  <c r="AD42" i="302"/>
  <c r="AE42" i="302"/>
  <c r="AF42" i="302"/>
  <c r="AG42" i="302"/>
  <c r="W44" i="302"/>
  <c r="X44" i="302"/>
  <c r="Y44" i="302"/>
  <c r="Z44" i="302"/>
  <c r="AA44" i="302"/>
  <c r="AB44" i="302"/>
  <c r="AC44" i="302"/>
  <c r="AD44" i="302"/>
  <c r="AE44" i="302"/>
  <c r="AF44" i="302"/>
  <c r="AG44" i="302"/>
  <c r="W45" i="302"/>
  <c r="W47" i="302" s="1"/>
  <c r="X45" i="302"/>
  <c r="Y45" i="302"/>
  <c r="Y47" i="302" s="1"/>
  <c r="Z45" i="302"/>
  <c r="Z47" i="302" s="1"/>
  <c r="AA45" i="302"/>
  <c r="AA47" i="302" s="1"/>
  <c r="AB45" i="302"/>
  <c r="AB47" i="302" s="1"/>
  <c r="AC45" i="302"/>
  <c r="AC47" i="302" s="1"/>
  <c r="AD45" i="302"/>
  <c r="AD47" i="302" s="1"/>
  <c r="AE45" i="302"/>
  <c r="AF45" i="302"/>
  <c r="AF47" i="302" s="1"/>
  <c r="AG45" i="302"/>
  <c r="AG47" i="302" s="1"/>
  <c r="W46" i="302"/>
  <c r="X46" i="302"/>
  <c r="Y46" i="302"/>
  <c r="Z46" i="302"/>
  <c r="AA46" i="302"/>
  <c r="AB46" i="302"/>
  <c r="AC46" i="302"/>
  <c r="AD46" i="302"/>
  <c r="AE46" i="302"/>
  <c r="AF46" i="302"/>
  <c r="AG46" i="302"/>
  <c r="W48" i="302"/>
  <c r="X48" i="302"/>
  <c r="Y48" i="302"/>
  <c r="Z48" i="302"/>
  <c r="AA48" i="302"/>
  <c r="AB48" i="302"/>
  <c r="AC48" i="302"/>
  <c r="AD48" i="302"/>
  <c r="AE48" i="302"/>
  <c r="AF48" i="302"/>
  <c r="AG48" i="302"/>
  <c r="W49" i="302"/>
  <c r="X49" i="302"/>
  <c r="X51" i="302" s="1"/>
  <c r="Y49" i="302"/>
  <c r="Y51" i="302" s="1"/>
  <c r="Z49" i="302"/>
  <c r="AA49" i="302"/>
  <c r="AA51" i="302" s="1"/>
  <c r="AB49" i="302"/>
  <c r="AB51" i="302" s="1"/>
  <c r="AC49" i="302"/>
  <c r="AD49" i="302"/>
  <c r="AE49" i="302"/>
  <c r="AE51" i="302" s="1"/>
  <c r="AF49" i="302"/>
  <c r="AF51" i="302" s="1"/>
  <c r="AG49" i="302"/>
  <c r="AG51" i="302" s="1"/>
  <c r="W50" i="302"/>
  <c r="X50" i="302"/>
  <c r="Y50" i="302"/>
  <c r="Z50" i="302"/>
  <c r="AA50" i="302"/>
  <c r="AB50" i="302"/>
  <c r="AC50" i="302"/>
  <c r="AD50" i="302"/>
  <c r="AE50" i="302"/>
  <c r="AF50" i="302"/>
  <c r="AG50" i="302"/>
  <c r="W52" i="302"/>
  <c r="X52" i="302"/>
  <c r="Y52" i="302"/>
  <c r="Z52" i="302"/>
  <c r="AA52" i="302"/>
  <c r="AB52" i="302"/>
  <c r="AC52" i="302"/>
  <c r="AD52" i="302"/>
  <c r="AE52" i="302"/>
  <c r="AF52" i="302"/>
  <c r="AG52" i="302"/>
  <c r="W53" i="302"/>
  <c r="W55" i="302"/>
  <c r="X53" i="302"/>
  <c r="X55" i="302" s="1"/>
  <c r="Y53" i="302"/>
  <c r="Y55" i="302" s="1"/>
  <c r="Z53" i="302"/>
  <c r="Z55" i="302" s="1"/>
  <c r="AA53" i="302"/>
  <c r="AA55" i="302" s="1"/>
  <c r="AB53" i="302"/>
  <c r="AB55" i="302" s="1"/>
  <c r="AC53" i="302"/>
  <c r="AC55" i="302" s="1"/>
  <c r="AD53" i="302"/>
  <c r="AD55" i="302" s="1"/>
  <c r="AE53" i="302"/>
  <c r="AF53" i="302"/>
  <c r="AF55" i="302" s="1"/>
  <c r="AG53" i="302"/>
  <c r="AG55" i="302" s="1"/>
  <c r="W54" i="302"/>
  <c r="X54" i="302"/>
  <c r="Y54" i="302"/>
  <c r="Z54" i="302"/>
  <c r="AA54" i="302"/>
  <c r="AB54" i="302"/>
  <c r="AC54" i="302"/>
  <c r="AD54" i="302"/>
  <c r="AE54" i="302"/>
  <c r="AF54" i="302"/>
  <c r="AG54" i="302"/>
  <c r="E12" i="302"/>
  <c r="F12" i="302"/>
  <c r="G12" i="302"/>
  <c r="H12" i="302"/>
  <c r="I12" i="302"/>
  <c r="J12" i="302"/>
  <c r="K12" i="302"/>
  <c r="L12" i="302"/>
  <c r="M12" i="302"/>
  <c r="N12" i="302"/>
  <c r="O12" i="302"/>
  <c r="P12" i="302"/>
  <c r="V12" i="302"/>
  <c r="W12" i="302"/>
  <c r="X12" i="302"/>
  <c r="Y12" i="302"/>
  <c r="Z12" i="302"/>
  <c r="AA12" i="302"/>
  <c r="AB12" i="302"/>
  <c r="AC12" i="302"/>
  <c r="AD12" i="302"/>
  <c r="AE12" i="302"/>
  <c r="AF12" i="302"/>
  <c r="AG12" i="302"/>
  <c r="E16" i="302"/>
  <c r="F16" i="302"/>
  <c r="G16" i="302"/>
  <c r="H16" i="302"/>
  <c r="I16" i="302"/>
  <c r="J16" i="302"/>
  <c r="K16" i="302"/>
  <c r="L16" i="302"/>
  <c r="M16" i="302"/>
  <c r="N16" i="302"/>
  <c r="O16" i="302"/>
  <c r="P16" i="302"/>
  <c r="V16" i="302"/>
  <c r="W16" i="302"/>
  <c r="X16" i="302"/>
  <c r="Y16" i="302"/>
  <c r="Z16" i="302"/>
  <c r="AA16" i="302"/>
  <c r="AB16" i="302"/>
  <c r="AC16" i="302"/>
  <c r="AD16" i="302"/>
  <c r="AE16" i="302"/>
  <c r="AF16" i="302"/>
  <c r="AG16" i="302"/>
  <c r="E20" i="302"/>
  <c r="F20" i="302"/>
  <c r="G20" i="302"/>
  <c r="H20" i="302"/>
  <c r="I20" i="302"/>
  <c r="J20" i="302"/>
  <c r="K20" i="302"/>
  <c r="L20" i="302"/>
  <c r="M20" i="302"/>
  <c r="N20" i="302"/>
  <c r="O20" i="302"/>
  <c r="P20" i="302"/>
  <c r="V20" i="302"/>
  <c r="W20" i="302"/>
  <c r="X20" i="302"/>
  <c r="Y20" i="302"/>
  <c r="Z20" i="302"/>
  <c r="AA20" i="302"/>
  <c r="AB20" i="302"/>
  <c r="AC20" i="302"/>
  <c r="AD20" i="302"/>
  <c r="AE20" i="302"/>
  <c r="AF20" i="302"/>
  <c r="AG20" i="302"/>
  <c r="E24" i="302"/>
  <c r="F24" i="302"/>
  <c r="G24" i="302"/>
  <c r="H24" i="302"/>
  <c r="I24" i="302"/>
  <c r="J24" i="302"/>
  <c r="K24" i="302"/>
  <c r="L24" i="302"/>
  <c r="M24" i="302"/>
  <c r="N24" i="302"/>
  <c r="O24" i="302"/>
  <c r="P24" i="302"/>
  <c r="V24" i="302"/>
  <c r="W24" i="302"/>
  <c r="X24" i="302"/>
  <c r="Y24" i="302"/>
  <c r="Z24" i="302"/>
  <c r="AA24" i="302"/>
  <c r="AB24" i="302"/>
  <c r="AC24" i="302"/>
  <c r="AD24" i="302"/>
  <c r="AE24" i="302"/>
  <c r="AF24" i="302"/>
  <c r="AG24" i="302"/>
  <c r="E28" i="302"/>
  <c r="F28" i="302"/>
  <c r="G28" i="302"/>
  <c r="H28" i="302"/>
  <c r="I28" i="302"/>
  <c r="J28" i="302"/>
  <c r="K28" i="302"/>
  <c r="L28" i="302"/>
  <c r="M28" i="302"/>
  <c r="N28" i="302"/>
  <c r="O28" i="302"/>
  <c r="P28" i="302"/>
  <c r="V28" i="302"/>
  <c r="W28" i="302"/>
  <c r="X28" i="302"/>
  <c r="Y28" i="302"/>
  <c r="Z28" i="302"/>
  <c r="AA28" i="302"/>
  <c r="AB28" i="302"/>
  <c r="AC28" i="302"/>
  <c r="AD28" i="302"/>
  <c r="AE28" i="302"/>
  <c r="AF28" i="302"/>
  <c r="AG28" i="302"/>
  <c r="E29" i="302"/>
  <c r="F29" i="302"/>
  <c r="G29" i="302"/>
  <c r="H29" i="302"/>
  <c r="I29" i="302"/>
  <c r="J29" i="302"/>
  <c r="K29" i="302"/>
  <c r="L29" i="302"/>
  <c r="M29" i="302"/>
  <c r="N29" i="302"/>
  <c r="O29" i="302"/>
  <c r="P29" i="302"/>
  <c r="V29" i="302"/>
  <c r="W29" i="302"/>
  <c r="X29" i="302"/>
  <c r="Y29" i="302"/>
  <c r="Z29" i="302"/>
  <c r="AA29" i="302"/>
  <c r="AB29" i="302"/>
  <c r="AC29" i="302"/>
  <c r="AD29" i="302"/>
  <c r="AE29" i="302"/>
  <c r="AF29" i="302"/>
  <c r="AG29" i="302"/>
  <c r="E30" i="302"/>
  <c r="F30" i="302"/>
  <c r="G30" i="302"/>
  <c r="H30" i="302"/>
  <c r="I30" i="302"/>
  <c r="J30" i="302"/>
  <c r="K30" i="302"/>
  <c r="L30" i="302"/>
  <c r="M30" i="302"/>
  <c r="N30" i="302"/>
  <c r="O30" i="302"/>
  <c r="P30" i="302"/>
  <c r="V30" i="302"/>
  <c r="W30" i="302"/>
  <c r="X30" i="302"/>
  <c r="Y30" i="302"/>
  <c r="Z30" i="302"/>
  <c r="AA30" i="302"/>
  <c r="AB30" i="302"/>
  <c r="AC30" i="302"/>
  <c r="AD30" i="302"/>
  <c r="AE30" i="302"/>
  <c r="AF30" i="302"/>
  <c r="AG30" i="302"/>
  <c r="E31" i="302"/>
  <c r="F31" i="302"/>
  <c r="G31" i="302"/>
  <c r="H31" i="302"/>
  <c r="I31" i="302"/>
  <c r="J31" i="302"/>
  <c r="K31" i="302"/>
  <c r="L31" i="302"/>
  <c r="M31" i="302"/>
  <c r="N31" i="302"/>
  <c r="O31" i="302"/>
  <c r="P31" i="302"/>
  <c r="V31" i="302"/>
  <c r="W31" i="302"/>
  <c r="X31" i="302"/>
  <c r="Y31" i="302"/>
  <c r="Z31" i="302"/>
  <c r="AA31" i="302"/>
  <c r="AB31" i="302"/>
  <c r="AC31" i="302"/>
  <c r="AD31" i="302"/>
  <c r="AE31" i="302"/>
  <c r="AF31" i="302"/>
  <c r="AG31" i="302"/>
  <c r="E32" i="302"/>
  <c r="F32" i="302"/>
  <c r="G32" i="302"/>
  <c r="H32" i="302"/>
  <c r="I32" i="302"/>
  <c r="J32" i="302"/>
  <c r="K32" i="302"/>
  <c r="L32" i="302"/>
  <c r="M32" i="302"/>
  <c r="N32" i="302"/>
  <c r="O32" i="302"/>
  <c r="P32" i="302"/>
  <c r="V32" i="302"/>
  <c r="W32" i="302"/>
  <c r="X32" i="302"/>
  <c r="Y32" i="302"/>
  <c r="Z32" i="302"/>
  <c r="AA32" i="302"/>
  <c r="AB32" i="302"/>
  <c r="AC32" i="302"/>
  <c r="AD32" i="302"/>
  <c r="AE32" i="302"/>
  <c r="AF32" i="302"/>
  <c r="AG32" i="302"/>
  <c r="V36" i="302"/>
  <c r="V37" i="302"/>
  <c r="V39" i="302"/>
  <c r="V38" i="302"/>
  <c r="E39" i="302"/>
  <c r="F39" i="302"/>
  <c r="G39" i="302"/>
  <c r="H39" i="302"/>
  <c r="I39" i="302"/>
  <c r="J39" i="302"/>
  <c r="K39" i="302"/>
  <c r="L39" i="302"/>
  <c r="M39" i="302"/>
  <c r="N39" i="302"/>
  <c r="O39" i="302"/>
  <c r="P39" i="302"/>
  <c r="W39" i="302"/>
  <c r="Z39" i="302"/>
  <c r="AC39" i="302"/>
  <c r="AD39" i="302"/>
  <c r="AE39" i="302"/>
  <c r="V40" i="302"/>
  <c r="V41" i="302"/>
  <c r="V43" i="302" s="1"/>
  <c r="V42" i="302"/>
  <c r="E43" i="302"/>
  <c r="F43" i="302"/>
  <c r="G43" i="302"/>
  <c r="H43" i="302"/>
  <c r="I43" i="302"/>
  <c r="J43" i="302"/>
  <c r="K43" i="302"/>
  <c r="L43" i="302"/>
  <c r="M43" i="302"/>
  <c r="N43" i="302"/>
  <c r="O43" i="302"/>
  <c r="P43" i="302"/>
  <c r="W43" i="302"/>
  <c r="AA43" i="302"/>
  <c r="AB43" i="302"/>
  <c r="AD43" i="302"/>
  <c r="V44" i="302"/>
  <c r="V45" i="302"/>
  <c r="V47" i="302" s="1"/>
  <c r="V46" i="302"/>
  <c r="E47" i="302"/>
  <c r="F47" i="302"/>
  <c r="G47" i="302"/>
  <c r="H47" i="302"/>
  <c r="I47" i="302"/>
  <c r="J47" i="302"/>
  <c r="K47" i="302"/>
  <c r="L47" i="302"/>
  <c r="M47" i="302"/>
  <c r="N47" i="302"/>
  <c r="O47" i="302"/>
  <c r="P47" i="302"/>
  <c r="X47" i="302"/>
  <c r="AE47" i="302"/>
  <c r="V48" i="302"/>
  <c r="V49" i="302"/>
  <c r="V51" i="302" s="1"/>
  <c r="V50" i="302"/>
  <c r="E51" i="302"/>
  <c r="F51" i="302"/>
  <c r="G51" i="302"/>
  <c r="H51" i="302"/>
  <c r="I51" i="302"/>
  <c r="J51" i="302"/>
  <c r="K51" i="302"/>
  <c r="L51" i="302"/>
  <c r="M51" i="302"/>
  <c r="N51" i="302"/>
  <c r="O51" i="302"/>
  <c r="P51" i="302"/>
  <c r="Z51" i="302"/>
  <c r="AC51" i="302"/>
  <c r="AD51" i="302"/>
  <c r="V52" i="302"/>
  <c r="V53" i="302"/>
  <c r="V55" i="302" s="1"/>
  <c r="V54" i="302"/>
  <c r="E55" i="302"/>
  <c r="F55" i="302"/>
  <c r="G55" i="302"/>
  <c r="H55" i="302"/>
  <c r="I55" i="302"/>
  <c r="J55" i="302"/>
  <c r="K55" i="302"/>
  <c r="L55" i="302"/>
  <c r="M55" i="302"/>
  <c r="N55" i="302"/>
  <c r="O55" i="302"/>
  <c r="P55" i="302"/>
  <c r="AE55" i="302"/>
  <c r="E56" i="302"/>
  <c r="F56" i="302"/>
  <c r="G56" i="302"/>
  <c r="H56" i="302"/>
  <c r="I56" i="302"/>
  <c r="J56" i="302"/>
  <c r="K56" i="302"/>
  <c r="L56" i="302"/>
  <c r="M56" i="302"/>
  <c r="N56" i="302"/>
  <c r="O56" i="302"/>
  <c r="P56" i="302"/>
  <c r="E57" i="302"/>
  <c r="E59" i="302" s="1"/>
  <c r="F57" i="302"/>
  <c r="F59" i="302" s="1"/>
  <c r="G57" i="302"/>
  <c r="G59" i="302" s="1"/>
  <c r="H57" i="302"/>
  <c r="H59" i="302"/>
  <c r="I57" i="302"/>
  <c r="I59" i="302" s="1"/>
  <c r="J57" i="302"/>
  <c r="J59" i="302" s="1"/>
  <c r="K57" i="302"/>
  <c r="K59" i="302" s="1"/>
  <c r="L57" i="302"/>
  <c r="L59" i="302" s="1"/>
  <c r="M57" i="302"/>
  <c r="M59" i="302" s="1"/>
  <c r="N57" i="302"/>
  <c r="N59" i="302" s="1"/>
  <c r="O57" i="302"/>
  <c r="O59" i="302" s="1"/>
  <c r="P57" i="302"/>
  <c r="P59" i="302" s="1"/>
  <c r="E58" i="302"/>
  <c r="F58" i="302"/>
  <c r="G58" i="302"/>
  <c r="H58" i="302"/>
  <c r="I58" i="302"/>
  <c r="J58" i="302"/>
  <c r="K58" i="302"/>
  <c r="L58" i="302"/>
  <c r="M58" i="302"/>
  <c r="N58" i="302"/>
  <c r="O58" i="302"/>
  <c r="P58" i="302"/>
  <c r="Y12" i="176"/>
  <c r="Y16" i="176"/>
  <c r="Y20" i="176"/>
  <c r="Y24" i="176"/>
  <c r="L28" i="176"/>
  <c r="Y28" i="176"/>
  <c r="L32" i="176"/>
  <c r="Y32" i="176"/>
  <c r="L39" i="176"/>
  <c r="Y40" i="176"/>
  <c r="Y41" i="176"/>
  <c r="Y43" i="176"/>
  <c r="Y42" i="176"/>
  <c r="L43" i="176"/>
  <c r="Y44" i="176"/>
  <c r="Y45" i="176"/>
  <c r="Y47" i="176"/>
  <c r="Y46" i="176"/>
  <c r="L47" i="176"/>
  <c r="Y48" i="176"/>
  <c r="Y49" i="176"/>
  <c r="Y51" i="176" s="1"/>
  <c r="Y50" i="176"/>
  <c r="L51" i="176"/>
  <c r="Y53" i="176"/>
  <c r="Y55" i="176" s="1"/>
  <c r="Y54" i="176"/>
  <c r="L55" i="176"/>
  <c r="L59" i="176"/>
  <c r="G9" i="132"/>
  <c r="H9" i="132"/>
  <c r="D27" i="132"/>
  <c r="G27" i="132" s="1"/>
  <c r="D28" i="132"/>
  <c r="G28" i="132" s="1"/>
  <c r="D29" i="132"/>
  <c r="D30" i="132"/>
  <c r="G30" i="132" s="1"/>
  <c r="D31" i="132"/>
  <c r="G31" i="132" s="1"/>
  <c r="S9" i="132"/>
  <c r="T9" i="132"/>
  <c r="P27" i="132"/>
  <c r="S27" i="132" s="1"/>
  <c r="P28" i="132"/>
  <c r="S28" i="132" s="1"/>
  <c r="P29" i="132"/>
  <c r="S29" i="132" s="1"/>
  <c r="P30" i="132"/>
  <c r="P31" i="132"/>
  <c r="G10" i="132"/>
  <c r="H10" i="132"/>
  <c r="S10" i="132"/>
  <c r="T10" i="132"/>
  <c r="G11" i="132"/>
  <c r="H11" i="132"/>
  <c r="S11" i="132"/>
  <c r="T11" i="132"/>
  <c r="G12" i="132"/>
  <c r="H12" i="132"/>
  <c r="S12" i="132"/>
  <c r="T12" i="132"/>
  <c r="G13" i="132"/>
  <c r="H13" i="132"/>
  <c r="S13" i="132"/>
  <c r="T13" i="132"/>
  <c r="D14" i="132"/>
  <c r="G14" i="132" s="1"/>
  <c r="E14" i="132"/>
  <c r="H14" i="132" s="1"/>
  <c r="F14" i="132"/>
  <c r="P14" i="132"/>
  <c r="S14" i="132" s="1"/>
  <c r="Q14" i="132"/>
  <c r="T14" i="132" s="1"/>
  <c r="R14" i="132"/>
  <c r="G15" i="132"/>
  <c r="H15" i="132"/>
  <c r="S15" i="132"/>
  <c r="T15" i="132"/>
  <c r="G16" i="132"/>
  <c r="H16" i="132"/>
  <c r="S16" i="132"/>
  <c r="T16" i="132"/>
  <c r="G17" i="132"/>
  <c r="H17" i="132"/>
  <c r="S17" i="132"/>
  <c r="T17" i="132"/>
  <c r="G18" i="132"/>
  <c r="H18" i="132"/>
  <c r="S18" i="132"/>
  <c r="T18" i="132"/>
  <c r="G19" i="132"/>
  <c r="H19" i="132"/>
  <c r="S19" i="132"/>
  <c r="T19" i="132"/>
  <c r="D20" i="132"/>
  <c r="G20" i="132" s="1"/>
  <c r="E20" i="132"/>
  <c r="H20" i="132" s="1"/>
  <c r="F20" i="132"/>
  <c r="P20" i="132"/>
  <c r="S20" i="132" s="1"/>
  <c r="Q20" i="132"/>
  <c r="T20" i="132" s="1"/>
  <c r="R20" i="132"/>
  <c r="G21" i="132"/>
  <c r="H21" i="132"/>
  <c r="S21" i="132"/>
  <c r="T21" i="132"/>
  <c r="G22" i="132"/>
  <c r="H22" i="132"/>
  <c r="S22" i="132"/>
  <c r="T22" i="132"/>
  <c r="G23" i="132"/>
  <c r="H23" i="132"/>
  <c r="S23" i="132"/>
  <c r="T23" i="132"/>
  <c r="G24" i="132"/>
  <c r="H24" i="132"/>
  <c r="S24" i="132"/>
  <c r="T24" i="132"/>
  <c r="G25" i="132"/>
  <c r="H25" i="132"/>
  <c r="S25" i="132"/>
  <c r="T25" i="132"/>
  <c r="D26" i="132"/>
  <c r="G26" i="132" s="1"/>
  <c r="E26" i="132"/>
  <c r="H26" i="132" s="1"/>
  <c r="F26" i="132"/>
  <c r="P26" i="132"/>
  <c r="S26" i="132" s="1"/>
  <c r="Q26" i="132"/>
  <c r="T26" i="132" s="1"/>
  <c r="R26" i="132"/>
  <c r="E27" i="132"/>
  <c r="H27" i="132" s="1"/>
  <c r="F27" i="132"/>
  <c r="Q27" i="132"/>
  <c r="T27" i="132" s="1"/>
  <c r="R27" i="132"/>
  <c r="E28" i="132"/>
  <c r="H28" i="132" s="1"/>
  <c r="F28" i="132"/>
  <c r="Q28" i="132"/>
  <c r="R28" i="132"/>
  <c r="T28" i="132"/>
  <c r="E29" i="132"/>
  <c r="H29" i="132" s="1"/>
  <c r="F29" i="132"/>
  <c r="Q29" i="132"/>
  <c r="Q32" i="132" s="1"/>
  <c r="T32" i="132" s="1"/>
  <c r="T29" i="132"/>
  <c r="R29" i="132"/>
  <c r="E30" i="132"/>
  <c r="H30" i="132"/>
  <c r="F30" i="132"/>
  <c r="Q30" i="132"/>
  <c r="T30" i="132" s="1"/>
  <c r="R30" i="132"/>
  <c r="S30" i="132"/>
  <c r="E31" i="132"/>
  <c r="H31" i="132" s="1"/>
  <c r="F31" i="132"/>
  <c r="Q31" i="132"/>
  <c r="T31" i="132"/>
  <c r="R31" i="132"/>
  <c r="S31" i="132"/>
  <c r="G36" i="132"/>
  <c r="H36" i="132"/>
  <c r="D54" i="132"/>
  <c r="D55" i="132"/>
  <c r="G55" i="132" s="1"/>
  <c r="D56" i="132"/>
  <c r="G56" i="132" s="1"/>
  <c r="D57" i="132"/>
  <c r="G57" i="132" s="1"/>
  <c r="D58" i="132"/>
  <c r="G58" i="132"/>
  <c r="P36" i="132"/>
  <c r="Q36" i="132"/>
  <c r="T36" i="132" s="1"/>
  <c r="R36" i="132"/>
  <c r="P42" i="132"/>
  <c r="P48" i="132"/>
  <c r="S48" i="132" s="1"/>
  <c r="P37" i="132"/>
  <c r="S37" i="132" s="1"/>
  <c r="P43" i="132"/>
  <c r="S43" i="132"/>
  <c r="P49" i="132"/>
  <c r="S49" i="132"/>
  <c r="P38" i="132"/>
  <c r="P44" i="132"/>
  <c r="S44" i="132" s="1"/>
  <c r="P50" i="132"/>
  <c r="S50" i="132" s="1"/>
  <c r="P39" i="132"/>
  <c r="P45" i="132"/>
  <c r="S45" i="132" s="1"/>
  <c r="P51" i="132"/>
  <c r="P40" i="132"/>
  <c r="P46" i="132"/>
  <c r="S46" i="132" s="1"/>
  <c r="P52" i="132"/>
  <c r="S52" i="132" s="1"/>
  <c r="G37" i="132"/>
  <c r="H37" i="132"/>
  <c r="Q37" i="132"/>
  <c r="T37" i="132" s="1"/>
  <c r="R37" i="132"/>
  <c r="G38" i="132"/>
  <c r="H38" i="132"/>
  <c r="Q38" i="132"/>
  <c r="T38" i="132"/>
  <c r="R38" i="132"/>
  <c r="G39" i="132"/>
  <c r="H39" i="132"/>
  <c r="Q39" i="132"/>
  <c r="R39" i="132"/>
  <c r="G40" i="132"/>
  <c r="H40" i="132"/>
  <c r="Q40" i="132"/>
  <c r="R40" i="132"/>
  <c r="D41" i="132"/>
  <c r="G41" i="132" s="1"/>
  <c r="E41" i="132"/>
  <c r="H41" i="132" s="1"/>
  <c r="F41" i="132"/>
  <c r="G42" i="132"/>
  <c r="H42" i="132"/>
  <c r="Q42" i="132"/>
  <c r="T42" i="132" s="1"/>
  <c r="R42" i="132"/>
  <c r="G43" i="132"/>
  <c r="H43" i="132"/>
  <c r="Q43" i="132"/>
  <c r="R43" i="132"/>
  <c r="G44" i="132"/>
  <c r="H44" i="132"/>
  <c r="Q44" i="132"/>
  <c r="T44" i="132" s="1"/>
  <c r="R44" i="132"/>
  <c r="G45" i="132"/>
  <c r="H45" i="132"/>
  <c r="Q45" i="132"/>
  <c r="R45" i="132"/>
  <c r="T45" i="132"/>
  <c r="G46" i="132"/>
  <c r="H46" i="132"/>
  <c r="Q46" i="132"/>
  <c r="T46" i="132" s="1"/>
  <c r="R46" i="132"/>
  <c r="D47" i="132"/>
  <c r="G47" i="132" s="1"/>
  <c r="E47" i="132"/>
  <c r="H47" i="132" s="1"/>
  <c r="F47" i="132"/>
  <c r="G48" i="132"/>
  <c r="H48" i="132"/>
  <c r="Q48" i="132"/>
  <c r="T48" i="132" s="1"/>
  <c r="R48" i="132"/>
  <c r="G49" i="132"/>
  <c r="H49" i="132"/>
  <c r="Q49" i="132"/>
  <c r="T49" i="132" s="1"/>
  <c r="R49" i="132"/>
  <c r="G50" i="132"/>
  <c r="H50" i="132"/>
  <c r="Q50" i="132"/>
  <c r="T50" i="132" s="1"/>
  <c r="R50" i="132"/>
  <c r="G51" i="132"/>
  <c r="H51" i="132"/>
  <c r="Q51" i="132"/>
  <c r="T51" i="132"/>
  <c r="R51" i="132"/>
  <c r="G52" i="132"/>
  <c r="H52" i="132"/>
  <c r="Q52" i="132"/>
  <c r="T52" i="132"/>
  <c r="R52" i="132"/>
  <c r="D53" i="132"/>
  <c r="G53" i="132"/>
  <c r="E53" i="132"/>
  <c r="H53" i="132" s="1"/>
  <c r="F53" i="132"/>
  <c r="E54" i="132"/>
  <c r="F54" i="132"/>
  <c r="E55" i="132"/>
  <c r="H55" i="132" s="1"/>
  <c r="F55" i="132"/>
  <c r="E56" i="132"/>
  <c r="H56" i="132"/>
  <c r="F56" i="132"/>
  <c r="E57" i="132"/>
  <c r="H57" i="132" s="1"/>
  <c r="F57" i="132"/>
  <c r="E58" i="132"/>
  <c r="H58" i="132"/>
  <c r="F58" i="132"/>
  <c r="T43" i="132"/>
  <c r="S39" i="132"/>
  <c r="R32" i="132"/>
  <c r="S38" i="132"/>
  <c r="G29" i="132"/>
  <c r="AB57" i="302"/>
  <c r="AB59" i="302" s="1"/>
  <c r="T40" i="132"/>
  <c r="Q47" i="132"/>
  <c r="T47" i="132" s="1"/>
  <c r="AA39" i="302"/>
  <c r="E59" i="132"/>
  <c r="H59" i="132" s="1"/>
  <c r="H54" i="132"/>
  <c r="G54" i="132"/>
  <c r="AC43" i="302"/>
  <c r="AC57" i="302"/>
  <c r="AC59" i="302" s="1"/>
  <c r="AE57" i="302"/>
  <c r="AE59" i="302" s="1"/>
  <c r="P56" i="132"/>
  <c r="S56" i="132"/>
  <c r="AA58" i="302"/>
  <c r="W58" i="302"/>
  <c r="R56" i="132"/>
  <c r="F32" i="132"/>
  <c r="AD57" i="302"/>
  <c r="AD59" i="302"/>
  <c r="E32" i="132"/>
  <c r="H32" i="132" s="1"/>
  <c r="V56" i="302"/>
  <c r="AD58" i="302"/>
  <c r="AC58" i="302" l="1"/>
  <c r="Z58" i="302"/>
  <c r="V58" i="302"/>
  <c r="AA56" i="302"/>
  <c r="R57" i="132"/>
  <c r="Q41" i="132"/>
  <c r="T41" i="132" s="1"/>
  <c r="R55" i="132"/>
  <c r="AF58" i="302"/>
  <c r="AB58" i="302"/>
  <c r="S51" i="132"/>
  <c r="P57" i="132"/>
  <c r="S57" i="132" s="1"/>
  <c r="AE56" i="302"/>
  <c r="Z57" i="176"/>
  <c r="Z59" i="176" s="1"/>
  <c r="D59" i="132"/>
  <c r="V57" i="302"/>
  <c r="V59" i="302" s="1"/>
  <c r="P53" i="132"/>
  <c r="S53" i="132" s="1"/>
  <c r="Q58" i="132"/>
  <c r="T58" i="132" s="1"/>
  <c r="Y57" i="302"/>
  <c r="Y59" i="302" s="1"/>
  <c r="P55" i="132"/>
  <c r="S55" i="132" s="1"/>
  <c r="X58" i="302"/>
  <c r="R54" i="132"/>
  <c r="R53" i="132"/>
  <c r="P47" i="132"/>
  <c r="S47" i="132" s="1"/>
  <c r="S42" i="132"/>
  <c r="P54" i="132"/>
  <c r="S54" i="132" s="1"/>
  <c r="S36" i="132"/>
  <c r="T39" i="132"/>
  <c r="Q57" i="132"/>
  <c r="T57" i="132" s="1"/>
  <c r="Y58" i="176"/>
  <c r="W51" i="302"/>
  <c r="W57" i="302"/>
  <c r="W59" i="302" s="1"/>
  <c r="AD56" i="302"/>
  <c r="W56" i="302"/>
  <c r="Y56" i="176"/>
  <c r="Q53" i="132"/>
  <c r="T53" i="132" s="1"/>
  <c r="Q54" i="132"/>
  <c r="T54" i="132" s="1"/>
  <c r="Q56" i="132"/>
  <c r="T56" i="132" s="1"/>
  <c r="AB56" i="302"/>
  <c r="AG39" i="302"/>
  <c r="AG57" i="302"/>
  <c r="AG59" i="302" s="1"/>
  <c r="Y56" i="302"/>
  <c r="Q55" i="132"/>
  <c r="T55" i="132" s="1"/>
  <c r="P58" i="132"/>
  <c r="S58" i="132" s="1"/>
  <c r="Z56" i="302"/>
  <c r="AA57" i="302"/>
  <c r="AA59" i="302" s="1"/>
  <c r="X58" i="176"/>
  <c r="Z58" i="176"/>
  <c r="F59" i="132"/>
  <c r="R47" i="132"/>
  <c r="R58" i="132"/>
  <c r="AG58" i="302"/>
  <c r="Y58" i="302"/>
  <c r="AF56" i="302"/>
  <c r="X56" i="302"/>
  <c r="AE58" i="302"/>
  <c r="AG56" i="302"/>
  <c r="AC56" i="302"/>
  <c r="X56" i="176"/>
  <c r="Y57" i="176"/>
  <c r="Y59" i="176" s="1"/>
  <c r="Z56" i="176"/>
  <c r="P32" i="132"/>
  <c r="Y39" i="176"/>
  <c r="AF57" i="302"/>
  <c r="AF59" i="302" s="1"/>
  <c r="X57" i="302"/>
  <c r="X59" i="302" s="1"/>
  <c r="P41" i="132"/>
  <c r="S41" i="132" s="1"/>
  <c r="S40" i="132"/>
  <c r="Z57" i="302"/>
  <c r="Z59" i="302" s="1"/>
  <c r="P59" i="132"/>
  <c r="X57" i="176"/>
  <c r="X59" i="176" s="1"/>
  <c r="D32" i="132"/>
  <c r="R41" i="132"/>
  <c r="R59" i="132" l="1"/>
  <c r="I40" i="132"/>
  <c r="I48" i="132"/>
  <c r="I37" i="132"/>
  <c r="I36" i="132"/>
  <c r="I52" i="132"/>
  <c r="I41" i="132"/>
  <c r="I43" i="132"/>
  <c r="I42" i="132"/>
  <c r="I46" i="132"/>
  <c r="I55" i="132"/>
  <c r="I53" i="132"/>
  <c r="I49" i="132"/>
  <c r="I39" i="132"/>
  <c r="I45" i="132"/>
  <c r="I56" i="132"/>
  <c r="I58" i="132"/>
  <c r="I44" i="132"/>
  <c r="I57" i="132"/>
  <c r="I47" i="132"/>
  <c r="I54" i="132"/>
  <c r="I38" i="132"/>
  <c r="G59" i="132"/>
  <c r="I50" i="132"/>
  <c r="I59" i="132"/>
  <c r="I51" i="132"/>
  <c r="Q59" i="132"/>
  <c r="T59" i="132" s="1"/>
  <c r="I22" i="132"/>
  <c r="I28" i="132"/>
  <c r="I12" i="132"/>
  <c r="I15" i="132"/>
  <c r="I23" i="132"/>
  <c r="I10" i="132"/>
  <c r="I11" i="132"/>
  <c r="I25" i="132"/>
  <c r="I17" i="132"/>
  <c r="I29" i="132"/>
  <c r="I31" i="132"/>
  <c r="I9" i="132"/>
  <c r="I13" i="132"/>
  <c r="I20" i="132"/>
  <c r="I16" i="132"/>
  <c r="I14" i="132"/>
  <c r="I27" i="132"/>
  <c r="I18" i="132"/>
  <c r="G32" i="132"/>
  <c r="I26" i="132"/>
  <c r="I30" i="132"/>
  <c r="I19" i="132"/>
  <c r="I21" i="132"/>
  <c r="I24" i="132"/>
  <c r="I32" i="132"/>
  <c r="U12" i="132"/>
  <c r="U17" i="132"/>
  <c r="U25" i="132"/>
  <c r="U18" i="132"/>
  <c r="U29" i="132"/>
  <c r="U10" i="132"/>
  <c r="U28" i="132"/>
  <c r="U13" i="132"/>
  <c r="U20" i="132"/>
  <c r="U23" i="132"/>
  <c r="U27" i="132"/>
  <c r="U14" i="132"/>
  <c r="U16" i="132"/>
  <c r="U15" i="132"/>
  <c r="U31" i="132"/>
  <c r="U26" i="132"/>
  <c r="U22" i="132"/>
  <c r="U21" i="132"/>
  <c r="U32" i="132"/>
  <c r="U9" i="132"/>
  <c r="U11" i="132"/>
  <c r="U24" i="132"/>
  <c r="U30" i="132"/>
  <c r="S32" i="132"/>
  <c r="U19" i="132"/>
  <c r="U43" i="132"/>
  <c r="U46" i="132"/>
  <c r="U42" i="132"/>
  <c r="U57" i="132"/>
  <c r="U54" i="132"/>
  <c r="U37" i="132"/>
  <c r="U49" i="132"/>
  <c r="U53" i="132"/>
  <c r="U41" i="132"/>
  <c r="U59" i="132"/>
  <c r="U47" i="132"/>
  <c r="U38" i="132"/>
  <c r="U58" i="132"/>
  <c r="U48" i="132"/>
  <c r="U45" i="132"/>
  <c r="U36" i="132"/>
  <c r="U40" i="132"/>
  <c r="U56" i="132"/>
  <c r="U50" i="132"/>
  <c r="U51" i="132"/>
  <c r="S59" i="132"/>
  <c r="U44" i="132"/>
  <c r="U52" i="132"/>
  <c r="U55" i="132"/>
  <c r="U39" i="132"/>
  <c r="O24" i="192"/>
</calcChain>
</file>

<file path=xl/sharedStrings.xml><?xml version="1.0" encoding="utf-8"?>
<sst xmlns="http://schemas.openxmlformats.org/spreadsheetml/2006/main" count="3132" uniqueCount="561">
  <si>
    <t>(％)</t>
    <phoneticPr fontId="2"/>
  </si>
  <si>
    <t>Ｂ</t>
    <phoneticPr fontId="2"/>
  </si>
  <si>
    <t>Ｃ</t>
    <phoneticPr fontId="2"/>
  </si>
  <si>
    <t>一　般</t>
    <rPh sb="0" eb="1">
      <t>イチ</t>
    </rPh>
    <rPh sb="2" eb="3">
      <t>バン</t>
    </rPh>
    <phoneticPr fontId="2"/>
  </si>
  <si>
    <t>予約相対</t>
    <rPh sb="0" eb="2">
      <t>ヨヤク</t>
    </rPh>
    <rPh sb="2" eb="4">
      <t>アイタイ</t>
    </rPh>
    <phoneticPr fontId="2"/>
  </si>
  <si>
    <t>第１表</t>
    <rPh sb="0" eb="1">
      <t>ダイ</t>
    </rPh>
    <rPh sb="2" eb="3">
      <t>ヒョウ</t>
    </rPh>
    <phoneticPr fontId="2"/>
  </si>
  <si>
    <t>第２表</t>
    <rPh sb="0" eb="1">
      <t>ダイ</t>
    </rPh>
    <rPh sb="2" eb="3">
      <t>ヒョウ</t>
    </rPh>
    <phoneticPr fontId="2"/>
  </si>
  <si>
    <t>第３表</t>
    <rPh sb="0" eb="1">
      <t>ダイ</t>
    </rPh>
    <rPh sb="2" eb="3">
      <t>ヒョウ</t>
    </rPh>
    <phoneticPr fontId="2"/>
  </si>
  <si>
    <t>第４表</t>
    <rPh sb="0" eb="1">
      <t>ダイ</t>
    </rPh>
    <rPh sb="2" eb="3">
      <t>ヒョウ</t>
    </rPh>
    <phoneticPr fontId="2"/>
  </si>
  <si>
    <t>参　　考　　資　　料</t>
    <rPh sb="0" eb="1">
      <t>サン</t>
    </rPh>
    <rPh sb="3" eb="4">
      <t>コウ</t>
    </rPh>
    <rPh sb="6" eb="7">
      <t>シ</t>
    </rPh>
    <rPh sb="9" eb="10">
      <t>リョウ</t>
    </rPh>
    <phoneticPr fontId="2"/>
  </si>
  <si>
    <t>成牛</t>
    <rPh sb="0" eb="1">
      <t>セイ</t>
    </rPh>
    <rPh sb="1" eb="2">
      <t>ギュウ</t>
    </rPh>
    <phoneticPr fontId="2"/>
  </si>
  <si>
    <t>豚</t>
    <rPh sb="0" eb="1">
      <t>ブタ</t>
    </rPh>
    <phoneticPr fontId="2"/>
  </si>
  <si>
    <t>子牛</t>
    <rPh sb="0" eb="2">
      <t>コウシ</t>
    </rPh>
    <phoneticPr fontId="2"/>
  </si>
  <si>
    <t>馬</t>
    <rPh sb="0" eb="1">
      <t>ウマ</t>
    </rPh>
    <phoneticPr fontId="2"/>
  </si>
  <si>
    <t>計</t>
    <rPh sb="0" eb="1">
      <t>ケイ</t>
    </rPh>
    <phoneticPr fontId="2"/>
  </si>
  <si>
    <t>輸入肉</t>
    <rPh sb="0" eb="2">
      <t>ユニュウ</t>
    </rPh>
    <rPh sb="2" eb="3">
      <t>ニク</t>
    </rPh>
    <phoneticPr fontId="2"/>
  </si>
  <si>
    <t>副生物</t>
    <rPh sb="0" eb="3">
      <t>フクセイブツ</t>
    </rPh>
    <phoneticPr fontId="2"/>
  </si>
  <si>
    <t>(円／頭）</t>
    <rPh sb="1" eb="2">
      <t>エン</t>
    </rPh>
    <rPh sb="3" eb="4">
      <t>トウ</t>
    </rPh>
    <phoneticPr fontId="2"/>
  </si>
  <si>
    <t>(１２月未満）</t>
    <rPh sb="3" eb="4">
      <t>ガツ</t>
    </rPh>
    <rPh sb="4" eb="6">
      <t>ミマン</t>
    </rPh>
    <phoneticPr fontId="2"/>
  </si>
  <si>
    <t>(２０日未満)</t>
    <rPh sb="3" eb="4">
      <t>ニチ</t>
    </rPh>
    <rPh sb="4" eb="6">
      <t>ミマン</t>
    </rPh>
    <phoneticPr fontId="2"/>
  </si>
  <si>
    <t>　　　　（注）</t>
    <rPh sb="5" eb="6">
      <t>チュウ</t>
    </rPh>
    <phoneticPr fontId="2"/>
  </si>
  <si>
    <t>頭数</t>
    <rPh sb="0" eb="2">
      <t>トウスウ</t>
    </rPh>
    <phoneticPr fontId="2"/>
  </si>
  <si>
    <t>重量</t>
    <rPh sb="0" eb="2">
      <t>ジュウリョウ</t>
    </rPh>
    <phoneticPr fontId="2"/>
  </si>
  <si>
    <t>金額</t>
    <rPh sb="0" eb="2">
      <t>キンガク</t>
    </rPh>
    <phoneticPr fontId="2"/>
  </si>
  <si>
    <t>年度計</t>
    <rPh sb="0" eb="2">
      <t>ネンド</t>
    </rPh>
    <rPh sb="2" eb="3">
      <t>ケイ</t>
    </rPh>
    <phoneticPr fontId="2"/>
  </si>
  <si>
    <t>前年度比(%)</t>
    <rPh sb="0" eb="4">
      <t>ゼンネンドヒ</t>
    </rPh>
    <phoneticPr fontId="2"/>
  </si>
  <si>
    <t>その他</t>
    <rPh sb="2" eb="3">
      <t>タ</t>
    </rPh>
    <phoneticPr fontId="2"/>
  </si>
  <si>
    <t>規格別</t>
    <rPh sb="0" eb="2">
      <t>キカク</t>
    </rPh>
    <rPh sb="2" eb="3">
      <t>ベツ</t>
    </rPh>
    <phoneticPr fontId="2"/>
  </si>
  <si>
    <t>極上</t>
    <rPh sb="0" eb="2">
      <t>ゴクジョウ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</si>
  <si>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</si>
  <si>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</si>
  <si>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並</t>
    <rPh sb="0" eb="1">
      <t>ナミ</t>
    </rPh>
    <phoneticPr fontId="2"/>
  </si>
  <si>
    <t>等外</t>
    <rPh sb="0" eb="2">
      <t>トウガイ</t>
    </rPh>
    <phoneticPr fontId="2"/>
  </si>
  <si>
    <t>統　　　　　計　　　　　表</t>
    <rPh sb="0" eb="1">
      <t>オサム</t>
    </rPh>
    <rPh sb="6" eb="7">
      <t>ケイ</t>
    </rPh>
    <rPh sb="12" eb="13">
      <t>ヒョウ</t>
    </rPh>
    <phoneticPr fontId="2"/>
  </si>
  <si>
    <t>"</t>
    <phoneticPr fontId="2"/>
  </si>
  <si>
    <t>（単位：頭）</t>
    <rPh sb="1" eb="3">
      <t>タンイ</t>
    </rPh>
    <rPh sb="4" eb="5">
      <t>トウ</t>
    </rPh>
    <phoneticPr fontId="2"/>
  </si>
  <si>
    <t>羊</t>
    <rPh sb="0" eb="1">
      <t>ヒツジ</t>
    </rPh>
    <phoneticPr fontId="2"/>
  </si>
  <si>
    <t>鹿児島</t>
    <rPh sb="0" eb="3">
      <t>カゴシマ</t>
    </rPh>
    <phoneticPr fontId="2"/>
  </si>
  <si>
    <t>年　月</t>
    <rPh sb="0" eb="1">
      <t>ネン</t>
    </rPh>
    <rPh sb="2" eb="3">
      <t>ツキ</t>
    </rPh>
    <phoneticPr fontId="2"/>
  </si>
  <si>
    <t>子　　　　牛</t>
    <rPh sb="0" eb="1">
      <t>コ</t>
    </rPh>
    <rPh sb="5" eb="6">
      <t>ウシ</t>
    </rPh>
    <phoneticPr fontId="2"/>
  </si>
  <si>
    <t>外　国　牛</t>
    <rPh sb="0" eb="1">
      <t>ソト</t>
    </rPh>
    <rPh sb="2" eb="3">
      <t>クニ</t>
    </rPh>
    <rPh sb="4" eb="5">
      <t>ギュウ</t>
    </rPh>
    <phoneticPr fontId="2"/>
  </si>
  <si>
    <t>輸　　　　　　　　　　入　　　　　　　　　　肉</t>
    <rPh sb="0" eb="1">
      <t>ユ</t>
    </rPh>
    <rPh sb="11" eb="12">
      <t>イ</t>
    </rPh>
    <rPh sb="22" eb="23">
      <t>ニク</t>
    </rPh>
    <phoneticPr fontId="2"/>
  </si>
  <si>
    <t>牛</t>
    <rPh sb="0" eb="1">
      <t>ウシ</t>
    </rPh>
    <phoneticPr fontId="2"/>
  </si>
  <si>
    <t>一般</t>
    <rPh sb="0" eb="2">
      <t>イッパン</t>
    </rPh>
    <phoneticPr fontId="2"/>
  </si>
  <si>
    <t>区分</t>
    <rPh sb="0" eb="2">
      <t>クブン</t>
    </rPh>
    <phoneticPr fontId="2"/>
  </si>
  <si>
    <t>福　岡</t>
    <rPh sb="0" eb="1">
      <t>フク</t>
    </rPh>
    <rPh sb="2" eb="3">
      <t>オカ</t>
    </rPh>
    <phoneticPr fontId="2"/>
  </si>
  <si>
    <t>佐　賀</t>
    <rPh sb="0" eb="1">
      <t>タスク</t>
    </rPh>
    <rPh sb="2" eb="3">
      <t>ガ</t>
    </rPh>
    <phoneticPr fontId="2"/>
  </si>
  <si>
    <t>長　崎</t>
    <rPh sb="0" eb="1">
      <t>チョウ</t>
    </rPh>
    <rPh sb="2" eb="3">
      <t>ザキ</t>
    </rPh>
    <phoneticPr fontId="2"/>
  </si>
  <si>
    <t>熊　本</t>
    <rPh sb="0" eb="1">
      <t>クマ</t>
    </rPh>
    <rPh sb="2" eb="3">
      <t>ホン</t>
    </rPh>
    <phoneticPr fontId="2"/>
  </si>
  <si>
    <t>大　分</t>
    <rPh sb="0" eb="1">
      <t>ダイ</t>
    </rPh>
    <rPh sb="2" eb="3">
      <t>ブン</t>
    </rPh>
    <phoneticPr fontId="2"/>
  </si>
  <si>
    <t>宮　崎</t>
    <rPh sb="0" eb="1">
      <t>ミヤ</t>
    </rPh>
    <rPh sb="2" eb="3">
      <t>ザキ</t>
    </rPh>
    <phoneticPr fontId="2"/>
  </si>
  <si>
    <t>山　口</t>
    <rPh sb="0" eb="1">
      <t>ヤマ</t>
    </rPh>
    <rPh sb="2" eb="3">
      <t>クチ</t>
    </rPh>
    <phoneticPr fontId="2"/>
  </si>
  <si>
    <t>　　　　　　　　　　　　　　　　　　成</t>
    <rPh sb="18" eb="19">
      <t>セイ</t>
    </rPh>
    <phoneticPr fontId="2"/>
  </si>
  <si>
    <t>交　　雑　　種</t>
    <rPh sb="0" eb="1">
      <t>コウ</t>
    </rPh>
    <rPh sb="3" eb="4">
      <t>ザツ</t>
    </rPh>
    <rPh sb="6" eb="7">
      <t>シュ</t>
    </rPh>
    <phoneticPr fontId="2"/>
  </si>
  <si>
    <t>和　　　　　　牛</t>
    <rPh sb="0" eb="1">
      <t>ワ</t>
    </rPh>
    <rPh sb="7" eb="8">
      <t>ウシ</t>
    </rPh>
    <phoneticPr fontId="2"/>
  </si>
  <si>
    <t>頭　数</t>
    <rPh sb="0" eb="1">
      <t>アタマ</t>
    </rPh>
    <rPh sb="2" eb="3">
      <t>カズ</t>
    </rPh>
    <phoneticPr fontId="2"/>
  </si>
  <si>
    <t>重　　量</t>
    <rPh sb="0" eb="1">
      <t>シゲル</t>
    </rPh>
    <rPh sb="3" eb="4">
      <t>リョウ</t>
    </rPh>
    <phoneticPr fontId="2"/>
  </si>
  <si>
    <t>金　　　額</t>
    <rPh sb="0" eb="1">
      <t>キン</t>
    </rPh>
    <rPh sb="4" eb="5">
      <t>ガク</t>
    </rPh>
    <phoneticPr fontId="2"/>
  </si>
  <si>
    <t>重　　　量</t>
    <rPh sb="0" eb="1">
      <t>シゲル</t>
    </rPh>
    <rPh sb="4" eb="5">
      <t>リョウ</t>
    </rPh>
    <phoneticPr fontId="2"/>
  </si>
  <si>
    <t>金　　額</t>
    <rPh sb="0" eb="1">
      <t>キン</t>
    </rPh>
    <rPh sb="3" eb="4">
      <t>ガク</t>
    </rPh>
    <phoneticPr fontId="2"/>
  </si>
  <si>
    <t>　　（単位：頭・㎏・円）</t>
    <rPh sb="3" eb="5">
      <t>タンイ</t>
    </rPh>
    <rPh sb="6" eb="7">
      <t>トウ</t>
    </rPh>
    <rPh sb="10" eb="11">
      <t>エン</t>
    </rPh>
    <phoneticPr fontId="2"/>
  </si>
  <si>
    <t>頭　　　数</t>
    <rPh sb="0" eb="1">
      <t>アタマ</t>
    </rPh>
    <rPh sb="4" eb="5">
      <t>カズ</t>
    </rPh>
    <phoneticPr fontId="2"/>
  </si>
  <si>
    <t>重　　　　量</t>
    <rPh sb="0" eb="1">
      <t>シゲル</t>
    </rPh>
    <rPh sb="5" eb="6">
      <t>リョウ</t>
    </rPh>
    <phoneticPr fontId="2"/>
  </si>
  <si>
    <t>金　　　　額</t>
    <rPh sb="0" eb="1">
      <t>キン</t>
    </rPh>
    <rPh sb="5" eb="6">
      <t>ガク</t>
    </rPh>
    <phoneticPr fontId="2"/>
  </si>
  <si>
    <t>枝　　　肉　　　　計</t>
    <rPh sb="0" eb="1">
      <t>エダ</t>
    </rPh>
    <rPh sb="4" eb="5">
      <t>ニク</t>
    </rPh>
    <rPh sb="9" eb="10">
      <t>ケイ</t>
    </rPh>
    <phoneticPr fontId="2"/>
  </si>
  <si>
    <t>鶏　　　　肉</t>
    <rPh sb="0" eb="1">
      <t>ニワトリ</t>
    </rPh>
    <rPh sb="5" eb="6">
      <t>ニク</t>
    </rPh>
    <phoneticPr fontId="2"/>
  </si>
  <si>
    <t>原　　　　皮</t>
    <rPh sb="0" eb="1">
      <t>ハラ</t>
    </rPh>
    <rPh sb="5" eb="6">
      <t>カワ</t>
    </rPh>
    <phoneticPr fontId="2"/>
  </si>
  <si>
    <t>輸　　　　入</t>
    <rPh sb="0" eb="1">
      <t>ユ</t>
    </rPh>
    <rPh sb="5" eb="6">
      <t>イ</t>
    </rPh>
    <phoneticPr fontId="2"/>
  </si>
  <si>
    <t>合　　　　　計</t>
    <rPh sb="0" eb="1">
      <t>ゴウ</t>
    </rPh>
    <rPh sb="6" eb="7">
      <t>ケイ</t>
    </rPh>
    <phoneticPr fontId="2"/>
  </si>
  <si>
    <t>副　　　　　　　生　　　　　　　物</t>
    <rPh sb="0" eb="1">
      <t>フク</t>
    </rPh>
    <rPh sb="8" eb="9">
      <t>ショウ</t>
    </rPh>
    <rPh sb="16" eb="17">
      <t>モノ</t>
    </rPh>
    <phoneticPr fontId="2"/>
  </si>
  <si>
    <t>牛金額</t>
    <rPh sb="0" eb="1">
      <t>ウシ</t>
    </rPh>
    <rPh sb="1" eb="3">
      <t>キンガク</t>
    </rPh>
    <phoneticPr fontId="2"/>
  </si>
  <si>
    <t>豚金額</t>
    <rPh sb="0" eb="1">
      <t>ブタ</t>
    </rPh>
    <rPh sb="1" eb="3">
      <t>キンガク</t>
    </rPh>
    <phoneticPr fontId="2"/>
  </si>
  <si>
    <t>去勢</t>
    <rPh sb="0" eb="2">
      <t>キョセイ</t>
    </rPh>
    <phoneticPr fontId="2"/>
  </si>
  <si>
    <t>めん羊、山羊</t>
    <rPh sb="2" eb="3">
      <t>ヒツジ</t>
    </rPh>
    <rPh sb="4" eb="6">
      <t>ヤギ</t>
    </rPh>
    <phoneticPr fontId="2"/>
  </si>
  <si>
    <t>（１２０kg以上）</t>
    <rPh sb="6" eb="8">
      <t>イジョウ</t>
    </rPh>
    <phoneticPr fontId="2"/>
  </si>
  <si>
    <t>－</t>
    <phoneticPr fontId="2"/>
  </si>
  <si>
    <t>"</t>
  </si>
  <si>
    <t>畜　　種</t>
    <rPh sb="0" eb="1">
      <t>チク</t>
    </rPh>
    <rPh sb="3" eb="4">
      <t>シュ</t>
    </rPh>
    <phoneticPr fontId="2"/>
  </si>
  <si>
    <t>と 畜 場</t>
    <rPh sb="2" eb="3">
      <t>チク</t>
    </rPh>
    <rPh sb="4" eb="5">
      <t>ジョウ</t>
    </rPh>
    <phoneticPr fontId="2"/>
  </si>
  <si>
    <t>使 用 料</t>
    <rPh sb="0" eb="1">
      <t>ツカ</t>
    </rPh>
    <rPh sb="2" eb="3">
      <t>ヨウ</t>
    </rPh>
    <rPh sb="4" eb="5">
      <t>リョウ</t>
    </rPh>
    <phoneticPr fontId="2"/>
  </si>
  <si>
    <t>手 数 料</t>
    <rPh sb="0" eb="1">
      <t>テ</t>
    </rPh>
    <rPh sb="2" eb="3">
      <t>カズ</t>
    </rPh>
    <rPh sb="4" eb="5">
      <t>リョウ</t>
    </rPh>
    <phoneticPr fontId="2"/>
  </si>
  <si>
    <t>検　　　査</t>
    <rPh sb="0" eb="1">
      <t>ケン</t>
    </rPh>
    <rPh sb="4" eb="5">
      <t>ジャ</t>
    </rPh>
    <phoneticPr fontId="2"/>
  </si>
  <si>
    <t>解 体 料</t>
    <rPh sb="0" eb="1">
      <t>カイ</t>
    </rPh>
    <rPh sb="2" eb="3">
      <t>カラダ</t>
    </rPh>
    <rPh sb="4" eb="5">
      <t>リョウ</t>
    </rPh>
    <phoneticPr fontId="2"/>
  </si>
  <si>
    <t>冷 蔵 庫</t>
    <rPh sb="0" eb="1">
      <t>ヒヤ</t>
    </rPh>
    <rPh sb="2" eb="3">
      <t>クラ</t>
    </rPh>
    <rPh sb="4" eb="5">
      <t>コ</t>
    </rPh>
    <phoneticPr fontId="2"/>
  </si>
  <si>
    <t>格 付 料</t>
    <rPh sb="0" eb="1">
      <t>カク</t>
    </rPh>
    <rPh sb="2" eb="3">
      <t>ヅ</t>
    </rPh>
    <rPh sb="4" eb="5">
      <t>リョウ</t>
    </rPh>
    <phoneticPr fontId="2"/>
  </si>
  <si>
    <t>子　　馬</t>
    <rPh sb="0" eb="1">
      <t>コ</t>
    </rPh>
    <rPh sb="3" eb="4">
      <t>ウマ</t>
    </rPh>
    <phoneticPr fontId="2"/>
  </si>
  <si>
    <t>　　卸売業者手数料の売上金額には含まない。</t>
    <rPh sb="2" eb="4">
      <t>オロシウリ</t>
    </rPh>
    <rPh sb="4" eb="6">
      <t>ギョウシャ</t>
    </rPh>
    <rPh sb="6" eb="9">
      <t>テスウリョウ</t>
    </rPh>
    <rPh sb="10" eb="12">
      <t>ウリアゲ</t>
    </rPh>
    <rPh sb="12" eb="14">
      <t>キンガク</t>
    </rPh>
    <rPh sb="16" eb="17">
      <t>フク</t>
    </rPh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</si>
  <si>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</si>
  <si>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</si>
  <si>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</si>
  <si>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</si>
  <si>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</si>
  <si>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</si>
  <si>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</si>
  <si>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交雑種</t>
    <rPh sb="0" eb="2">
      <t>コウザツ</t>
    </rPh>
    <rPh sb="2" eb="3">
      <t>シュ</t>
    </rPh>
    <phoneticPr fontId="2"/>
  </si>
  <si>
    <t>敷地面積</t>
    <rPh sb="0" eb="2">
      <t>シキチ</t>
    </rPh>
    <rPh sb="2" eb="4">
      <t>メンセキ</t>
    </rPh>
    <phoneticPr fontId="2"/>
  </si>
  <si>
    <t>建築面積</t>
    <rPh sb="0" eb="2">
      <t>ケンチク</t>
    </rPh>
    <rPh sb="2" eb="4">
      <t>メンセキ</t>
    </rPh>
    <phoneticPr fontId="2"/>
  </si>
  <si>
    <t>延床面積</t>
    <rPh sb="0" eb="1">
      <t>ノ</t>
    </rPh>
    <rPh sb="1" eb="2">
      <t>ユカ</t>
    </rPh>
    <rPh sb="2" eb="4">
      <t>メンセキ</t>
    </rPh>
    <phoneticPr fontId="2"/>
  </si>
  <si>
    <t>本館棟</t>
    <rPh sb="0" eb="2">
      <t>ホンカン</t>
    </rPh>
    <rPh sb="2" eb="3">
      <t>トウ</t>
    </rPh>
    <phoneticPr fontId="2"/>
  </si>
  <si>
    <t>（主要部分）</t>
    <rPh sb="1" eb="3">
      <t>シュヨウ</t>
    </rPh>
    <rPh sb="3" eb="5">
      <t>ブブン</t>
    </rPh>
    <phoneticPr fontId="2"/>
  </si>
  <si>
    <t>大動物</t>
    <rPh sb="0" eb="1">
      <t>ダイ</t>
    </rPh>
    <rPh sb="1" eb="3">
      <t>ドウブツ</t>
    </rPh>
    <phoneticPr fontId="2"/>
  </si>
  <si>
    <t>けい留所</t>
    <rPh sb="2" eb="3">
      <t>ドメ</t>
    </rPh>
    <rPh sb="3" eb="4">
      <t>ショ</t>
    </rPh>
    <phoneticPr fontId="2"/>
  </si>
  <si>
    <t>解体室</t>
    <rPh sb="0" eb="2">
      <t>カイタイ</t>
    </rPh>
    <rPh sb="2" eb="3">
      <t>シツ</t>
    </rPh>
    <phoneticPr fontId="2"/>
  </si>
  <si>
    <t>枝肉冷却保管室</t>
    <rPh sb="0" eb="1">
      <t>エダ</t>
    </rPh>
    <rPh sb="1" eb="2">
      <t>ニク</t>
    </rPh>
    <rPh sb="2" eb="4">
      <t>レイキャク</t>
    </rPh>
    <rPh sb="4" eb="6">
      <t>ホカン</t>
    </rPh>
    <rPh sb="6" eb="7">
      <t>シツ</t>
    </rPh>
    <phoneticPr fontId="2"/>
  </si>
  <si>
    <t>下見室</t>
    <rPh sb="0" eb="2">
      <t>シタミ</t>
    </rPh>
    <rPh sb="2" eb="3">
      <t>シツ</t>
    </rPh>
    <phoneticPr fontId="2"/>
  </si>
  <si>
    <t>枝肉冷蔵室</t>
    <rPh sb="0" eb="1">
      <t>エダ</t>
    </rPh>
    <rPh sb="1" eb="2">
      <t>ニク</t>
    </rPh>
    <rPh sb="2" eb="4">
      <t>レイゾウ</t>
    </rPh>
    <rPh sb="4" eb="5">
      <t>シツ</t>
    </rPh>
    <phoneticPr fontId="2"/>
  </si>
  <si>
    <t>部分肉加工室</t>
    <rPh sb="0" eb="2">
      <t>ブブン</t>
    </rPh>
    <rPh sb="2" eb="3">
      <t>ニク</t>
    </rPh>
    <rPh sb="3" eb="5">
      <t>カコウ</t>
    </rPh>
    <rPh sb="5" eb="6">
      <t>シツ</t>
    </rPh>
    <phoneticPr fontId="2"/>
  </si>
  <si>
    <t>小動物</t>
    <rPh sb="0" eb="1">
      <t>ショウ</t>
    </rPh>
    <rPh sb="1" eb="3">
      <t>ドウブツ</t>
    </rPh>
    <phoneticPr fontId="2"/>
  </si>
  <si>
    <t>仕分室</t>
    <rPh sb="0" eb="2">
      <t>シワケ</t>
    </rPh>
    <rPh sb="2" eb="3">
      <t>シツ</t>
    </rPh>
    <phoneticPr fontId="2"/>
  </si>
  <si>
    <t>包装室</t>
    <rPh sb="0" eb="2">
      <t>ホウソウ</t>
    </rPh>
    <rPh sb="2" eb="3">
      <t>シツ</t>
    </rPh>
    <phoneticPr fontId="2"/>
  </si>
  <si>
    <t>製品冷凍庫</t>
    <rPh sb="0" eb="2">
      <t>セイヒン</t>
    </rPh>
    <rPh sb="2" eb="5">
      <t>レイトウコ</t>
    </rPh>
    <phoneticPr fontId="2"/>
  </si>
  <si>
    <t>製品冷蔵庫</t>
    <rPh sb="0" eb="2">
      <t>セイヒン</t>
    </rPh>
    <rPh sb="2" eb="5">
      <t>レイゾウコ</t>
    </rPh>
    <phoneticPr fontId="2"/>
  </si>
  <si>
    <t>製品出荷荷捌場</t>
    <rPh sb="0" eb="2">
      <t>セイヒン</t>
    </rPh>
    <rPh sb="2" eb="4">
      <t>シュッカ</t>
    </rPh>
    <rPh sb="4" eb="5">
      <t>ニ</t>
    </rPh>
    <rPh sb="5" eb="6">
      <t>サバキ</t>
    </rPh>
    <rPh sb="6" eb="7">
      <t>ジョウ</t>
    </rPh>
    <phoneticPr fontId="2"/>
  </si>
  <si>
    <t>管理厚生棟</t>
    <rPh sb="0" eb="2">
      <t>カンリ</t>
    </rPh>
    <rPh sb="2" eb="5">
      <t>コウセイトウ</t>
    </rPh>
    <phoneticPr fontId="2"/>
  </si>
  <si>
    <t>排水処理施設</t>
    <rPh sb="0" eb="2">
      <t>ハイスイ</t>
    </rPh>
    <rPh sb="2" eb="4">
      <t>ショリ</t>
    </rPh>
    <rPh sb="4" eb="6">
      <t>シセツ</t>
    </rPh>
    <phoneticPr fontId="2"/>
  </si>
  <si>
    <t>飲適化設備</t>
    <rPh sb="0" eb="1">
      <t>イン</t>
    </rPh>
    <rPh sb="1" eb="2">
      <t>テキ</t>
    </rPh>
    <rPh sb="2" eb="3">
      <t>カ</t>
    </rPh>
    <rPh sb="3" eb="5">
      <t>セツビ</t>
    </rPh>
    <phoneticPr fontId="2"/>
  </si>
  <si>
    <t>ＬＮＧ冷熱棟</t>
    <rPh sb="3" eb="5">
      <t>レイネツ</t>
    </rPh>
    <rPh sb="5" eb="6">
      <t>トウ</t>
    </rPh>
    <phoneticPr fontId="2"/>
  </si>
  <si>
    <t>㎡</t>
    <phoneticPr fontId="2"/>
  </si>
  <si>
    <t>けい留能力</t>
    <rPh sb="2" eb="3">
      <t>リュウ</t>
    </rPh>
    <rPh sb="3" eb="5">
      <t>ノウリョク</t>
    </rPh>
    <phoneticPr fontId="2"/>
  </si>
  <si>
    <t>解体能力</t>
    <rPh sb="0" eb="2">
      <t>カイタイ</t>
    </rPh>
    <rPh sb="2" eb="4">
      <t>ノウリョク</t>
    </rPh>
    <phoneticPr fontId="2"/>
  </si>
  <si>
    <t>受変電設備</t>
    <rPh sb="0" eb="1">
      <t>ジュ</t>
    </rPh>
    <rPh sb="1" eb="2">
      <t>ヘン</t>
    </rPh>
    <rPh sb="2" eb="3">
      <t>デン</t>
    </rPh>
    <rPh sb="3" eb="5">
      <t>セツビ</t>
    </rPh>
    <phoneticPr fontId="2"/>
  </si>
  <si>
    <t>受電電圧</t>
    <rPh sb="0" eb="2">
      <t>ジュデン</t>
    </rPh>
    <rPh sb="2" eb="4">
      <t>デンアツ</t>
    </rPh>
    <phoneticPr fontId="2"/>
  </si>
  <si>
    <t>冷蔵庫</t>
    <rPh sb="0" eb="3">
      <t>レイゾウコ</t>
    </rPh>
    <phoneticPr fontId="2"/>
  </si>
  <si>
    <t>枝肉計量器（せり機とオンライン）</t>
    <rPh sb="0" eb="1">
      <t>エダ</t>
    </rPh>
    <rPh sb="1" eb="2">
      <t>ニク</t>
    </rPh>
    <rPh sb="2" eb="4">
      <t>ケイリョウ</t>
    </rPh>
    <rPh sb="4" eb="5">
      <t>キ</t>
    </rPh>
    <rPh sb="8" eb="9">
      <t>キ</t>
    </rPh>
    <phoneticPr fontId="2"/>
  </si>
  <si>
    <t>処理能力</t>
    <rPh sb="0" eb="2">
      <t>ショリ</t>
    </rPh>
    <rPh sb="2" eb="4">
      <t>ノウリョク</t>
    </rPh>
    <phoneticPr fontId="2"/>
  </si>
  <si>
    <t>処理方式</t>
    <rPh sb="0" eb="2">
      <t>ショリ</t>
    </rPh>
    <rPh sb="2" eb="4">
      <t>ホウシキ</t>
    </rPh>
    <phoneticPr fontId="2"/>
  </si>
  <si>
    <t>加圧浮上方式＋回転円板方式</t>
    <rPh sb="0" eb="2">
      <t>カアツ</t>
    </rPh>
    <rPh sb="2" eb="4">
      <t>フジョウ</t>
    </rPh>
    <rPh sb="4" eb="6">
      <t>ホウシキ</t>
    </rPh>
    <rPh sb="7" eb="9">
      <t>カイテン</t>
    </rPh>
    <rPh sb="9" eb="11">
      <t>エンバン</t>
    </rPh>
    <rPh sb="11" eb="13">
      <t>ホウシキ</t>
    </rPh>
    <phoneticPr fontId="2"/>
  </si>
  <si>
    <t>小型貫流ボイラー　　　３基</t>
    <rPh sb="0" eb="2">
      <t>コガタ</t>
    </rPh>
    <rPh sb="2" eb="4">
      <t>カンリュウ</t>
    </rPh>
    <rPh sb="12" eb="13">
      <t>キ</t>
    </rPh>
    <phoneticPr fontId="2"/>
  </si>
  <si>
    <t>伝熱面積　　 　　　９．５１㎡</t>
    <rPh sb="0" eb="2">
      <t>デンネツ</t>
    </rPh>
    <rPh sb="2" eb="4">
      <t>メンセキ</t>
    </rPh>
    <phoneticPr fontId="2"/>
  </si>
  <si>
    <t>３室</t>
    <rPh sb="1" eb="2">
      <t>シツ</t>
    </rPh>
    <phoneticPr fontId="2"/>
  </si>
  <si>
    <t>牛　１基　　　　２０～５２０㎏</t>
    <rPh sb="0" eb="1">
      <t>ウシ</t>
    </rPh>
    <rPh sb="3" eb="4">
      <t>キ</t>
    </rPh>
    <phoneticPr fontId="2"/>
  </si>
  <si>
    <t>豚　１基　　　　２０～３００㎏</t>
    <rPh sb="0" eb="1">
      <t>ブタ</t>
    </rPh>
    <rPh sb="3" eb="4">
      <t>キ</t>
    </rPh>
    <phoneticPr fontId="2"/>
  </si>
  <si>
    <t>(含む内臓洗賃）</t>
    <rPh sb="1" eb="2">
      <t>フク</t>
    </rPh>
    <rPh sb="3" eb="5">
      <t>ナイゾウ</t>
    </rPh>
    <rPh sb="5" eb="6">
      <t>アラ</t>
    </rPh>
    <rPh sb="6" eb="7">
      <t>チン</t>
    </rPh>
    <phoneticPr fontId="2"/>
  </si>
  <si>
    <t>１．消費税については、検査手数料は非課税、と畜場使用料、解体料及び格付料は含む。</t>
    <rPh sb="2" eb="5">
      <t>ショウヒゼイ</t>
    </rPh>
    <rPh sb="11" eb="13">
      <t>ケンサ</t>
    </rPh>
    <rPh sb="13" eb="16">
      <t>テスウリョウ</t>
    </rPh>
    <rPh sb="17" eb="20">
      <t>ヒカゼイ</t>
    </rPh>
    <rPh sb="22" eb="23">
      <t>チク</t>
    </rPh>
    <rPh sb="23" eb="24">
      <t>ジョウ</t>
    </rPh>
    <rPh sb="24" eb="27">
      <t>シヨウリョウ</t>
    </rPh>
    <rPh sb="28" eb="30">
      <t>カイタイ</t>
    </rPh>
    <rPh sb="30" eb="31">
      <t>リョウ</t>
    </rPh>
    <rPh sb="31" eb="32">
      <t>オヨ</t>
    </rPh>
    <rPh sb="33" eb="34">
      <t>カク</t>
    </rPh>
    <rPh sb="34" eb="35">
      <t>ヅ</t>
    </rPh>
    <rPh sb="35" eb="36">
      <t>リョウ</t>
    </rPh>
    <rPh sb="37" eb="38">
      <t>フク</t>
    </rPh>
    <phoneticPr fontId="2"/>
  </si>
  <si>
    <t>牛２００（頭／日）</t>
    <rPh sb="0" eb="1">
      <t>ウシ</t>
    </rPh>
    <rPh sb="5" eb="6">
      <t>トウ</t>
    </rPh>
    <rPh sb="7" eb="8">
      <t>ニチ</t>
    </rPh>
    <phoneticPr fontId="2"/>
  </si>
  <si>
    <t>豚６００（頭／日）</t>
    <rPh sb="0" eb="1">
      <t>ブタ</t>
    </rPh>
    <rPh sb="5" eb="6">
      <t>トウ</t>
    </rPh>
    <rPh sb="7" eb="8">
      <t>ニチ</t>
    </rPh>
    <phoneticPr fontId="2"/>
  </si>
  <si>
    <t>牛１２０（頭／日）</t>
    <rPh sb="0" eb="1">
      <t>ウシ</t>
    </rPh>
    <rPh sb="5" eb="6">
      <t>トウ</t>
    </rPh>
    <rPh sb="7" eb="8">
      <t>ニチ</t>
    </rPh>
    <phoneticPr fontId="2"/>
  </si>
  <si>
    <t>２．改定時期は、と畜場使用料は平成１２年４月１日、検査手数料は昭和５３年</t>
    <rPh sb="2" eb="4">
      <t>カイテイ</t>
    </rPh>
    <rPh sb="4" eb="6">
      <t>ジキ</t>
    </rPh>
    <rPh sb="9" eb="10">
      <t>チク</t>
    </rPh>
    <rPh sb="10" eb="11">
      <t>ジョウ</t>
    </rPh>
    <rPh sb="11" eb="14">
      <t>シヨウリョウ</t>
    </rPh>
    <rPh sb="15" eb="17">
      <t>ヘイセイ</t>
    </rPh>
    <rPh sb="19" eb="20">
      <t>ネン</t>
    </rPh>
    <rPh sb="21" eb="22">
      <t>ガツ</t>
    </rPh>
    <rPh sb="23" eb="24">
      <t>ニチ</t>
    </rPh>
    <rPh sb="25" eb="27">
      <t>ケンサ</t>
    </rPh>
    <rPh sb="27" eb="30">
      <t>テスウリョウ</t>
    </rPh>
    <rPh sb="31" eb="33">
      <t>ショウワ</t>
    </rPh>
    <rPh sb="35" eb="36">
      <t>ネン</t>
    </rPh>
    <phoneticPr fontId="2"/>
  </si>
  <si>
    <t>　　４月１日、解体料は平成１２年４月１日、格付料は平成１０年７月１日。</t>
    <rPh sb="3" eb="4">
      <t>ガツ</t>
    </rPh>
    <rPh sb="5" eb="6">
      <t>ニチ</t>
    </rPh>
    <rPh sb="7" eb="9">
      <t>カイタイ</t>
    </rPh>
    <rPh sb="9" eb="10">
      <t>リョウ</t>
    </rPh>
    <rPh sb="11" eb="13">
      <t>ヘイセイ</t>
    </rPh>
    <rPh sb="15" eb="16">
      <t>ネン</t>
    </rPh>
    <rPh sb="17" eb="18">
      <t>ガツ</t>
    </rPh>
    <rPh sb="19" eb="20">
      <t>ニチ</t>
    </rPh>
    <rPh sb="21" eb="22">
      <t>カク</t>
    </rPh>
    <rPh sb="22" eb="23">
      <t>ヅケ</t>
    </rPh>
    <rPh sb="23" eb="24">
      <t>リョウ</t>
    </rPh>
    <rPh sb="25" eb="27">
      <t>ヘイセイ</t>
    </rPh>
    <rPh sb="29" eb="30">
      <t>ネン</t>
    </rPh>
    <rPh sb="31" eb="32">
      <t>ガツ</t>
    </rPh>
    <rPh sb="33" eb="34">
      <t>ニチ</t>
    </rPh>
    <phoneticPr fontId="2"/>
  </si>
  <si>
    <t>　　〔付近見取図〕</t>
    <rPh sb="3" eb="5">
      <t>フキン</t>
    </rPh>
    <rPh sb="5" eb="8">
      <t>ミトリズ</t>
    </rPh>
    <phoneticPr fontId="2"/>
  </si>
  <si>
    <t>■交通のご案内</t>
    <rPh sb="1" eb="3">
      <t>コウツウ</t>
    </rPh>
    <rPh sb="5" eb="7">
      <t>アンナイ</t>
    </rPh>
    <phoneticPr fontId="2"/>
  </si>
  <si>
    <t>福岡都市高速道路東浜ランプから１分</t>
    <rPh sb="0" eb="2">
      <t>フクオカ</t>
    </rPh>
    <rPh sb="2" eb="4">
      <t>トシ</t>
    </rPh>
    <rPh sb="4" eb="7">
      <t>コウソクドウ</t>
    </rPh>
    <rPh sb="7" eb="8">
      <t>ロ</t>
    </rPh>
    <rPh sb="8" eb="10">
      <t>ヒガシハマ</t>
    </rPh>
    <rPh sb="16" eb="17">
      <t>フン</t>
    </rPh>
    <phoneticPr fontId="2"/>
  </si>
  <si>
    <t>福岡空港から車２０分</t>
    <rPh sb="0" eb="2">
      <t>フクオカ</t>
    </rPh>
    <rPh sb="2" eb="4">
      <t>クウコウ</t>
    </rPh>
    <rPh sb="6" eb="7">
      <t>クルマ</t>
    </rPh>
    <rPh sb="9" eb="10">
      <t>フン</t>
    </rPh>
    <phoneticPr fontId="2"/>
  </si>
  <si>
    <t>博多駅から車１５分</t>
    <rPh sb="0" eb="2">
      <t>ハカタ</t>
    </rPh>
    <rPh sb="2" eb="3">
      <t>エキ</t>
    </rPh>
    <rPh sb="5" eb="6">
      <t>クルマ</t>
    </rPh>
    <rPh sb="8" eb="9">
      <t>フン</t>
    </rPh>
    <phoneticPr fontId="2"/>
  </si>
  <si>
    <t>牛皮取扱室</t>
    <rPh sb="0" eb="1">
      <t>ギュウ</t>
    </rPh>
    <rPh sb="1" eb="2">
      <t>カワ</t>
    </rPh>
    <rPh sb="2" eb="5">
      <t>トリアツカイシツ</t>
    </rPh>
    <phoneticPr fontId="2"/>
  </si>
  <si>
    <t>牛部分肉加工室</t>
    <rPh sb="0" eb="1">
      <t>ウシ</t>
    </rPh>
    <rPh sb="1" eb="4">
      <t>ブブンニク</t>
    </rPh>
    <rPh sb="4" eb="7">
      <t>カコウシツ</t>
    </rPh>
    <phoneticPr fontId="2"/>
  </si>
  <si>
    <t>　設備室</t>
    <rPh sb="1" eb="3">
      <t>セツビ</t>
    </rPh>
    <rPh sb="3" eb="4">
      <t>シツ</t>
    </rPh>
    <phoneticPr fontId="2"/>
  </si>
  <si>
    <t>牛内蔵処理室</t>
    <rPh sb="0" eb="1">
      <t>ウシ</t>
    </rPh>
    <rPh sb="1" eb="3">
      <t>ナイゾウ</t>
    </rPh>
    <rPh sb="3" eb="6">
      <t>ショリシツ</t>
    </rPh>
    <phoneticPr fontId="2"/>
  </si>
  <si>
    <t xml:space="preserve"> 製品冷凍庫</t>
    <rPh sb="1" eb="3">
      <t>セイヒン</t>
    </rPh>
    <rPh sb="3" eb="6">
      <t>レイトウコ</t>
    </rPh>
    <phoneticPr fontId="2"/>
  </si>
  <si>
    <t>牛枝肉冷蔵室</t>
    <rPh sb="0" eb="1">
      <t>ウシ</t>
    </rPh>
    <rPh sb="1" eb="3">
      <t>エダニク</t>
    </rPh>
    <rPh sb="3" eb="6">
      <t>レイゾウシツ</t>
    </rPh>
    <phoneticPr fontId="2"/>
  </si>
  <si>
    <t>腹糞・血液処理室</t>
    <rPh sb="0" eb="1">
      <t>ハラ</t>
    </rPh>
    <rPh sb="1" eb="2">
      <t>フン</t>
    </rPh>
    <rPh sb="3" eb="5">
      <t>ケツエキ</t>
    </rPh>
    <rPh sb="5" eb="8">
      <t>ショリシツ</t>
    </rPh>
    <phoneticPr fontId="2"/>
  </si>
  <si>
    <t>牛けい留所</t>
    <rPh sb="0" eb="1">
      <t>ウシ</t>
    </rPh>
    <rPh sb="3" eb="4">
      <t>リュウ</t>
    </rPh>
    <rPh sb="4" eb="5">
      <t>ショ</t>
    </rPh>
    <phoneticPr fontId="2"/>
  </si>
  <si>
    <t>牛枝肉冷却保管室</t>
    <rPh sb="0" eb="1">
      <t>ウシ</t>
    </rPh>
    <rPh sb="1" eb="3">
      <t>エダニク</t>
    </rPh>
    <rPh sb="3" eb="5">
      <t>レイキャク</t>
    </rPh>
    <rPh sb="5" eb="7">
      <t>ホカン</t>
    </rPh>
    <rPh sb="7" eb="8">
      <t>シツ</t>
    </rPh>
    <phoneticPr fontId="2"/>
  </si>
  <si>
    <t>牛下見室</t>
    <rPh sb="0" eb="1">
      <t>ウシ</t>
    </rPh>
    <rPh sb="1" eb="3">
      <t>シタミ</t>
    </rPh>
    <rPh sb="3" eb="4">
      <t>シツ</t>
    </rPh>
    <phoneticPr fontId="2"/>
  </si>
  <si>
    <t>豚枝肉冷蔵室</t>
    <rPh sb="0" eb="1">
      <t>ブタ</t>
    </rPh>
    <rPh sb="1" eb="3">
      <t>エダニク</t>
    </rPh>
    <rPh sb="3" eb="6">
      <t>レイゾウシツ</t>
    </rPh>
    <phoneticPr fontId="2"/>
  </si>
  <si>
    <t>豚部分肉加工室</t>
    <rPh sb="0" eb="1">
      <t>ブタ</t>
    </rPh>
    <rPh sb="1" eb="4">
      <t>ブブンニク</t>
    </rPh>
    <rPh sb="4" eb="7">
      <t>カコウシツ</t>
    </rPh>
    <phoneticPr fontId="2"/>
  </si>
  <si>
    <t>牛荷受バース</t>
    <rPh sb="0" eb="1">
      <t>ウシ</t>
    </rPh>
    <rPh sb="1" eb="3">
      <t>ニウケ</t>
    </rPh>
    <phoneticPr fontId="2"/>
  </si>
  <si>
    <t>牛解体室</t>
    <rPh sb="0" eb="1">
      <t>ウシ</t>
    </rPh>
    <rPh sb="1" eb="3">
      <t>カイタイ</t>
    </rPh>
    <rPh sb="3" eb="4">
      <t>シツ</t>
    </rPh>
    <phoneticPr fontId="2"/>
  </si>
  <si>
    <t>おが粉　　　集積所</t>
    <rPh sb="2" eb="3">
      <t>コ</t>
    </rPh>
    <rPh sb="6" eb="9">
      <t>シュウセキショ</t>
    </rPh>
    <phoneticPr fontId="2"/>
  </si>
  <si>
    <t>　荷受事務室</t>
    <rPh sb="1" eb="3">
      <t>ニウケ</t>
    </rPh>
    <rPh sb="3" eb="6">
      <t>ジムシツ</t>
    </rPh>
    <phoneticPr fontId="2"/>
  </si>
  <si>
    <t>仕分室</t>
    <rPh sb="0" eb="2">
      <t>シワ</t>
    </rPh>
    <rPh sb="2" eb="3">
      <t>シツ</t>
    </rPh>
    <phoneticPr fontId="2"/>
  </si>
  <si>
    <t>豚解体室</t>
    <rPh sb="0" eb="1">
      <t>ブタ</t>
    </rPh>
    <rPh sb="1" eb="3">
      <t>カイタイ</t>
    </rPh>
    <rPh sb="3" eb="4">
      <t>シツ</t>
    </rPh>
    <phoneticPr fontId="2"/>
  </si>
  <si>
    <t>せり室</t>
    <rPh sb="2" eb="3">
      <t>シツ</t>
    </rPh>
    <phoneticPr fontId="2"/>
  </si>
  <si>
    <t>洗車場</t>
    <rPh sb="0" eb="3">
      <t>センシャジョウ</t>
    </rPh>
    <phoneticPr fontId="2"/>
  </si>
  <si>
    <t>豚荷受バース</t>
    <rPh sb="0" eb="1">
      <t>ブタ</t>
    </rPh>
    <rPh sb="1" eb="3">
      <t>ニウケ</t>
    </rPh>
    <phoneticPr fontId="2"/>
  </si>
  <si>
    <t>豚けい留所</t>
    <rPh sb="0" eb="1">
      <t>ブタ</t>
    </rPh>
    <rPh sb="3" eb="4">
      <t>リュウ</t>
    </rPh>
    <rPh sb="4" eb="5">
      <t>ショ</t>
    </rPh>
    <phoneticPr fontId="2"/>
  </si>
  <si>
    <t>豚枝肉冷却保管室</t>
    <rPh sb="0" eb="1">
      <t>ブタ</t>
    </rPh>
    <rPh sb="1" eb="3">
      <t>エダニク</t>
    </rPh>
    <rPh sb="3" eb="5">
      <t>レイキャク</t>
    </rPh>
    <rPh sb="5" eb="7">
      <t>ホカン</t>
    </rPh>
    <rPh sb="7" eb="8">
      <t>シツ</t>
    </rPh>
    <phoneticPr fontId="2"/>
  </si>
  <si>
    <t>豚下見室</t>
    <rPh sb="0" eb="1">
      <t>ブタ</t>
    </rPh>
    <rPh sb="1" eb="3">
      <t>シタミ</t>
    </rPh>
    <rPh sb="3" eb="4">
      <t>シツ</t>
    </rPh>
    <phoneticPr fontId="2"/>
  </si>
  <si>
    <t>　豚皮・廃棄物室</t>
    <rPh sb="1" eb="2">
      <t>ブタ</t>
    </rPh>
    <rPh sb="2" eb="3">
      <t>カワ</t>
    </rPh>
    <rPh sb="4" eb="7">
      <t>ハイキブツ</t>
    </rPh>
    <rPh sb="7" eb="8">
      <t>シツ</t>
    </rPh>
    <phoneticPr fontId="2"/>
  </si>
  <si>
    <t>重量(ﾄﾝ)</t>
    <rPh sb="0" eb="2">
      <t>ジュウリョウ</t>
    </rPh>
    <phoneticPr fontId="2"/>
  </si>
  <si>
    <t>金額(千円)</t>
    <rPh sb="0" eb="2">
      <t>キンガク</t>
    </rPh>
    <rPh sb="3" eb="5">
      <t>センエン</t>
    </rPh>
    <phoneticPr fontId="2"/>
  </si>
  <si>
    <t>頭数(頭)</t>
    <rPh sb="0" eb="2">
      <t>トウスウ</t>
    </rPh>
    <rPh sb="3" eb="4">
      <t>トウ</t>
    </rPh>
    <phoneticPr fontId="2"/>
  </si>
  <si>
    <t>平均価格(円)</t>
    <rPh sb="0" eb="2">
      <t>ヘイキン</t>
    </rPh>
    <rPh sb="2" eb="4">
      <t>カカク</t>
    </rPh>
    <rPh sb="5" eb="6">
      <t>エン</t>
    </rPh>
    <phoneticPr fontId="2"/>
  </si>
  <si>
    <t>豚内蔵処理室</t>
    <rPh sb="0" eb="1">
      <t>ブタ</t>
    </rPh>
    <rPh sb="1" eb="3">
      <t>ナイゾウ</t>
    </rPh>
    <rPh sb="3" eb="6">
      <t>ショリシツ</t>
    </rPh>
    <phoneticPr fontId="2"/>
  </si>
  <si>
    <t>出荷バース</t>
    <rPh sb="0" eb="2">
      <t>シュッカ</t>
    </rPh>
    <phoneticPr fontId="2"/>
  </si>
  <si>
    <t>精算事務室</t>
    <rPh sb="0" eb="2">
      <t>セイサン</t>
    </rPh>
    <rPh sb="2" eb="5">
      <t>ジムシツ</t>
    </rPh>
    <phoneticPr fontId="2"/>
  </si>
  <si>
    <t>製品出荷荷捌場</t>
    <rPh sb="0" eb="2">
      <t>セイヒン</t>
    </rPh>
    <rPh sb="2" eb="4">
      <t>シュッカ</t>
    </rPh>
    <rPh sb="4" eb="6">
      <t>ニサバ</t>
    </rPh>
    <rPh sb="6" eb="7">
      <t>ジョウ</t>
    </rPh>
    <phoneticPr fontId="2"/>
  </si>
  <si>
    <t>西門</t>
    <rPh sb="0" eb="2">
      <t>ニシモン</t>
    </rPh>
    <phoneticPr fontId="2"/>
  </si>
  <si>
    <t>（生体搬入専用）</t>
    <rPh sb="1" eb="3">
      <t>セイタイ</t>
    </rPh>
    <rPh sb="3" eb="5">
      <t>ハンニュウ</t>
    </rPh>
    <rPh sb="5" eb="7">
      <t>センヨウ</t>
    </rPh>
    <phoneticPr fontId="2"/>
  </si>
  <si>
    <t>駐輪場</t>
    <rPh sb="0" eb="3">
      <t>チュウリンジョウ</t>
    </rPh>
    <phoneticPr fontId="2"/>
  </si>
  <si>
    <t>管理厚生棟</t>
    <rPh sb="0" eb="2">
      <t>カンリ</t>
    </rPh>
    <rPh sb="2" eb="4">
      <t>コウセイ</t>
    </rPh>
    <rPh sb="4" eb="5">
      <t>トウ</t>
    </rPh>
    <phoneticPr fontId="2"/>
  </si>
  <si>
    <t>飲適水槽</t>
    <rPh sb="0" eb="1">
      <t>イン</t>
    </rPh>
    <rPh sb="1" eb="2">
      <t>テキ</t>
    </rPh>
    <rPh sb="2" eb="4">
      <t>スイソウ</t>
    </rPh>
    <phoneticPr fontId="2"/>
  </si>
  <si>
    <t>正門</t>
    <rPh sb="0" eb="2">
      <t>セイモン</t>
    </rPh>
    <phoneticPr fontId="2"/>
  </si>
  <si>
    <t>南門</t>
    <rPh sb="0" eb="1">
      <t>ミナミ</t>
    </rPh>
    <rPh sb="1" eb="2">
      <t>モン</t>
    </rPh>
    <phoneticPr fontId="2"/>
  </si>
  <si>
    <r>
      <t>ＬＮＧ　</t>
    </r>
    <r>
      <rPr>
        <sz val="8"/>
        <rFont val="ＭＳ Ｐゴシック"/>
        <family val="3"/>
        <charset val="128"/>
      </rPr>
      <t>冷熱棟</t>
    </r>
    <rPh sb="4" eb="7">
      <t>レイネツトウ</t>
    </rPh>
    <phoneticPr fontId="2"/>
  </si>
  <si>
    <t>サニタリーエリア</t>
    <phoneticPr fontId="2"/>
  </si>
  <si>
    <t xml:space="preserve"> 　（２Ｆ）</t>
    <phoneticPr fontId="2"/>
  </si>
  <si>
    <t>ポンプ</t>
    <phoneticPr fontId="2"/>
  </si>
  <si>
    <t>部分肉加工処理能力</t>
    <rPh sb="0" eb="2">
      <t>ブブン</t>
    </rPh>
    <rPh sb="2" eb="3">
      <t>ニク</t>
    </rPh>
    <rPh sb="3" eb="5">
      <t>カコウ</t>
    </rPh>
    <rPh sb="5" eb="7">
      <t>ショリ</t>
    </rPh>
    <rPh sb="7" eb="9">
      <t>ノウリョク</t>
    </rPh>
    <phoneticPr fontId="2"/>
  </si>
  <si>
    <t>牛３５（頭／日）</t>
    <rPh sb="0" eb="1">
      <t>ウシ</t>
    </rPh>
    <rPh sb="4" eb="5">
      <t>トウ</t>
    </rPh>
    <rPh sb="6" eb="7">
      <t>ニチ</t>
    </rPh>
    <phoneticPr fontId="2"/>
  </si>
  <si>
    <t>豚２４５（頭／日）</t>
    <rPh sb="0" eb="1">
      <t>ブタ</t>
    </rPh>
    <rPh sb="5" eb="6">
      <t>トウ</t>
    </rPh>
    <rPh sb="7" eb="8">
      <t>ニチ</t>
    </rPh>
    <phoneticPr fontId="2"/>
  </si>
  <si>
    <t xml:space="preserve"> 編集</t>
    <rPh sb="1" eb="3">
      <t>ヘンシュウ</t>
    </rPh>
    <phoneticPr fontId="2"/>
  </si>
  <si>
    <t>取扱高 　(月別・畜種別)    (1)</t>
    <rPh sb="0" eb="3">
      <t>トリアツカイダカ</t>
    </rPh>
    <rPh sb="6" eb="8">
      <t>ツキベツ</t>
    </rPh>
    <rPh sb="9" eb="10">
      <t>チク</t>
    </rPh>
    <rPh sb="10" eb="11">
      <t>シュ</t>
    </rPh>
    <rPh sb="11" eb="12">
      <t>ベツ</t>
    </rPh>
    <phoneticPr fontId="2"/>
  </si>
  <si>
    <t>取扱高 　(月別・畜種別)    (2)</t>
    <rPh sb="0" eb="3">
      <t>トリアツカイダカ</t>
    </rPh>
    <rPh sb="6" eb="8">
      <t>ツキベツ</t>
    </rPh>
    <rPh sb="9" eb="10">
      <t>チク</t>
    </rPh>
    <rPh sb="10" eb="11">
      <t>シュ</t>
    </rPh>
    <rPh sb="11" eb="12">
      <t>ベツ</t>
    </rPh>
    <phoneticPr fontId="2"/>
  </si>
  <si>
    <t>取扱高 　(月別・畜種別)    (3)</t>
    <rPh sb="0" eb="3">
      <t>トリアツカイダカ</t>
    </rPh>
    <rPh sb="6" eb="8">
      <t>ツキベツ</t>
    </rPh>
    <rPh sb="9" eb="10">
      <t>チク</t>
    </rPh>
    <rPh sb="10" eb="11">
      <t>シュ</t>
    </rPh>
    <rPh sb="11" eb="12">
      <t>ベツ</t>
    </rPh>
    <phoneticPr fontId="2"/>
  </si>
  <si>
    <t>鶏</t>
    <rPh sb="0" eb="1">
      <t>ニワトリ</t>
    </rPh>
    <phoneticPr fontId="2"/>
  </si>
  <si>
    <t>和 牛</t>
    <rPh sb="0" eb="1">
      <t>ワ</t>
    </rPh>
    <rPh sb="2" eb="3">
      <t>ウシ</t>
    </rPh>
    <phoneticPr fontId="2"/>
  </si>
  <si>
    <t>頭 数</t>
    <rPh sb="0" eb="1">
      <t>アタマ</t>
    </rPh>
    <rPh sb="2" eb="3">
      <t>カズ</t>
    </rPh>
    <phoneticPr fontId="2"/>
  </si>
  <si>
    <t>重 量</t>
    <rPh sb="0" eb="1">
      <t>シゲル</t>
    </rPh>
    <rPh sb="2" eb="3">
      <t>リョウ</t>
    </rPh>
    <phoneticPr fontId="2"/>
  </si>
  <si>
    <t>金 額</t>
    <rPh sb="0" eb="1">
      <t>キン</t>
    </rPh>
    <rPh sb="2" eb="3">
      <t>ガク</t>
    </rPh>
    <phoneticPr fontId="2"/>
  </si>
  <si>
    <t>乳 牛</t>
    <rPh sb="0" eb="1">
      <t>チチ</t>
    </rPh>
    <rPh sb="2" eb="3">
      <t>ウシ</t>
    </rPh>
    <phoneticPr fontId="2"/>
  </si>
  <si>
    <t>外国種</t>
    <rPh sb="0" eb="2">
      <t>ガイコク</t>
    </rPh>
    <rPh sb="2" eb="3">
      <t>シュ</t>
    </rPh>
    <phoneticPr fontId="2"/>
  </si>
  <si>
    <t xml:space="preserve"> 計</t>
    <rPh sb="1" eb="2">
      <t>ケイ</t>
    </rPh>
    <phoneticPr fontId="2"/>
  </si>
  <si>
    <t xml:space="preserve"> 羊</t>
    <rPh sb="1" eb="2">
      <t>ヒツジ</t>
    </rPh>
    <phoneticPr fontId="2"/>
  </si>
  <si>
    <t>枝 肉</t>
    <rPh sb="0" eb="1">
      <t>エダ</t>
    </rPh>
    <rPh sb="2" eb="3">
      <t>ニク</t>
    </rPh>
    <phoneticPr fontId="2"/>
  </si>
  <si>
    <t>部分肉</t>
    <rPh sb="0" eb="3">
      <t>ブブンニク</t>
    </rPh>
    <phoneticPr fontId="2"/>
  </si>
  <si>
    <t>　　（単位:ｋｇ･円・％）</t>
    <rPh sb="3" eb="5">
      <t>タンイ</t>
    </rPh>
    <rPh sb="9" eb="10">
      <t>エン</t>
    </rPh>
    <phoneticPr fontId="2"/>
  </si>
  <si>
    <t>成　　  牛</t>
    <rPh sb="0" eb="1">
      <t>セイ</t>
    </rPh>
    <rPh sb="5" eb="6">
      <t>ギュウ</t>
    </rPh>
    <phoneticPr fontId="2"/>
  </si>
  <si>
    <t>国  　 産 　  部　   分　   肉</t>
    <rPh sb="0" eb="1">
      <t>クニ</t>
    </rPh>
    <rPh sb="5" eb="6">
      <t>サン</t>
    </rPh>
    <rPh sb="10" eb="11">
      <t>ブ</t>
    </rPh>
    <rPh sb="15" eb="16">
      <t>ブン</t>
    </rPh>
    <rPh sb="20" eb="21">
      <t>ニク</t>
    </rPh>
    <phoneticPr fontId="2"/>
  </si>
  <si>
    <t>Ａ</t>
    <phoneticPr fontId="2"/>
  </si>
  <si>
    <t>Ｂ</t>
    <phoneticPr fontId="2"/>
  </si>
  <si>
    <t>平均重量</t>
    <rPh sb="0" eb="2">
      <t>ヘイキン</t>
    </rPh>
    <rPh sb="2" eb="4">
      <t>ジュウリョウ</t>
    </rPh>
    <phoneticPr fontId="2"/>
  </si>
  <si>
    <t>平均金額</t>
    <rPh sb="0" eb="2">
      <t>ヘイキン</t>
    </rPh>
    <rPh sb="2" eb="4">
      <t>キンガク</t>
    </rPh>
    <phoneticPr fontId="2"/>
  </si>
  <si>
    <t>平均</t>
    <rPh sb="0" eb="2">
      <t>ヘイキン</t>
    </rPh>
    <phoneticPr fontId="2"/>
  </si>
  <si>
    <t>高値</t>
    <rPh sb="0" eb="2">
      <t>タカネ</t>
    </rPh>
    <phoneticPr fontId="2"/>
  </si>
  <si>
    <t>安値</t>
    <rPh sb="0" eb="2">
      <t>ヤスネ</t>
    </rPh>
    <phoneticPr fontId="2"/>
  </si>
  <si>
    <t>(頭)</t>
    <rPh sb="1" eb="2">
      <t>トウ</t>
    </rPh>
    <phoneticPr fontId="2"/>
  </si>
  <si>
    <t>(円)</t>
    <rPh sb="1" eb="2">
      <t>エン</t>
    </rPh>
    <phoneticPr fontId="2"/>
  </si>
  <si>
    <t>頭数比率</t>
    <rPh sb="0" eb="2">
      <t>トウスウ</t>
    </rPh>
    <rPh sb="2" eb="4">
      <t>ヒリツ</t>
    </rPh>
    <phoneticPr fontId="2"/>
  </si>
  <si>
    <t>合計</t>
    <rPh sb="0" eb="2">
      <t>ゴウケイ</t>
    </rPh>
    <phoneticPr fontId="2"/>
  </si>
  <si>
    <t>(㎏/頭)</t>
    <rPh sb="3" eb="4">
      <t>トウ</t>
    </rPh>
    <phoneticPr fontId="2"/>
  </si>
  <si>
    <t>(円/頭)</t>
    <rPh sb="1" eb="2">
      <t>エン</t>
    </rPh>
    <rPh sb="3" eb="4">
      <t>トウ</t>
    </rPh>
    <phoneticPr fontId="2"/>
  </si>
  <si>
    <t>内　　　　　　　　　　　　　　　　　　　　　　　　　　　訳</t>
    <rPh sb="0" eb="1">
      <t>ウチ</t>
    </rPh>
    <rPh sb="28" eb="29">
      <t>ヤク</t>
    </rPh>
    <phoneticPr fontId="2"/>
  </si>
  <si>
    <t>年度</t>
    <rPh sb="0" eb="2">
      <t>ネンド</t>
    </rPh>
    <phoneticPr fontId="2"/>
  </si>
  <si>
    <t>４月</t>
    <rPh sb="1" eb="2">
      <t>ガツ</t>
    </rPh>
    <phoneticPr fontId="2"/>
  </si>
  <si>
    <t>５月</t>
  </si>
  <si>
    <t>１月</t>
  </si>
  <si>
    <t>２月</t>
  </si>
  <si>
    <t>３月</t>
  </si>
  <si>
    <t>差</t>
    <rPh sb="0" eb="1">
      <t>サ</t>
    </rPh>
    <phoneticPr fontId="2"/>
  </si>
  <si>
    <t>正</t>
    <rPh sb="0" eb="1">
      <t>セイ</t>
    </rPh>
    <phoneticPr fontId="2"/>
  </si>
  <si>
    <t>※副生物には、輸入物を含む。</t>
    <rPh sb="1" eb="4">
      <t>フクセイブツ</t>
    </rPh>
    <rPh sb="7" eb="10">
      <t>ユニュウモノ</t>
    </rPh>
    <rPh sb="11" eb="12">
      <t>フクフクセイブツ</t>
    </rPh>
    <phoneticPr fontId="2"/>
  </si>
  <si>
    <t xml:space="preserve"> 総合計</t>
    <rPh sb="1" eb="4">
      <t>ソウゴウケイ</t>
    </rPh>
    <phoneticPr fontId="2"/>
  </si>
  <si>
    <t>平　成</t>
    <rPh sb="0" eb="1">
      <t>ヒラ</t>
    </rPh>
    <rPh sb="2" eb="3">
      <t>シゲル</t>
    </rPh>
    <phoneticPr fontId="2"/>
  </si>
  <si>
    <t>区　　分</t>
    <rPh sb="0" eb="1">
      <t>ク</t>
    </rPh>
    <rPh sb="3" eb="4">
      <t>ブン</t>
    </rPh>
    <phoneticPr fontId="2"/>
  </si>
  <si>
    <t>小計</t>
    <rPh sb="0" eb="2">
      <t>ショウケイ</t>
    </rPh>
    <phoneticPr fontId="2"/>
  </si>
  <si>
    <t>子　牛 (犢)</t>
    <rPh sb="0" eb="1">
      <t>コ</t>
    </rPh>
    <rPh sb="2" eb="3">
      <t>ウシ</t>
    </rPh>
    <phoneticPr fontId="2"/>
  </si>
  <si>
    <t>子　牛 (べこ)</t>
    <rPh sb="0" eb="1">
      <t>コ</t>
    </rPh>
    <rPh sb="2" eb="3">
      <t>ウシ</t>
    </rPh>
    <phoneticPr fontId="2"/>
  </si>
  <si>
    <t>平　成</t>
  </si>
  <si>
    <t>（１２０kg未満）</t>
    <rPh sb="6" eb="8">
      <t>ミマン</t>
    </rPh>
    <phoneticPr fontId="2"/>
  </si>
  <si>
    <t>年計</t>
    <rPh sb="0" eb="1">
      <t>トシ</t>
    </rPh>
    <rPh sb="1" eb="2">
      <t>ケイ</t>
    </rPh>
    <phoneticPr fontId="2"/>
  </si>
  <si>
    <t>交　雑　種</t>
    <rPh sb="0" eb="1">
      <t>コウ</t>
    </rPh>
    <rPh sb="2" eb="3">
      <t>ザツ</t>
    </rPh>
    <rPh sb="4" eb="5">
      <t>シュ</t>
    </rPh>
    <phoneticPr fontId="2"/>
  </si>
  <si>
    <t>和　　　　牛</t>
    <rPh sb="0" eb="1">
      <t>ワ</t>
    </rPh>
    <rPh sb="5" eb="6">
      <t>ウシ</t>
    </rPh>
    <phoneticPr fontId="2"/>
  </si>
  <si>
    <t>乳　　　牛</t>
    <rPh sb="0" eb="1">
      <t>チチ</t>
    </rPh>
    <rPh sb="4" eb="5">
      <t>ウシ</t>
    </rPh>
    <phoneticPr fontId="2"/>
  </si>
  <si>
    <t>と畜頭数　　(成牛・県別)</t>
    <rPh sb="1" eb="2">
      <t>チク</t>
    </rPh>
    <rPh sb="2" eb="4">
      <t>トウスウ</t>
    </rPh>
    <rPh sb="7" eb="8">
      <t>セイ</t>
    </rPh>
    <rPh sb="8" eb="9">
      <t>ギュウ</t>
    </rPh>
    <rPh sb="10" eb="12">
      <t>ケンベツ</t>
    </rPh>
    <phoneticPr fontId="2"/>
  </si>
  <si>
    <t>と畜頭数　　(豚・県別)</t>
    <rPh sb="1" eb="2">
      <t>チク</t>
    </rPh>
    <rPh sb="2" eb="4">
      <t>トウスウ</t>
    </rPh>
    <rPh sb="7" eb="8">
      <t>ブタ</t>
    </rPh>
    <rPh sb="9" eb="11">
      <t>ケンベツ</t>
    </rPh>
    <phoneticPr fontId="2"/>
  </si>
  <si>
    <t>子　牛</t>
    <rPh sb="0" eb="1">
      <t>コ</t>
    </rPh>
    <rPh sb="2" eb="3">
      <t>ウシ</t>
    </rPh>
    <phoneticPr fontId="2"/>
  </si>
  <si>
    <t>第 ５ 表　　  　 　取扱高(月別・畜種別)</t>
    <rPh sb="0" eb="1">
      <t>ダイ</t>
    </rPh>
    <rPh sb="4" eb="5">
      <t>ヒョウ</t>
    </rPh>
    <rPh sb="12" eb="15">
      <t>トリアツカイダカ</t>
    </rPh>
    <rPh sb="16" eb="18">
      <t>ツキベツ</t>
    </rPh>
    <rPh sb="19" eb="20">
      <t>チク</t>
    </rPh>
    <rPh sb="20" eb="22">
      <t>シュベツ</t>
    </rPh>
    <phoneticPr fontId="2"/>
  </si>
  <si>
    <t>第 ６ 表      　 　総取扱高(年度別)</t>
    <rPh sb="0" eb="1">
      <t>ダイ</t>
    </rPh>
    <rPh sb="4" eb="5">
      <t>ヒョウ</t>
    </rPh>
    <rPh sb="14" eb="15">
      <t>ソウ</t>
    </rPh>
    <rPh sb="15" eb="18">
      <t>トリアツカイダカ</t>
    </rPh>
    <rPh sb="19" eb="21">
      <t>ネンド</t>
    </rPh>
    <rPh sb="21" eb="22">
      <t>ベツ</t>
    </rPh>
    <phoneticPr fontId="2"/>
  </si>
  <si>
    <t>国　　　産　　　部　　　分　　　肉</t>
    <rPh sb="0" eb="1">
      <t>クニ</t>
    </rPh>
    <rPh sb="4" eb="5">
      <t>サン</t>
    </rPh>
    <rPh sb="8" eb="9">
      <t>ブ</t>
    </rPh>
    <rPh sb="12" eb="13">
      <t>ブン</t>
    </rPh>
    <rPh sb="16" eb="17">
      <t>ニク</t>
    </rPh>
    <phoneticPr fontId="2"/>
  </si>
  <si>
    <t>第５表</t>
    <rPh sb="0" eb="1">
      <t>ダイ</t>
    </rPh>
    <rPh sb="2" eb="3">
      <t>ヒョウ</t>
    </rPh>
    <phoneticPr fontId="2"/>
  </si>
  <si>
    <t>第６表</t>
    <rPh sb="0" eb="1">
      <t>ダイ</t>
    </rPh>
    <rPh sb="2" eb="3">
      <t>ヒョウ</t>
    </rPh>
    <phoneticPr fontId="2"/>
  </si>
  <si>
    <t>第７表－１</t>
    <rPh sb="0" eb="1">
      <t>ダイ</t>
    </rPh>
    <rPh sb="2" eb="3">
      <t>ヒョウ</t>
    </rPh>
    <phoneticPr fontId="2"/>
  </si>
  <si>
    <t>第７表－２</t>
    <rPh sb="0" eb="1">
      <t>ダイ</t>
    </rPh>
    <rPh sb="2" eb="3">
      <t>ヒョウ</t>
    </rPh>
    <phoneticPr fontId="2"/>
  </si>
  <si>
    <t>第８表－１</t>
    <rPh sb="0" eb="1">
      <t>ダイ</t>
    </rPh>
    <rPh sb="2" eb="3">
      <t>ヒョウ</t>
    </rPh>
    <phoneticPr fontId="2"/>
  </si>
  <si>
    <t>第８表－２</t>
    <rPh sb="0" eb="1">
      <t>ダイ</t>
    </rPh>
    <rPh sb="2" eb="3">
      <t>ヒョウ</t>
    </rPh>
    <phoneticPr fontId="2"/>
  </si>
  <si>
    <t>第８表－３</t>
    <rPh sb="0" eb="1">
      <t>ダイ</t>
    </rPh>
    <rPh sb="2" eb="3">
      <t>ヒョウ</t>
    </rPh>
    <phoneticPr fontId="2"/>
  </si>
  <si>
    <t>第８表－４</t>
    <rPh sb="0" eb="1">
      <t>ダイ</t>
    </rPh>
    <rPh sb="2" eb="3">
      <t>ヒョウ</t>
    </rPh>
    <phoneticPr fontId="2"/>
  </si>
  <si>
    <t>と畜</t>
    <rPh sb="1" eb="2">
      <t>チク</t>
    </rPh>
    <phoneticPr fontId="2"/>
  </si>
  <si>
    <t>入荷頭数　　(月別・畜種別)</t>
    <rPh sb="0" eb="2">
      <t>ニュウカ</t>
    </rPh>
    <rPh sb="2" eb="4">
      <t>トウスウ</t>
    </rPh>
    <rPh sb="7" eb="9">
      <t>ツキベツ</t>
    </rPh>
    <rPh sb="10" eb="11">
      <t>チク</t>
    </rPh>
    <rPh sb="11" eb="13">
      <t>シュベツ</t>
    </rPh>
    <phoneticPr fontId="2"/>
  </si>
  <si>
    <t>枝入荷</t>
    <rPh sb="0" eb="1">
      <t>エダ</t>
    </rPh>
    <rPh sb="1" eb="3">
      <t>ニュウカ</t>
    </rPh>
    <phoneticPr fontId="2"/>
  </si>
  <si>
    <t>前年度比
(%)</t>
    <rPh sb="0" eb="4">
      <t>ゼンネンドヒ</t>
    </rPh>
    <phoneticPr fontId="2"/>
  </si>
  <si>
    <t>内</t>
    <rPh sb="0" eb="1">
      <t>ウチ</t>
    </rPh>
    <phoneticPr fontId="2"/>
  </si>
  <si>
    <t>訳</t>
    <rPh sb="0" eb="1">
      <t>ヤク</t>
    </rPh>
    <phoneticPr fontId="2"/>
  </si>
  <si>
    <t>成</t>
    <rPh sb="0" eb="1">
      <t>セイ</t>
    </rPh>
    <phoneticPr fontId="2"/>
  </si>
  <si>
    <t>入荷頭数　　(年度別・畜種別)</t>
    <rPh sb="0" eb="2">
      <t>ニュウカ</t>
    </rPh>
    <rPh sb="2" eb="4">
      <t>トウスウ</t>
    </rPh>
    <rPh sb="7" eb="9">
      <t>ネンド</t>
    </rPh>
    <rPh sb="9" eb="10">
      <t>ベツ</t>
    </rPh>
    <rPh sb="11" eb="12">
      <t>チク</t>
    </rPh>
    <rPh sb="12" eb="14">
      <t>シュベツ</t>
    </rPh>
    <phoneticPr fontId="2"/>
  </si>
  <si>
    <t>年　度</t>
    <rPh sb="0" eb="1">
      <t>トシ</t>
    </rPh>
    <rPh sb="2" eb="3">
      <t>タビ</t>
    </rPh>
    <phoneticPr fontId="2"/>
  </si>
  <si>
    <t>１日平均</t>
    <rPh sb="1" eb="2">
      <t>ニチ</t>
    </rPh>
    <rPh sb="2" eb="4">
      <t>ヘイキン</t>
    </rPh>
    <phoneticPr fontId="2"/>
  </si>
  <si>
    <t>１ヶ月平均</t>
    <rPh sb="2" eb="3">
      <t>ゲツ</t>
    </rPh>
    <rPh sb="3" eb="5">
      <t>ヘイキン</t>
    </rPh>
    <phoneticPr fontId="2"/>
  </si>
  <si>
    <t>第 ３ 表　    　 　と畜頭数(成牛・県別)</t>
    <rPh sb="0" eb="1">
      <t>ダイ</t>
    </rPh>
    <rPh sb="4" eb="5">
      <t>ヒョウ</t>
    </rPh>
    <rPh sb="14" eb="15">
      <t>チク</t>
    </rPh>
    <rPh sb="15" eb="17">
      <t>トウスウ</t>
    </rPh>
    <rPh sb="18" eb="19">
      <t>セイ</t>
    </rPh>
    <rPh sb="19" eb="20">
      <t>ギュウ</t>
    </rPh>
    <rPh sb="21" eb="23">
      <t>ケンベツ</t>
    </rPh>
    <phoneticPr fontId="2"/>
  </si>
  <si>
    <t>第 ４ 表　 　 　 　と畜頭数(豚・県別)</t>
    <rPh sb="0" eb="1">
      <t>ダイ</t>
    </rPh>
    <rPh sb="4" eb="5">
      <t>ヒョウ</t>
    </rPh>
    <rPh sb="13" eb="14">
      <t>チク</t>
    </rPh>
    <rPh sb="14" eb="16">
      <t>トウスウ</t>
    </rPh>
    <rPh sb="17" eb="18">
      <t>ブタ</t>
    </rPh>
    <rPh sb="19" eb="21">
      <t>ケンベツ</t>
    </rPh>
    <phoneticPr fontId="2"/>
  </si>
  <si>
    <t>第 １ 表　    　 　入荷頭数(月別・畜種別)</t>
    <rPh sb="0" eb="1">
      <t>ダイ</t>
    </rPh>
    <rPh sb="4" eb="5">
      <t>ヒョウ</t>
    </rPh>
    <rPh sb="13" eb="15">
      <t>ニュウカ</t>
    </rPh>
    <rPh sb="15" eb="17">
      <t>トウスウ</t>
    </rPh>
    <rPh sb="18" eb="20">
      <t>ツキベツ</t>
    </rPh>
    <rPh sb="21" eb="22">
      <t>チク</t>
    </rPh>
    <rPh sb="22" eb="24">
      <t>シュベツ</t>
    </rPh>
    <phoneticPr fontId="2"/>
  </si>
  <si>
    <t>第 ２ 表　    　 　入荷頭数(年度別・畜種別)</t>
    <rPh sb="0" eb="1">
      <t>ダイ</t>
    </rPh>
    <rPh sb="4" eb="5">
      <t>ヒョウ</t>
    </rPh>
    <rPh sb="13" eb="15">
      <t>ニュウカ</t>
    </rPh>
    <rPh sb="15" eb="17">
      <t>トウスウ</t>
    </rPh>
    <rPh sb="18" eb="21">
      <t>ネンドベツ</t>
    </rPh>
    <rPh sb="22" eb="23">
      <t>チク</t>
    </rPh>
    <rPh sb="23" eb="25">
      <t>シュベツ</t>
    </rPh>
    <phoneticPr fontId="2"/>
  </si>
  <si>
    <t>特定部位保管用</t>
    <rPh sb="0" eb="2">
      <t>トクテイ</t>
    </rPh>
    <rPh sb="2" eb="4">
      <t>ブイ</t>
    </rPh>
    <rPh sb="4" eb="7">
      <t>ホカンヨウ</t>
    </rPh>
    <phoneticPr fontId="2"/>
  </si>
  <si>
    <t>内臓保管用</t>
    <rPh sb="0" eb="2">
      <t>ナイゾウ</t>
    </rPh>
    <rPh sb="2" eb="5">
      <t>ホカンヨウ</t>
    </rPh>
    <phoneticPr fontId="2"/>
  </si>
  <si>
    <t>病畜舎</t>
    <rPh sb="0" eb="1">
      <t>ビョウ</t>
    </rPh>
    <rPh sb="1" eb="2">
      <t>チク</t>
    </rPh>
    <rPh sb="2" eb="3">
      <t>シャ</t>
    </rPh>
    <phoneticPr fontId="2"/>
  </si>
  <si>
    <t>※輸入牛受託枝肉を含む。(輸入牛買付枝肉は、格付けを行わないため含まない。)</t>
    <rPh sb="1" eb="4">
      <t>ユニュウギュウ</t>
    </rPh>
    <rPh sb="4" eb="6">
      <t>ジュタク</t>
    </rPh>
    <rPh sb="6" eb="7">
      <t>エダ</t>
    </rPh>
    <rPh sb="7" eb="8">
      <t>ニク</t>
    </rPh>
    <rPh sb="9" eb="10">
      <t>フク</t>
    </rPh>
    <rPh sb="13" eb="16">
      <t>ユニュウギュウ</t>
    </rPh>
    <rPh sb="16" eb="17">
      <t>カ</t>
    </rPh>
    <rPh sb="17" eb="18">
      <t>ツ</t>
    </rPh>
    <rPh sb="18" eb="19">
      <t>エダ</t>
    </rPh>
    <rPh sb="19" eb="20">
      <t>ニク</t>
    </rPh>
    <rPh sb="22" eb="24">
      <t>カクヅ</t>
    </rPh>
    <rPh sb="26" eb="27">
      <t>オコナ</t>
    </rPh>
    <rPh sb="32" eb="33">
      <t>フク</t>
    </rPh>
    <phoneticPr fontId="2"/>
  </si>
  <si>
    <t>福岡市営地下鉄箱崎宮前駅から徒歩２０分</t>
    <rPh sb="0" eb="2">
      <t>フクオカ</t>
    </rPh>
    <rPh sb="2" eb="4">
      <t>シエイ</t>
    </rPh>
    <rPh sb="4" eb="7">
      <t>チカテツ</t>
    </rPh>
    <rPh sb="7" eb="9">
      <t>ハコザキ</t>
    </rPh>
    <rPh sb="9" eb="10">
      <t>グウ</t>
    </rPh>
    <rPh sb="10" eb="11">
      <t>マエ</t>
    </rPh>
    <rPh sb="11" eb="12">
      <t>エキ</t>
    </rPh>
    <rPh sb="14" eb="16">
      <t>トホ</t>
    </rPh>
    <rPh sb="18" eb="19">
      <t>フン</t>
    </rPh>
    <phoneticPr fontId="2"/>
  </si>
  <si>
    <t>特定部位保管用冷蔵庫</t>
    <rPh sb="0" eb="2">
      <t>トクテイ</t>
    </rPh>
    <rPh sb="2" eb="4">
      <t>ブイ</t>
    </rPh>
    <rPh sb="4" eb="7">
      <t>ホカンヨウ</t>
    </rPh>
    <rPh sb="7" eb="10">
      <t>レイゾウコ</t>
    </rPh>
    <phoneticPr fontId="2"/>
  </si>
  <si>
    <t>内臓保管用冷蔵庫</t>
    <rPh sb="0" eb="2">
      <t>ナイゾウ</t>
    </rPh>
    <rPh sb="2" eb="5">
      <t>ホカンヨウ</t>
    </rPh>
    <rPh sb="5" eb="8">
      <t>レイゾウコ</t>
    </rPh>
    <phoneticPr fontId="2"/>
  </si>
  <si>
    <t xml:space="preserve">卸売価格 　(豚・規格別)   </t>
    <rPh sb="0" eb="2">
      <t>オロシウリ</t>
    </rPh>
    <rPh sb="2" eb="4">
      <t>カカク</t>
    </rPh>
    <rPh sb="7" eb="8">
      <t>ブタ</t>
    </rPh>
    <rPh sb="9" eb="11">
      <t>キカク</t>
    </rPh>
    <rPh sb="11" eb="12">
      <t>ベツ</t>
    </rPh>
    <phoneticPr fontId="2"/>
  </si>
  <si>
    <t xml:space="preserve">卸売価格 　(和牛）   </t>
    <rPh sb="0" eb="2">
      <t>オロシウリ</t>
    </rPh>
    <rPh sb="2" eb="4">
      <t>カカク</t>
    </rPh>
    <rPh sb="7" eb="9">
      <t>ワギュウ</t>
    </rPh>
    <phoneticPr fontId="2"/>
  </si>
  <si>
    <t>めす</t>
    <phoneticPr fontId="2"/>
  </si>
  <si>
    <t xml:space="preserve">卸売価格 　(交雑種）   </t>
    <rPh sb="0" eb="2">
      <t>オロシウリ</t>
    </rPh>
    <rPh sb="2" eb="4">
      <t>カカク</t>
    </rPh>
    <rPh sb="7" eb="9">
      <t>コウザツ</t>
    </rPh>
    <rPh sb="9" eb="10">
      <t>シュ</t>
    </rPh>
    <phoneticPr fontId="2"/>
  </si>
  <si>
    <t xml:space="preserve">卸売価格 　(乳牛）   </t>
    <rPh sb="0" eb="2">
      <t>オロシウリ</t>
    </rPh>
    <rPh sb="2" eb="4">
      <t>カカク</t>
    </rPh>
    <rPh sb="7" eb="9">
      <t>ニュウギュウ</t>
    </rPh>
    <phoneticPr fontId="2"/>
  </si>
  <si>
    <t xml:space="preserve">卸売価格 　(外国種）   </t>
    <rPh sb="0" eb="2">
      <t>オロシウリ</t>
    </rPh>
    <rPh sb="2" eb="4">
      <t>カカク</t>
    </rPh>
    <rPh sb="7" eb="10">
      <t>ガイコクシュ</t>
    </rPh>
    <phoneticPr fontId="2"/>
  </si>
  <si>
    <t xml:space="preserve">卸売価格 　(成牛合計）   </t>
    <rPh sb="0" eb="2">
      <t>オロシウリ</t>
    </rPh>
    <rPh sb="2" eb="4">
      <t>カカク</t>
    </rPh>
    <rPh sb="7" eb="8">
      <t>セイ</t>
    </rPh>
    <rPh sb="8" eb="9">
      <t>ギュウ</t>
    </rPh>
    <rPh sb="9" eb="11">
      <t>ゴウケイ</t>
    </rPh>
    <phoneticPr fontId="2"/>
  </si>
  <si>
    <t xml:space="preserve">年度別　卸売価格 　(和牛）   </t>
    <rPh sb="0" eb="3">
      <t>ネンドベツ</t>
    </rPh>
    <rPh sb="4" eb="6">
      <t>オロシウリ</t>
    </rPh>
    <rPh sb="6" eb="8">
      <t>カカク</t>
    </rPh>
    <rPh sb="11" eb="13">
      <t>ワギュウ</t>
    </rPh>
    <phoneticPr fontId="2"/>
  </si>
  <si>
    <t xml:space="preserve">年度別　卸売価格 　(交雑種）   </t>
    <rPh sb="0" eb="2">
      <t>ネンド</t>
    </rPh>
    <rPh sb="2" eb="3">
      <t>ベツ</t>
    </rPh>
    <rPh sb="4" eb="6">
      <t>オロシウリ</t>
    </rPh>
    <rPh sb="6" eb="8">
      <t>カカク</t>
    </rPh>
    <rPh sb="11" eb="13">
      <t>コウザツ</t>
    </rPh>
    <rPh sb="13" eb="14">
      <t>シュ</t>
    </rPh>
    <phoneticPr fontId="2"/>
  </si>
  <si>
    <t xml:space="preserve">年度別　卸売価格 　(乳牛）   </t>
    <rPh sb="0" eb="2">
      <t>ネンド</t>
    </rPh>
    <rPh sb="2" eb="3">
      <t>ベツ</t>
    </rPh>
    <rPh sb="4" eb="6">
      <t>オロシウリ</t>
    </rPh>
    <rPh sb="6" eb="8">
      <t>カカク</t>
    </rPh>
    <rPh sb="11" eb="12">
      <t>チチ</t>
    </rPh>
    <rPh sb="12" eb="13">
      <t>ウシ</t>
    </rPh>
    <phoneticPr fontId="2"/>
  </si>
  <si>
    <t xml:space="preserve">年度別　卸売価格 　(外国種）   </t>
    <rPh sb="0" eb="2">
      <t>ネンド</t>
    </rPh>
    <rPh sb="2" eb="3">
      <t>ベツ</t>
    </rPh>
    <rPh sb="4" eb="6">
      <t>オロシウリ</t>
    </rPh>
    <rPh sb="6" eb="8">
      <t>カカク</t>
    </rPh>
    <rPh sb="11" eb="13">
      <t>ガイコク</t>
    </rPh>
    <rPh sb="13" eb="14">
      <t>シュ</t>
    </rPh>
    <phoneticPr fontId="2"/>
  </si>
  <si>
    <t xml:space="preserve">年度別　卸売価格 　(成牛　合計）   </t>
    <rPh sb="0" eb="2">
      <t>ネンド</t>
    </rPh>
    <rPh sb="2" eb="3">
      <t>ベツ</t>
    </rPh>
    <rPh sb="4" eb="6">
      <t>オロシウリ</t>
    </rPh>
    <rPh sb="6" eb="8">
      <t>カカク</t>
    </rPh>
    <rPh sb="11" eb="12">
      <t>セイ</t>
    </rPh>
    <rPh sb="12" eb="13">
      <t>ギュウ</t>
    </rPh>
    <rPh sb="14" eb="16">
      <t>ゴウケイ</t>
    </rPh>
    <phoneticPr fontId="2"/>
  </si>
  <si>
    <t>第７表－３</t>
    <rPh sb="0" eb="1">
      <t>ダイ</t>
    </rPh>
    <rPh sb="2" eb="3">
      <t>ヒョウ</t>
    </rPh>
    <phoneticPr fontId="2"/>
  </si>
  <si>
    <t>第７表－４</t>
    <rPh sb="0" eb="1">
      <t>ダイ</t>
    </rPh>
    <rPh sb="2" eb="3">
      <t>ヒョウ</t>
    </rPh>
    <phoneticPr fontId="2"/>
  </si>
  <si>
    <t>第７表－５</t>
    <rPh sb="0" eb="1">
      <t>ダイ</t>
    </rPh>
    <rPh sb="2" eb="3">
      <t>ヒョウ</t>
    </rPh>
    <phoneticPr fontId="2"/>
  </si>
  <si>
    <t>第10表</t>
    <rPh sb="0" eb="1">
      <t>ダイ</t>
    </rPh>
    <rPh sb="3" eb="4">
      <t>ヒョウ</t>
    </rPh>
    <phoneticPr fontId="2"/>
  </si>
  <si>
    <t>第 ７ 表　　  　　卸売価格(規格別・性別)</t>
    <rPh sb="0" eb="1">
      <t>ダイ</t>
    </rPh>
    <rPh sb="4" eb="5">
      <t>ヒョウ</t>
    </rPh>
    <rPh sb="11" eb="13">
      <t>オロシウリ</t>
    </rPh>
    <rPh sb="13" eb="15">
      <t>カカク</t>
    </rPh>
    <rPh sb="16" eb="18">
      <t>キカク</t>
    </rPh>
    <rPh sb="18" eb="19">
      <t>ベツ</t>
    </rPh>
    <rPh sb="20" eb="22">
      <t>セイベツ</t>
    </rPh>
    <phoneticPr fontId="2"/>
  </si>
  <si>
    <t xml:space="preserve">豚　卸売価格 　(年度・月別）   </t>
    <rPh sb="0" eb="1">
      <t>ブタ</t>
    </rPh>
    <rPh sb="2" eb="4">
      <t>オロシウリ</t>
    </rPh>
    <rPh sb="4" eb="6">
      <t>カカク</t>
    </rPh>
    <rPh sb="9" eb="11">
      <t>ネンド</t>
    </rPh>
    <rPh sb="12" eb="14">
      <t>ツキベツ</t>
    </rPh>
    <phoneticPr fontId="2"/>
  </si>
  <si>
    <t>第 ８ 表  　　　　年度別　卸売価格(成牛・規格別)</t>
    <rPh sb="0" eb="1">
      <t>ダイ</t>
    </rPh>
    <rPh sb="4" eb="5">
      <t>ヒョウ</t>
    </rPh>
    <rPh sb="11" eb="13">
      <t>ネンド</t>
    </rPh>
    <rPh sb="13" eb="14">
      <t>ベツ</t>
    </rPh>
    <rPh sb="15" eb="17">
      <t>オロシウリ</t>
    </rPh>
    <rPh sb="17" eb="19">
      <t>カカク</t>
    </rPh>
    <rPh sb="20" eb="21">
      <t>セイ</t>
    </rPh>
    <rPh sb="21" eb="22">
      <t>ギュウ</t>
    </rPh>
    <rPh sb="23" eb="25">
      <t>キカク</t>
    </rPh>
    <rPh sb="25" eb="26">
      <t>ベツ</t>
    </rPh>
    <phoneticPr fontId="2"/>
  </si>
  <si>
    <t>第 ９ 表  　　　　月別　卸売価格(成牛・規格別)</t>
    <rPh sb="0" eb="1">
      <t>ダイ</t>
    </rPh>
    <rPh sb="4" eb="5">
      <t>ヒョウ</t>
    </rPh>
    <rPh sb="11" eb="12">
      <t>ツキ</t>
    </rPh>
    <rPh sb="12" eb="13">
      <t>ベツ</t>
    </rPh>
    <rPh sb="14" eb="16">
      <t>オロシウリ</t>
    </rPh>
    <rPh sb="16" eb="18">
      <t>カカク</t>
    </rPh>
    <rPh sb="19" eb="20">
      <t>セイ</t>
    </rPh>
    <rPh sb="20" eb="21">
      <t>ギュウ</t>
    </rPh>
    <rPh sb="22" eb="24">
      <t>キカク</t>
    </rPh>
    <rPh sb="24" eb="25">
      <t>ベツ</t>
    </rPh>
    <phoneticPr fontId="2"/>
  </si>
  <si>
    <t>－ 40 －</t>
    <phoneticPr fontId="2"/>
  </si>
  <si>
    <t>- 41－</t>
    <phoneticPr fontId="2"/>
  </si>
  <si>
    <t>－ 52 －</t>
    <phoneticPr fontId="2"/>
  </si>
  <si>
    <t>第１０表  　　　　卸売価格(豚・年度・月・規格別)</t>
    <rPh sb="0" eb="1">
      <t>ダイ</t>
    </rPh>
    <rPh sb="3" eb="4">
      <t>ヒョウ</t>
    </rPh>
    <rPh sb="10" eb="12">
      <t>オロシウリ</t>
    </rPh>
    <rPh sb="12" eb="14">
      <t>カカク</t>
    </rPh>
    <rPh sb="15" eb="16">
      <t>ブタ</t>
    </rPh>
    <rPh sb="17" eb="19">
      <t>ネンド</t>
    </rPh>
    <rPh sb="20" eb="21">
      <t>ツキ</t>
    </rPh>
    <rPh sb="22" eb="24">
      <t>キカク</t>
    </rPh>
    <rPh sb="24" eb="25">
      <t>ベツ</t>
    </rPh>
    <phoneticPr fontId="2"/>
  </si>
  <si>
    <t xml:space="preserve">総取扱高 　(年度別)   </t>
    <rPh sb="0" eb="1">
      <t>ソウ</t>
    </rPh>
    <rPh sb="1" eb="4">
      <t>トリアツカイダカ</t>
    </rPh>
    <rPh sb="7" eb="9">
      <t>ネンド</t>
    </rPh>
    <rPh sb="9" eb="10">
      <t>ベツ</t>
    </rPh>
    <phoneticPr fontId="2"/>
  </si>
  <si>
    <t>第９表－１</t>
    <rPh sb="0" eb="1">
      <t>ダイ</t>
    </rPh>
    <rPh sb="2" eb="3">
      <t>ヒョウ</t>
    </rPh>
    <phoneticPr fontId="2"/>
  </si>
  <si>
    <t xml:space="preserve">月別　卸売価格 　(和牛）   </t>
    <rPh sb="0" eb="2">
      <t>ツキベツ</t>
    </rPh>
    <rPh sb="3" eb="5">
      <t>オロシウリ</t>
    </rPh>
    <rPh sb="5" eb="7">
      <t>カカク</t>
    </rPh>
    <rPh sb="10" eb="12">
      <t>ワギュウ</t>
    </rPh>
    <phoneticPr fontId="2"/>
  </si>
  <si>
    <t>第９表－２</t>
    <rPh sb="0" eb="1">
      <t>ダイ</t>
    </rPh>
    <rPh sb="2" eb="3">
      <t>ヒョウ</t>
    </rPh>
    <phoneticPr fontId="2"/>
  </si>
  <si>
    <t xml:space="preserve">月別　卸売価格 　(交雑種）   </t>
    <rPh sb="0" eb="2">
      <t>ツキベツ</t>
    </rPh>
    <rPh sb="3" eb="5">
      <t>オロシウリ</t>
    </rPh>
    <rPh sb="5" eb="7">
      <t>カカク</t>
    </rPh>
    <rPh sb="10" eb="12">
      <t>コウザツ</t>
    </rPh>
    <rPh sb="12" eb="13">
      <t>シュ</t>
    </rPh>
    <phoneticPr fontId="2"/>
  </si>
  <si>
    <t>第９表－３</t>
    <rPh sb="0" eb="1">
      <t>ダイ</t>
    </rPh>
    <rPh sb="2" eb="3">
      <t>ヒョウ</t>
    </rPh>
    <phoneticPr fontId="2"/>
  </si>
  <si>
    <t xml:space="preserve">月別　卸売価格 　(乳牛）   </t>
    <rPh sb="0" eb="2">
      <t>ツキベツ</t>
    </rPh>
    <rPh sb="3" eb="5">
      <t>オロシウリ</t>
    </rPh>
    <rPh sb="5" eb="7">
      <t>カカク</t>
    </rPh>
    <rPh sb="10" eb="11">
      <t>チチ</t>
    </rPh>
    <rPh sb="11" eb="12">
      <t>ウシ</t>
    </rPh>
    <phoneticPr fontId="2"/>
  </si>
  <si>
    <t>第９表－４</t>
    <rPh sb="0" eb="1">
      <t>ダイ</t>
    </rPh>
    <rPh sb="2" eb="3">
      <t>ヒョウ</t>
    </rPh>
    <phoneticPr fontId="2"/>
  </si>
  <si>
    <t xml:space="preserve">月別　卸売価格 　(外国種）   </t>
    <rPh sb="0" eb="2">
      <t>ツキベツ</t>
    </rPh>
    <rPh sb="3" eb="5">
      <t>オロシウリ</t>
    </rPh>
    <rPh sb="5" eb="7">
      <t>カカク</t>
    </rPh>
    <rPh sb="10" eb="12">
      <t>ガイコク</t>
    </rPh>
    <rPh sb="12" eb="13">
      <t>シュ</t>
    </rPh>
    <phoneticPr fontId="2"/>
  </si>
  <si>
    <t xml:space="preserve">月別　卸売価格 　(成牛　合計）   </t>
    <rPh sb="0" eb="2">
      <t>ツキベツ</t>
    </rPh>
    <rPh sb="3" eb="5">
      <t>オロシウリ</t>
    </rPh>
    <rPh sb="5" eb="7">
      <t>カカク</t>
    </rPh>
    <rPh sb="10" eb="11">
      <t>セイ</t>
    </rPh>
    <rPh sb="11" eb="12">
      <t>ギュウ</t>
    </rPh>
    <rPh sb="13" eb="15">
      <t>ゴウケイ</t>
    </rPh>
    <phoneticPr fontId="2"/>
  </si>
  <si>
    <t>Ａ</t>
    <phoneticPr fontId="2"/>
  </si>
  <si>
    <t>Ｂ</t>
    <phoneticPr fontId="2"/>
  </si>
  <si>
    <t xml:space="preserve"> </t>
    <phoneticPr fontId="2"/>
  </si>
  <si>
    <t>－ 62 －</t>
    <phoneticPr fontId="2"/>
  </si>
  <si>
    <t>－ 63－</t>
    <phoneticPr fontId="2"/>
  </si>
  <si>
    <t>国</t>
    <rPh sb="0" eb="1">
      <t>クニ</t>
    </rPh>
    <phoneticPr fontId="2"/>
  </si>
  <si>
    <t>産</t>
    <rPh sb="0" eb="1">
      <t>サン</t>
    </rPh>
    <phoneticPr fontId="2"/>
  </si>
  <si>
    <t>と畜頭数</t>
    <rPh sb="1" eb="2">
      <t>チク</t>
    </rPh>
    <rPh sb="2" eb="4">
      <t>トウスウ</t>
    </rPh>
    <phoneticPr fontId="2"/>
  </si>
  <si>
    <t>子牛・羊</t>
    <rPh sb="0" eb="2">
      <t>コウシ</t>
    </rPh>
    <rPh sb="3" eb="4">
      <t>ヒツジ</t>
    </rPh>
    <phoneticPr fontId="2"/>
  </si>
  <si>
    <t>構成比</t>
    <rPh sb="0" eb="3">
      <t>コウセイヒ</t>
    </rPh>
    <phoneticPr fontId="2"/>
  </si>
  <si>
    <t>大動物</t>
    <rPh sb="0" eb="3">
      <t>ダイドウブツ</t>
    </rPh>
    <phoneticPr fontId="2"/>
  </si>
  <si>
    <t>小動物</t>
    <rPh sb="0" eb="1">
      <t>ショウ</t>
    </rPh>
    <rPh sb="1" eb="2">
      <t>ドウ</t>
    </rPh>
    <rPh sb="2" eb="3">
      <t>モノ</t>
    </rPh>
    <phoneticPr fontId="2"/>
  </si>
  <si>
    <t>卸売金額×3.5%</t>
    <rPh sb="0" eb="2">
      <t>オロシウリ</t>
    </rPh>
    <rPh sb="2" eb="4">
      <t>キンガク</t>
    </rPh>
    <phoneticPr fontId="2"/>
  </si>
  <si>
    <t>卸売業者
委託手数料</t>
    <rPh sb="0" eb="2">
      <t>オロシウリ</t>
    </rPh>
    <rPh sb="2" eb="4">
      <t>ギョウシャ</t>
    </rPh>
    <rPh sb="5" eb="7">
      <t>イタク</t>
    </rPh>
    <rPh sb="7" eb="8">
      <t>テ</t>
    </rPh>
    <rPh sb="8" eb="9">
      <t>カズ</t>
    </rPh>
    <rPh sb="9" eb="10">
      <t>リョウ</t>
    </rPh>
    <phoneticPr fontId="2"/>
  </si>
  <si>
    <t>１４室　(検査保留冷蔵庫を除く)</t>
    <rPh sb="2" eb="3">
      <t>シツ</t>
    </rPh>
    <rPh sb="5" eb="7">
      <t>ケンサ</t>
    </rPh>
    <rPh sb="7" eb="9">
      <t>ホリュウ</t>
    </rPh>
    <rPh sb="9" eb="12">
      <t>レイゾウコ</t>
    </rPh>
    <rPh sb="13" eb="14">
      <t>ノゾ</t>
    </rPh>
    <phoneticPr fontId="2"/>
  </si>
  <si>
    <t>　　Ｃ２級 (冷蔵庫)</t>
    <rPh sb="4" eb="5">
      <t>キュウ</t>
    </rPh>
    <rPh sb="7" eb="10">
      <t>レイゾウコ</t>
    </rPh>
    <phoneticPr fontId="2"/>
  </si>
  <si>
    <t>　　Ｆ級 (冷凍庫)</t>
    <rPh sb="3" eb="4">
      <t>キュウ</t>
    </rPh>
    <rPh sb="6" eb="9">
      <t>レイトウコ</t>
    </rPh>
    <phoneticPr fontId="2"/>
  </si>
  <si>
    <t>下見室　Ｃ３級</t>
    <rPh sb="0" eb="2">
      <t>シタミ</t>
    </rPh>
    <rPh sb="2" eb="3">
      <t>シツ</t>
    </rPh>
    <rPh sb="6" eb="7">
      <t>キュウ</t>
    </rPh>
    <phoneticPr fontId="2"/>
  </si>
  <si>
    <t>１　ｾﾘ取引時刻</t>
    <rPh sb="4" eb="6">
      <t>トリヒキ</t>
    </rPh>
    <rPh sb="6" eb="8">
      <t>ジコク</t>
    </rPh>
    <phoneticPr fontId="2"/>
  </si>
  <si>
    <t>(毎週月曜日)</t>
    <rPh sb="1" eb="3">
      <t>マイシュウ</t>
    </rPh>
    <rPh sb="3" eb="6">
      <t>ゲツヨウビ</t>
    </rPh>
    <phoneticPr fontId="2"/>
  </si>
  <si>
    <t>３　出荷者の負担する経費内訳</t>
    <rPh sb="2" eb="4">
      <t>シュッカ</t>
    </rPh>
    <rPh sb="4" eb="5">
      <t>シャ</t>
    </rPh>
    <rPh sb="6" eb="8">
      <t>フタン</t>
    </rPh>
    <rPh sb="10" eb="12">
      <t>ケイヒ</t>
    </rPh>
    <rPh sb="12" eb="14">
      <t>ウチワケ</t>
    </rPh>
    <phoneticPr fontId="2"/>
  </si>
  <si>
    <r>
      <t xml:space="preserve">
と畜頭数
</t>
    </r>
    <r>
      <rPr>
        <sz val="8"/>
        <rFont val="ＭＳ Ｐ明朝"/>
        <family val="1"/>
        <charset val="128"/>
      </rPr>
      <t>( )は、前年度比</t>
    </r>
    <rPh sb="2" eb="3">
      <t>チク</t>
    </rPh>
    <rPh sb="3" eb="4">
      <t>トウ</t>
    </rPh>
    <rPh sb="4" eb="5">
      <t>スウ</t>
    </rPh>
    <rPh sb="12" eb="16">
      <t>ゼンネンドヒ</t>
    </rPh>
    <phoneticPr fontId="2"/>
  </si>
  <si>
    <t>上段( )は、出荷順位
下段( )は、前年度比</t>
    <rPh sb="0" eb="2">
      <t>ジョウダン</t>
    </rPh>
    <rPh sb="7" eb="9">
      <t>シュッカ</t>
    </rPh>
    <rPh sb="9" eb="11">
      <t>ジュンイ</t>
    </rPh>
    <rPh sb="12" eb="14">
      <t>ゲダン</t>
    </rPh>
    <rPh sb="19" eb="23">
      <t>ゼンネンドヒ</t>
    </rPh>
    <phoneticPr fontId="2"/>
  </si>
  <si>
    <r>
      <t xml:space="preserve">構成比 </t>
    </r>
    <r>
      <rPr>
        <sz val="8"/>
        <rFont val="ＭＳ Ｐ明朝"/>
        <family val="1"/>
        <charset val="128"/>
      </rPr>
      <t>（％）</t>
    </r>
    <rPh sb="0" eb="3">
      <t>コウセイヒ</t>
    </rPh>
    <phoneticPr fontId="2"/>
  </si>
  <si>
    <t xml:space="preserve"> 排水処理施設</t>
    <rPh sb="1" eb="3">
      <t>ハイスイ</t>
    </rPh>
    <rPh sb="3" eb="5">
      <t>ショリ</t>
    </rPh>
    <rPh sb="5" eb="7">
      <t>シセツ</t>
    </rPh>
    <phoneticPr fontId="2"/>
  </si>
  <si>
    <t>Ａ</t>
  </si>
  <si>
    <t>計</t>
  </si>
  <si>
    <t>Ｂ</t>
  </si>
  <si>
    <t>Ｃ</t>
  </si>
  <si>
    <t>おす</t>
  </si>
  <si>
    <t>合計</t>
  </si>
  <si>
    <t>頭数</t>
  </si>
  <si>
    <t>重量</t>
  </si>
  <si>
    <t>金額</t>
  </si>
  <si>
    <t>平均重量</t>
  </si>
  <si>
    <t>平均金額</t>
  </si>
  <si>
    <t>頭数比率</t>
  </si>
  <si>
    <t>(頭)</t>
  </si>
  <si>
    <t>(㎏)</t>
  </si>
  <si>
    <t>(円)</t>
  </si>
  <si>
    <t>(㎏/頭)</t>
  </si>
  <si>
    <t>(％)</t>
  </si>
  <si>
    <t>高値</t>
  </si>
  <si>
    <t>安値</t>
  </si>
  <si>
    <t>平均</t>
  </si>
  <si>
    <t>（</t>
  </si>
  <si>
    <t>和牛全体</t>
  </si>
  <si>
    <t>）</t>
  </si>
  <si>
    <t xml:space="preserve">      豚</t>
    <rPh sb="6" eb="7">
      <t>ブタ</t>
    </rPh>
    <phoneticPr fontId="2"/>
  </si>
  <si>
    <t>福岡市農林水産局中央卸売市場市場課</t>
    <rPh sb="0" eb="3">
      <t>フクオカシ</t>
    </rPh>
    <rPh sb="3" eb="5">
      <t>ノウリン</t>
    </rPh>
    <rPh sb="5" eb="7">
      <t>スイサン</t>
    </rPh>
    <rPh sb="7" eb="8">
      <t>キョク</t>
    </rPh>
    <rPh sb="8" eb="10">
      <t>チュウオウ</t>
    </rPh>
    <rPh sb="10" eb="14">
      <t>オロシウリシジョウ</t>
    </rPh>
    <rPh sb="14" eb="16">
      <t>シジョウ</t>
    </rPh>
    <rPh sb="16" eb="17">
      <t>カ</t>
    </rPh>
    <phoneticPr fontId="2"/>
  </si>
  <si>
    <t>福岡市中央区長浜３丁目１１番３号</t>
    <rPh sb="0" eb="3">
      <t>フクオカシ</t>
    </rPh>
    <rPh sb="3" eb="5">
      <t>チュウオウ</t>
    </rPh>
    <rPh sb="5" eb="7">
      <t>クチョウ</t>
    </rPh>
    <rPh sb="7" eb="8">
      <t>ハマ</t>
    </rPh>
    <rPh sb="9" eb="11">
      <t>チョウメ</t>
    </rPh>
    <rPh sb="13" eb="14">
      <t>バン</t>
    </rPh>
    <rPh sb="15" eb="16">
      <t>ゴウ</t>
    </rPh>
    <phoneticPr fontId="2"/>
  </si>
  <si>
    <t>４　場内配置図</t>
    <rPh sb="2" eb="4">
      <t>ジョウナイ</t>
    </rPh>
    <rPh sb="4" eb="6">
      <t>ハイチ</t>
    </rPh>
    <rPh sb="6" eb="7">
      <t>ヅ</t>
    </rPh>
    <phoneticPr fontId="2"/>
  </si>
  <si>
    <t>頭数(頭)</t>
  </si>
  <si>
    <t>重量(ﾄﾝ)</t>
  </si>
  <si>
    <t>金額(千円)</t>
  </si>
  <si>
    <t>平均価格(円)</t>
  </si>
  <si>
    <t>４月</t>
  </si>
  <si>
    <t>区　　分</t>
  </si>
  <si>
    <t>年度計</t>
  </si>
  <si>
    <t>Ａ</t>
    <phoneticPr fontId="2"/>
  </si>
  <si>
    <t>Ｂ</t>
    <phoneticPr fontId="2"/>
  </si>
  <si>
    <t>Ｃ</t>
    <phoneticPr fontId="2"/>
  </si>
  <si>
    <t>頭数</t>
    <phoneticPr fontId="2"/>
  </si>
  <si>
    <t>重量</t>
    <phoneticPr fontId="2"/>
  </si>
  <si>
    <t>金額</t>
    <phoneticPr fontId="2"/>
  </si>
  <si>
    <t>平均重量</t>
    <phoneticPr fontId="2"/>
  </si>
  <si>
    <t>平均金額</t>
    <phoneticPr fontId="2"/>
  </si>
  <si>
    <t>(頭)</t>
    <phoneticPr fontId="2"/>
  </si>
  <si>
    <t>(㎏)</t>
    <phoneticPr fontId="2"/>
  </si>
  <si>
    <t>(円)</t>
    <phoneticPr fontId="2"/>
  </si>
  <si>
    <t>(㎏/頭)</t>
    <phoneticPr fontId="2"/>
  </si>
  <si>
    <t>高値</t>
    <phoneticPr fontId="2"/>
  </si>
  <si>
    <t>安値</t>
    <phoneticPr fontId="2"/>
  </si>
  <si>
    <t>平均</t>
    <phoneticPr fontId="2"/>
  </si>
  <si>
    <t>計</t>
    <phoneticPr fontId="2"/>
  </si>
  <si>
    <t>計</t>
    <phoneticPr fontId="2"/>
  </si>
  <si>
    <t>Ｃ</t>
    <phoneticPr fontId="2"/>
  </si>
  <si>
    <t>所在地：福岡市東区東浜2丁目85番地14</t>
    <rPh sb="0" eb="3">
      <t>ショザイチ</t>
    </rPh>
    <phoneticPr fontId="2"/>
  </si>
  <si>
    <t>交雑全体</t>
    <rPh sb="0" eb="2">
      <t>コウザツ</t>
    </rPh>
    <phoneticPr fontId="2"/>
  </si>
  <si>
    <t>乳牛全体</t>
    <rPh sb="0" eb="1">
      <t>ニュウ</t>
    </rPh>
    <phoneticPr fontId="2"/>
  </si>
  <si>
    <t>外国全体</t>
    <rPh sb="0" eb="2">
      <t>ガイコク</t>
    </rPh>
    <phoneticPr fontId="2"/>
  </si>
  <si>
    <t>成牛全体</t>
    <rPh sb="0" eb="1">
      <t>セイ</t>
    </rPh>
    <rPh sb="1" eb="2">
      <t>ギュウ</t>
    </rPh>
    <phoneticPr fontId="2"/>
  </si>
  <si>
    <t>２　食肉市場の規模及び概要</t>
    <rPh sb="2" eb="4">
      <t>ショクニク</t>
    </rPh>
    <rPh sb="4" eb="6">
      <t>シジョウ</t>
    </rPh>
    <rPh sb="7" eb="9">
      <t>キボ</t>
    </rPh>
    <rPh sb="9" eb="10">
      <t>オヨ</t>
    </rPh>
    <rPh sb="11" eb="13">
      <t>ガイヨウ</t>
    </rPh>
    <phoneticPr fontId="2"/>
  </si>
  <si>
    <t>使用上の注意</t>
    <rPh sb="0" eb="3">
      <t>シヨウジョウ</t>
    </rPh>
    <rPh sb="4" eb="6">
      <t>チュウイ</t>
    </rPh>
    <phoneticPr fontId="2"/>
  </si>
  <si>
    <t>　　平均は加重平均である。</t>
    <rPh sb="2" eb="4">
      <t>ヘイキン</t>
    </rPh>
    <rPh sb="5" eb="7">
      <t>カジュウ</t>
    </rPh>
    <rPh sb="7" eb="9">
      <t>ヘイキン</t>
    </rPh>
    <phoneticPr fontId="2"/>
  </si>
  <si>
    <t xml:space="preserve"> 　単価　　(円/㎏)</t>
    <rPh sb="2" eb="4">
      <t>タンカ</t>
    </rPh>
    <rPh sb="7" eb="8">
      <t>エン</t>
    </rPh>
    <phoneticPr fontId="2"/>
  </si>
  <si>
    <t>　　「－」は皆無、「０」は単位未満を表す。</t>
    <rPh sb="18" eb="19">
      <t>アラワ</t>
    </rPh>
    <phoneticPr fontId="2"/>
  </si>
  <si>
    <t>事務室</t>
    <rPh sb="0" eb="3">
      <t>ジムシツ</t>
    </rPh>
    <phoneticPr fontId="2"/>
  </si>
  <si>
    <t>荷捌所</t>
    <rPh sb="0" eb="2">
      <t>ニサバ</t>
    </rPh>
    <rPh sb="2" eb="3">
      <t>ショ</t>
    </rPh>
    <phoneticPr fontId="2"/>
  </si>
  <si>
    <t xml:space="preserve"> 渡り廊下</t>
    <rPh sb="1" eb="2">
      <t>ワタ</t>
    </rPh>
    <rPh sb="3" eb="5">
      <t>ロウカ</t>
    </rPh>
    <phoneticPr fontId="2"/>
  </si>
  <si>
    <t>東門</t>
    <rPh sb="0" eb="2">
      <t>ヒガシモン</t>
    </rPh>
    <phoneticPr fontId="2"/>
  </si>
  <si>
    <t>１０月</t>
    <rPh sb="2" eb="3">
      <t>ガツ</t>
    </rPh>
    <phoneticPr fontId="2"/>
  </si>
  <si>
    <t>※調整↑</t>
    <rPh sb="1" eb="3">
      <t>チョウセイ</t>
    </rPh>
    <phoneticPr fontId="2"/>
  </si>
  <si>
    <t>※内訳の構成比の計が100.0にならない場合は、四捨五入した各構成比の％の少数第２位が最も小さいものから調整していく。</t>
    <rPh sb="1" eb="3">
      <t>ウチワケ</t>
    </rPh>
    <rPh sb="4" eb="7">
      <t>コウセイヒ</t>
    </rPh>
    <rPh sb="8" eb="9">
      <t>ケイ</t>
    </rPh>
    <rPh sb="20" eb="22">
      <t>バアイ</t>
    </rPh>
    <rPh sb="24" eb="28">
      <t>シシャゴニュウ</t>
    </rPh>
    <rPh sb="30" eb="31">
      <t>カク</t>
    </rPh>
    <rPh sb="31" eb="33">
      <t>コウセイ</t>
    </rPh>
    <rPh sb="33" eb="34">
      <t>ヒ</t>
    </rPh>
    <rPh sb="37" eb="39">
      <t>ショウスウ</t>
    </rPh>
    <rPh sb="39" eb="40">
      <t>ダイ</t>
    </rPh>
    <rPh sb="41" eb="42">
      <t>イ</t>
    </rPh>
    <rPh sb="43" eb="44">
      <t>モット</t>
    </rPh>
    <rPh sb="45" eb="46">
      <t>チイ</t>
    </rPh>
    <rPh sb="52" eb="54">
      <t>チョウセイ</t>
    </rPh>
    <phoneticPr fontId="2"/>
  </si>
  <si>
    <t>　 22年度は佐賀県の構成比(40.86%)の少数第２位を四捨五入しないことで調整した。具体的には、セルの元の数式から0.1を引いている。</t>
    <rPh sb="4" eb="6">
      <t>ネンド</t>
    </rPh>
    <rPh sb="7" eb="9">
      <t>サガ</t>
    </rPh>
    <rPh sb="9" eb="10">
      <t>ケン</t>
    </rPh>
    <rPh sb="11" eb="13">
      <t>コウセイ</t>
    </rPh>
    <rPh sb="13" eb="14">
      <t>ヒ</t>
    </rPh>
    <rPh sb="23" eb="25">
      <t>ショウスウ</t>
    </rPh>
    <rPh sb="25" eb="26">
      <t>ダイ</t>
    </rPh>
    <rPh sb="27" eb="28">
      <t>イ</t>
    </rPh>
    <rPh sb="29" eb="33">
      <t>シシャゴニュウ</t>
    </rPh>
    <rPh sb="39" eb="41">
      <t>チョウセイ</t>
    </rPh>
    <rPh sb="44" eb="47">
      <t>グタイテキ</t>
    </rPh>
    <rPh sb="53" eb="54">
      <t>モト</t>
    </rPh>
    <rPh sb="55" eb="57">
      <t>スウシキ</t>
    </rPh>
    <rPh sb="63" eb="64">
      <t>ヒ</t>
    </rPh>
    <phoneticPr fontId="2"/>
  </si>
  <si>
    <t>※※上段（）の出荷順位はと畜頭数を入力すれば自動反映するが、実績がなくても順位付けされるため、その場合は「－」と上書すること。</t>
    <rPh sb="2" eb="4">
      <t>ジョウダン</t>
    </rPh>
    <rPh sb="7" eb="9">
      <t>シュッカ</t>
    </rPh>
    <rPh sb="9" eb="11">
      <t>ジュンイ</t>
    </rPh>
    <rPh sb="13" eb="14">
      <t>チク</t>
    </rPh>
    <rPh sb="14" eb="16">
      <t>トウスウ</t>
    </rPh>
    <rPh sb="17" eb="19">
      <t>ニュウリョク</t>
    </rPh>
    <rPh sb="22" eb="24">
      <t>ジドウ</t>
    </rPh>
    <rPh sb="24" eb="26">
      <t>ハンエイ</t>
    </rPh>
    <rPh sb="30" eb="32">
      <t>ジッセキ</t>
    </rPh>
    <rPh sb="37" eb="39">
      <t>ジュンイ</t>
    </rPh>
    <rPh sb="39" eb="40">
      <t>ヅ</t>
    </rPh>
    <rPh sb="49" eb="51">
      <t>バアイ</t>
    </rPh>
    <rPh sb="56" eb="58">
      <t>ウワガ</t>
    </rPh>
    <phoneticPr fontId="2"/>
  </si>
  <si>
    <t>↑※※上書</t>
    <rPh sb="3" eb="5">
      <t>ウワガ</t>
    </rPh>
    <phoneticPr fontId="2"/>
  </si>
  <si>
    <t>　 22年度は「その他」（実績なし）の順位（９位）を－に上書修正している。</t>
    <rPh sb="4" eb="6">
      <t>ネンド</t>
    </rPh>
    <rPh sb="10" eb="11">
      <t>タ</t>
    </rPh>
    <rPh sb="13" eb="15">
      <t>ジッセキ</t>
    </rPh>
    <rPh sb="19" eb="21">
      <t>ジュンイ</t>
    </rPh>
    <rPh sb="23" eb="24">
      <t>イ</t>
    </rPh>
    <rPh sb="28" eb="30">
      <t>ウワガ</t>
    </rPh>
    <rPh sb="30" eb="32">
      <t>シュウセイ</t>
    </rPh>
    <phoneticPr fontId="2"/>
  </si>
  <si>
    <t>豚６９０（頭／日）</t>
    <rPh sb="0" eb="1">
      <t>ブタ</t>
    </rPh>
    <rPh sb="5" eb="6">
      <t>トウ</t>
    </rPh>
    <rPh sb="7" eb="8">
      <t>ニチ</t>
    </rPh>
    <phoneticPr fontId="2"/>
  </si>
  <si>
    <t>47,000㎡</t>
    <phoneticPr fontId="2"/>
  </si>
  <si>
    <t>14,511㎡</t>
    <phoneticPr fontId="2"/>
  </si>
  <si>
    <t>20,323㎡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</si>
  <si>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</si>
  <si>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</si>
  <si>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</si>
  <si>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</si>
  <si>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t>ボイラー</t>
    <phoneticPr fontId="2"/>
  </si>
  <si>
    <t>６，６００Ｖ</t>
    <phoneticPr fontId="2"/>
  </si>
  <si>
    <t>３，２５０ＫＶＡ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</si>
  <si>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</si>
  <si>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</si>
  <si>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</si>
  <si>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</si>
  <si>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</si>
  <si>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r>
      <t>1,023m</t>
    </r>
    <r>
      <rPr>
        <vertAlign val="superscript"/>
        <sz val="10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／日</t>
    </r>
    <phoneticPr fontId="2"/>
  </si>
  <si>
    <t>㎡</t>
    <phoneticPr fontId="2"/>
  </si>
  <si>
    <t>㎡</t>
    <phoneticPr fontId="2"/>
  </si>
  <si>
    <t>〒810-0072</t>
    <phoneticPr fontId="2"/>
  </si>
  <si>
    <t>ＴＥＬ（092）711-6404</t>
    <phoneticPr fontId="2"/>
  </si>
  <si>
    <t>ＦＡＸ（092）711-6418</t>
    <phoneticPr fontId="2"/>
  </si>
  <si>
    <t>高値、安値、平均は、手入力すること</t>
    <rPh sb="0" eb="2">
      <t>タカネ</t>
    </rPh>
    <rPh sb="3" eb="5">
      <t>ヤスネ</t>
    </rPh>
    <rPh sb="6" eb="8">
      <t>ヘイキン</t>
    </rPh>
    <rPh sb="10" eb="11">
      <t>テ</t>
    </rPh>
    <rPh sb="11" eb="13">
      <t>ニュウリョク</t>
    </rPh>
    <phoneticPr fontId="2"/>
  </si>
  <si>
    <t>平成２４年５月発行</t>
    <rPh sb="0" eb="2">
      <t>ヘイセイ</t>
    </rPh>
    <rPh sb="4" eb="5">
      <t>ネン</t>
    </rPh>
    <rPh sb="6" eb="7">
      <t>ガツ</t>
    </rPh>
    <rPh sb="7" eb="9">
      <t>ハッコウ</t>
    </rPh>
    <phoneticPr fontId="2"/>
  </si>
  <si>
    <t>－ 64 －</t>
    <phoneticPr fontId="2"/>
  </si>
  <si>
    <t>－ 65 －</t>
    <phoneticPr fontId="2"/>
  </si>
  <si>
    <r>
      <t>平成２３年度　</t>
    </r>
    <r>
      <rPr>
        <sz val="14"/>
        <rFont val="ＭＳ ゴシック"/>
        <family val="3"/>
        <charset val="128"/>
      </rPr>
      <t>食肉市場年報</t>
    </r>
    <rPh sb="0" eb="2">
      <t>ヘイセイ</t>
    </rPh>
    <rPh sb="4" eb="6">
      <t>ネンド</t>
    </rPh>
    <rPh sb="7" eb="9">
      <t>ショクニク</t>
    </rPh>
    <rPh sb="9" eb="11">
      <t>シジョウ</t>
    </rPh>
    <rPh sb="11" eb="13">
      <t>ネンポウ</t>
    </rPh>
    <phoneticPr fontId="2"/>
  </si>
  <si>
    <t>－ 66 －</t>
    <phoneticPr fontId="2"/>
  </si>
  <si>
    <t>２５年度</t>
  </si>
  <si>
    <t>２０年度</t>
  </si>
  <si>
    <t>２１年度</t>
  </si>
  <si>
    <t>２２年度</t>
  </si>
  <si>
    <t>２３年度</t>
  </si>
  <si>
    <t>２４年度</t>
  </si>
  <si>
    <t>　 25年度は鹿児島県の構成比(9.85%)の少数第２位を四捨五入しないことで調整した。具体的には、セルの元の数式から0.1を引いている。</t>
    <rPh sb="4" eb="6">
      <t>ネンド</t>
    </rPh>
    <rPh sb="7" eb="10">
      <t>カゴシマ</t>
    </rPh>
    <rPh sb="10" eb="11">
      <t>ケン</t>
    </rPh>
    <rPh sb="11" eb="12">
      <t>ヤマガタ</t>
    </rPh>
    <rPh sb="12" eb="14">
      <t>コウセイ</t>
    </rPh>
    <rPh sb="14" eb="15">
      <t>ヒ</t>
    </rPh>
    <rPh sb="23" eb="25">
      <t>ショウスウ</t>
    </rPh>
    <rPh sb="25" eb="26">
      <t>ダイ</t>
    </rPh>
    <rPh sb="27" eb="28">
      <t>イ</t>
    </rPh>
    <rPh sb="29" eb="33">
      <t>シシャゴニュウ</t>
    </rPh>
    <rPh sb="39" eb="41">
      <t>チョウセイ</t>
    </rPh>
    <rPh sb="44" eb="47">
      <t>グタイテキ</t>
    </rPh>
    <rPh sb="53" eb="54">
      <t>モト</t>
    </rPh>
    <rPh sb="55" eb="57">
      <t>スウシキ</t>
    </rPh>
    <rPh sb="63" eb="64">
      <t>ヒ</t>
    </rPh>
    <phoneticPr fontId="2"/>
  </si>
  <si>
    <t>　 25年度は和牛の構成比(64.65%)の少数第２位を四捨五入しないことで調整した。具体的には、セルの元の数式から0.001を引いている。</t>
    <rPh sb="4" eb="6">
      <t>ネンド</t>
    </rPh>
    <rPh sb="7" eb="9">
      <t>ワギュウ</t>
    </rPh>
    <rPh sb="9" eb="10">
      <t>ヤマガタ</t>
    </rPh>
    <rPh sb="10" eb="12">
      <t>コウセイ</t>
    </rPh>
    <rPh sb="12" eb="13">
      <t>ヒ</t>
    </rPh>
    <rPh sb="22" eb="24">
      <t>ショウスウ</t>
    </rPh>
    <rPh sb="24" eb="25">
      <t>ダイ</t>
    </rPh>
    <rPh sb="26" eb="27">
      <t>イ</t>
    </rPh>
    <rPh sb="28" eb="32">
      <t>シシャゴニュウ</t>
    </rPh>
    <rPh sb="38" eb="40">
      <t>チョウセイ</t>
    </rPh>
    <rPh sb="43" eb="46">
      <t>グタイテキ</t>
    </rPh>
    <rPh sb="52" eb="53">
      <t>モト</t>
    </rPh>
    <rPh sb="54" eb="56">
      <t>スウシキ</t>
    </rPh>
    <rPh sb="64" eb="65">
      <t>ヒ</t>
    </rPh>
    <phoneticPr fontId="2"/>
  </si>
  <si>
    <t>(円/kg)</t>
    <phoneticPr fontId="2"/>
  </si>
  <si>
    <t>(円/kg)</t>
    <phoneticPr fontId="2"/>
  </si>
  <si>
    <t>(円/頭)</t>
    <rPh sb="3" eb="4">
      <t>トウ</t>
    </rPh>
    <phoneticPr fontId="2"/>
  </si>
  <si>
    <t>２６年度</t>
    <rPh sb="2" eb="4">
      <t>ネンド</t>
    </rPh>
    <phoneticPr fontId="2"/>
  </si>
  <si>
    <t>１９年度</t>
    <phoneticPr fontId="2"/>
  </si>
  <si>
    <t>２０年度</t>
    <phoneticPr fontId="2"/>
  </si>
  <si>
    <t>２１年度</t>
    <phoneticPr fontId="2"/>
  </si>
  <si>
    <t>２２年度</t>
    <phoneticPr fontId="2"/>
  </si>
  <si>
    <t>２３年度</t>
    <phoneticPr fontId="2"/>
  </si>
  <si>
    <t>２４年度</t>
    <phoneticPr fontId="2"/>
  </si>
  <si>
    <t>２５年度</t>
    <phoneticPr fontId="2"/>
  </si>
  <si>
    <t>２６年度</t>
    <phoneticPr fontId="2"/>
  </si>
  <si>
    <t>１９年度</t>
    <phoneticPr fontId="2"/>
  </si>
  <si>
    <t>２７年度</t>
    <rPh sb="2" eb="4">
      <t>ネンド</t>
    </rPh>
    <phoneticPr fontId="2"/>
  </si>
  <si>
    <t>２７年度</t>
  </si>
  <si>
    <t>頭 数</t>
    <rPh sb="0" eb="1">
      <t>アタマ</t>
    </rPh>
    <rPh sb="2" eb="3">
      <t>スウ</t>
    </rPh>
    <phoneticPr fontId="2"/>
  </si>
  <si>
    <t>重 量</t>
    <rPh sb="0" eb="1">
      <t>ジュウ</t>
    </rPh>
    <rPh sb="2" eb="3">
      <t>リョウ</t>
    </rPh>
    <phoneticPr fontId="2"/>
  </si>
  <si>
    <t>開場日数</t>
    <rPh sb="2" eb="4">
      <t>ニッスウ</t>
    </rPh>
    <phoneticPr fontId="2"/>
  </si>
  <si>
    <t>28年度</t>
  </si>
  <si>
    <t>29年</t>
  </si>
  <si>
    <t>28年</t>
  </si>
  <si>
    <t>27年</t>
  </si>
  <si>
    <t>26年</t>
  </si>
  <si>
    <t>25年</t>
  </si>
  <si>
    <t>24年</t>
  </si>
  <si>
    <t>23年</t>
  </si>
  <si>
    <t>22年</t>
  </si>
  <si>
    <t>21年</t>
  </si>
  <si>
    <t>20年</t>
  </si>
  <si>
    <t>19年</t>
  </si>
  <si>
    <t>18年</t>
  </si>
  <si>
    <t>27年度</t>
  </si>
  <si>
    <t>26年度</t>
  </si>
  <si>
    <t>25年度</t>
  </si>
  <si>
    <t>24年度</t>
  </si>
  <si>
    <t>平成</t>
  </si>
  <si>
    <t>29年度</t>
  </si>
  <si>
    <t>30年</t>
  </si>
  <si>
    <t>※買付枝肉は、格付けを行わないため含まない。</t>
    <rPh sb="1" eb="2">
      <t>カ</t>
    </rPh>
    <rPh sb="2" eb="3">
      <t>ツ</t>
    </rPh>
    <rPh sb="3" eb="4">
      <t>エダ</t>
    </rPh>
    <rPh sb="4" eb="5">
      <t>ニク</t>
    </rPh>
    <rPh sb="7" eb="9">
      <t>カクヅ</t>
    </rPh>
    <rPh sb="11" eb="12">
      <t>オコナ</t>
    </rPh>
    <rPh sb="17" eb="18">
      <t>フク</t>
    </rPh>
    <phoneticPr fontId="2"/>
  </si>
  <si>
    <t>30年度</t>
  </si>
  <si>
    <t>-</t>
    <phoneticPr fontId="2"/>
  </si>
  <si>
    <t>頭数比率</t>
    <phoneticPr fontId="2"/>
  </si>
  <si>
    <t xml:space="preserve"> </t>
    <phoneticPr fontId="2"/>
  </si>
  <si>
    <t xml:space="preserve"> </t>
    <phoneticPr fontId="2"/>
  </si>
  <si>
    <t>C</t>
    <phoneticPr fontId="2"/>
  </si>
  <si>
    <t>頭数(頭)</t>
    <phoneticPr fontId="2"/>
  </si>
  <si>
    <t>重量(ﾄﾝ)</t>
    <phoneticPr fontId="2"/>
  </si>
  <si>
    <t>金額(千円)</t>
    <phoneticPr fontId="2"/>
  </si>
  <si>
    <t>平均価格(円)</t>
    <phoneticPr fontId="2"/>
  </si>
  <si>
    <t>区　　分</t>
    <phoneticPr fontId="2"/>
  </si>
  <si>
    <t>合計</t>
    <phoneticPr fontId="2"/>
  </si>
  <si>
    <t>システム</t>
    <phoneticPr fontId="2"/>
  </si>
  <si>
    <t>system</t>
    <phoneticPr fontId="2"/>
  </si>
  <si>
    <t>平成25年度</t>
    <phoneticPr fontId="2"/>
  </si>
  <si>
    <t>平成26年度</t>
    <phoneticPr fontId="2"/>
  </si>
  <si>
    <t>平成27年度</t>
    <phoneticPr fontId="2"/>
  </si>
  <si>
    <t>平成28年度</t>
    <phoneticPr fontId="2"/>
  </si>
  <si>
    <t>平成29年度</t>
    <phoneticPr fontId="2"/>
  </si>
  <si>
    <t>平成30年度</t>
    <phoneticPr fontId="2"/>
  </si>
  <si>
    <t xml:space="preserve"> 2年度</t>
  </si>
  <si>
    <t>31年</t>
  </si>
  <si>
    <t xml:space="preserve"> 2年</t>
  </si>
  <si>
    <t xml:space="preserve"> 3年</t>
  </si>
  <si>
    <t>18年</t>
    <phoneticPr fontId="2"/>
  </si>
  <si>
    <t>31年度</t>
  </si>
  <si>
    <t xml:space="preserve"> 3年度 　  (対前年度比)</t>
  </si>
  <si>
    <t>令和</t>
  </si>
  <si>
    <t>02年度</t>
  </si>
  <si>
    <t>03年度</t>
  </si>
  <si>
    <t>平成31年度</t>
    <phoneticPr fontId="2"/>
  </si>
  <si>
    <t>令和02年度</t>
    <phoneticPr fontId="2"/>
  </si>
  <si>
    <t>令和03年度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</si>
  <si>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</si>
  <si>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</si>
  <si>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</si>
  <si>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</si>
  <si>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</si>
  <si>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</si>
  <si>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</si>
  <si>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</si>
  <si>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</si>
  <si>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</si>
  <si>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t>26</t>
    <phoneticPr fontId="2"/>
  </si>
  <si>
    <t>27</t>
    <phoneticPr fontId="2"/>
  </si>
  <si>
    <t>28</t>
    <phoneticPr fontId="2"/>
  </si>
  <si>
    <t>29</t>
    <phoneticPr fontId="2"/>
  </si>
  <si>
    <t>30</t>
    <phoneticPr fontId="2"/>
  </si>
  <si>
    <t>31</t>
    <phoneticPr fontId="2"/>
  </si>
  <si>
    <t>32</t>
    <phoneticPr fontId="2"/>
  </si>
  <si>
    <t>33</t>
    <phoneticPr fontId="2"/>
  </si>
  <si>
    <t>34</t>
    <phoneticPr fontId="2"/>
  </si>
  <si>
    <t>35</t>
    <phoneticPr fontId="2"/>
  </si>
  <si>
    <t>36</t>
    <phoneticPr fontId="2"/>
  </si>
  <si>
    <t>37</t>
    <phoneticPr fontId="2"/>
  </si>
  <si>
    <t>38</t>
    <phoneticPr fontId="2"/>
  </si>
  <si>
    <t>39</t>
    <phoneticPr fontId="2"/>
  </si>
  <si>
    <t>41</t>
    <phoneticPr fontId="2"/>
  </si>
  <si>
    <t>42</t>
    <phoneticPr fontId="2"/>
  </si>
  <si>
    <t>43</t>
    <phoneticPr fontId="2"/>
  </si>
  <si>
    <t>45</t>
    <phoneticPr fontId="2"/>
  </si>
  <si>
    <t>46</t>
    <phoneticPr fontId="2"/>
  </si>
  <si>
    <t>47</t>
    <phoneticPr fontId="2"/>
  </si>
  <si>
    <t>48</t>
    <phoneticPr fontId="2"/>
  </si>
  <si>
    <t>49</t>
    <phoneticPr fontId="2"/>
  </si>
  <si>
    <t>50</t>
    <phoneticPr fontId="2"/>
  </si>
  <si>
    <t>51</t>
    <phoneticPr fontId="2"/>
  </si>
  <si>
    <t>52</t>
    <phoneticPr fontId="2"/>
  </si>
  <si>
    <t>53</t>
    <phoneticPr fontId="2"/>
  </si>
  <si>
    <t>40</t>
    <phoneticPr fontId="2"/>
  </si>
  <si>
    <t>54</t>
    <phoneticPr fontId="2"/>
  </si>
  <si>
    <t>55</t>
    <phoneticPr fontId="2"/>
  </si>
  <si>
    <t>56</t>
    <phoneticPr fontId="2"/>
  </si>
  <si>
    <t>57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</si>
</sst>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1">
    <numFmt numFmtId="176" formatCode="#,##0.0;[Red]\-#,##0.0"/>
    <numFmt numFmtId="177" formatCode="#,##0.0_ "/>
    <numFmt numFmtId="178" formatCode="#,##0.0_);[Red]\(#,##0.0\)"/>
    <numFmt numFmtId="179" formatCode="#,##0.0;&quot;△ &quot;#,##0.0"/>
    <numFmt numFmtId="180" formatCode="#,##0;&quot;△ &quot;#,##0"/>
    <numFmt numFmtId="181" formatCode="#,##0.0_);\(#,##0.0\)"/>
    <numFmt numFmtId="182" formatCode="#,##0_ "/>
    <numFmt numFmtId="183" formatCode="#,##0_ ;[Red]\-#,##0\ "/>
    <numFmt numFmtId="184" formatCode="#,###,;\(\-#,###\)"/>
    <numFmt numFmtId="185" formatCode="\(#,##0.0_);\(#,##0.0\)"/>
    <numFmt numFmtId="186" formatCode="#\(##0\)"/>
    <numFmt numFmtId="187" formatCode="#,##0,\ "/>
    <numFmt numFmtId="188" formatCode="&quot;－&quot;"/>
    <numFmt numFmtId="189" formatCode="_ * #,##0_ ;_ * \-#,##0_ ;_ \ &quot;－&quot;_ ;_ @_ "/>
    <numFmt numFmtId="190" formatCode="_ * #,##0.0_ ;[Red]\-#,##0\ ;_ \ &quot;　－&quot;_;\ "/>
    <numFmt numFmtId="191" formatCode="_ * #,##0,_ ;[Red]\-#,##0\ ;_ \ &quot;　－&quot;_;\ "/>
    <numFmt numFmtId="192" formatCode="_ * #,##0_ ;[Red]\-#,##0\ ;_ \ &quot;　－&quot;_;\ "/>
    <numFmt numFmtId="193" formatCode="_ * #,##0.0_ ;_ * \-#,##0_ ;_ \ &quot;－ &quot;_ ;_ @_ "/>
    <numFmt numFmtId="194" formatCode="_ * #,##0.0_ ;_ * \-#,##0_ ;_ \ &quot;－&quot;_ ;_ @_ "/>
    <numFmt numFmtId="195" formatCode="_ * #,##0_ ;_ * \-#,##0_ ;_ \ &quot;－ &quot;_ ;_ @_ "/>
    <numFmt numFmtId="196" formatCode="_ * #,##0_ ;_ * \-#,##0_ ;_ \ &quot;　－   &quot;_ ;_ @_ "/>
    <numFmt numFmtId="197" formatCode="_ * #,##0.0_ ;_ * \-#,##0_ ;_ \ \ &quot;　－ &quot;_ ;_ @_ "/>
    <numFmt numFmtId="198" formatCode="0.00_ "/>
    <numFmt numFmtId="199" formatCode="0.0%"/>
    <numFmt numFmtId="200" formatCode="_ * \(#,##0.0\)_ ;_ * \(#,##0.0\)_ ;_ \ &quot;(－)&quot;_ ;_ @_ "/>
    <numFmt numFmtId="201" formatCode="_ * #,##0_ ;_ * \-#,##0_ ;_ \ &quot;－　　　　　&quot;_ ;_ @_ "/>
    <numFmt numFmtId="202" formatCode="_ * #,##0.0_ ;_ * \-#,##0.0_ ;_ \ &quot;－　　　　　&quot;_ ;_ @_ "/>
    <numFmt numFmtId="203" formatCode="_ * \(\-#,##0.0\)_ ;_ * \(#,##0.0\)_ ;_ \ &quot;(－)&quot;_ ;_ @_ "/>
    <numFmt numFmtId="204" formatCode="_ * #\(##0\)_ ;_ * \-#\(##0\)_ ;_ \ &quot;－　　&quot;_ ;_ @_ "/>
    <numFmt numFmtId="205" formatCode="_ * #,##0_ ;_ * \-#,##0_ ;_ \ &quot;　－&quot;_ ;_ @_ "/>
    <numFmt numFmtId="206" formatCode="_ * #,##0.0_ ;_ * \-#,##0.0_ ;_ \ &quot;－&quot;_ ;_ @_ "/>
    <numFmt numFmtId="207" formatCode="_ * #,##0.0_ ;_ * \-#,##0.0_ ;_ \ &quot;－ &quot;_ ;_ @_ "/>
    <numFmt numFmtId="208" formatCode="_ * #,##0,_ ;[Red]\-#,##0\ ;_ \ &quot;－&quot;_;\ "/>
    <numFmt numFmtId="209" formatCode="_ * #,##0,_ ;[Red]\-#,##0\ ;_ \ &quot;－&quot;_;"/>
    <numFmt numFmtId="210" formatCode="_ * #,##0_ ;_ * \-#,##0_ ;_ \ \ &quot;　－ &quot;_ ;_ @_ "/>
    <numFmt numFmtId="211" formatCode="_ * #,##0_ ;[Red]\-#,##0\ ;_ \ &quot;－&quot;_;\ "/>
    <numFmt numFmtId="212" formatCode="_ * #,##0,_ ;[Red]\-#,##0,_ ;_ \ &quot;－&quot;_;"/>
    <numFmt numFmtId="213" formatCode="_ * #,##0_ ;[Red]\-#,##0\ ;_ \ &quot;－&quot;_;"/>
    <numFmt numFmtId="214" formatCode="_ * #,##0,_ ;[Red]\-#,##0,\ ;_ \ &quot;－&quot;_;"/>
    <numFmt numFmtId="215" formatCode="_ * #,##0,_ ;_ * \-#,##0,_ ;_ \ &quot;－&quot;_ ;_ @_ "/>
    <numFmt numFmtId="216" formatCode="_ * #,##0,_ ;_ * \-#,##0,_ ;_ \ &quot;－&quot;_ \ ;_ @_ "/>
  </numFmts>
  <fonts count="4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2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vertAlign val="superscript"/>
      <sz val="10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Ｐ明朝"/>
      <family val="1"/>
      <charset val="128"/>
    </font>
    <font>
      <sz val="7.5"/>
      <name val="ＭＳ 明朝"/>
      <family val="1"/>
      <charset val="128"/>
    </font>
    <font>
      <b/>
      <sz val="7.5"/>
      <name val="ＭＳ ゴシック"/>
      <family val="3"/>
      <charset val="128"/>
    </font>
    <font>
      <sz val="8"/>
      <name val="ＭＳ 明朝"/>
      <family val="1"/>
      <charset val="128"/>
    </font>
    <font>
      <sz val="8.5"/>
      <name val="ＭＳ Ｐゴシック"/>
      <family val="3"/>
      <charset val="128"/>
    </font>
    <font>
      <sz val="13"/>
      <name val="ＭＳ 明朝"/>
      <family val="1"/>
      <charset val="128"/>
    </font>
    <font>
      <sz val="15"/>
      <name val="ＭＳ Ｐ明朝"/>
      <family val="1"/>
      <charset val="128"/>
    </font>
    <font>
      <sz val="8.3000000000000007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7.5"/>
      <name val="ＭＳ 明朝"/>
      <family val="1"/>
      <charset val="128"/>
    </font>
    <font>
      <sz val="7.5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99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/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44" fillId="0" borderId="0">
      <alignment vertical="center"/>
    </xf>
  </cellStyleXfs>
  <cellXfs count="1588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12" fillId="0" borderId="0" xfId="0" applyFont="1"/>
    <xf numFmtId="0" fontId="9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Border="1"/>
    <xf numFmtId="0" fontId="14" fillId="0" borderId="0" xfId="0" applyFont="1"/>
    <xf numFmtId="0" fontId="15" fillId="0" borderId="0" xfId="0" applyFont="1"/>
    <xf numFmtId="0" fontId="9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8" fillId="0" borderId="0" xfId="0" applyFont="1"/>
    <xf numFmtId="0" fontId="0" fillId="0" borderId="4" xfId="0" applyBorder="1"/>
    <xf numFmtId="38" fontId="6" fillId="0" borderId="2" xfId="3" applyFont="1" applyBorder="1" applyAlignment="1">
      <alignment horizontal="center" vertical="center"/>
    </xf>
    <xf numFmtId="38" fontId="6" fillId="0" borderId="1" xfId="3" applyFont="1" applyBorder="1" applyAlignment="1">
      <alignment horizontal="center" vertical="center"/>
    </xf>
    <xf numFmtId="38" fontId="6" fillId="0" borderId="3" xfId="3" applyFont="1" applyBorder="1" applyAlignment="1">
      <alignment horizontal="center" vertical="center"/>
    </xf>
    <xf numFmtId="0" fontId="10" fillId="0" borderId="0" xfId="0" applyFont="1" applyAlignment="1">
      <alignment horizontal="left" indent="3"/>
    </xf>
    <xf numFmtId="0" fontId="6" fillId="0" borderId="3" xfId="0" applyFont="1" applyBorder="1" applyAlignment="1">
      <alignment vertical="center"/>
    </xf>
    <xf numFmtId="0" fontId="17" fillId="0" borderId="0" xfId="0" applyFont="1"/>
    <xf numFmtId="4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38" fontId="7" fillId="0" borderId="0" xfId="3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2"/>
    </xf>
    <xf numFmtId="3" fontId="6" fillId="0" borderId="0" xfId="0" applyNumberFormat="1" applyFont="1"/>
    <xf numFmtId="0" fontId="7" fillId="0" borderId="0" xfId="0" applyFont="1" applyAlignment="1">
      <alignment horizontal="left" indent="1"/>
    </xf>
    <xf numFmtId="0" fontId="6" fillId="0" borderId="0" xfId="0" applyFont="1" applyAlignment="1"/>
    <xf numFmtId="0" fontId="19" fillId="0" borderId="0" xfId="0" applyFont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0" xfId="0" applyFill="1" applyBorder="1"/>
    <xf numFmtId="0" fontId="0" fillId="0" borderId="9" xfId="0" applyFill="1" applyBorder="1"/>
    <xf numFmtId="0" fontId="0" fillId="2" borderId="10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1" xfId="0" applyFill="1" applyBorder="1"/>
    <xf numFmtId="0" fontId="0" fillId="0" borderId="9" xfId="0" applyBorder="1"/>
    <xf numFmtId="0" fontId="0" fillId="0" borderId="4" xfId="0" applyFill="1" applyBorder="1"/>
    <xf numFmtId="0" fontId="0" fillId="0" borderId="11" xfId="0" applyFill="1" applyBorder="1"/>
    <xf numFmtId="0" fontId="0" fillId="3" borderId="0" xfId="0" applyFill="1" applyBorder="1"/>
    <xf numFmtId="0" fontId="0" fillId="3" borderId="6" xfId="0" applyFill="1" applyBorder="1"/>
    <xf numFmtId="0" fontId="0" fillId="4" borderId="6" xfId="0" applyFill="1" applyBorder="1"/>
    <xf numFmtId="0" fontId="0" fillId="5" borderId="6" xfId="0" applyFill="1" applyBorder="1"/>
    <xf numFmtId="0" fontId="0" fillId="5" borderId="7" xfId="0" applyFill="1" applyBorder="1"/>
    <xf numFmtId="0" fontId="0" fillId="4" borderId="0" xfId="0" applyFill="1" applyBorder="1"/>
    <xf numFmtId="0" fontId="0" fillId="5" borderId="0" xfId="0" applyFill="1" applyBorder="1"/>
    <xf numFmtId="0" fontId="0" fillId="5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3" borderId="9" xfId="0" applyFill="1" applyBorder="1"/>
    <xf numFmtId="0" fontId="0" fillId="6" borderId="8" xfId="0" applyFill="1" applyBorder="1"/>
    <xf numFmtId="0" fontId="0" fillId="6" borderId="0" xfId="0" applyFill="1" applyBorder="1"/>
    <xf numFmtId="0" fontId="0" fillId="6" borderId="9" xfId="0" applyFill="1" applyBorder="1"/>
    <xf numFmtId="0" fontId="14" fillId="0" borderId="0" xfId="0" applyFont="1" applyFill="1" applyBorder="1"/>
    <xf numFmtId="0" fontId="14" fillId="5" borderId="0" xfId="0" applyFont="1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6" borderId="0" xfId="0" applyFill="1"/>
    <xf numFmtId="0" fontId="0" fillId="0" borderId="10" xfId="0" applyFill="1" applyBorder="1"/>
    <xf numFmtId="0" fontId="0" fillId="0" borderId="11" xfId="0" applyBorder="1"/>
    <xf numFmtId="0" fontId="0" fillId="7" borderId="8" xfId="0" applyFill="1" applyBorder="1"/>
    <xf numFmtId="0" fontId="0" fillId="7" borderId="0" xfId="0" applyFill="1"/>
    <xf numFmtId="0" fontId="0" fillId="7" borderId="0" xfId="0" applyFill="1" applyBorder="1"/>
    <xf numFmtId="0" fontId="0" fillId="7" borderId="9" xfId="0" applyFill="1" applyBorder="1"/>
    <xf numFmtId="0" fontId="14" fillId="2" borderId="0" xfId="0" applyFont="1" applyFill="1" applyBorder="1"/>
    <xf numFmtId="0" fontId="0" fillId="2" borderId="0" xfId="0" applyFill="1"/>
    <xf numFmtId="0" fontId="0" fillId="7" borderId="10" xfId="0" applyFill="1" applyBorder="1"/>
    <xf numFmtId="0" fontId="0" fillId="7" borderId="4" xfId="0" applyFill="1" applyBorder="1"/>
    <xf numFmtId="0" fontId="20" fillId="7" borderId="11" xfId="0" applyFont="1" applyFill="1" applyBorder="1"/>
    <xf numFmtId="0" fontId="0" fillId="7" borderId="11" xfId="0" applyFill="1" applyBorder="1"/>
    <xf numFmtId="0" fontId="0" fillId="6" borderId="10" xfId="0" applyFill="1" applyBorder="1"/>
    <xf numFmtId="0" fontId="0" fillId="6" borderId="4" xfId="0" applyFill="1" applyBorder="1"/>
    <xf numFmtId="0" fontId="0" fillId="6" borderId="11" xfId="0" applyFill="1" applyBorder="1"/>
    <xf numFmtId="0" fontId="4" fillId="3" borderId="0" xfId="0" applyFont="1" applyFill="1" applyBorder="1"/>
    <xf numFmtId="0" fontId="0" fillId="5" borderId="4" xfId="0" applyFill="1" applyBorder="1"/>
    <xf numFmtId="0" fontId="0" fillId="5" borderId="11" xfId="0" applyFill="1" applyBorder="1"/>
    <xf numFmtId="0" fontId="14" fillId="7" borderId="0" xfId="0" applyFont="1" applyFill="1" applyBorder="1"/>
    <xf numFmtId="0" fontId="0" fillId="0" borderId="12" xfId="0" applyBorder="1"/>
    <xf numFmtId="0" fontId="0" fillId="4" borderId="7" xfId="0" applyFill="1" applyBorder="1"/>
    <xf numFmtId="0" fontId="0" fillId="4" borderId="9" xfId="0" applyFill="1" applyBorder="1"/>
    <xf numFmtId="0" fontId="4" fillId="4" borderId="0" xfId="0" applyFont="1" applyFill="1" applyBorder="1"/>
    <xf numFmtId="0" fontId="0" fillId="4" borderId="11" xfId="0" applyFill="1" applyBorder="1"/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0" xfId="0" applyFont="1" applyFill="1" applyBorder="1"/>
    <xf numFmtId="0" fontId="0" fillId="0" borderId="1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3" borderId="10" xfId="0" applyFill="1" applyBorder="1"/>
    <xf numFmtId="0" fontId="0" fillId="3" borderId="4" xfId="0" applyFill="1" applyBorder="1"/>
    <xf numFmtId="0" fontId="0" fillId="3" borderId="11" xfId="0" applyFill="1" applyBorder="1"/>
    <xf numFmtId="0" fontId="0" fillId="3" borderId="0" xfId="0" applyFill="1" applyBorder="1" applyAlignment="1">
      <alignment horizontal="left" vertical="center" wrapText="1"/>
    </xf>
    <xf numFmtId="0" fontId="0" fillId="3" borderId="7" xfId="0" applyFill="1" applyBorder="1"/>
    <xf numFmtId="0" fontId="0" fillId="8" borderId="5" xfId="0" applyFill="1" applyBorder="1"/>
    <xf numFmtId="0" fontId="0" fillId="8" borderId="6" xfId="0" applyFill="1" applyBorder="1"/>
    <xf numFmtId="0" fontId="0" fillId="8" borderId="7" xfId="0" applyFill="1" applyBorder="1"/>
    <xf numFmtId="0" fontId="0" fillId="4" borderId="0" xfId="0" applyFill="1"/>
    <xf numFmtId="0" fontId="0" fillId="8" borderId="8" xfId="0" applyFill="1" applyBorder="1"/>
    <xf numFmtId="0" fontId="0" fillId="8" borderId="0" xfId="0" applyFill="1" applyBorder="1"/>
    <xf numFmtId="0" fontId="0" fillId="8" borderId="9" xfId="0" applyFill="1" applyBorder="1"/>
    <xf numFmtId="0" fontId="0" fillId="3" borderId="0" xfId="0" applyFill="1"/>
    <xf numFmtId="0" fontId="4" fillId="3" borderId="0" xfId="0" applyFont="1" applyFill="1"/>
    <xf numFmtId="0" fontId="0" fillId="7" borderId="13" xfId="0" applyFill="1" applyBorder="1"/>
    <xf numFmtId="0" fontId="0" fillId="7" borderId="14" xfId="0" applyFill="1" applyBorder="1"/>
    <xf numFmtId="0" fontId="0" fillId="7" borderId="15" xfId="0" applyFill="1" applyBorder="1"/>
    <xf numFmtId="0" fontId="0" fillId="4" borderId="4" xfId="0" applyFill="1" applyBorder="1"/>
    <xf numFmtId="0" fontId="0" fillId="8" borderId="10" xfId="0" applyFill="1" applyBorder="1"/>
    <xf numFmtId="0" fontId="0" fillId="8" borderId="4" xfId="0" applyFill="1" applyBorder="1"/>
    <xf numFmtId="0" fontId="0" fillId="8" borderId="11" xfId="0" applyFill="1" applyBorder="1"/>
    <xf numFmtId="0" fontId="0" fillId="0" borderId="0" xfId="0" applyFill="1"/>
    <xf numFmtId="0" fontId="0" fillId="0" borderId="16" xfId="0" applyFill="1" applyBorder="1"/>
    <xf numFmtId="0" fontId="0" fillId="6" borderId="16" xfId="0" applyFill="1" applyBorder="1"/>
    <xf numFmtId="0" fontId="0" fillId="6" borderId="17" xfId="0" applyFill="1" applyBorder="1"/>
    <xf numFmtId="0" fontId="0" fillId="0" borderId="0" xfId="0" applyFill="1" applyBorder="1" applyAlignment="1"/>
    <xf numFmtId="0" fontId="0" fillId="0" borderId="3" xfId="0" applyBorder="1"/>
    <xf numFmtId="0" fontId="14" fillId="0" borderId="0" xfId="0" applyFont="1" applyBorder="1"/>
    <xf numFmtId="0" fontId="0" fillId="0" borderId="0" xfId="0" applyFill="1" applyBorder="1" applyAlignment="1">
      <alignment horizontal="center" vertical="center" textRotation="255"/>
    </xf>
    <xf numFmtId="0" fontId="0" fillId="0" borderId="0" xfId="0" applyBorder="1" applyAlignment="1"/>
    <xf numFmtId="0" fontId="0" fillId="2" borderId="3" xfId="0" applyFill="1" applyBorder="1"/>
    <xf numFmtId="0" fontId="0" fillId="2" borderId="2" xfId="0" applyFill="1" applyBorder="1"/>
    <xf numFmtId="0" fontId="0" fillId="0" borderId="0" xfId="0" applyBorder="1" applyAlignment="1">
      <alignment horizontal="center" vertical="center" textRotation="255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textRotation="255"/>
    </xf>
    <xf numFmtId="0" fontId="0" fillId="2" borderId="6" xfId="0" applyFill="1" applyBorder="1" applyAlignment="1"/>
    <xf numFmtId="0" fontId="0" fillId="2" borderId="0" xfId="0" applyFill="1" applyBorder="1" applyAlignment="1"/>
    <xf numFmtId="0" fontId="0" fillId="9" borderId="5" xfId="0" applyFill="1" applyBorder="1"/>
    <xf numFmtId="0" fontId="0" fillId="9" borderId="6" xfId="0" applyFill="1" applyBorder="1"/>
    <xf numFmtId="0" fontId="0" fillId="9" borderId="7" xfId="0" applyFill="1" applyBorder="1"/>
    <xf numFmtId="0" fontId="0" fillId="9" borderId="8" xfId="0" applyFill="1" applyBorder="1"/>
    <xf numFmtId="0" fontId="0" fillId="9" borderId="0" xfId="0" applyFill="1" applyBorder="1"/>
    <xf numFmtId="0" fontId="0" fillId="9" borderId="9" xfId="0" applyFill="1" applyBorder="1"/>
    <xf numFmtId="0" fontId="0" fillId="10" borderId="5" xfId="0" applyFill="1" applyBorder="1"/>
    <xf numFmtId="0" fontId="0" fillId="10" borderId="7" xfId="0" applyFill="1" applyBorder="1"/>
    <xf numFmtId="0" fontId="0" fillId="10" borderId="8" xfId="0" applyFill="1" applyBorder="1"/>
    <xf numFmtId="0" fontId="0" fillId="10" borderId="9" xfId="0" applyFill="1" applyBorder="1"/>
    <xf numFmtId="0" fontId="0" fillId="2" borderId="1" xfId="0" applyFill="1" applyBorder="1"/>
    <xf numFmtId="0" fontId="0" fillId="10" borderId="10" xfId="0" applyFill="1" applyBorder="1"/>
    <xf numFmtId="0" fontId="0" fillId="10" borderId="11" xfId="0" applyFill="1" applyBorder="1"/>
    <xf numFmtId="0" fontId="0" fillId="2" borderId="3" xfId="0" applyFill="1" applyBorder="1" applyAlignment="1"/>
    <xf numFmtId="0" fontId="0" fillId="9" borderId="4" xfId="0" applyFill="1" applyBorder="1"/>
    <xf numFmtId="0" fontId="0" fillId="9" borderId="11" xfId="0" applyFill="1" applyBorder="1"/>
    <xf numFmtId="0" fontId="0" fillId="2" borderId="2" xfId="0" applyFill="1" applyBorder="1" applyAlignment="1"/>
    <xf numFmtId="0" fontId="0" fillId="0" borderId="5" xfId="0" applyBorder="1"/>
    <xf numFmtId="0" fontId="24" fillId="0" borderId="0" xfId="0" applyFont="1" applyBorder="1"/>
    <xf numFmtId="0" fontId="0" fillId="0" borderId="10" xfId="0" applyBorder="1"/>
    <xf numFmtId="178" fontId="0" fillId="0" borderId="0" xfId="0" applyNumberFormat="1"/>
    <xf numFmtId="0" fontId="1" fillId="0" borderId="0" xfId="0" applyFont="1"/>
    <xf numFmtId="0" fontId="27" fillId="0" borderId="0" xfId="0" applyFont="1"/>
    <xf numFmtId="0" fontId="28" fillId="0" borderId="0" xfId="0" applyFont="1"/>
    <xf numFmtId="0" fontId="6" fillId="0" borderId="0" xfId="0" applyFont="1" applyBorder="1"/>
    <xf numFmtId="0" fontId="28" fillId="0" borderId="0" xfId="0" applyFont="1" applyBorder="1"/>
    <xf numFmtId="38" fontId="1" fillId="0" borderId="0" xfId="0" applyNumberFormat="1" applyFont="1"/>
    <xf numFmtId="38" fontId="0" fillId="0" borderId="0" xfId="0" applyNumberFormat="1"/>
    <xf numFmtId="0" fontId="31" fillId="0" borderId="18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top" wrapText="1"/>
    </xf>
    <xf numFmtId="177" fontId="31" fillId="0" borderId="21" xfId="0" applyNumberFormat="1" applyFont="1" applyBorder="1" applyAlignment="1"/>
    <xf numFmtId="178" fontId="31" fillId="0" borderId="0" xfId="0" applyNumberFormat="1" applyFont="1" applyBorder="1" applyAlignment="1"/>
    <xf numFmtId="177" fontId="31" fillId="0" borderId="22" xfId="0" applyNumberFormat="1" applyFont="1" applyBorder="1" applyAlignment="1"/>
    <xf numFmtId="38" fontId="31" fillId="0" borderId="0" xfId="0" applyNumberFormat="1" applyFont="1" applyBorder="1" applyAlignment="1"/>
    <xf numFmtId="0" fontId="31" fillId="0" borderId="0" xfId="0" applyFont="1"/>
    <xf numFmtId="177" fontId="32" fillId="0" borderId="23" xfId="0" applyNumberFormat="1" applyFont="1" applyBorder="1" applyAlignment="1"/>
    <xf numFmtId="0" fontId="28" fillId="0" borderId="0" xfId="0" applyFont="1" applyAlignment="1">
      <alignment vertical="center"/>
    </xf>
    <xf numFmtId="38" fontId="32" fillId="0" borderId="0" xfId="0" applyNumberFormat="1" applyFont="1" applyBorder="1" applyAlignment="1">
      <alignment horizontal="right"/>
    </xf>
    <xf numFmtId="38" fontId="6" fillId="0" borderId="2" xfId="0" applyNumberFormat="1" applyFont="1" applyBorder="1" applyAlignment="1">
      <alignment horizontal="center" vertical="center"/>
    </xf>
    <xf numFmtId="0" fontId="14" fillId="0" borderId="0" xfId="0" applyFont="1" applyBorder="1" applyAlignment="1"/>
    <xf numFmtId="0" fontId="14" fillId="0" borderId="0" xfId="0" applyFont="1" applyAlignment="1"/>
    <xf numFmtId="0" fontId="4" fillId="0" borderId="10" xfId="0" applyFont="1" applyFill="1" applyBorder="1"/>
    <xf numFmtId="0" fontId="0" fillId="0" borderId="24" xfId="0" applyFill="1" applyBorder="1"/>
    <xf numFmtId="0" fontId="0" fillId="0" borderId="25" xfId="0" applyFill="1" applyBorder="1"/>
    <xf numFmtId="182" fontId="29" fillId="0" borderId="0" xfId="0" applyNumberFormat="1" applyFont="1" applyFill="1" applyBorder="1" applyAlignment="1"/>
    <xf numFmtId="0" fontId="30" fillId="0" borderId="2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right" vertical="center" wrapText="1"/>
    </xf>
    <xf numFmtId="0" fontId="29" fillId="0" borderId="20" xfId="0" applyFont="1" applyFill="1" applyBorder="1" applyAlignment="1">
      <alignment horizontal="right" vertical="center" wrapText="1"/>
    </xf>
    <xf numFmtId="0" fontId="27" fillId="0" borderId="0" xfId="0" applyFont="1" applyFill="1"/>
    <xf numFmtId="0" fontId="31" fillId="0" borderId="27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top" wrapText="1"/>
    </xf>
    <xf numFmtId="20" fontId="7" fillId="0" borderId="0" xfId="0" applyNumberFormat="1" applyFont="1" applyAlignment="1">
      <alignment horizontal="right"/>
    </xf>
    <xf numFmtId="0" fontId="31" fillId="0" borderId="0" xfId="0" applyFont="1" applyBorder="1"/>
    <xf numFmtId="0" fontId="31" fillId="0" borderId="6" xfId="0" applyFont="1" applyBorder="1"/>
    <xf numFmtId="187" fontId="31" fillId="0" borderId="22" xfId="0" applyNumberFormat="1" applyFont="1" applyBorder="1" applyAlignment="1"/>
    <xf numFmtId="187" fontId="0" fillId="0" borderId="0" xfId="0" applyNumberFormat="1"/>
    <xf numFmtId="184" fontId="31" fillId="0" borderId="29" xfId="0" applyNumberFormat="1" applyFont="1" applyFill="1" applyBorder="1" applyAlignment="1"/>
    <xf numFmtId="177" fontId="0" fillId="0" borderId="0" xfId="0" applyNumberFormat="1" applyFill="1"/>
    <xf numFmtId="38" fontId="32" fillId="0" borderId="30" xfId="0" applyNumberFormat="1" applyFont="1" applyFill="1" applyBorder="1" applyAlignment="1">
      <alignment horizontal="right"/>
    </xf>
    <xf numFmtId="178" fontId="31" fillId="0" borderId="31" xfId="0" applyNumberFormat="1" applyFont="1" applyFill="1" applyBorder="1" applyAlignment="1"/>
    <xf numFmtId="0" fontId="0" fillId="0" borderId="0" xfId="0" applyAlignment="1">
      <alignment horizontal="center" vertical="center"/>
    </xf>
    <xf numFmtId="0" fontId="40" fillId="0" borderId="0" xfId="0" applyFont="1" applyFill="1"/>
    <xf numFmtId="191" fontId="31" fillId="0" borderId="32" xfId="0" applyNumberFormat="1" applyFont="1" applyBorder="1" applyAlignment="1"/>
    <xf numFmtId="191" fontId="31" fillId="0" borderId="29" xfId="0" applyNumberFormat="1" applyFont="1" applyBorder="1" applyAlignment="1"/>
    <xf numFmtId="190" fontId="31" fillId="0" borderId="33" xfId="0" applyNumberFormat="1" applyFont="1" applyBorder="1" applyAlignment="1">
      <alignment horizontal="center" vertical="center"/>
    </xf>
    <xf numFmtId="190" fontId="31" fillId="0" borderId="34" xfId="0" applyNumberFormat="1" applyFont="1" applyBorder="1" applyAlignment="1">
      <alignment horizontal="center" vertical="center"/>
    </xf>
    <xf numFmtId="190" fontId="31" fillId="0" borderId="31" xfId="0" applyNumberFormat="1" applyFont="1" applyBorder="1" applyAlignment="1">
      <alignment horizontal="center" vertical="center"/>
    </xf>
    <xf numFmtId="192" fontId="32" fillId="0" borderId="35" xfId="0" applyNumberFormat="1" applyFont="1" applyBorder="1" applyAlignment="1">
      <alignment horizontal="center" vertical="center"/>
    </xf>
    <xf numFmtId="192" fontId="32" fillId="0" borderId="36" xfId="0" applyNumberFormat="1" applyFont="1" applyBorder="1" applyAlignment="1">
      <alignment horizontal="center" vertical="center"/>
    </xf>
    <xf numFmtId="192" fontId="32" fillId="0" borderId="30" xfId="0" applyNumberFormat="1" applyFont="1" applyBorder="1" applyAlignment="1">
      <alignment horizontal="center" vertical="center"/>
    </xf>
    <xf numFmtId="191" fontId="31" fillId="0" borderId="37" xfId="0" applyNumberFormat="1" applyFont="1" applyBorder="1" applyAlignment="1"/>
    <xf numFmtId="191" fontId="31" fillId="0" borderId="38" xfId="0" applyNumberFormat="1" applyFont="1" applyBorder="1" applyAlignment="1"/>
    <xf numFmtId="194" fontId="27" fillId="0" borderId="0" xfId="0" applyNumberFormat="1" applyFont="1" applyFill="1"/>
    <xf numFmtId="191" fontId="31" fillId="0" borderId="39" xfId="0" applyNumberFormat="1" applyFont="1" applyBorder="1" applyAlignment="1">
      <alignment horizontal="right"/>
    </xf>
    <xf numFmtId="191" fontId="31" fillId="0" borderId="39" xfId="0" applyNumberFormat="1" applyFont="1" applyBorder="1" applyAlignment="1"/>
    <xf numFmtId="191" fontId="31" fillId="0" borderId="40" xfId="0" applyNumberFormat="1" applyFont="1" applyBorder="1" applyAlignment="1"/>
    <xf numFmtId="191" fontId="31" fillId="0" borderId="40" xfId="0" applyNumberFormat="1" applyFont="1" applyBorder="1" applyAlignment="1">
      <alignment horizontal="right"/>
    </xf>
    <xf numFmtId="195" fontId="32" fillId="0" borderId="36" xfId="0" applyNumberFormat="1" applyFont="1" applyBorder="1" applyAlignment="1">
      <alignment horizontal="right"/>
    </xf>
    <xf numFmtId="195" fontId="32" fillId="0" borderId="41" xfId="0" applyNumberFormat="1" applyFont="1" applyBorder="1" applyAlignment="1">
      <alignment horizontal="right"/>
    </xf>
    <xf numFmtId="195" fontId="32" fillId="0" borderId="42" xfId="0" applyNumberFormat="1" applyFont="1" applyBorder="1" applyAlignment="1">
      <alignment horizontal="right"/>
    </xf>
    <xf numFmtId="197" fontId="31" fillId="0" borderId="34" xfId="0" applyNumberFormat="1" applyFont="1" applyBorder="1" applyAlignment="1"/>
    <xf numFmtId="197" fontId="31" fillId="0" borderId="43" xfId="0" applyNumberFormat="1" applyFont="1" applyBorder="1" applyAlignment="1">
      <alignment horizontal="right"/>
    </xf>
    <xf numFmtId="197" fontId="31" fillId="0" borderId="44" xfId="0" applyNumberFormat="1" applyFont="1" applyBorder="1" applyAlignment="1">
      <alignment horizontal="right"/>
    </xf>
    <xf numFmtId="197" fontId="31" fillId="0" borderId="43" xfId="0" applyNumberFormat="1" applyFont="1" applyBorder="1" applyAlignment="1"/>
    <xf numFmtId="197" fontId="31" fillId="0" borderId="44" xfId="0" applyNumberFormat="1" applyFont="1" applyBorder="1" applyAlignment="1"/>
    <xf numFmtId="197" fontId="31" fillId="0" borderId="0" xfId="0" applyNumberFormat="1" applyFont="1" applyBorder="1" applyAlignment="1"/>
    <xf numFmtId="0" fontId="31" fillId="0" borderId="21" xfId="0" applyNumberFormat="1" applyFont="1" applyBorder="1" applyAlignment="1"/>
    <xf numFmtId="196" fontId="9" fillId="0" borderId="46" xfId="3" applyNumberFormat="1" applyFont="1" applyFill="1" applyBorder="1" applyAlignment="1">
      <alignment horizontal="center" vertical="center"/>
    </xf>
    <xf numFmtId="196" fontId="9" fillId="0" borderId="29" xfId="3" applyNumberFormat="1" applyFont="1" applyFill="1" applyBorder="1" applyAlignment="1" applyProtection="1">
      <alignment horizontal="center" vertical="center"/>
      <protection locked="0"/>
    </xf>
    <xf numFmtId="196" fontId="9" fillId="0" borderId="29" xfId="3" applyNumberFormat="1" applyFont="1" applyFill="1" applyBorder="1" applyAlignment="1">
      <alignment horizontal="center" vertical="center"/>
    </xf>
    <xf numFmtId="196" fontId="9" fillId="0" borderId="47" xfId="3" applyNumberFormat="1" applyFont="1" applyFill="1" applyBorder="1" applyAlignment="1">
      <alignment horizontal="center" vertical="center"/>
    </xf>
    <xf numFmtId="196" fontId="9" fillId="0" borderId="48" xfId="3" applyNumberFormat="1" applyFont="1" applyFill="1" applyBorder="1" applyAlignment="1">
      <alignment horizontal="center" vertical="center"/>
    </xf>
    <xf numFmtId="197" fontId="31" fillId="0" borderId="52" xfId="0" applyNumberFormat="1" applyFont="1" applyBorder="1" applyAlignment="1">
      <alignment horizontal="right"/>
    </xf>
    <xf numFmtId="191" fontId="31" fillId="0" borderId="37" xfId="0" applyNumberFormat="1" applyFont="1" applyBorder="1" applyAlignment="1">
      <alignment horizontal="right"/>
    </xf>
    <xf numFmtId="195" fontId="32" fillId="0" borderId="53" xfId="0" applyNumberFormat="1" applyFont="1" applyBorder="1" applyAlignment="1">
      <alignment horizontal="right"/>
    </xf>
    <xf numFmtId="197" fontId="31" fillId="0" borderId="52" xfId="0" applyNumberFormat="1" applyFont="1" applyBorder="1" applyAlignment="1"/>
    <xf numFmtId="0" fontId="0" fillId="0" borderId="3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textRotation="255" shrinkToFit="1"/>
    </xf>
    <xf numFmtId="0" fontId="0" fillId="0" borderId="9" xfId="0" applyFill="1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textRotation="255" shrinkToFit="1"/>
    </xf>
    <xf numFmtId="0" fontId="0" fillId="0" borderId="0" xfId="0" applyFill="1" applyBorder="1" applyAlignment="1">
      <alignment horizontal="center" vertical="center" textRotation="255" shrinkToFit="1"/>
    </xf>
    <xf numFmtId="0" fontId="0" fillId="0" borderId="7" xfId="0" applyFill="1" applyBorder="1" applyAlignment="1">
      <alignment horizontal="center" vertical="center" textRotation="255" shrinkToFit="1"/>
    </xf>
    <xf numFmtId="0" fontId="0" fillId="0" borderId="47" xfId="0" applyBorder="1"/>
    <xf numFmtId="0" fontId="0" fillId="0" borderId="8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0" xfId="0" applyBorder="1" applyAlignment="1">
      <alignment horizontal="center" vertical="center" textRotation="255" shrinkToFit="1"/>
    </xf>
    <xf numFmtId="0" fontId="0" fillId="0" borderId="46" xfId="0" applyBorder="1"/>
    <xf numFmtId="0" fontId="0" fillId="0" borderId="46" xfId="0" applyFill="1" applyBorder="1"/>
    <xf numFmtId="0" fontId="0" fillId="0" borderId="45" xfId="0" applyFill="1" applyBorder="1"/>
    <xf numFmtId="0" fontId="4" fillId="7" borderId="0" xfId="0" applyFont="1" applyFill="1" applyBorder="1"/>
    <xf numFmtId="0" fontId="4" fillId="7" borderId="8" xfId="0" applyFont="1" applyFill="1" applyBorder="1"/>
    <xf numFmtId="0" fontId="0" fillId="11" borderId="5" xfId="0" applyFill="1" applyBorder="1"/>
    <xf numFmtId="0" fontId="0" fillId="11" borderId="6" xfId="0" applyFill="1" applyBorder="1"/>
    <xf numFmtId="0" fontId="17" fillId="11" borderId="0" xfId="0" applyFont="1" applyFill="1" applyBorder="1"/>
    <xf numFmtId="0" fontId="0" fillId="11" borderId="0" xfId="0" applyFill="1"/>
    <xf numFmtId="0" fontId="0" fillId="11" borderId="0" xfId="0" applyFill="1" applyBorder="1"/>
    <xf numFmtId="0" fontId="0" fillId="11" borderId="10" xfId="0" applyFill="1" applyBorder="1"/>
    <xf numFmtId="0" fontId="0" fillId="11" borderId="4" xfId="0" applyFill="1" applyBorder="1"/>
    <xf numFmtId="0" fontId="14" fillId="7" borderId="8" xfId="0" applyFont="1" applyFill="1" applyBorder="1"/>
    <xf numFmtId="192" fontId="32" fillId="0" borderId="56" xfId="0" applyNumberFormat="1" applyFont="1" applyBorder="1" applyAlignment="1">
      <alignment horizontal="center" vertical="center"/>
    </xf>
    <xf numFmtId="190" fontId="31" fillId="0" borderId="52" xfId="0" applyNumberFormat="1" applyFont="1" applyBorder="1" applyAlignment="1">
      <alignment horizontal="center" vertical="center"/>
    </xf>
    <xf numFmtId="192" fontId="32" fillId="0" borderId="53" xfId="0" applyNumberFormat="1" applyFont="1" applyBorder="1" applyAlignment="1">
      <alignment horizontal="center" vertical="center"/>
    </xf>
    <xf numFmtId="196" fontId="29" fillId="0" borderId="26" xfId="0" applyNumberFormat="1" applyFont="1" applyFill="1" applyBorder="1" applyAlignment="1">
      <alignment horizontal="center"/>
    </xf>
    <xf numFmtId="0" fontId="12" fillId="0" borderId="0" xfId="0" applyFont="1" applyFill="1"/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Alignment="1"/>
    <xf numFmtId="0" fontId="12" fillId="0" borderId="0" xfId="0" applyFont="1" applyFill="1" applyAlignment="1"/>
    <xf numFmtId="0" fontId="6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right" vertical="center" wrapText="1"/>
    </xf>
    <xf numFmtId="0" fontId="28" fillId="0" borderId="35" xfId="0" applyFont="1" applyFill="1" applyBorder="1" applyAlignment="1">
      <alignment horizontal="center" vertical="center"/>
    </xf>
    <xf numFmtId="0" fontId="28" fillId="0" borderId="36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38" fontId="10" fillId="0" borderId="0" xfId="3" applyNumberFormat="1" applyFont="1" applyFill="1" applyBorder="1" applyAlignment="1">
      <alignment vertical="center"/>
    </xf>
    <xf numFmtId="182" fontId="28" fillId="0" borderId="21" xfId="0" applyNumberFormat="1" applyFont="1" applyFill="1" applyBorder="1" applyAlignment="1">
      <alignment horizontal="center" vertical="center"/>
    </xf>
    <xf numFmtId="195" fontId="28" fillId="0" borderId="31" xfId="0" applyNumberFormat="1" applyFont="1" applyFill="1" applyBorder="1" applyAlignment="1">
      <alignment vertical="center"/>
    </xf>
    <xf numFmtId="0" fontId="10" fillId="0" borderId="22" xfId="0" applyFont="1" applyFill="1" applyBorder="1" applyAlignment="1">
      <alignment horizontal="center" vertical="center"/>
    </xf>
    <xf numFmtId="182" fontId="28" fillId="0" borderId="22" xfId="0" applyNumberFormat="1" applyFont="1" applyFill="1" applyBorder="1" applyAlignment="1">
      <alignment horizontal="center" vertical="center"/>
    </xf>
    <xf numFmtId="195" fontId="28" fillId="0" borderId="29" xfId="0" applyNumberFormat="1" applyFont="1" applyFill="1" applyBorder="1" applyAlignment="1">
      <alignment vertical="center"/>
    </xf>
    <xf numFmtId="0" fontId="10" fillId="0" borderId="23" xfId="0" applyFont="1" applyFill="1" applyBorder="1" applyAlignment="1">
      <alignment horizontal="center" vertical="center"/>
    </xf>
    <xf numFmtId="195" fontId="10" fillId="0" borderId="23" xfId="3" applyNumberFormat="1" applyFont="1" applyFill="1" applyBorder="1" applyAlignment="1">
      <alignment vertical="center"/>
    </xf>
    <xf numFmtId="182" fontId="28" fillId="0" borderId="23" xfId="0" applyNumberFormat="1" applyFont="1" applyFill="1" applyBorder="1" applyAlignment="1">
      <alignment horizontal="center" vertical="center"/>
    </xf>
    <xf numFmtId="182" fontId="28" fillId="0" borderId="1" xfId="0" applyNumberFormat="1" applyFont="1" applyFill="1" applyBorder="1" applyAlignment="1">
      <alignment horizontal="center" vertical="center"/>
    </xf>
    <xf numFmtId="195" fontId="28" fillId="0" borderId="30" xfId="0" applyNumberFormat="1" applyFont="1" applyFill="1" applyBorder="1" applyAlignment="1">
      <alignment vertical="center"/>
    </xf>
    <xf numFmtId="195" fontId="10" fillId="0" borderId="21" xfId="3" applyNumberFormat="1" applyFont="1" applyFill="1" applyBorder="1" applyAlignment="1">
      <alignment vertical="center"/>
    </xf>
    <xf numFmtId="195" fontId="10" fillId="0" borderId="22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7" fillId="0" borderId="0" xfId="0" applyFont="1" applyFill="1"/>
    <xf numFmtId="195" fontId="10" fillId="0" borderId="53" xfId="3" applyNumberFormat="1" applyFont="1" applyFill="1" applyBorder="1" applyAlignment="1">
      <alignment vertical="center"/>
    </xf>
    <xf numFmtId="195" fontId="10" fillId="0" borderId="52" xfId="3" applyNumberFormat="1" applyFont="1" applyFill="1" applyBorder="1" applyAlignment="1">
      <alignment vertical="center"/>
    </xf>
    <xf numFmtId="195" fontId="10" fillId="0" borderId="37" xfId="3" applyNumberFormat="1" applyFont="1" applyFill="1" applyBorder="1" applyAlignment="1">
      <alignment vertical="center"/>
    </xf>
    <xf numFmtId="178" fontId="0" fillId="0" borderId="0" xfId="0" applyNumberFormat="1" applyFill="1"/>
    <xf numFmtId="178" fontId="12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Border="1"/>
    <xf numFmtId="0" fontId="1" fillId="0" borderId="0" xfId="0" applyFont="1" applyFill="1"/>
    <xf numFmtId="0" fontId="28" fillId="0" borderId="0" xfId="0" applyFont="1" applyFill="1" applyAlignment="1">
      <alignment vertical="center"/>
    </xf>
    <xf numFmtId="0" fontId="28" fillId="0" borderId="0" xfId="0" applyFont="1" applyFill="1"/>
    <xf numFmtId="178" fontId="28" fillId="0" borderId="0" xfId="0" applyNumberFormat="1" applyFont="1" applyFill="1"/>
    <xf numFmtId="0" fontId="31" fillId="0" borderId="59" xfId="0" applyFont="1" applyFill="1" applyBorder="1" applyAlignment="1">
      <alignment horizontal="center" vertical="center" wrapText="1"/>
    </xf>
    <xf numFmtId="0" fontId="31" fillId="0" borderId="60" xfId="0" applyFont="1" applyFill="1" applyBorder="1" applyAlignment="1">
      <alignment horizontal="center" vertical="center" wrapText="1"/>
    </xf>
    <xf numFmtId="178" fontId="31" fillId="0" borderId="61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77" fontId="31" fillId="0" borderId="21" xfId="0" applyNumberFormat="1" applyFont="1" applyFill="1" applyBorder="1" applyAlignment="1"/>
    <xf numFmtId="178" fontId="31" fillId="0" borderId="0" xfId="0" applyNumberFormat="1" applyFont="1" applyFill="1" applyBorder="1" applyAlignment="1"/>
    <xf numFmtId="178" fontId="1" fillId="0" borderId="0" xfId="0" applyNumberFormat="1" applyFont="1" applyFill="1"/>
    <xf numFmtId="177" fontId="31" fillId="0" borderId="22" xfId="0" applyNumberFormat="1" applyFont="1" applyFill="1" applyBorder="1" applyAlignment="1"/>
    <xf numFmtId="38" fontId="31" fillId="0" borderId="0" xfId="0" applyNumberFormat="1" applyFont="1" applyFill="1" applyBorder="1" applyAlignment="1"/>
    <xf numFmtId="177" fontId="32" fillId="0" borderId="23" xfId="0" applyNumberFormat="1" applyFont="1" applyFill="1" applyBorder="1" applyAlignment="1"/>
    <xf numFmtId="189" fontId="32" fillId="0" borderId="36" xfId="0" applyNumberFormat="1" applyFont="1" applyFill="1" applyBorder="1" applyAlignment="1">
      <alignment horizontal="center"/>
    </xf>
    <xf numFmtId="38" fontId="32" fillId="0" borderId="0" xfId="0" applyNumberFormat="1" applyFont="1" applyFill="1" applyBorder="1" applyAlignment="1">
      <alignment horizontal="right"/>
    </xf>
    <xf numFmtId="177" fontId="1" fillId="0" borderId="0" xfId="0" applyNumberFormat="1" applyFont="1" applyFill="1"/>
    <xf numFmtId="0" fontId="1" fillId="0" borderId="0" xfId="0" applyFont="1" applyFill="1" applyBorder="1"/>
    <xf numFmtId="0" fontId="2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7" fontId="32" fillId="0" borderId="0" xfId="0" applyNumberFormat="1" applyFont="1" applyFill="1" applyBorder="1" applyAlignment="1"/>
    <xf numFmtId="0" fontId="14" fillId="0" borderId="0" xfId="0" applyFont="1" applyFill="1"/>
    <xf numFmtId="198" fontId="4" fillId="0" borderId="0" xfId="0" applyNumberFormat="1" applyFont="1" applyFill="1"/>
    <xf numFmtId="38" fontId="0" fillId="0" borderId="0" xfId="0" applyNumberFormat="1" applyFill="1"/>
    <xf numFmtId="0" fontId="4" fillId="0" borderId="0" xfId="0" applyFont="1" applyFill="1"/>
    <xf numFmtId="0" fontId="31" fillId="0" borderId="48" xfId="0" applyFont="1" applyFill="1" applyBorder="1" applyAlignment="1">
      <alignment horizontal="center" vertical="center"/>
    </xf>
    <xf numFmtId="189" fontId="9" fillId="0" borderId="5" xfId="3" applyNumberFormat="1" applyFont="1" applyFill="1" applyBorder="1" applyAlignment="1" applyProtection="1">
      <alignment vertical="center"/>
    </xf>
    <xf numFmtId="189" fontId="9" fillId="0" borderId="62" xfId="3" applyNumberFormat="1" applyFont="1" applyFill="1" applyBorder="1" applyAlignment="1" applyProtection="1">
      <alignment vertical="center"/>
    </xf>
    <xf numFmtId="189" fontId="9" fillId="0" borderId="18" xfId="3" applyNumberFormat="1" applyFont="1" applyFill="1" applyBorder="1" applyAlignment="1" applyProtection="1">
      <alignment horizontal="center" vertical="center"/>
    </xf>
    <xf numFmtId="189" fontId="9" fillId="0" borderId="38" xfId="0" applyNumberFormat="1" applyFont="1" applyFill="1" applyBorder="1" applyAlignment="1" applyProtection="1">
      <alignment vertical="center"/>
      <protection locked="0"/>
    </xf>
    <xf numFmtId="189" fontId="9" fillId="0" borderId="63" xfId="0" applyNumberFormat="1" applyFont="1" applyFill="1" applyBorder="1" applyAlignment="1" applyProtection="1">
      <alignment vertical="center"/>
      <protection locked="0"/>
    </xf>
    <xf numFmtId="189" fontId="9" fillId="0" borderId="32" xfId="0" applyNumberFormat="1" applyFont="1" applyFill="1" applyBorder="1" applyAlignment="1" applyProtection="1">
      <alignment vertical="center"/>
      <protection locked="0"/>
    </xf>
    <xf numFmtId="189" fontId="9" fillId="0" borderId="63" xfId="0" applyNumberFormat="1" applyFont="1" applyFill="1" applyBorder="1" applyAlignment="1" applyProtection="1">
      <alignment horizontal="center" vertical="center"/>
      <protection locked="0"/>
    </xf>
    <xf numFmtId="189" fontId="9" fillId="0" borderId="32" xfId="0" applyNumberFormat="1" applyFont="1" applyFill="1" applyBorder="1" applyAlignment="1" applyProtection="1">
      <alignment horizontal="center" vertical="center"/>
      <protection locked="0"/>
    </xf>
    <xf numFmtId="181" fontId="9" fillId="0" borderId="2" xfId="3" applyNumberFormat="1" applyFont="1" applyFill="1" applyBorder="1" applyAlignment="1">
      <alignment vertical="top"/>
    </xf>
    <xf numFmtId="186" fontId="9" fillId="0" borderId="64" xfId="3" applyNumberFormat="1" applyFont="1" applyFill="1" applyBorder="1" applyAlignment="1">
      <alignment vertical="top"/>
    </xf>
    <xf numFmtId="186" fontId="9" fillId="0" borderId="65" xfId="3" applyNumberFormat="1" applyFont="1" applyFill="1" applyBorder="1" applyAlignment="1">
      <alignment vertical="top"/>
    </xf>
    <xf numFmtId="38" fontId="9" fillId="0" borderId="2" xfId="0" applyNumberFormat="1" applyFont="1" applyFill="1" applyBorder="1" applyAlignment="1">
      <alignment horizontal="center" vertical="center"/>
    </xf>
    <xf numFmtId="181" fontId="9" fillId="0" borderId="67" xfId="3" applyNumberFormat="1" applyFont="1" applyFill="1" applyBorder="1" applyAlignment="1">
      <alignment vertical="top"/>
    </xf>
    <xf numFmtId="181" fontId="9" fillId="0" borderId="51" xfId="3" applyNumberFormat="1" applyFont="1" applyFill="1" applyBorder="1" applyAlignment="1">
      <alignment vertical="top"/>
    </xf>
    <xf numFmtId="181" fontId="9" fillId="0" borderId="57" xfId="3" applyNumberFormat="1" applyFont="1" applyFill="1" applyBorder="1" applyAlignment="1">
      <alignment vertical="top"/>
    </xf>
    <xf numFmtId="181" fontId="9" fillId="0" borderId="68" xfId="3" applyNumberFormat="1" applyFont="1" applyFill="1" applyBorder="1" applyAlignment="1">
      <alignment vertical="top"/>
    </xf>
    <xf numFmtId="0" fontId="9" fillId="0" borderId="69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>
      <alignment horizontal="center" vertical="center"/>
    </xf>
    <xf numFmtId="196" fontId="29" fillId="0" borderId="18" xfId="0" applyNumberFormat="1" applyFont="1" applyFill="1" applyBorder="1" applyAlignment="1">
      <alignment horizontal="center"/>
    </xf>
    <xf numFmtId="0" fontId="31" fillId="0" borderId="7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top" wrapText="1"/>
    </xf>
    <xf numFmtId="189" fontId="9" fillId="0" borderId="74" xfId="3" applyNumberFormat="1" applyFont="1" applyFill="1" applyBorder="1" applyAlignment="1" applyProtection="1">
      <alignment horizontal="center" vertical="center"/>
      <protection locked="0"/>
    </xf>
    <xf numFmtId="189" fontId="9" fillId="0" borderId="76" xfId="3" applyNumberFormat="1" applyFont="1" applyFill="1" applyBorder="1" applyAlignment="1" applyProtection="1">
      <alignment horizontal="center" vertical="center"/>
      <protection locked="0"/>
    </xf>
    <xf numFmtId="194" fontId="9" fillId="0" borderId="34" xfId="3" applyNumberFormat="1" applyFont="1" applyFill="1" applyBorder="1" applyAlignment="1" applyProtection="1">
      <alignment horizontal="center" vertical="center"/>
    </xf>
    <xf numFmtId="189" fontId="9" fillId="0" borderId="57" xfId="3" applyNumberFormat="1" applyFont="1" applyFill="1" applyBorder="1" applyAlignment="1" applyProtection="1">
      <alignment vertical="center"/>
    </xf>
    <xf numFmtId="194" fontId="9" fillId="0" borderId="36" xfId="3" applyNumberFormat="1" applyFont="1" applyFill="1" applyBorder="1" applyAlignment="1" applyProtection="1">
      <alignment horizontal="center" vertical="center"/>
    </xf>
    <xf numFmtId="189" fontId="9" fillId="0" borderId="63" xfId="3" applyNumberFormat="1" applyFont="1" applyFill="1" applyBorder="1" applyAlignment="1" applyProtection="1">
      <alignment horizontal="center" vertical="center"/>
      <protection locked="0"/>
    </xf>
    <xf numFmtId="189" fontId="9" fillId="0" borderId="75" xfId="3" applyNumberFormat="1" applyFont="1" applyFill="1" applyBorder="1" applyAlignment="1" applyProtection="1">
      <alignment horizontal="center" vertical="center"/>
      <protection locked="0"/>
    </xf>
    <xf numFmtId="189" fontId="9" fillId="0" borderId="57" xfId="3" applyNumberFormat="1" applyFont="1" applyFill="1" applyBorder="1" applyAlignment="1" applyProtection="1">
      <alignment horizontal="center" vertical="center"/>
      <protection locked="0"/>
    </xf>
    <xf numFmtId="189" fontId="9" fillId="0" borderId="74" xfId="0" applyNumberFormat="1" applyFont="1" applyFill="1" applyBorder="1" applyAlignment="1" applyProtection="1">
      <alignment horizontal="center" vertical="center"/>
      <protection locked="0"/>
    </xf>
    <xf numFmtId="189" fontId="9" fillId="0" borderId="66" xfId="3" applyNumberFormat="1" applyFont="1" applyFill="1" applyBorder="1" applyAlignment="1" applyProtection="1">
      <alignment vertical="center"/>
    </xf>
    <xf numFmtId="189" fontId="9" fillId="0" borderId="32" xfId="3" applyNumberFormat="1" applyFont="1" applyFill="1" applyBorder="1" applyAlignment="1" applyProtection="1">
      <alignment vertical="center"/>
    </xf>
    <xf numFmtId="189" fontId="9" fillId="0" borderId="75" xfId="0" applyNumberFormat="1" applyFont="1" applyFill="1" applyBorder="1" applyAlignment="1" applyProtection="1">
      <alignment horizontal="center" vertical="center"/>
      <protection locked="0"/>
    </xf>
    <xf numFmtId="196" fontId="9" fillId="0" borderId="78" xfId="3" applyNumberFormat="1" applyFont="1" applyFill="1" applyBorder="1" applyAlignment="1" applyProtection="1">
      <alignment horizontal="center" vertical="center"/>
      <protection locked="0"/>
    </xf>
    <xf numFmtId="196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50" xfId="0" applyFont="1" applyFill="1" applyBorder="1" applyAlignment="1" applyProtection="1">
      <alignment horizontal="right" vertical="center" indent="1"/>
    </xf>
    <xf numFmtId="0" fontId="9" fillId="0" borderId="49" xfId="0" applyFont="1" applyFill="1" applyBorder="1" applyAlignment="1" applyProtection="1">
      <alignment horizontal="right" vertical="center" indent="1"/>
    </xf>
    <xf numFmtId="0" fontId="9" fillId="0" borderId="51" xfId="0" applyFont="1" applyFill="1" applyBorder="1" applyAlignment="1" applyProtection="1">
      <alignment horizontal="right" vertical="center" indent="1"/>
      <protection locked="0"/>
    </xf>
    <xf numFmtId="0" fontId="9" fillId="0" borderId="22" xfId="0" applyFont="1" applyFill="1" applyBorder="1" applyAlignment="1" applyProtection="1">
      <alignment horizontal="right" vertical="center" indent="1"/>
      <protection locked="0"/>
    </xf>
    <xf numFmtId="0" fontId="9" fillId="0" borderId="69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right" vertical="center" indent="1"/>
      <protection locked="0"/>
    </xf>
    <xf numFmtId="0" fontId="9" fillId="0" borderId="22" xfId="0" applyFont="1" applyFill="1" applyBorder="1" applyAlignment="1" applyProtection="1">
      <alignment horizontal="left" vertical="center" indent="2"/>
      <protection locked="0"/>
    </xf>
    <xf numFmtId="0" fontId="9" fillId="0" borderId="22" xfId="0" applyFont="1" applyFill="1" applyBorder="1" applyAlignment="1" applyProtection="1">
      <alignment horizontal="left" vertical="center" indent="1"/>
      <protection locked="0"/>
    </xf>
    <xf numFmtId="0" fontId="9" fillId="0" borderId="2" xfId="0" applyFont="1" applyFill="1" applyBorder="1" applyAlignment="1" applyProtection="1">
      <alignment horizontal="left" vertical="center" indent="2"/>
      <protection locked="0"/>
    </xf>
    <xf numFmtId="0" fontId="31" fillId="0" borderId="4" xfId="0" applyFont="1" applyBorder="1" applyAlignment="1">
      <alignment horizontal="center" vertical="top" wrapText="1"/>
    </xf>
    <xf numFmtId="189" fontId="32" fillId="0" borderId="53" xfId="0" applyNumberFormat="1" applyFont="1" applyFill="1" applyBorder="1" applyAlignment="1">
      <alignment horizontal="center"/>
    </xf>
    <xf numFmtId="0" fontId="31" fillId="0" borderId="20" xfId="0" applyFont="1" applyFill="1" applyBorder="1" applyAlignment="1">
      <alignment horizontal="center" vertical="top" wrapText="1"/>
    </xf>
    <xf numFmtId="0" fontId="31" fillId="0" borderId="26" xfId="0" applyFont="1" applyFill="1" applyBorder="1" applyAlignment="1">
      <alignment horizontal="center" vertical="top" wrapText="1"/>
    </xf>
    <xf numFmtId="178" fontId="1" fillId="0" borderId="0" xfId="0" applyNumberFormat="1" applyFont="1" applyFill="1" applyBorder="1"/>
    <xf numFmtId="195" fontId="29" fillId="0" borderId="0" xfId="1" applyNumberFormat="1" applyFont="1" applyFill="1" applyBorder="1" applyAlignment="1">
      <alignment horizontal="center"/>
    </xf>
    <xf numFmtId="0" fontId="31" fillId="0" borderId="6" xfId="0" applyFont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top" wrapText="1"/>
    </xf>
    <xf numFmtId="0" fontId="31" fillId="0" borderId="8" xfId="0" applyFont="1" applyBorder="1" applyAlignment="1">
      <alignment horizontal="center" vertical="top" wrapText="1"/>
    </xf>
    <xf numFmtId="0" fontId="31" fillId="0" borderId="46" xfId="0" applyFont="1" applyFill="1" applyBorder="1" applyAlignment="1">
      <alignment horizontal="center" vertical="center" wrapText="1"/>
    </xf>
    <xf numFmtId="196" fontId="29" fillId="0" borderId="66" xfId="0" applyNumberFormat="1" applyFont="1" applyFill="1" applyBorder="1" applyAlignment="1">
      <alignment horizontal="center"/>
    </xf>
    <xf numFmtId="0" fontId="27" fillId="0" borderId="46" xfId="0" applyFont="1" applyFill="1" applyBorder="1"/>
    <xf numFmtId="178" fontId="31" fillId="0" borderId="60" xfId="0" applyNumberFormat="1" applyFont="1" applyFill="1" applyBorder="1" applyAlignment="1">
      <alignment horizontal="center" vertical="center" wrapText="1"/>
    </xf>
    <xf numFmtId="0" fontId="31" fillId="0" borderId="0" xfId="0" applyFont="1" applyFill="1"/>
    <xf numFmtId="0" fontId="31" fillId="0" borderId="11" xfId="0" applyFont="1" applyFill="1" applyBorder="1" applyAlignment="1">
      <alignment horizontal="center" vertical="top" wrapText="1"/>
    </xf>
    <xf numFmtId="0" fontId="31" fillId="0" borderId="72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top" wrapText="1"/>
    </xf>
    <xf numFmtId="197" fontId="31" fillId="0" borderId="31" xfId="0" applyNumberFormat="1" applyFont="1" applyBorder="1" applyAlignment="1"/>
    <xf numFmtId="195" fontId="32" fillId="0" borderId="30" xfId="0" applyNumberFormat="1" applyFont="1" applyBorder="1" applyAlignment="1">
      <alignment horizontal="right"/>
    </xf>
    <xf numFmtId="197" fontId="31" fillId="0" borderId="31" xfId="0" applyNumberFormat="1" applyFont="1" applyBorder="1" applyAlignment="1">
      <alignment horizontal="right"/>
    </xf>
    <xf numFmtId="191" fontId="31" fillId="0" borderId="29" xfId="0" applyNumberFormat="1" applyFont="1" applyBorder="1" applyAlignment="1">
      <alignment horizontal="right"/>
    </xf>
    <xf numFmtId="178" fontId="31" fillId="0" borderId="47" xfId="0" applyNumberFormat="1" applyFont="1" applyFill="1" applyBorder="1" applyAlignment="1">
      <alignment horizontal="center" vertical="center" wrapText="1"/>
    </xf>
    <xf numFmtId="0" fontId="9" fillId="0" borderId="45" xfId="0" applyFont="1" applyFill="1" applyBorder="1" applyAlignment="1" applyProtection="1">
      <alignment horizontal="center" vertical="center"/>
      <protection locked="0"/>
    </xf>
    <xf numFmtId="183" fontId="9" fillId="0" borderId="69" xfId="3" applyNumberFormat="1" applyFont="1" applyFill="1" applyBorder="1" applyAlignment="1" applyProtection="1">
      <alignment vertical="center"/>
      <protection locked="0"/>
    </xf>
    <xf numFmtId="178" fontId="9" fillId="0" borderId="0" xfId="3" applyNumberFormat="1" applyFont="1" applyFill="1" applyBorder="1" applyAlignment="1" applyProtection="1">
      <alignment vertical="center"/>
      <protection locked="0"/>
    </xf>
    <xf numFmtId="189" fontId="9" fillId="0" borderId="59" xfId="3" applyNumberFormat="1" applyFont="1" applyFill="1" applyBorder="1" applyAlignment="1" applyProtection="1">
      <alignment vertical="center"/>
    </xf>
    <xf numFmtId="189" fontId="9" fillId="0" borderId="90" xfId="3" applyNumberFormat="1" applyFont="1" applyFill="1" applyBorder="1" applyAlignment="1" applyProtection="1">
      <alignment vertical="center"/>
      <protection locked="0"/>
    </xf>
    <xf numFmtId="189" fontId="9" fillId="0" borderId="90" xfId="3" applyNumberFormat="1" applyFont="1" applyFill="1" applyBorder="1" applyAlignment="1" applyProtection="1">
      <alignment horizontal="center" vertical="center"/>
      <protection locked="0"/>
    </xf>
    <xf numFmtId="189" fontId="9" fillId="0" borderId="59" xfId="3" applyNumberFormat="1" applyFont="1" applyFill="1" applyBorder="1" applyAlignment="1" applyProtection="1">
      <alignment vertical="center"/>
      <protection locked="0"/>
    </xf>
    <xf numFmtId="196" fontId="29" fillId="0" borderId="34" xfId="0" applyNumberFormat="1" applyFont="1" applyFill="1" applyBorder="1" applyAlignment="1">
      <alignment horizontal="center" vertical="center"/>
    </xf>
    <xf numFmtId="195" fontId="29" fillId="0" borderId="34" xfId="0" applyNumberFormat="1" applyFont="1" applyFill="1" applyBorder="1" applyAlignment="1">
      <alignment horizontal="center" vertical="center"/>
    </xf>
    <xf numFmtId="195" fontId="29" fillId="0" borderId="31" xfId="0" applyNumberFormat="1" applyFont="1" applyFill="1" applyBorder="1" applyAlignment="1">
      <alignment horizontal="center" vertical="center"/>
    </xf>
    <xf numFmtId="196" fontId="29" fillId="0" borderId="32" xfId="0" applyNumberFormat="1" applyFont="1" applyFill="1" applyBorder="1" applyAlignment="1">
      <alignment horizontal="center" vertical="center"/>
    </xf>
    <xf numFmtId="194" fontId="29" fillId="0" borderId="32" xfId="0" applyNumberFormat="1" applyFont="1" applyFill="1" applyBorder="1" applyAlignment="1">
      <alignment horizontal="center" vertical="center"/>
    </xf>
    <xf numFmtId="195" fontId="29" fillId="0" borderId="29" xfId="0" applyNumberFormat="1" applyFont="1" applyFill="1" applyBorder="1" applyAlignment="1">
      <alignment horizontal="center" vertical="center"/>
    </xf>
    <xf numFmtId="196" fontId="29" fillId="0" borderId="36" xfId="0" applyNumberFormat="1" applyFont="1" applyFill="1" applyBorder="1" applyAlignment="1">
      <alignment horizontal="center" vertical="center"/>
    </xf>
    <xf numFmtId="194" fontId="29" fillId="0" borderId="36" xfId="0" applyNumberFormat="1" applyFont="1" applyFill="1" applyBorder="1" applyAlignment="1">
      <alignment horizontal="center" vertical="center"/>
    </xf>
    <xf numFmtId="195" fontId="29" fillId="0" borderId="30" xfId="0" applyNumberFormat="1" applyFont="1" applyFill="1" applyBorder="1" applyAlignment="1">
      <alignment horizontal="center" vertical="center"/>
    </xf>
    <xf numFmtId="194" fontId="29" fillId="0" borderId="34" xfId="0" applyNumberFormat="1" applyFont="1" applyFill="1" applyBorder="1" applyAlignment="1">
      <alignment horizontal="center" vertical="center"/>
    </xf>
    <xf numFmtId="0" fontId="31" fillId="0" borderId="46" xfId="0" applyFont="1" applyFill="1" applyBorder="1"/>
    <xf numFmtId="0" fontId="31" fillId="0" borderId="0" xfId="0" applyFont="1" applyFill="1" applyBorder="1"/>
    <xf numFmtId="0" fontId="8" fillId="0" borderId="0" xfId="0" applyFont="1" applyFill="1"/>
    <xf numFmtId="0" fontId="9" fillId="0" borderId="6" xfId="0" applyFont="1" applyFill="1" applyBorder="1" applyAlignment="1"/>
    <xf numFmtId="0" fontId="6" fillId="0" borderId="6" xfId="0" applyFont="1" applyFill="1" applyBorder="1" applyAlignment="1"/>
    <xf numFmtId="0" fontId="0" fillId="0" borderId="6" xfId="0" applyFill="1" applyBorder="1" applyAlignment="1"/>
    <xf numFmtId="0" fontId="9" fillId="0" borderId="50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 shrinkToFit="1"/>
    </xf>
    <xf numFmtId="0" fontId="9" fillId="0" borderId="30" xfId="0" applyFont="1" applyFill="1" applyBorder="1" applyAlignment="1">
      <alignment horizontal="center" vertical="center"/>
    </xf>
    <xf numFmtId="189" fontId="9" fillId="0" borderId="79" xfId="3" applyNumberFormat="1" applyFont="1" applyFill="1" applyBorder="1" applyAlignment="1" applyProtection="1">
      <alignment vertical="center"/>
      <protection locked="0"/>
    </xf>
    <xf numFmtId="189" fontId="9" fillId="0" borderId="76" xfId="3" applyNumberFormat="1" applyFont="1" applyFill="1" applyBorder="1" applyAlignment="1" applyProtection="1">
      <alignment vertical="center"/>
      <protection locked="0"/>
    </xf>
    <xf numFmtId="189" fontId="9" fillId="0" borderId="57" xfId="3" applyNumberFormat="1" applyFont="1" applyFill="1" applyBorder="1" applyAlignment="1" applyProtection="1">
      <alignment vertical="center"/>
      <protection locked="0"/>
    </xf>
    <xf numFmtId="189" fontId="9" fillId="0" borderId="75" xfId="0" applyNumberFormat="1" applyFont="1" applyFill="1" applyBorder="1" applyAlignment="1" applyProtection="1">
      <alignment vertical="center"/>
      <protection locked="0"/>
    </xf>
    <xf numFmtId="189" fontId="9" fillId="0" borderId="74" xfId="0" applyNumberFormat="1" applyFont="1" applyFill="1" applyBorder="1" applyAlignment="1" applyProtection="1">
      <alignment vertical="center"/>
      <protection locked="0"/>
    </xf>
    <xf numFmtId="189" fontId="9" fillId="0" borderId="91" xfId="3" applyNumberFormat="1" applyFont="1" applyFill="1" applyBorder="1" applyAlignment="1" applyProtection="1">
      <alignment vertical="center"/>
      <protection locked="0"/>
    </xf>
    <xf numFmtId="189" fontId="9" fillId="0" borderId="75" xfId="3" applyNumberFormat="1" applyFont="1" applyFill="1" applyBorder="1" applyAlignment="1" applyProtection="1">
      <alignment vertical="center"/>
      <protection locked="0"/>
    </xf>
    <xf numFmtId="178" fontId="9" fillId="0" borderId="92" xfId="3" applyNumberFormat="1" applyFont="1" applyFill="1" applyBorder="1" applyAlignment="1" applyProtection="1">
      <alignment vertical="center"/>
      <protection locked="0"/>
    </xf>
    <xf numFmtId="189" fontId="9" fillId="0" borderId="74" xfId="3" applyNumberFormat="1" applyFont="1" applyFill="1" applyBorder="1" applyAlignment="1" applyProtection="1">
      <alignment vertical="center"/>
      <protection locked="0"/>
    </xf>
    <xf numFmtId="189" fontId="9" fillId="0" borderId="38" xfId="3" applyNumberFormat="1" applyFont="1" applyFill="1" applyBorder="1" applyAlignment="1" applyProtection="1">
      <alignment vertical="center"/>
      <protection locked="0"/>
    </xf>
    <xf numFmtId="189" fontId="9" fillId="0" borderId="63" xfId="3" applyNumberFormat="1" applyFont="1" applyFill="1" applyBorder="1" applyAlignment="1" applyProtection="1">
      <alignment vertical="center"/>
      <protection locked="0"/>
    </xf>
    <xf numFmtId="189" fontId="9" fillId="0" borderId="32" xfId="3" applyNumberFormat="1" applyFont="1" applyFill="1" applyBorder="1" applyAlignment="1" applyProtection="1">
      <alignment vertical="center"/>
      <protection locked="0"/>
    </xf>
    <xf numFmtId="194" fontId="9" fillId="0" borderId="48" xfId="3" applyNumberFormat="1" applyFont="1" applyFill="1" applyBorder="1" applyAlignment="1" applyProtection="1">
      <alignment horizontal="center" vertical="center"/>
    </xf>
    <xf numFmtId="181" fontId="9" fillId="0" borderId="59" xfId="3" applyNumberFormat="1" applyFont="1" applyFill="1" applyBorder="1" applyAlignment="1" applyProtection="1">
      <alignment horizontal="center" vertical="center"/>
    </xf>
    <xf numFmtId="181" fontId="9" fillId="0" borderId="0" xfId="3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right" vertical="center" indent="1"/>
    </xf>
    <xf numFmtId="177" fontId="40" fillId="0" borderId="0" xfId="0" applyNumberFormat="1" applyFont="1" applyFill="1"/>
    <xf numFmtId="178" fontId="3" fillId="0" borderId="0" xfId="0" applyNumberFormat="1" applyFont="1" applyFill="1"/>
    <xf numFmtId="178" fontId="6" fillId="0" borderId="0" xfId="0" applyNumberFormat="1" applyFont="1" applyFill="1"/>
    <xf numFmtId="178" fontId="27" fillId="0" borderId="0" xfId="0" applyNumberFormat="1" applyFont="1" applyFill="1"/>
    <xf numFmtId="0" fontId="31" fillId="0" borderId="6" xfId="0" applyFont="1" applyFill="1" applyBorder="1"/>
    <xf numFmtId="178" fontId="31" fillId="0" borderId="0" xfId="0" applyNumberFormat="1" applyFont="1" applyFill="1"/>
    <xf numFmtId="177" fontId="31" fillId="0" borderId="67" xfId="0" applyNumberFormat="1" applyFont="1" applyFill="1" applyBorder="1" applyAlignment="1"/>
    <xf numFmtId="1" fontId="3" fillId="0" borderId="0" xfId="0" applyNumberFormat="1" applyFont="1" applyFill="1"/>
    <xf numFmtId="177" fontId="31" fillId="0" borderId="81" xfId="0" applyNumberFormat="1" applyFont="1" applyFill="1" applyBorder="1" applyAlignment="1"/>
    <xf numFmtId="177" fontId="14" fillId="0" borderId="0" xfId="0" applyNumberFormat="1" applyFont="1" applyFill="1"/>
    <xf numFmtId="177" fontId="31" fillId="0" borderId="50" xfId="0" applyNumberFormat="1" applyFont="1" applyFill="1" applyBorder="1" applyAlignment="1"/>
    <xf numFmtId="177" fontId="32" fillId="0" borderId="82" xfId="0" applyNumberFormat="1" applyFont="1" applyFill="1" applyBorder="1" applyAlignment="1"/>
    <xf numFmtId="187" fontId="31" fillId="0" borderId="0" xfId="0" applyNumberFormat="1" applyFont="1" applyFill="1"/>
    <xf numFmtId="0" fontId="28" fillId="0" borderId="0" xfId="0" applyFont="1" applyFill="1" applyBorder="1"/>
    <xf numFmtId="0" fontId="31" fillId="0" borderId="19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wrapText="1"/>
    </xf>
    <xf numFmtId="0" fontId="31" fillId="0" borderId="72" xfId="0" applyFont="1" applyFill="1" applyBorder="1" applyAlignment="1">
      <alignment horizontal="center" vertical="center" wrapText="1"/>
    </xf>
    <xf numFmtId="0" fontId="31" fillId="0" borderId="71" xfId="0" applyFont="1" applyFill="1" applyBorder="1" applyAlignment="1">
      <alignment horizontal="center" vertical="top" wrapText="1"/>
    </xf>
    <xf numFmtId="0" fontId="31" fillId="0" borderId="21" xfId="0" applyNumberFormat="1" applyFont="1" applyFill="1" applyBorder="1" applyAlignment="1"/>
    <xf numFmtId="187" fontId="31" fillId="0" borderId="22" xfId="0" applyNumberFormat="1" applyFont="1" applyFill="1" applyBorder="1" applyAlignment="1"/>
    <xf numFmtId="49" fontId="6" fillId="0" borderId="0" xfId="0" applyNumberFormat="1" applyFont="1" applyFill="1" applyAlignment="1"/>
    <xf numFmtId="184" fontId="12" fillId="0" borderId="0" xfId="0" applyNumberFormat="1" applyFont="1" applyFill="1"/>
    <xf numFmtId="0" fontId="31" fillId="0" borderId="0" xfId="0" applyFont="1" applyFill="1" applyBorder="1" applyAlignment="1">
      <alignment horizontal="center" vertical="top" wrapText="1"/>
    </xf>
    <xf numFmtId="38" fontId="1" fillId="0" borderId="0" xfId="0" applyNumberFormat="1" applyFont="1" applyFill="1"/>
    <xf numFmtId="197" fontId="31" fillId="0" borderId="0" xfId="0" applyNumberFormat="1" applyFont="1" applyFill="1" applyBorder="1" applyAlignment="1"/>
    <xf numFmtId="4" fontId="0" fillId="0" borderId="0" xfId="0" applyNumberFormat="1" applyFill="1"/>
    <xf numFmtId="0" fontId="0" fillId="0" borderId="0" xfId="0" applyFont="1" applyFill="1"/>
    <xf numFmtId="38" fontId="0" fillId="0" borderId="0" xfId="0" applyNumberFormat="1" applyFont="1" applyFill="1"/>
    <xf numFmtId="0" fontId="31" fillId="0" borderId="0" xfId="0" applyFont="1" applyFill="1" applyAlignment="1">
      <alignment vertical="center"/>
    </xf>
    <xf numFmtId="0" fontId="36" fillId="0" borderId="0" xfId="0" applyFont="1" applyFill="1"/>
    <xf numFmtId="0" fontId="10" fillId="0" borderId="0" xfId="0" applyFont="1" applyFill="1"/>
    <xf numFmtId="0" fontId="35" fillId="0" borderId="0" xfId="0" applyFont="1" applyFill="1"/>
    <xf numFmtId="0" fontId="29" fillId="0" borderId="5" xfId="0" applyFont="1" applyFill="1" applyBorder="1"/>
    <xf numFmtId="0" fontId="29" fillId="0" borderId="7" xfId="0" applyFont="1" applyFill="1" applyBorder="1"/>
    <xf numFmtId="0" fontId="29" fillId="0" borderId="3" xfId="0" applyFont="1" applyFill="1" applyBorder="1" applyAlignment="1">
      <alignment horizontal="center" vertical="center" wrapText="1"/>
    </xf>
    <xf numFmtId="0" fontId="29" fillId="0" borderId="62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29" fillId="0" borderId="0" xfId="0" applyFont="1" applyFill="1"/>
    <xf numFmtId="0" fontId="29" fillId="0" borderId="10" xfId="0" applyFont="1" applyFill="1" applyBorder="1"/>
    <xf numFmtId="0" fontId="29" fillId="0" borderId="11" xfId="0" applyFont="1" applyFill="1" applyBorder="1"/>
    <xf numFmtId="0" fontId="29" fillId="0" borderId="1" xfId="0" applyFont="1" applyFill="1" applyBorder="1" applyAlignment="1">
      <alignment horizontal="right" vertical="center" wrapText="1"/>
    </xf>
    <xf numFmtId="0" fontId="29" fillId="0" borderId="93" xfId="0" applyFont="1" applyFill="1" applyBorder="1" applyAlignment="1">
      <alignment horizontal="right" vertical="center" wrapText="1"/>
    </xf>
    <xf numFmtId="0" fontId="29" fillId="0" borderId="35" xfId="0" applyFont="1" applyFill="1" applyBorder="1" applyAlignment="1">
      <alignment horizontal="center" vertical="center"/>
    </xf>
    <xf numFmtId="0" fontId="29" fillId="0" borderId="36" xfId="0" applyFont="1" applyFill="1" applyBorder="1" applyAlignment="1">
      <alignment horizontal="center" vertical="center"/>
    </xf>
    <xf numFmtId="0" fontId="29" fillId="0" borderId="53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/>
    </xf>
    <xf numFmtId="196" fontId="29" fillId="0" borderId="34" xfId="0" applyNumberFormat="1" applyFont="1" applyFill="1" applyBorder="1" applyAlignment="1" applyProtection="1">
      <protection locked="0"/>
    </xf>
    <xf numFmtId="0" fontId="29" fillId="0" borderId="0" xfId="0" applyFont="1" applyFill="1" applyAlignment="1">
      <alignment horizontal="center"/>
    </xf>
    <xf numFmtId="0" fontId="29" fillId="0" borderId="22" xfId="0" applyFont="1" applyFill="1" applyBorder="1" applyAlignment="1">
      <alignment horizontal="center"/>
    </xf>
    <xf numFmtId="196" fontId="29" fillId="0" borderId="32" xfId="0" applyNumberFormat="1" applyFont="1" applyFill="1" applyBorder="1" applyAlignment="1" applyProtection="1">
      <protection locked="0"/>
    </xf>
    <xf numFmtId="0" fontId="17" fillId="0" borderId="0" xfId="0" applyFont="1" applyFill="1"/>
    <xf numFmtId="0" fontId="29" fillId="0" borderId="94" xfId="0" applyFont="1" applyFill="1" applyBorder="1" applyAlignment="1">
      <alignment horizontal="center"/>
    </xf>
    <xf numFmtId="196" fontId="29" fillId="0" borderId="32" xfId="0" applyNumberFormat="1" applyFont="1" applyFill="1" applyBorder="1" applyAlignment="1" applyProtection="1">
      <alignment vertical="center"/>
      <protection locked="0"/>
    </xf>
    <xf numFmtId="0" fontId="29" fillId="0" borderId="23" xfId="0" applyFont="1" applyFill="1" applyBorder="1" applyAlignment="1">
      <alignment horizontal="center"/>
    </xf>
    <xf numFmtId="196" fontId="29" fillId="0" borderId="36" xfId="0" applyNumberFormat="1" applyFont="1" applyFill="1" applyBorder="1" applyAlignment="1"/>
    <xf numFmtId="0" fontId="29" fillId="0" borderId="67" xfId="0" applyFont="1" applyFill="1" applyBorder="1" applyAlignment="1">
      <alignment horizontal="center"/>
    </xf>
    <xf numFmtId="196" fontId="29" fillId="0" borderId="57" xfId="0" applyNumberFormat="1" applyFont="1" applyFill="1" applyBorder="1" applyAlignment="1"/>
    <xf numFmtId="196" fontId="29" fillId="0" borderId="34" xfId="0" applyNumberFormat="1" applyFont="1" applyFill="1" applyBorder="1" applyAlignment="1"/>
    <xf numFmtId="196" fontId="29" fillId="0" borderId="32" xfId="0" applyNumberFormat="1" applyFont="1" applyFill="1" applyBorder="1" applyAlignment="1"/>
    <xf numFmtId="0" fontId="29" fillId="0" borderId="3" xfId="0" applyFont="1" applyFill="1" applyBorder="1" applyAlignment="1">
      <alignment horizontal="center" wrapText="1"/>
    </xf>
    <xf numFmtId="0" fontId="29" fillId="0" borderId="2" xfId="0" applyFont="1" applyFill="1" applyBorder="1" applyAlignment="1">
      <alignment horizontal="center" vertical="center" textRotation="180" wrapText="1"/>
    </xf>
    <xf numFmtId="0" fontId="29" fillId="0" borderId="1" xfId="0" applyFont="1" applyFill="1" applyBorder="1" applyAlignment="1">
      <alignment horizontal="center" vertical="center" textRotation="180" wrapText="1"/>
    </xf>
    <xf numFmtId="38" fontId="0" fillId="0" borderId="6" xfId="0" applyNumberFormat="1" applyFill="1" applyBorder="1"/>
    <xf numFmtId="49" fontId="0" fillId="0" borderId="0" xfId="0" applyNumberFormat="1" applyFill="1"/>
    <xf numFmtId="196" fontId="0" fillId="0" borderId="0" xfId="0" applyNumberFormat="1" applyFill="1"/>
    <xf numFmtId="193" fontId="29" fillId="0" borderId="21" xfId="0" applyNumberFormat="1" applyFont="1" applyFill="1" applyBorder="1" applyAlignment="1" applyProtection="1">
      <alignment horizontal="center" vertical="center"/>
      <protection locked="0"/>
    </xf>
    <xf numFmtId="194" fontId="29" fillId="0" borderId="89" xfId="0" applyNumberFormat="1" applyFont="1" applyFill="1" applyBorder="1" applyAlignment="1" applyProtection="1">
      <alignment horizontal="center" vertical="center"/>
      <protection locked="0"/>
    </xf>
    <xf numFmtId="196" fontId="29" fillId="0" borderId="34" xfId="0" applyNumberFormat="1" applyFont="1" applyFill="1" applyBorder="1" applyAlignment="1" applyProtection="1">
      <alignment horizontal="center" vertical="center"/>
      <protection locked="0"/>
    </xf>
    <xf numFmtId="195" fontId="29" fillId="0" borderId="33" xfId="0" applyNumberFormat="1" applyFont="1" applyFill="1" applyBorder="1" applyAlignment="1" applyProtection="1">
      <alignment horizontal="center" vertical="center"/>
      <protection locked="0"/>
    </xf>
    <xf numFmtId="195" fontId="29" fillId="0" borderId="34" xfId="0" applyNumberFormat="1" applyFont="1" applyFill="1" applyBorder="1" applyAlignment="1" applyProtection="1">
      <alignment horizontal="center" vertical="center"/>
      <protection locked="0"/>
    </xf>
    <xf numFmtId="193" fontId="29" fillId="0" borderId="22" xfId="0" applyNumberFormat="1" applyFont="1" applyFill="1" applyBorder="1" applyAlignment="1" applyProtection="1">
      <alignment horizontal="center" vertical="center"/>
      <protection locked="0"/>
    </xf>
    <xf numFmtId="194" fontId="29" fillId="0" borderId="63" xfId="0" applyNumberFormat="1" applyFont="1" applyFill="1" applyBorder="1" applyAlignment="1" applyProtection="1">
      <alignment horizontal="center" vertical="center"/>
      <protection locked="0"/>
    </xf>
    <xf numFmtId="196" fontId="29" fillId="0" borderId="32" xfId="0" applyNumberFormat="1" applyFont="1" applyFill="1" applyBorder="1" applyAlignment="1" applyProtection="1">
      <alignment horizontal="center" vertical="center"/>
      <protection locked="0"/>
    </xf>
    <xf numFmtId="195" fontId="29" fillId="0" borderId="38" xfId="0" applyNumberFormat="1" applyFont="1" applyFill="1" applyBorder="1" applyAlignment="1" applyProtection="1">
      <alignment horizontal="center" vertical="center"/>
      <protection locked="0"/>
    </xf>
    <xf numFmtId="195" fontId="29" fillId="0" borderId="32" xfId="0" applyNumberFormat="1" applyFont="1" applyFill="1" applyBorder="1" applyAlignment="1" applyProtection="1">
      <alignment horizontal="center" vertical="center"/>
      <protection locked="0"/>
    </xf>
    <xf numFmtId="195" fontId="29" fillId="0" borderId="91" xfId="0" applyNumberFormat="1" applyFont="1" applyFill="1" applyBorder="1" applyAlignment="1" applyProtection="1">
      <alignment horizontal="center" vertical="center"/>
      <protection locked="0"/>
    </xf>
    <xf numFmtId="195" fontId="29" fillId="0" borderId="74" xfId="0" applyNumberFormat="1" applyFont="1" applyFill="1" applyBorder="1" applyAlignment="1" applyProtection="1">
      <alignment horizontal="center" vertical="center"/>
      <protection locked="0"/>
    </xf>
    <xf numFmtId="193" fontId="29" fillId="0" borderId="23" xfId="0" applyNumberFormat="1" applyFont="1" applyFill="1" applyBorder="1" applyAlignment="1">
      <alignment horizontal="center" vertical="center"/>
    </xf>
    <xf numFmtId="194" fontId="29" fillId="0" borderId="56" xfId="0" applyNumberFormat="1" applyFont="1" applyFill="1" applyBorder="1" applyAlignment="1">
      <alignment horizontal="center" vertical="center"/>
    </xf>
    <xf numFmtId="195" fontId="29" fillId="0" borderId="82" xfId="0" applyNumberFormat="1" applyFont="1" applyFill="1" applyBorder="1" applyAlignment="1">
      <alignment horizontal="center" vertical="center"/>
    </xf>
    <xf numFmtId="195" fontId="29" fillId="0" borderId="36" xfId="0" applyNumberFormat="1" applyFont="1" applyFill="1" applyBorder="1" applyAlignment="1">
      <alignment horizontal="center" vertical="center"/>
    </xf>
    <xf numFmtId="195" fontId="29" fillId="0" borderId="35" xfId="0" applyNumberFormat="1" applyFont="1" applyFill="1" applyBorder="1" applyAlignment="1">
      <alignment horizontal="center" vertical="center"/>
    </xf>
    <xf numFmtId="194" fontId="29" fillId="0" borderId="75" xfId="0" applyNumberFormat="1" applyFont="1" applyFill="1" applyBorder="1" applyAlignment="1">
      <alignment horizontal="center" vertical="center"/>
    </xf>
    <xf numFmtId="196" fontId="29" fillId="0" borderId="74" xfId="0" applyNumberFormat="1" applyFont="1" applyFill="1" applyBorder="1" applyAlignment="1">
      <alignment horizontal="center" vertical="center"/>
    </xf>
    <xf numFmtId="194" fontId="29" fillId="0" borderId="38" xfId="0" applyNumberFormat="1" applyFont="1" applyFill="1" applyBorder="1" applyAlignment="1" applyProtection="1">
      <alignment horizontal="center" vertical="center"/>
      <protection locked="0"/>
    </xf>
    <xf numFmtId="193" fontId="29" fillId="0" borderId="21" xfId="0" applyNumberFormat="1" applyFont="1" applyFill="1" applyBorder="1" applyAlignment="1">
      <alignment horizontal="center" vertical="center"/>
    </xf>
    <xf numFmtId="194" fontId="29" fillId="0" borderId="89" xfId="0" applyNumberFormat="1" applyFont="1" applyFill="1" applyBorder="1" applyAlignment="1">
      <alignment horizontal="center" vertical="center"/>
    </xf>
    <xf numFmtId="195" fontId="29" fillId="0" borderId="50" xfId="0" applyNumberFormat="1" applyFont="1" applyFill="1" applyBorder="1" applyAlignment="1">
      <alignment horizontal="center" vertical="center"/>
    </xf>
    <xf numFmtId="193" fontId="29" fillId="0" borderId="22" xfId="0" applyNumberFormat="1" applyFont="1" applyFill="1" applyBorder="1" applyAlignment="1">
      <alignment horizontal="center" vertical="center"/>
    </xf>
    <xf numFmtId="194" fontId="29" fillId="0" borderId="63" xfId="0" applyNumberFormat="1" applyFont="1" applyFill="1" applyBorder="1" applyAlignment="1">
      <alignment horizontal="center" vertical="center"/>
    </xf>
    <xf numFmtId="195" fontId="29" fillId="0" borderId="3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wrapText="1"/>
    </xf>
    <xf numFmtId="196" fontId="29" fillId="0" borderId="56" xfId="0" applyNumberFormat="1" applyFont="1" applyFill="1" applyBorder="1" applyAlignment="1"/>
    <xf numFmtId="196" fontId="29" fillId="0" borderId="89" xfId="0" applyNumberFormat="1" applyFont="1" applyFill="1" applyBorder="1" applyAlignment="1"/>
    <xf numFmtId="196" fontId="29" fillId="0" borderId="63" xfId="0" applyNumberFormat="1" applyFont="1" applyFill="1" applyBorder="1" applyAlignment="1"/>
    <xf numFmtId="0" fontId="0" fillId="0" borderId="0" xfId="0" applyFill="1" applyAlignment="1">
      <alignment horizontal="center" vertical="center"/>
    </xf>
    <xf numFmtId="196" fontId="29" fillId="0" borderId="56" xfId="0" applyNumberFormat="1" applyFont="1" applyFill="1" applyBorder="1" applyAlignment="1">
      <alignment vertical="center"/>
    </xf>
    <xf numFmtId="196" fontId="29" fillId="0" borderId="93" xfId="0" applyNumberFormat="1" applyFont="1" applyFill="1" applyBorder="1" applyAlignment="1">
      <alignment vertical="center"/>
    </xf>
    <xf numFmtId="0" fontId="29" fillId="0" borderId="0" xfId="0" applyFont="1" applyFill="1" applyBorder="1" applyAlignment="1" applyProtection="1">
      <alignment horizontal="center"/>
      <protection locked="0"/>
    </xf>
    <xf numFmtId="196" fontId="29" fillId="0" borderId="93" xfId="0" applyNumberFormat="1" applyFont="1" applyFill="1" applyBorder="1" applyAlignment="1"/>
    <xf numFmtId="196" fontId="29" fillId="0" borderId="76" xfId="0" applyNumberFormat="1" applyFont="1" applyFill="1" applyBorder="1" applyAlignment="1"/>
    <xf numFmtId="194" fontId="0" fillId="0" borderId="0" xfId="0" applyNumberFormat="1" applyFill="1"/>
    <xf numFmtId="196" fontId="29" fillId="0" borderId="26" xfId="0" applyNumberFormat="1" applyFont="1" applyFill="1" applyBorder="1" applyAlignment="1"/>
    <xf numFmtId="196" fontId="29" fillId="0" borderId="26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/>
    </xf>
    <xf numFmtId="177" fontId="29" fillId="0" borderId="0" xfId="0" applyNumberFormat="1" applyFont="1" applyFill="1" applyBorder="1"/>
    <xf numFmtId="182" fontId="29" fillId="0" borderId="0" xfId="0" applyNumberFormat="1" applyFont="1" applyFill="1" applyBorder="1"/>
    <xf numFmtId="182" fontId="29" fillId="0" borderId="0" xfId="0" applyNumberFormat="1" applyFont="1" applyFill="1" applyBorder="1" applyAlignment="1">
      <alignment horizontal="center" vertical="center"/>
    </xf>
    <xf numFmtId="38" fontId="29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/>
    <xf numFmtId="0" fontId="9" fillId="0" borderId="3" xfId="0" applyFont="1" applyFill="1" applyBorder="1" applyAlignment="1">
      <alignment horizontal="center" wrapText="1"/>
    </xf>
    <xf numFmtId="179" fontId="9" fillId="0" borderId="0" xfId="0" applyNumberFormat="1" applyFont="1" applyFill="1" applyBorder="1" applyAlignment="1">
      <alignment vertical="center"/>
    </xf>
    <xf numFmtId="179" fontId="0" fillId="0" borderId="0" xfId="0" applyNumberFormat="1" applyFill="1"/>
    <xf numFmtId="0" fontId="9" fillId="0" borderId="2" xfId="0" applyFont="1" applyFill="1" applyBorder="1" applyAlignment="1">
      <alignment horizontal="center" wrapText="1"/>
    </xf>
    <xf numFmtId="180" fontId="9" fillId="0" borderId="0" xfId="0" applyNumberFormat="1" applyFont="1" applyFill="1" applyBorder="1" applyAlignment="1">
      <alignment vertical="center"/>
    </xf>
    <xf numFmtId="0" fontId="9" fillId="0" borderId="81" xfId="0" applyFont="1" applyFill="1" applyBorder="1" applyAlignment="1">
      <alignment horizontal="center" vertical="center"/>
    </xf>
    <xf numFmtId="0" fontId="9" fillId="0" borderId="82" xfId="0" applyFont="1" applyFill="1" applyBorder="1" applyAlignment="1">
      <alignment horizontal="center" vertical="center"/>
    </xf>
    <xf numFmtId="188" fontId="9" fillId="0" borderId="0" xfId="0" applyNumberFormat="1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180" fontId="0" fillId="0" borderId="0" xfId="0" applyNumberFormat="1" applyFill="1"/>
    <xf numFmtId="0" fontId="9" fillId="0" borderId="0" xfId="0" applyFont="1" applyFill="1" applyBorder="1"/>
    <xf numFmtId="0" fontId="30" fillId="0" borderId="0" xfId="0" applyFont="1" applyFill="1"/>
    <xf numFmtId="0" fontId="6" fillId="0" borderId="81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8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46" xfId="0" applyFont="1" applyFill="1" applyBorder="1"/>
    <xf numFmtId="196" fontId="43" fillId="0" borderId="31" xfId="0" applyNumberFormat="1" applyFont="1" applyFill="1" applyBorder="1" applyAlignment="1">
      <alignment horizontal="center" vertical="center"/>
    </xf>
    <xf numFmtId="196" fontId="43" fillId="0" borderId="37" xfId="0" applyNumberFormat="1" applyFont="1" applyFill="1" applyBorder="1" applyAlignment="1">
      <alignment horizontal="center" vertical="center"/>
    </xf>
    <xf numFmtId="196" fontId="43" fillId="0" borderId="29" xfId="0" applyNumberFormat="1" applyFont="1" applyFill="1" applyBorder="1" applyAlignment="1">
      <alignment horizontal="center" vertical="center"/>
    </xf>
    <xf numFmtId="196" fontId="43" fillId="0" borderId="78" xfId="0" applyNumberFormat="1" applyFont="1" applyFill="1" applyBorder="1" applyAlignment="1">
      <alignment horizontal="center" vertical="center"/>
    </xf>
    <xf numFmtId="196" fontId="43" fillId="0" borderId="97" xfId="0" applyNumberFormat="1" applyFont="1" applyFill="1" applyBorder="1" applyAlignment="1">
      <alignment horizontal="center" vertical="center"/>
    </xf>
    <xf numFmtId="196" fontId="43" fillId="0" borderId="30" xfId="0" applyNumberFormat="1" applyFont="1" applyFill="1" applyBorder="1" applyAlignment="1">
      <alignment horizontal="center" vertical="center"/>
    </xf>
    <xf numFmtId="196" fontId="43" fillId="0" borderId="99" xfId="0" applyNumberFormat="1" applyFont="1" applyFill="1" applyBorder="1" applyAlignment="1">
      <alignment horizontal="center" vertical="center"/>
    </xf>
    <xf numFmtId="196" fontId="43" fillId="0" borderId="52" xfId="0" applyNumberFormat="1" applyFont="1" applyFill="1" applyBorder="1" applyAlignment="1">
      <alignment horizontal="center" vertical="center"/>
    </xf>
    <xf numFmtId="194" fontId="9" fillId="0" borderId="70" xfId="3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81" fontId="9" fillId="0" borderId="70" xfId="3" applyNumberFormat="1" applyFont="1" applyFill="1" applyBorder="1" applyAlignment="1" applyProtection="1">
      <alignment vertical="center"/>
    </xf>
    <xf numFmtId="181" fontId="9" fillId="0" borderId="60" xfId="3" applyNumberFormat="1" applyFont="1" applyFill="1" applyBorder="1" applyAlignment="1" applyProtection="1">
      <alignment vertical="center"/>
    </xf>
    <xf numFmtId="181" fontId="9" fillId="0" borderId="70" xfId="3" applyNumberFormat="1" applyFont="1" applyFill="1" applyBorder="1" applyAlignment="1" applyProtection="1">
      <alignment horizontal="center" vertical="center"/>
    </xf>
    <xf numFmtId="181" fontId="9" fillId="0" borderId="48" xfId="3" applyNumberFormat="1" applyFont="1" applyFill="1" applyBorder="1" applyAlignment="1" applyProtection="1">
      <alignment horizontal="center" vertical="center"/>
    </xf>
    <xf numFmtId="181" fontId="9" fillId="0" borderId="90" xfId="3" applyNumberFormat="1" applyFont="1" applyFill="1" applyBorder="1" applyAlignment="1" applyProtection="1">
      <alignment vertical="center"/>
    </xf>
    <xf numFmtId="181" fontId="9" fillId="0" borderId="48" xfId="3" applyNumberFormat="1" applyFont="1" applyFill="1" applyBorder="1" applyAlignment="1" applyProtection="1">
      <alignment vertical="center"/>
    </xf>
    <xf numFmtId="181" fontId="9" fillId="0" borderId="46" xfId="3" applyNumberFormat="1" applyFont="1" applyFill="1" applyBorder="1" applyAlignment="1" applyProtection="1">
      <alignment vertical="center"/>
    </xf>
    <xf numFmtId="0" fontId="9" fillId="0" borderId="0" xfId="0" applyFont="1" applyFill="1" applyProtection="1">
      <protection locked="0"/>
    </xf>
    <xf numFmtId="0" fontId="8" fillId="0" borderId="1" xfId="0" applyFont="1" applyFill="1" applyBorder="1" applyAlignment="1">
      <alignment horizontal="center" vertical="center"/>
    </xf>
    <xf numFmtId="181" fontId="9" fillId="0" borderId="59" xfId="3" applyNumberFormat="1" applyFont="1" applyFill="1" applyBorder="1" applyAlignment="1" applyProtection="1">
      <alignment vertical="center"/>
    </xf>
    <xf numFmtId="194" fontId="6" fillId="0" borderId="0" xfId="0" applyNumberFormat="1" applyFont="1" applyFill="1"/>
    <xf numFmtId="0" fontId="9" fillId="0" borderId="46" xfId="0" applyFont="1" applyFill="1" applyBorder="1" applyAlignment="1">
      <alignment horizontal="left" vertical="center"/>
    </xf>
    <xf numFmtId="0" fontId="9" fillId="0" borderId="4" xfId="0" applyFont="1" applyFill="1" applyBorder="1"/>
    <xf numFmtId="0" fontId="9" fillId="0" borderId="80" xfId="0" applyFont="1" applyFill="1" applyBorder="1" applyAlignment="1">
      <alignment horizontal="center" vertical="center"/>
    </xf>
    <xf numFmtId="0" fontId="9" fillId="0" borderId="71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center" vertical="center"/>
    </xf>
    <xf numFmtId="0" fontId="9" fillId="0" borderId="73" xfId="0" applyFont="1" applyFill="1" applyBorder="1" applyAlignment="1" applyProtection="1">
      <alignment horizontal="center" vertical="center"/>
      <protection locked="0"/>
    </xf>
    <xf numFmtId="185" fontId="9" fillId="0" borderId="57" xfId="3" applyNumberFormat="1" applyFont="1" applyFill="1" applyBorder="1" applyAlignment="1">
      <alignment horizontal="center" vertical="top"/>
    </xf>
    <xf numFmtId="185" fontId="9" fillId="0" borderId="84" xfId="3" applyNumberFormat="1" applyFont="1" applyFill="1" applyBorder="1" applyAlignment="1">
      <alignment horizontal="center" vertical="top"/>
    </xf>
    <xf numFmtId="181" fontId="9" fillId="0" borderId="79" xfId="3" applyNumberFormat="1" applyFont="1" applyFill="1" applyBorder="1" applyAlignment="1">
      <alignment vertical="top"/>
    </xf>
    <xf numFmtId="186" fontId="9" fillId="0" borderId="55" xfId="3" applyNumberFormat="1" applyFont="1" applyFill="1" applyBorder="1" applyAlignment="1">
      <alignment vertical="top"/>
    </xf>
    <xf numFmtId="186" fontId="9" fillId="0" borderId="66" xfId="3" applyNumberFormat="1" applyFont="1" applyFill="1" applyBorder="1" applyAlignment="1">
      <alignment vertical="top"/>
    </xf>
    <xf numFmtId="188" fontId="9" fillId="0" borderId="9" xfId="3" applyNumberFormat="1" applyFont="1" applyFill="1" applyBorder="1" applyAlignment="1">
      <alignment horizontal="center" vertical="center"/>
    </xf>
    <xf numFmtId="38" fontId="0" fillId="0" borderId="0" xfId="0" applyNumberFormat="1" applyFill="1"/>
    <xf numFmtId="38" fontId="9" fillId="0" borderId="2" xfId="3" applyFont="1" applyFill="1" applyBorder="1" applyAlignment="1">
      <alignment horizontal="center" vertical="center"/>
    </xf>
    <xf numFmtId="181" fontId="0" fillId="0" borderId="0" xfId="0" applyNumberFormat="1" applyFill="1"/>
    <xf numFmtId="176" fontId="0" fillId="0" borderId="0" xfId="0" applyNumberFormat="1" applyFill="1"/>
    <xf numFmtId="181" fontId="9" fillId="0" borderId="0" xfId="3" applyNumberFormat="1" applyFont="1" applyFill="1" applyBorder="1" applyAlignment="1">
      <alignment vertical="top"/>
    </xf>
    <xf numFmtId="0" fontId="0" fillId="0" borderId="0" xfId="0" applyFill="1" applyAlignment="1">
      <alignment horizontal="right"/>
    </xf>
    <xf numFmtId="0" fontId="9" fillId="0" borderId="56" xfId="0" applyFont="1" applyFill="1" applyBorder="1" applyAlignment="1">
      <alignment horizontal="center" vertical="center" shrinkToFit="1"/>
    </xf>
    <xf numFmtId="199" fontId="0" fillId="0" borderId="0" xfId="0" applyNumberFormat="1" applyFill="1"/>
    <xf numFmtId="0" fontId="45" fillId="0" borderId="0" xfId="0" applyFont="1" applyFill="1" applyAlignment="1"/>
    <xf numFmtId="0" fontId="46" fillId="0" borderId="0" xfId="0" applyFont="1" applyFill="1"/>
    <xf numFmtId="186" fontId="46" fillId="0" borderId="0" xfId="0" applyNumberFormat="1" applyFont="1" applyFill="1"/>
    <xf numFmtId="0" fontId="1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5" fillId="0" borderId="0" xfId="0" applyFont="1" applyFill="1"/>
    <xf numFmtId="0" fontId="0" fillId="0" borderId="0" xfId="0" applyFill="1" applyAlignment="1">
      <alignment vertical="top" wrapText="1"/>
    </xf>
    <xf numFmtId="0" fontId="0" fillId="0" borderId="0" xfId="0" applyFill="1" applyAlignment="1">
      <alignment vertical="top"/>
    </xf>
    <xf numFmtId="0" fontId="16" fillId="0" borderId="0" xfId="0" applyFont="1" applyFill="1" applyAlignment="1">
      <alignment vertical="center"/>
    </xf>
    <xf numFmtId="178" fontId="9" fillId="15" borderId="6" xfId="3" applyNumberFormat="1" applyFont="1" applyFill="1" applyBorder="1" applyAlignment="1" applyProtection="1">
      <alignment vertical="center"/>
      <protection locked="0"/>
    </xf>
    <xf numFmtId="178" fontId="9" fillId="15" borderId="0" xfId="3" applyNumberFormat="1" applyFont="1" applyFill="1" applyBorder="1" applyAlignment="1" applyProtection="1">
      <alignment vertical="center"/>
      <protection locked="0"/>
    </xf>
    <xf numFmtId="178" fontId="9" fillId="15" borderId="0" xfId="3" applyNumberFormat="1" applyFont="1" applyFill="1" applyBorder="1" applyAlignment="1" applyProtection="1">
      <alignment vertical="center"/>
    </xf>
    <xf numFmtId="178" fontId="9" fillId="15" borderId="92" xfId="3" applyNumberFormat="1" applyFont="1" applyFill="1" applyBorder="1" applyAlignment="1" applyProtection="1">
      <alignment vertical="center"/>
      <protection locked="0"/>
    </xf>
    <xf numFmtId="0" fontId="12" fillId="0" borderId="4" xfId="0" applyFont="1" applyFill="1" applyBorder="1"/>
    <xf numFmtId="0" fontId="31" fillId="0" borderId="54" xfId="0" applyFont="1" applyFill="1" applyBorder="1" applyAlignment="1">
      <alignment horizontal="center" vertical="center" wrapText="1"/>
    </xf>
    <xf numFmtId="0" fontId="31" fillId="0" borderId="80" xfId="0" applyFont="1" applyFill="1" applyBorder="1" applyAlignment="1">
      <alignment horizontal="center" vertical="top" wrapText="1"/>
    </xf>
    <xf numFmtId="0" fontId="31" fillId="0" borderId="62" xfId="0" applyFont="1" applyFill="1" applyBorder="1" applyAlignment="1">
      <alignment horizontal="center" vertical="center" wrapText="1"/>
    </xf>
    <xf numFmtId="0" fontId="31" fillId="0" borderId="93" xfId="0" applyFont="1" applyFill="1" applyBorder="1" applyAlignment="1">
      <alignment horizontal="center" vertical="top" wrapText="1"/>
    </xf>
    <xf numFmtId="0" fontId="31" fillId="0" borderId="103" xfId="0" applyFont="1" applyFill="1" applyBorder="1" applyAlignment="1">
      <alignment horizontal="center" vertical="center" wrapText="1"/>
    </xf>
    <xf numFmtId="0" fontId="31" fillId="0" borderId="104" xfId="0" applyFont="1" applyFill="1" applyBorder="1" applyAlignment="1">
      <alignment horizontal="center" vertical="top" wrapText="1"/>
    </xf>
    <xf numFmtId="0" fontId="28" fillId="0" borderId="47" xfId="0" applyFont="1" applyFill="1" applyBorder="1"/>
    <xf numFmtId="178" fontId="31" fillId="0" borderId="59" xfId="0" applyNumberFormat="1" applyFont="1" applyFill="1" applyBorder="1" applyAlignment="1">
      <alignment horizontal="center" vertical="center" wrapText="1"/>
    </xf>
    <xf numFmtId="189" fontId="9" fillId="0" borderId="33" xfId="3" applyNumberFormat="1" applyFont="1" applyFill="1" applyBorder="1" applyAlignment="1" applyProtection="1">
      <alignment vertical="center"/>
      <protection locked="0"/>
    </xf>
    <xf numFmtId="189" fontId="9" fillId="0" borderId="50" xfId="0" applyNumberFormat="1" applyFont="1" applyFill="1" applyBorder="1" applyAlignment="1" applyProtection="1">
      <alignment vertical="center"/>
      <protection locked="0"/>
    </xf>
    <xf numFmtId="189" fontId="9" fillId="0" borderId="49" xfId="3" applyNumberFormat="1" applyFont="1" applyFill="1" applyBorder="1" applyAlignment="1" applyProtection="1">
      <alignment vertical="center"/>
      <protection locked="0"/>
    </xf>
    <xf numFmtId="189" fontId="9" fillId="0" borderId="70" xfId="3" applyNumberFormat="1" applyFont="1" applyFill="1" applyBorder="1" applyAlignment="1" applyProtection="1">
      <alignment vertical="center"/>
    </xf>
    <xf numFmtId="189" fontId="9" fillId="0" borderId="89" xfId="3" applyNumberFormat="1" applyFont="1" applyFill="1" applyBorder="1" applyAlignment="1" applyProtection="1">
      <alignment vertical="center"/>
      <protection locked="0"/>
    </xf>
    <xf numFmtId="189" fontId="9" fillId="0" borderId="90" xfId="3" applyNumberFormat="1" applyFont="1" applyFill="1" applyBorder="1" applyAlignment="1" applyProtection="1">
      <alignment vertical="center"/>
    </xf>
    <xf numFmtId="189" fontId="9" fillId="0" borderId="34" xfId="3" applyNumberFormat="1" applyFont="1" applyFill="1" applyBorder="1" applyAlignment="1" applyProtection="1">
      <alignment horizontal="center" vertical="center"/>
      <protection locked="0"/>
    </xf>
    <xf numFmtId="189" fontId="9" fillId="0" borderId="32" xfId="3" applyNumberFormat="1" applyFont="1" applyFill="1" applyBorder="1" applyAlignment="1" applyProtection="1">
      <alignment horizontal="center" vertical="center"/>
      <protection locked="0"/>
    </xf>
    <xf numFmtId="189" fontId="9" fillId="0" borderId="59" xfId="3" applyNumberFormat="1" applyFont="1" applyFill="1" applyBorder="1" applyAlignment="1" applyProtection="1">
      <alignment horizontal="center" vertical="center"/>
    </xf>
    <xf numFmtId="189" fontId="9" fillId="0" borderId="34" xfId="3" applyNumberFormat="1" applyFont="1" applyFill="1" applyBorder="1" applyAlignment="1" applyProtection="1">
      <alignment vertical="center"/>
    </xf>
    <xf numFmtId="189" fontId="9" fillId="0" borderId="64" xfId="3" applyNumberFormat="1" applyFont="1" applyFill="1" applyBorder="1" applyAlignment="1" applyProtection="1">
      <alignment horizontal="center" vertical="center"/>
      <protection locked="0"/>
    </xf>
    <xf numFmtId="189" fontId="9" fillId="0" borderId="90" xfId="3" applyNumberFormat="1" applyFont="1" applyFill="1" applyBorder="1" applyAlignment="1" applyProtection="1">
      <alignment horizontal="center" vertical="center"/>
    </xf>
    <xf numFmtId="189" fontId="9" fillId="0" borderId="34" xfId="3" applyNumberFormat="1" applyFont="1" applyFill="1" applyBorder="1" applyAlignment="1" applyProtection="1">
      <alignment vertical="center"/>
      <protection locked="0"/>
    </xf>
    <xf numFmtId="189" fontId="9" fillId="0" borderId="18" xfId="3" applyNumberFormat="1" applyFont="1" applyFill="1" applyBorder="1" applyAlignment="1" applyProtection="1">
      <alignment vertical="center"/>
    </xf>
    <xf numFmtId="189" fontId="9" fillId="0" borderId="89" xfId="3" applyNumberFormat="1" applyFont="1" applyFill="1" applyBorder="1" applyAlignment="1" applyProtection="1">
      <alignment horizontal="center" vertical="center"/>
      <protection locked="0"/>
    </xf>
    <xf numFmtId="189" fontId="9" fillId="0" borderId="62" xfId="3" applyNumberFormat="1" applyFont="1" applyFill="1" applyBorder="1" applyAlignment="1" applyProtection="1">
      <alignment horizontal="center" vertical="center"/>
    </xf>
    <xf numFmtId="0" fontId="9" fillId="0" borderId="81" xfId="0" applyFont="1" applyFill="1" applyBorder="1" applyAlignment="1" applyProtection="1">
      <alignment horizontal="right" vertical="center" indent="1"/>
      <protection locked="0"/>
    </xf>
    <xf numFmtId="0" fontId="9" fillId="0" borderId="45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 wrapText="1"/>
    </xf>
    <xf numFmtId="181" fontId="9" fillId="0" borderId="45" xfId="3" applyNumberFormat="1" applyFont="1" applyFill="1" applyBorder="1" applyAlignment="1" applyProtection="1">
      <alignment horizontal="center" vertical="center"/>
    </xf>
    <xf numFmtId="181" fontId="9" fillId="0" borderId="26" xfId="3" applyNumberFormat="1" applyFont="1" applyFill="1" applyBorder="1" applyAlignment="1" applyProtection="1">
      <alignment horizontal="center" vertical="center"/>
    </xf>
    <xf numFmtId="188" fontId="9" fillId="0" borderId="26" xfId="3" applyNumberFormat="1" applyFont="1" applyFill="1" applyBorder="1" applyAlignment="1" applyProtection="1">
      <alignment horizontal="center" vertical="center"/>
    </xf>
    <xf numFmtId="181" fontId="9" fillId="0" borderId="71" xfId="3" applyNumberFormat="1" applyFont="1" applyFill="1" applyBorder="1" applyAlignment="1" applyProtection="1">
      <alignment horizontal="center" vertical="center"/>
    </xf>
    <xf numFmtId="194" fontId="9" fillId="0" borderId="33" xfId="3" applyNumberFormat="1" applyFont="1" applyFill="1" applyBorder="1" applyAlignment="1" applyProtection="1">
      <alignment horizontal="center" vertical="center"/>
    </xf>
    <xf numFmtId="181" fontId="9" fillId="0" borderId="34" xfId="3" applyNumberFormat="1" applyFont="1" applyFill="1" applyBorder="1" applyAlignment="1" applyProtection="1">
      <alignment horizontal="center" vertical="center"/>
    </xf>
    <xf numFmtId="194" fontId="9" fillId="0" borderId="31" xfId="3" applyNumberFormat="1" applyFont="1" applyFill="1" applyBorder="1" applyAlignment="1" applyProtection="1">
      <alignment horizontal="center" vertical="center"/>
    </xf>
    <xf numFmtId="194" fontId="9" fillId="0" borderId="82" xfId="3" applyNumberFormat="1" applyFont="1" applyFill="1" applyBorder="1" applyAlignment="1" applyProtection="1">
      <alignment horizontal="center" vertical="center"/>
    </xf>
    <xf numFmtId="194" fontId="9" fillId="0" borderId="86" xfId="3" applyNumberFormat="1" applyFont="1" applyFill="1" applyBorder="1" applyAlignment="1" applyProtection="1">
      <alignment horizontal="center" vertical="center"/>
    </xf>
    <xf numFmtId="181" fontId="9" fillId="0" borderId="36" xfId="3" applyNumberFormat="1" applyFont="1" applyFill="1" applyBorder="1" applyAlignment="1" applyProtection="1">
      <alignment horizontal="center" vertical="center"/>
    </xf>
    <xf numFmtId="181" fontId="9" fillId="0" borderId="86" xfId="3" applyNumberFormat="1" applyFont="1" applyFill="1" applyBorder="1" applyAlignment="1" applyProtection="1">
      <alignment horizontal="center" vertical="center"/>
    </xf>
    <xf numFmtId="194" fontId="9" fillId="0" borderId="30" xfId="3" applyNumberFormat="1" applyFont="1" applyFill="1" applyBorder="1" applyAlignment="1" applyProtection="1">
      <alignment horizontal="center" vertical="center"/>
    </xf>
    <xf numFmtId="38" fontId="9" fillId="0" borderId="82" xfId="0" applyNumberFormat="1" applyFont="1" applyFill="1" applyBorder="1" applyAlignment="1" applyProtection="1">
      <alignment vertical="center"/>
    </xf>
    <xf numFmtId="188" fontId="0" fillId="0" borderId="35" xfId="0" applyNumberFormat="1" applyFill="1" applyBorder="1" applyAlignment="1">
      <alignment horizontal="center" vertical="center"/>
    </xf>
    <xf numFmtId="188" fontId="0" fillId="0" borderId="36" xfId="0" quotePrefix="1" applyNumberFormat="1" applyFill="1" applyBorder="1" applyAlignment="1">
      <alignment horizontal="center" vertical="center"/>
    </xf>
    <xf numFmtId="199" fontId="0" fillId="0" borderId="36" xfId="0" applyNumberFormat="1" applyFill="1" applyBorder="1"/>
    <xf numFmtId="0" fontId="0" fillId="0" borderId="36" xfId="0" quotePrefix="1" applyFill="1" applyBorder="1" applyAlignment="1">
      <alignment horizontal="center"/>
    </xf>
    <xf numFmtId="0" fontId="0" fillId="0" borderId="36" xfId="0" applyFill="1" applyBorder="1"/>
    <xf numFmtId="38" fontId="0" fillId="0" borderId="36" xfId="0" applyNumberFormat="1" applyFill="1" applyBorder="1"/>
    <xf numFmtId="38" fontId="0" fillId="0" borderId="30" xfId="0" applyNumberFormat="1" applyFill="1" applyBorder="1"/>
    <xf numFmtId="0" fontId="8" fillId="0" borderId="10" xfId="0" applyFont="1" applyFill="1" applyBorder="1" applyAlignment="1">
      <alignment horizontal="center" vertical="center" wrapText="1"/>
    </xf>
    <xf numFmtId="181" fontId="9" fillId="0" borderId="23" xfId="3" applyNumberFormat="1" applyFont="1" applyFill="1" applyBorder="1" applyAlignment="1">
      <alignment vertical="center"/>
    </xf>
    <xf numFmtId="176" fontId="9" fillId="0" borderId="35" xfId="3" applyNumberFormat="1" applyFont="1" applyFill="1" applyBorder="1" applyAlignment="1">
      <alignment vertical="center"/>
    </xf>
    <xf numFmtId="176" fontId="9" fillId="0" borderId="36" xfId="3" applyNumberFormat="1" applyFont="1" applyFill="1" applyBorder="1" applyAlignment="1">
      <alignment vertical="center"/>
    </xf>
    <xf numFmtId="176" fontId="9" fillId="0" borderId="56" xfId="3" applyNumberFormat="1" applyFont="1" applyFill="1" applyBorder="1" applyAlignment="1">
      <alignment vertical="center"/>
    </xf>
    <xf numFmtId="176" fontId="9" fillId="0" borderId="53" xfId="3" applyNumberFormat="1" applyFont="1" applyFill="1" applyBorder="1" applyAlignment="1">
      <alignment vertical="center"/>
    </xf>
    <xf numFmtId="196" fontId="43" fillId="0" borderId="8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196" fontId="43" fillId="0" borderId="77" xfId="0" applyNumberFormat="1" applyFont="1" applyFill="1" applyBorder="1" applyAlignment="1">
      <alignment horizontal="center" vertical="center"/>
    </xf>
    <xf numFmtId="196" fontId="9" fillId="0" borderId="52" xfId="3" applyNumberFormat="1" applyFont="1" applyFill="1" applyBorder="1" applyAlignment="1" applyProtection="1">
      <alignment horizontal="center" vertical="center"/>
      <protection locked="0"/>
    </xf>
    <xf numFmtId="196" fontId="9" fillId="0" borderId="31" xfId="3" applyNumberFormat="1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176" fontId="9" fillId="0" borderId="11" xfId="0" applyNumberFormat="1" applyFont="1" applyFill="1" applyBorder="1"/>
    <xf numFmtId="0" fontId="9" fillId="0" borderId="21" xfId="0" applyFont="1" applyFill="1" applyBorder="1" applyAlignment="1" applyProtection="1">
      <alignment horizontal="right" vertical="center" indent="1"/>
      <protection locked="0"/>
    </xf>
    <xf numFmtId="0" fontId="9" fillId="0" borderId="50" xfId="0" applyFont="1" applyFill="1" applyBorder="1" applyAlignment="1" applyProtection="1">
      <alignment horizontal="right" vertical="center" indent="1"/>
      <protection locked="0"/>
    </xf>
    <xf numFmtId="0" fontId="9" fillId="0" borderId="21" xfId="0" applyFont="1" applyFill="1" applyBorder="1" applyAlignment="1" applyProtection="1">
      <alignment horizontal="left" vertical="center" indent="1"/>
      <protection locked="0"/>
    </xf>
    <xf numFmtId="189" fontId="9" fillId="0" borderId="52" xfId="0" applyNumberFormat="1" applyFont="1" applyFill="1" applyBorder="1" applyAlignment="1" applyProtection="1">
      <alignment horizontal="center" vertical="center"/>
      <protection locked="0"/>
    </xf>
    <xf numFmtId="189" fontId="9" fillId="0" borderId="37" xfId="0" applyNumberFormat="1" applyFont="1" applyFill="1" applyBorder="1" applyAlignment="1" applyProtection="1">
      <alignment horizontal="center" vertical="center"/>
      <protection locked="0"/>
    </xf>
    <xf numFmtId="189" fontId="9" fillId="0" borderId="78" xfId="0" applyNumberFormat="1" applyFont="1" applyFill="1" applyBorder="1" applyAlignment="1" applyProtection="1">
      <alignment horizontal="center" vertical="center"/>
      <protection locked="0"/>
    </xf>
    <xf numFmtId="196" fontId="43" fillId="0" borderId="83" xfId="0" applyNumberFormat="1" applyFont="1" applyFill="1" applyBorder="1" applyAlignment="1">
      <alignment horizontal="center" vertical="center"/>
    </xf>
    <xf numFmtId="189" fontId="9" fillId="0" borderId="88" xfId="0" applyNumberFormat="1" applyFont="1" applyFill="1" applyBorder="1" applyAlignment="1" applyProtection="1">
      <alignment horizontal="center" vertical="center"/>
      <protection locked="0"/>
    </xf>
    <xf numFmtId="196" fontId="9" fillId="0" borderId="90" xfId="0" applyNumberFormat="1" applyFont="1" applyFill="1" applyBorder="1" applyAlignment="1">
      <alignment horizontal="center" vertical="center"/>
    </xf>
    <xf numFmtId="196" fontId="9" fillId="0" borderId="31" xfId="3" applyNumberFormat="1" applyFont="1" applyFill="1" applyBorder="1" applyAlignment="1" applyProtection="1">
      <alignment horizontal="center" vertical="center"/>
      <protection locked="0"/>
    </xf>
    <xf numFmtId="196" fontId="9" fillId="0" borderId="77" xfId="3" applyNumberFormat="1" applyFont="1" applyFill="1" applyBorder="1" applyAlignment="1" applyProtection="1">
      <alignment horizontal="center" vertical="center"/>
      <protection locked="0"/>
    </xf>
    <xf numFmtId="196" fontId="9" fillId="0" borderId="48" xfId="0" applyNumberFormat="1" applyFont="1" applyFill="1" applyBorder="1" applyAlignment="1">
      <alignment horizontal="center" vertical="center"/>
    </xf>
    <xf numFmtId="0" fontId="1" fillId="15" borderId="0" xfId="0" applyFont="1" applyFill="1"/>
    <xf numFmtId="0" fontId="0" fillId="15" borderId="0" xfId="0" applyFill="1"/>
    <xf numFmtId="189" fontId="32" fillId="0" borderId="42" xfId="0" applyNumberFormat="1" applyFont="1" applyFill="1" applyBorder="1" applyAlignment="1">
      <alignment horizontal="center"/>
    </xf>
    <xf numFmtId="0" fontId="31" fillId="0" borderId="27" xfId="0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top" wrapText="1"/>
    </xf>
    <xf numFmtId="0" fontId="31" fillId="0" borderId="70" xfId="0" applyFont="1" applyFill="1" applyBorder="1" applyAlignment="1">
      <alignment horizontal="center" vertical="center"/>
    </xf>
    <xf numFmtId="0" fontId="31" fillId="0" borderId="59" xfId="0" applyFont="1" applyFill="1" applyBorder="1" applyAlignment="1">
      <alignment horizontal="center" vertical="center"/>
    </xf>
    <xf numFmtId="189" fontId="32" fillId="0" borderId="35" xfId="0" applyNumberFormat="1" applyFont="1" applyFill="1" applyBorder="1" applyAlignment="1">
      <alignment horizontal="center"/>
    </xf>
    <xf numFmtId="189" fontId="32" fillId="0" borderId="56" xfId="0" applyNumberFormat="1" applyFont="1" applyFill="1" applyBorder="1" applyAlignment="1">
      <alignment horizontal="center"/>
    </xf>
    <xf numFmtId="189" fontId="32" fillId="0" borderId="30" xfId="0" applyNumberFormat="1" applyFont="1" applyFill="1" applyBorder="1" applyAlignment="1">
      <alignment horizontal="center"/>
    </xf>
    <xf numFmtId="196" fontId="29" fillId="0" borderId="85" xfId="1" applyNumberFormat="1" applyFont="1" applyFill="1" applyBorder="1" applyAlignment="1">
      <alignment horizontal="right" vertical="center"/>
    </xf>
    <xf numFmtId="196" fontId="29" fillId="0" borderId="78" xfId="1" applyNumberFormat="1" applyFont="1" applyFill="1" applyBorder="1" applyAlignment="1">
      <alignment horizontal="right" vertical="center"/>
    </xf>
    <xf numFmtId="196" fontId="29" fillId="0" borderId="32" xfId="1" applyNumberFormat="1" applyFont="1" applyFill="1" applyBorder="1" applyAlignment="1">
      <alignment horizontal="right" vertical="center"/>
    </xf>
    <xf numFmtId="196" fontId="29" fillId="0" borderId="0" xfId="1" applyNumberFormat="1" applyFont="1" applyFill="1" applyBorder="1" applyAlignment="1">
      <alignment horizontal="right" vertical="center"/>
    </xf>
    <xf numFmtId="195" fontId="29" fillId="0" borderId="35" xfId="1" applyNumberFormat="1" applyFont="1" applyFill="1" applyBorder="1" applyAlignment="1">
      <alignment horizontal="right"/>
    </xf>
    <xf numFmtId="195" fontId="29" fillId="0" borderId="93" xfId="1" applyNumberFormat="1" applyFont="1" applyFill="1" applyBorder="1" applyAlignment="1">
      <alignment horizontal="right"/>
    </xf>
    <xf numFmtId="196" fontId="29" fillId="0" borderId="34" xfId="1" applyNumberFormat="1" applyFont="1" applyFill="1" applyBorder="1" applyAlignment="1">
      <alignment horizontal="right" vertical="center"/>
    </xf>
    <xf numFmtId="195" fontId="29" fillId="0" borderId="33" xfId="1" applyNumberFormat="1" applyFont="1" applyFill="1" applyBorder="1" applyAlignment="1">
      <alignment horizontal="center"/>
    </xf>
    <xf numFmtId="195" fontId="29" fillId="0" borderId="34" xfId="1" applyNumberFormat="1" applyFont="1" applyFill="1" applyBorder="1" applyAlignment="1">
      <alignment horizontal="center"/>
    </xf>
    <xf numFmtId="195" fontId="29" fillId="0" borderId="38" xfId="1" applyNumberFormat="1" applyFont="1" applyFill="1" applyBorder="1" applyAlignment="1">
      <alignment horizontal="center"/>
    </xf>
    <xf numFmtId="195" fontId="29" fillId="0" borderId="32" xfId="1" applyNumberFormat="1" applyFont="1" applyFill="1" applyBorder="1" applyAlignment="1">
      <alignment horizontal="center"/>
    </xf>
    <xf numFmtId="195" fontId="29" fillId="0" borderId="80" xfId="1" applyNumberFormat="1" applyFont="1" applyFill="1" applyBorder="1" applyAlignment="1">
      <alignment horizontal="center"/>
    </xf>
    <xf numFmtId="195" fontId="29" fillId="0" borderId="26" xfId="1" applyNumberFormat="1" applyFont="1" applyFill="1" applyBorder="1" applyAlignment="1">
      <alignment horizontal="center"/>
    </xf>
    <xf numFmtId="196" fontId="29" fillId="0" borderId="89" xfId="1" applyNumberFormat="1" applyFont="1" applyFill="1" applyBorder="1" applyAlignment="1">
      <alignment horizontal="right" vertical="center"/>
    </xf>
    <xf numFmtId="196" fontId="29" fillId="0" borderId="63" xfId="1" applyNumberFormat="1" applyFont="1" applyFill="1" applyBorder="1" applyAlignment="1">
      <alignment horizontal="right" vertical="center"/>
    </xf>
    <xf numFmtId="195" fontId="29" fillId="0" borderId="33" xfId="0" applyNumberFormat="1" applyFont="1" applyFill="1" applyBorder="1" applyAlignment="1" applyProtection="1">
      <alignment horizontal="center"/>
      <protection locked="0"/>
    </xf>
    <xf numFmtId="195" fontId="29" fillId="0" borderId="34" xfId="0" applyNumberFormat="1" applyFont="1" applyFill="1" applyBorder="1" applyAlignment="1" applyProtection="1">
      <alignment horizontal="center"/>
      <protection locked="0"/>
    </xf>
    <xf numFmtId="195" fontId="29" fillId="0" borderId="38" xfId="0" applyNumberFormat="1" applyFont="1" applyFill="1" applyBorder="1" applyAlignment="1" applyProtection="1">
      <alignment horizontal="center"/>
      <protection locked="0"/>
    </xf>
    <xf numFmtId="195" fontId="29" fillId="0" borderId="32" xfId="0" applyNumberFormat="1" applyFont="1" applyFill="1" applyBorder="1" applyAlignment="1" applyProtection="1">
      <alignment horizontal="center"/>
      <protection locked="0"/>
    </xf>
    <xf numFmtId="195" fontId="29" fillId="0" borderId="91" xfId="0" applyNumberFormat="1" applyFont="1" applyFill="1" applyBorder="1" applyAlignment="1" applyProtection="1">
      <alignment horizontal="center"/>
      <protection locked="0"/>
    </xf>
    <xf numFmtId="195" fontId="29" fillId="0" borderId="74" xfId="0" applyNumberFormat="1" applyFont="1" applyFill="1" applyBorder="1" applyAlignment="1" applyProtection="1">
      <alignment horizontal="center"/>
      <protection locked="0"/>
    </xf>
    <xf numFmtId="195" fontId="29" fillId="0" borderId="82" xfId="0" applyNumberFormat="1" applyFont="1" applyFill="1" applyBorder="1" applyAlignment="1">
      <alignment horizontal="center"/>
    </xf>
    <xf numFmtId="195" fontId="29" fillId="0" borderId="36" xfId="0" applyNumberFormat="1" applyFont="1" applyFill="1" applyBorder="1" applyAlignment="1">
      <alignment horizontal="center"/>
    </xf>
    <xf numFmtId="195" fontId="29" fillId="0" borderId="35" xfId="0" applyNumberFormat="1" applyFont="1" applyFill="1" applyBorder="1" applyAlignment="1">
      <alignment horizontal="center"/>
    </xf>
    <xf numFmtId="195" fontId="29" fillId="0" borderId="81" xfId="0" applyNumberFormat="1" applyFont="1" applyFill="1" applyBorder="1" applyAlignment="1">
      <alignment horizontal="center"/>
    </xf>
    <xf numFmtId="195" fontId="29" fillId="0" borderId="34" xfId="0" applyNumberFormat="1" applyFont="1" applyFill="1" applyBorder="1" applyAlignment="1">
      <alignment horizontal="center"/>
    </xf>
    <xf numFmtId="195" fontId="29" fillId="0" borderId="50" xfId="0" applyNumberFormat="1" applyFont="1" applyFill="1" applyBorder="1" applyAlignment="1">
      <alignment horizontal="center"/>
    </xf>
    <xf numFmtId="195" fontId="29" fillId="0" borderId="32" xfId="0" applyNumberFormat="1" applyFont="1" applyFill="1" applyBorder="1" applyAlignment="1">
      <alignment horizontal="center"/>
    </xf>
    <xf numFmtId="195" fontId="29" fillId="0" borderId="89" xfId="0" applyNumberFormat="1" applyFont="1" applyFill="1" applyBorder="1" applyAlignment="1" applyProtection="1">
      <alignment horizontal="center"/>
      <protection locked="0"/>
    </xf>
    <xf numFmtId="195" fontId="29" fillId="0" borderId="54" xfId="0" applyNumberFormat="1" applyFont="1" applyFill="1" applyBorder="1" applyAlignment="1" applyProtection="1">
      <alignment horizontal="center"/>
      <protection locked="0"/>
    </xf>
    <xf numFmtId="195" fontId="29" fillId="0" borderId="18" xfId="0" applyNumberFormat="1" applyFont="1" applyFill="1" applyBorder="1" applyAlignment="1" applyProtection="1">
      <alignment horizontal="center"/>
      <protection locked="0"/>
    </xf>
    <xf numFmtId="195" fontId="29" fillId="0" borderId="63" xfId="0" applyNumberFormat="1" applyFont="1" applyFill="1" applyBorder="1" applyAlignment="1" applyProtection="1">
      <alignment horizontal="center"/>
      <protection locked="0"/>
    </xf>
    <xf numFmtId="195" fontId="29" fillId="0" borderId="75" xfId="0" applyNumberFormat="1" applyFont="1" applyFill="1" applyBorder="1" applyAlignment="1" applyProtection="1">
      <alignment horizontal="center"/>
      <protection locked="0"/>
    </xf>
    <xf numFmtId="195" fontId="29" fillId="0" borderId="56" xfId="0" applyNumberFormat="1" applyFont="1" applyFill="1" applyBorder="1" applyAlignment="1">
      <alignment horizontal="center"/>
    </xf>
    <xf numFmtId="195" fontId="29" fillId="0" borderId="62" xfId="0" applyNumberFormat="1" applyFont="1" applyFill="1" applyBorder="1" applyAlignment="1" applyProtection="1">
      <alignment horizontal="center"/>
      <protection locked="0"/>
    </xf>
    <xf numFmtId="195" fontId="29" fillId="0" borderId="54" xfId="1" applyNumberFormat="1" applyFont="1" applyFill="1" applyBorder="1" applyAlignment="1">
      <alignment horizontal="center"/>
    </xf>
    <xf numFmtId="195" fontId="29" fillId="0" borderId="18" xfId="1" applyNumberFormat="1" applyFont="1" applyFill="1" applyBorder="1" applyAlignment="1">
      <alignment horizontal="center"/>
    </xf>
    <xf numFmtId="195" fontId="10" fillId="0" borderId="21" xfId="1" applyNumberFormat="1" applyFont="1" applyFill="1" applyBorder="1" applyAlignment="1">
      <alignment horizontal="right" vertical="center"/>
    </xf>
    <xf numFmtId="195" fontId="10" fillId="0" borderId="52" xfId="1" applyNumberFormat="1" applyFont="1" applyFill="1" applyBorder="1" applyAlignment="1">
      <alignment horizontal="right" vertical="center"/>
    </xf>
    <xf numFmtId="195" fontId="28" fillId="0" borderId="63" xfId="1" applyNumberFormat="1" applyFont="1" applyFill="1" applyBorder="1" applyAlignment="1">
      <alignment horizontal="right" vertical="center"/>
    </xf>
    <xf numFmtId="195" fontId="28" fillId="0" borderId="32" xfId="1" applyNumberFormat="1" applyFont="1" applyFill="1" applyBorder="1" applyAlignment="1">
      <alignment horizontal="right" vertical="center"/>
    </xf>
    <xf numFmtId="195" fontId="10" fillId="0" borderId="22" xfId="1" applyNumberFormat="1" applyFont="1" applyFill="1" applyBorder="1" applyAlignment="1">
      <alignment horizontal="right" vertical="center"/>
    </xf>
    <xf numFmtId="195" fontId="10" fillId="0" borderId="37" xfId="1" applyNumberFormat="1" applyFont="1" applyFill="1" applyBorder="1" applyAlignment="1">
      <alignment horizontal="right" vertical="center"/>
    </xf>
    <xf numFmtId="195" fontId="28" fillId="0" borderId="38" xfId="1" applyNumberFormat="1" applyFont="1" applyFill="1" applyBorder="1" applyAlignment="1">
      <alignment horizontal="right" vertical="center"/>
    </xf>
    <xf numFmtId="195" fontId="28" fillId="0" borderId="80" xfId="1" applyNumberFormat="1" applyFont="1" applyFill="1" applyBorder="1" applyAlignment="1">
      <alignment horizontal="right" vertical="center"/>
    </xf>
    <xf numFmtId="195" fontId="28" fillId="0" borderId="26" xfId="1" applyNumberFormat="1" applyFont="1" applyFill="1" applyBorder="1" applyAlignment="1">
      <alignment horizontal="right" vertical="center"/>
    </xf>
    <xf numFmtId="195" fontId="28" fillId="0" borderId="93" xfId="1" applyNumberFormat="1" applyFont="1" applyFill="1" applyBorder="1" applyAlignment="1">
      <alignment horizontal="right" vertical="center"/>
    </xf>
    <xf numFmtId="0" fontId="9" fillId="0" borderId="23" xfId="0" applyFont="1" applyFill="1" applyBorder="1" applyAlignment="1" applyProtection="1">
      <alignment vertical="center"/>
      <protection locked="0"/>
    </xf>
    <xf numFmtId="38" fontId="0" fillId="0" borderId="36" xfId="0" quotePrefix="1" applyNumberFormat="1" applyFill="1" applyBorder="1" applyAlignment="1">
      <alignment horizontal="center"/>
    </xf>
    <xf numFmtId="38" fontId="9" fillId="0" borderId="22" xfId="0" applyNumberFormat="1" applyFont="1" applyFill="1" applyBorder="1" applyAlignment="1" applyProtection="1">
      <alignment vertical="center"/>
    </xf>
    <xf numFmtId="189" fontId="9" fillId="0" borderId="38" xfId="3" applyNumberFormat="1" applyFont="1" applyFill="1" applyBorder="1" applyAlignment="1" applyProtection="1">
      <alignment vertical="center"/>
    </xf>
    <xf numFmtId="38" fontId="9" fillId="0" borderId="64" xfId="3" applyFont="1" applyFill="1" applyBorder="1" applyAlignment="1">
      <alignment vertical="center"/>
    </xf>
    <xf numFmtId="38" fontId="9" fillId="0" borderId="66" xfId="3" applyFont="1" applyFill="1" applyBorder="1" applyAlignment="1">
      <alignment vertical="center"/>
    </xf>
    <xf numFmtId="38" fontId="9" fillId="0" borderId="65" xfId="3" applyFont="1" applyFill="1" applyBorder="1" applyAlignment="1">
      <alignment vertical="center"/>
    </xf>
    <xf numFmtId="189" fontId="9" fillId="0" borderId="64" xfId="3" applyNumberFormat="1" applyFont="1" applyFill="1" applyBorder="1" applyAlignment="1">
      <alignment vertical="top"/>
    </xf>
    <xf numFmtId="189" fontId="9" fillId="0" borderId="66" xfId="3" applyNumberFormat="1" applyFont="1" applyFill="1" applyBorder="1" applyAlignment="1">
      <alignment vertical="top"/>
    </xf>
    <xf numFmtId="189" fontId="9" fillId="0" borderId="66" xfId="3" applyNumberFormat="1" applyFont="1" applyFill="1" applyBorder="1" applyAlignment="1">
      <alignment horizontal="center" vertical="center"/>
    </xf>
    <xf numFmtId="189" fontId="9" fillId="0" borderId="65" xfId="3" applyNumberFormat="1" applyFont="1" applyFill="1" applyBorder="1" applyAlignment="1">
      <alignment horizontal="center" vertical="center"/>
    </xf>
    <xf numFmtId="200" fontId="9" fillId="0" borderId="67" xfId="3" applyNumberFormat="1" applyFont="1" applyFill="1" applyBorder="1" applyAlignment="1">
      <alignment vertical="top"/>
    </xf>
    <xf numFmtId="200" fontId="9" fillId="0" borderId="57" xfId="3" applyNumberFormat="1" applyFont="1" applyFill="1" applyBorder="1" applyAlignment="1">
      <alignment horizontal="center" vertical="top"/>
    </xf>
    <xf numFmtId="200" fontId="9" fillId="0" borderId="84" xfId="3" applyNumberFormat="1" applyFont="1" applyFill="1" applyBorder="1" applyAlignment="1">
      <alignment horizontal="center" vertical="top"/>
    </xf>
    <xf numFmtId="201" fontId="9" fillId="0" borderId="81" xfId="0" applyNumberFormat="1" applyFont="1" applyFill="1" applyBorder="1" applyAlignment="1">
      <alignment vertical="center"/>
    </xf>
    <xf numFmtId="202" fontId="9" fillId="0" borderId="51" xfId="0" applyNumberFormat="1" applyFont="1" applyFill="1" applyBorder="1" applyAlignment="1">
      <alignment vertical="center"/>
    </xf>
    <xf numFmtId="201" fontId="9" fillId="0" borderId="10" xfId="0" applyNumberFormat="1" applyFont="1" applyFill="1" applyBorder="1" applyAlignment="1">
      <alignment vertical="center"/>
    </xf>
    <xf numFmtId="201" fontId="9" fillId="0" borderId="51" xfId="0" applyNumberFormat="1" applyFont="1" applyFill="1" applyBorder="1" applyAlignment="1">
      <alignment vertical="center"/>
    </xf>
    <xf numFmtId="202" fontId="9" fillId="0" borderId="81" xfId="0" applyNumberFormat="1" applyFont="1" applyFill="1" applyBorder="1" applyAlignment="1">
      <alignment vertical="center"/>
    </xf>
    <xf numFmtId="201" fontId="9" fillId="0" borderId="8" xfId="0" applyNumberFormat="1" applyFont="1" applyFill="1" applyBorder="1" applyAlignment="1">
      <alignment vertical="center"/>
    </xf>
    <xf numFmtId="201" fontId="9" fillId="0" borderId="21" xfId="0" applyNumberFormat="1" applyFont="1" applyFill="1" applyBorder="1" applyAlignment="1">
      <alignment vertical="center"/>
    </xf>
    <xf numFmtId="202" fontId="9" fillId="0" borderId="67" xfId="0" applyNumberFormat="1" applyFont="1" applyFill="1" applyBorder="1" applyAlignment="1">
      <alignment vertical="center"/>
    </xf>
    <xf numFmtId="201" fontId="9" fillId="0" borderId="1" xfId="0" applyNumberFormat="1" applyFont="1" applyFill="1" applyBorder="1" applyAlignment="1">
      <alignment vertical="center"/>
    </xf>
    <xf numFmtId="201" fontId="9" fillId="0" borderId="67" xfId="0" applyNumberFormat="1" applyFont="1" applyFill="1" applyBorder="1" applyAlignment="1">
      <alignment vertical="center"/>
    </xf>
    <xf numFmtId="202" fontId="9" fillId="0" borderId="21" xfId="0" applyNumberFormat="1" applyFont="1" applyFill="1" applyBorder="1" applyAlignment="1">
      <alignment vertical="center"/>
    </xf>
    <xf numFmtId="201" fontId="9" fillId="0" borderId="2" xfId="0" applyNumberFormat="1" applyFont="1" applyFill="1" applyBorder="1" applyAlignment="1">
      <alignment vertical="center"/>
    </xf>
    <xf numFmtId="203" fontId="9" fillId="0" borderId="7" xfId="0" applyNumberFormat="1" applyFont="1" applyFill="1" applyBorder="1" applyAlignment="1">
      <alignment vertical="center"/>
    </xf>
    <xf numFmtId="203" fontId="9" fillId="0" borderId="37" xfId="0" applyNumberFormat="1" applyFont="1" applyFill="1" applyBorder="1" applyAlignment="1">
      <alignment vertical="center"/>
    </xf>
    <xf numFmtId="203" fontId="9" fillId="0" borderId="53" xfId="0" applyNumberFormat="1" applyFont="1" applyFill="1" applyBorder="1" applyAlignment="1">
      <alignment vertical="center"/>
    </xf>
    <xf numFmtId="203" fontId="9" fillId="0" borderId="9" xfId="0" applyNumberFormat="1" applyFont="1" applyFill="1" applyBorder="1" applyAlignment="1">
      <alignment vertical="center"/>
    </xf>
    <xf numFmtId="203" fontId="9" fillId="0" borderId="68" xfId="0" applyNumberFormat="1" applyFont="1" applyFill="1" applyBorder="1" applyAlignment="1">
      <alignment horizontal="right" vertical="center"/>
    </xf>
    <xf numFmtId="203" fontId="9" fillId="0" borderId="37" xfId="0" applyNumberFormat="1" applyFont="1" applyFill="1" applyBorder="1" applyAlignment="1">
      <alignment horizontal="right" vertical="center"/>
    </xf>
    <xf numFmtId="203" fontId="9" fillId="0" borderId="88" xfId="0" applyNumberFormat="1" applyFont="1" applyFill="1" applyBorder="1" applyAlignment="1">
      <alignment horizontal="right" vertical="center"/>
    </xf>
    <xf numFmtId="203" fontId="9" fillId="0" borderId="52" xfId="0" applyNumberFormat="1" applyFont="1" applyFill="1" applyBorder="1" applyAlignment="1">
      <alignment vertical="center"/>
    </xf>
    <xf numFmtId="203" fontId="9" fillId="0" borderId="52" xfId="0" applyNumberFormat="1" applyFont="1" applyFill="1" applyBorder="1" applyAlignment="1">
      <alignment horizontal="right" vertical="center"/>
    </xf>
    <xf numFmtId="203" fontId="9" fillId="0" borderId="68" xfId="0" applyNumberFormat="1" applyFont="1" applyFill="1" applyBorder="1" applyAlignment="1">
      <alignment vertical="center"/>
    </xf>
    <xf numFmtId="203" fontId="9" fillId="0" borderId="53" xfId="0" applyNumberFormat="1" applyFont="1" applyFill="1" applyBorder="1" applyAlignment="1">
      <alignment horizontal="right" vertical="center"/>
    </xf>
    <xf numFmtId="195" fontId="29" fillId="0" borderId="36" xfId="1" applyNumberFormat="1" applyFont="1" applyFill="1" applyBorder="1" applyAlignment="1">
      <alignment horizontal="right"/>
    </xf>
    <xf numFmtId="196" fontId="29" fillId="0" borderId="34" xfId="0" applyNumberFormat="1" applyFont="1" applyFill="1" applyBorder="1" applyAlignment="1">
      <alignment horizontal="center"/>
    </xf>
    <xf numFmtId="196" fontId="29" fillId="0" borderId="32" xfId="0" applyNumberFormat="1" applyFont="1" applyFill="1" applyBorder="1" applyAlignment="1">
      <alignment horizontal="center"/>
    </xf>
    <xf numFmtId="196" fontId="29" fillId="0" borderId="36" xfId="0" applyNumberFormat="1" applyFont="1" applyFill="1" applyBorder="1" applyAlignment="1">
      <alignment horizontal="center"/>
    </xf>
    <xf numFmtId="196" fontId="29" fillId="0" borderId="57" xfId="0" applyNumberFormat="1" applyFont="1" applyFill="1" applyBorder="1" applyAlignment="1">
      <alignment horizontal="center"/>
    </xf>
    <xf numFmtId="196" fontId="29" fillId="0" borderId="74" xfId="0" applyNumberFormat="1" applyFont="1" applyFill="1" applyBorder="1" applyAlignment="1">
      <alignment horizontal="center"/>
    </xf>
    <xf numFmtId="195" fontId="29" fillId="0" borderId="33" xfId="1" applyNumberFormat="1" applyFont="1" applyFill="1" applyBorder="1" applyAlignment="1">
      <alignment horizontal="right"/>
    </xf>
    <xf numFmtId="195" fontId="29" fillId="0" borderId="34" xfId="1" applyNumberFormat="1" applyFont="1" applyFill="1" applyBorder="1" applyAlignment="1">
      <alignment horizontal="right"/>
    </xf>
    <xf numFmtId="195" fontId="29" fillId="0" borderId="38" xfId="1" applyNumberFormat="1" applyFont="1" applyFill="1" applyBorder="1" applyAlignment="1">
      <alignment horizontal="right"/>
    </xf>
    <xf numFmtId="195" fontId="29" fillId="0" borderId="32" xfId="1" applyNumberFormat="1" applyFont="1" applyFill="1" applyBorder="1" applyAlignment="1">
      <alignment horizontal="right"/>
    </xf>
    <xf numFmtId="195" fontId="29" fillId="0" borderId="80" xfId="1" applyNumberFormat="1" applyFont="1" applyFill="1" applyBorder="1" applyAlignment="1">
      <alignment horizontal="right"/>
    </xf>
    <xf numFmtId="195" fontId="29" fillId="0" borderId="26" xfId="1" applyNumberFormat="1" applyFont="1" applyFill="1" applyBorder="1" applyAlignment="1">
      <alignment horizontal="right"/>
    </xf>
    <xf numFmtId="195" fontId="29" fillId="0" borderId="55" xfId="1" applyNumberFormat="1" applyFont="1" applyFill="1" applyBorder="1" applyAlignment="1">
      <alignment horizontal="right"/>
    </xf>
    <xf numFmtId="195" fontId="29" fillId="0" borderId="66" xfId="1" applyNumberFormat="1" applyFont="1" applyFill="1" applyBorder="1" applyAlignment="1">
      <alignment horizontal="right"/>
    </xf>
    <xf numFmtId="196" fontId="29" fillId="0" borderId="89" xfId="0" applyNumberFormat="1" applyFont="1" applyFill="1" applyBorder="1" applyAlignment="1">
      <alignment horizontal="center"/>
    </xf>
    <xf numFmtId="196" fontId="29" fillId="0" borderId="63" xfId="0" applyNumberFormat="1" applyFont="1" applyFill="1" applyBorder="1" applyAlignment="1">
      <alignment horizontal="center"/>
    </xf>
    <xf numFmtId="196" fontId="29" fillId="0" borderId="56" xfId="0" applyNumberFormat="1" applyFont="1" applyFill="1" applyBorder="1" applyAlignment="1">
      <alignment horizontal="center"/>
    </xf>
    <xf numFmtId="196" fontId="29" fillId="0" borderId="52" xfId="1" applyNumberFormat="1" applyFont="1" applyFill="1" applyBorder="1" applyAlignment="1">
      <alignment horizontal="right" vertical="center"/>
    </xf>
    <xf numFmtId="196" fontId="29" fillId="0" borderId="37" xfId="1" applyNumberFormat="1" applyFont="1" applyFill="1" applyBorder="1" applyAlignment="1">
      <alignment horizontal="right" vertical="center"/>
    </xf>
    <xf numFmtId="196" fontId="29" fillId="0" borderId="53" xfId="1" applyNumberFormat="1" applyFont="1" applyFill="1" applyBorder="1" applyAlignment="1">
      <alignment horizontal="right" vertical="center"/>
    </xf>
    <xf numFmtId="196" fontId="29" fillId="0" borderId="31" xfId="1" applyNumberFormat="1" applyFont="1" applyFill="1" applyBorder="1" applyAlignment="1">
      <alignment horizontal="right" vertical="center"/>
    </xf>
    <xf numFmtId="196" fontId="29" fillId="0" borderId="29" xfId="1" applyNumberFormat="1" applyFont="1" applyFill="1" applyBorder="1" applyAlignment="1">
      <alignment horizontal="right" vertical="center"/>
    </xf>
    <xf numFmtId="196" fontId="29" fillId="0" borderId="30" xfId="1" applyNumberFormat="1" applyFont="1" applyFill="1" applyBorder="1" applyAlignment="1">
      <alignment horizontal="right" vertical="center"/>
    </xf>
    <xf numFmtId="195" fontId="29" fillId="0" borderId="31" xfId="1" applyNumberFormat="1" applyFont="1" applyFill="1" applyBorder="1" applyAlignment="1">
      <alignment horizontal="center"/>
    </xf>
    <xf numFmtId="195" fontId="29" fillId="0" borderId="29" xfId="1" applyNumberFormat="1" applyFont="1" applyFill="1" applyBorder="1" applyAlignment="1">
      <alignment horizontal="center"/>
    </xf>
    <xf numFmtId="195" fontId="29" fillId="0" borderId="30" xfId="1" applyNumberFormat="1" applyFont="1" applyFill="1" applyBorder="1" applyAlignment="1">
      <alignment horizontal="center"/>
    </xf>
    <xf numFmtId="49" fontId="31" fillId="0" borderId="20" xfId="0" applyNumberFormat="1" applyFont="1" applyFill="1" applyBorder="1" applyAlignment="1">
      <alignment horizontal="center" vertical="top" wrapText="1"/>
    </xf>
    <xf numFmtId="189" fontId="32" fillId="0" borderId="101" xfId="0" applyNumberFormat="1" applyFont="1" applyFill="1" applyBorder="1" applyAlignment="1">
      <alignment horizontal="center"/>
    </xf>
    <xf numFmtId="200" fontId="9" fillId="0" borderId="79" xfId="3" applyNumberFormat="1" applyFont="1" applyFill="1" applyBorder="1" applyAlignment="1">
      <alignment horizontal="center" vertical="top"/>
    </xf>
    <xf numFmtId="189" fontId="9" fillId="0" borderId="64" xfId="3" applyNumberFormat="1" applyFont="1" applyFill="1" applyBorder="1" applyAlignment="1">
      <alignment horizontal="center" vertical="center"/>
    </xf>
    <xf numFmtId="204" fontId="9" fillId="0" borderId="77" xfId="3" applyNumberFormat="1" applyFont="1" applyFill="1" applyBorder="1" applyAlignment="1">
      <alignment vertical="center"/>
    </xf>
    <xf numFmtId="204" fontId="9" fillId="0" borderId="91" xfId="3" applyNumberFormat="1" applyFont="1" applyFill="1" applyBorder="1" applyAlignment="1">
      <alignment vertical="center"/>
    </xf>
    <xf numFmtId="204" fontId="9" fillId="0" borderId="74" xfId="3" applyNumberFormat="1" applyFont="1" applyFill="1" applyBorder="1" applyAlignment="1">
      <alignment vertical="center"/>
    </xf>
    <xf numFmtId="189" fontId="9" fillId="0" borderId="36" xfId="3" applyNumberFormat="1" applyFont="1" applyFill="1" applyBorder="1" applyAlignment="1" applyProtection="1">
      <alignment vertical="center"/>
      <protection locked="0"/>
    </xf>
    <xf numFmtId="189" fontId="9" fillId="0" borderId="36" xfId="3" applyNumberFormat="1" applyFont="1" applyFill="1" applyBorder="1" applyAlignment="1" applyProtection="1">
      <alignment horizontal="center" vertical="center"/>
      <protection locked="0"/>
    </xf>
    <xf numFmtId="189" fontId="9" fillId="0" borderId="34" xfId="3" applyNumberFormat="1" applyFont="1" applyFill="1" applyBorder="1" applyAlignment="1" applyProtection="1">
      <alignment horizontal="center" vertical="center"/>
    </xf>
    <xf numFmtId="189" fontId="9" fillId="0" borderId="74" xfId="3" applyNumberFormat="1" applyFont="1" applyFill="1" applyBorder="1" applyAlignment="1" applyProtection="1">
      <alignment horizontal="center" vertical="center"/>
    </xf>
    <xf numFmtId="189" fontId="9" fillId="0" borderId="36" xfId="3" applyNumberFormat="1" applyFont="1" applyFill="1" applyBorder="1" applyAlignment="1" applyProtection="1">
      <alignment horizontal="center" vertical="center"/>
    </xf>
    <xf numFmtId="189" fontId="9" fillId="0" borderId="32" xfId="3" applyNumberFormat="1" applyFont="1" applyFill="1" applyBorder="1" applyAlignment="1" applyProtection="1">
      <alignment horizontal="center" vertical="center"/>
    </xf>
    <xf numFmtId="189" fontId="9" fillId="0" borderId="36" xfId="3" applyNumberFormat="1" applyFont="1" applyFill="1" applyBorder="1" applyAlignment="1" applyProtection="1">
      <alignment vertical="center"/>
    </xf>
    <xf numFmtId="189" fontId="9" fillId="0" borderId="59" xfId="3" applyNumberFormat="1" applyFont="1" applyFill="1" applyBorder="1" applyAlignment="1" applyProtection="1">
      <alignment horizontal="center" vertical="center"/>
      <protection locked="0"/>
    </xf>
    <xf numFmtId="189" fontId="9" fillId="0" borderId="31" xfId="3" applyNumberFormat="1" applyFont="1" applyFill="1" applyBorder="1" applyAlignment="1" applyProtection="1">
      <alignment horizontal="center" vertical="center"/>
      <protection locked="0"/>
    </xf>
    <xf numFmtId="189" fontId="9" fillId="0" borderId="77" xfId="3" applyNumberFormat="1" applyFont="1" applyFill="1" applyBorder="1" applyAlignment="1" applyProtection="1">
      <alignment horizontal="center" vertical="center"/>
      <protection locked="0"/>
    </xf>
    <xf numFmtId="189" fontId="9" fillId="0" borderId="30" xfId="3" applyNumberFormat="1" applyFont="1" applyFill="1" applyBorder="1" applyAlignment="1" applyProtection="1">
      <alignment horizontal="center" vertical="center"/>
      <protection locked="0"/>
    </xf>
    <xf numFmtId="189" fontId="9" fillId="0" borderId="29" xfId="3" applyNumberFormat="1" applyFont="1" applyFill="1" applyBorder="1" applyAlignment="1" applyProtection="1">
      <alignment horizontal="center" vertical="center"/>
      <protection locked="0"/>
    </xf>
    <xf numFmtId="189" fontId="9" fillId="0" borderId="48" xfId="3" applyNumberFormat="1" applyFont="1" applyFill="1" applyBorder="1" applyAlignment="1" applyProtection="1">
      <alignment horizontal="center" vertical="center"/>
    </xf>
    <xf numFmtId="189" fontId="9" fillId="0" borderId="48" xfId="3" applyNumberFormat="1" applyFont="1" applyFill="1" applyBorder="1" applyAlignment="1" applyProtection="1">
      <alignment vertical="center"/>
      <protection locked="0"/>
    </xf>
    <xf numFmtId="189" fontId="9" fillId="0" borderId="29" xfId="3" applyNumberFormat="1" applyFont="1" applyFill="1" applyBorder="1" applyAlignment="1" applyProtection="1">
      <alignment vertical="center"/>
      <protection locked="0"/>
    </xf>
    <xf numFmtId="205" fontId="43" fillId="0" borderId="33" xfId="0" applyNumberFormat="1" applyFont="1" applyFill="1" applyBorder="1" applyAlignment="1">
      <alignment horizontal="center" vertical="center"/>
    </xf>
    <xf numFmtId="205" fontId="43" fillId="0" borderId="38" xfId="0" applyNumberFormat="1" applyFont="1" applyFill="1" applyBorder="1" applyAlignment="1">
      <alignment horizontal="center" vertical="center"/>
    </xf>
    <xf numFmtId="205" fontId="43" fillId="0" borderId="80" xfId="0" applyNumberFormat="1" applyFont="1" applyFill="1" applyBorder="1" applyAlignment="1">
      <alignment horizontal="center" vertical="center"/>
    </xf>
    <xf numFmtId="205" fontId="43" fillId="0" borderId="79" xfId="0" applyNumberFormat="1" applyFont="1" applyFill="1" applyBorder="1" applyAlignment="1">
      <alignment horizontal="center" vertical="center"/>
    </xf>
    <xf numFmtId="205" fontId="43" fillId="0" borderId="98" xfId="0" applyNumberFormat="1" applyFont="1" applyFill="1" applyBorder="1" applyAlignment="1">
      <alignment horizontal="center" vertical="center"/>
    </xf>
    <xf numFmtId="205" fontId="9" fillId="0" borderId="46" xfId="3" applyNumberFormat="1" applyFont="1" applyFill="1" applyBorder="1" applyAlignment="1">
      <alignment horizontal="center" vertical="center"/>
    </xf>
    <xf numFmtId="205" fontId="9" fillId="0" borderId="46" xfId="3" applyNumberFormat="1" applyFont="1" applyFill="1" applyBorder="1" applyAlignment="1">
      <alignment horizontal="center" vertical="center" shrinkToFit="1"/>
    </xf>
    <xf numFmtId="205" fontId="9" fillId="0" borderId="45" xfId="3" applyNumberFormat="1" applyFont="1" applyFill="1" applyBorder="1" applyAlignment="1">
      <alignment horizontal="center" vertical="center"/>
    </xf>
    <xf numFmtId="205" fontId="9" fillId="0" borderId="70" xfId="3" applyNumberFormat="1" applyFont="1" applyFill="1" applyBorder="1" applyAlignment="1">
      <alignment horizontal="center" vertical="center"/>
    </xf>
    <xf numFmtId="205" fontId="9" fillId="0" borderId="50" xfId="3" applyNumberFormat="1" applyFont="1" applyFill="1" applyBorder="1" applyAlignment="1" applyProtection="1">
      <alignment horizontal="center" vertical="center"/>
      <protection locked="0"/>
    </xf>
    <xf numFmtId="205" fontId="9" fillId="0" borderId="8" xfId="3" applyNumberFormat="1" applyFont="1" applyFill="1" applyBorder="1" applyAlignment="1" applyProtection="1">
      <alignment horizontal="center" vertical="center"/>
      <protection locked="0"/>
    </xf>
    <xf numFmtId="205" fontId="9" fillId="0" borderId="33" xfId="3" applyNumberFormat="1" applyFont="1" applyFill="1" applyBorder="1" applyAlignment="1" applyProtection="1">
      <alignment horizontal="center" vertical="center"/>
      <protection locked="0"/>
    </xf>
    <xf numFmtId="205" fontId="9" fillId="0" borderId="60" xfId="3" applyNumberFormat="1" applyFont="1" applyFill="1" applyBorder="1" applyAlignment="1">
      <alignment horizontal="center" vertical="center"/>
    </xf>
    <xf numFmtId="205" fontId="9" fillId="0" borderId="38" xfId="3" applyNumberFormat="1" applyFont="1" applyFill="1" applyBorder="1" applyAlignment="1">
      <alignment horizontal="center" vertical="center"/>
    </xf>
    <xf numFmtId="205" fontId="9" fillId="0" borderId="38" xfId="3" applyNumberFormat="1" applyFont="1" applyFill="1" applyBorder="1" applyAlignment="1" applyProtection="1">
      <alignment horizontal="center" vertical="center"/>
      <protection locked="0"/>
    </xf>
    <xf numFmtId="205" fontId="9" fillId="0" borderId="33" xfId="3" applyNumberFormat="1" applyFont="1" applyFill="1" applyBorder="1" applyAlignment="1">
      <alignment horizontal="center" vertical="center"/>
    </xf>
    <xf numFmtId="189" fontId="43" fillId="0" borderId="33" xfId="0" applyNumberFormat="1" applyFont="1" applyFill="1" applyBorder="1" applyAlignment="1">
      <alignment horizontal="center" vertical="center"/>
    </xf>
    <xf numFmtId="189" fontId="9" fillId="0" borderId="79" xfId="3" applyNumberFormat="1" applyFont="1" applyFill="1" applyBorder="1" applyAlignment="1" applyProtection="1">
      <alignment horizontal="center" vertical="center"/>
      <protection locked="0"/>
    </xf>
    <xf numFmtId="189" fontId="43" fillId="0" borderId="80" xfId="0" applyNumberFormat="1" applyFont="1" applyFill="1" applyBorder="1" applyAlignment="1">
      <alignment horizontal="center" vertical="center"/>
    </xf>
    <xf numFmtId="189" fontId="43" fillId="0" borderId="38" xfId="0" applyNumberFormat="1" applyFont="1" applyFill="1" applyBorder="1" applyAlignment="1">
      <alignment horizontal="center" vertical="center"/>
    </xf>
    <xf numFmtId="189" fontId="9" fillId="0" borderId="60" xfId="3" applyNumberFormat="1" applyFont="1" applyFill="1" applyBorder="1" applyAlignment="1">
      <alignment horizontal="center" vertical="center"/>
    </xf>
    <xf numFmtId="189" fontId="9" fillId="0" borderId="45" xfId="3" applyNumberFormat="1" applyFont="1" applyFill="1" applyBorder="1" applyAlignment="1">
      <alignment horizontal="center" vertical="center"/>
    </xf>
    <xf numFmtId="205" fontId="9" fillId="0" borderId="79" xfId="0" applyNumberFormat="1" applyFont="1" applyFill="1" applyBorder="1" applyAlignment="1" applyProtection="1">
      <alignment horizontal="center" vertical="center"/>
      <protection locked="0"/>
    </xf>
    <xf numFmtId="205" fontId="9" fillId="0" borderId="38" xfId="0" applyNumberFormat="1" applyFont="1" applyFill="1" applyBorder="1" applyAlignment="1" applyProtection="1">
      <alignment horizontal="center" vertical="center"/>
      <protection locked="0"/>
    </xf>
    <xf numFmtId="205" fontId="9" fillId="0" borderId="55" xfId="0" applyNumberFormat="1" applyFont="1" applyFill="1" applyBorder="1" applyAlignment="1" applyProtection="1">
      <alignment horizontal="center" vertical="center"/>
      <protection locked="0"/>
    </xf>
    <xf numFmtId="205" fontId="9" fillId="0" borderId="33" xfId="0" applyNumberFormat="1" applyFont="1" applyFill="1" applyBorder="1" applyAlignment="1" applyProtection="1">
      <alignment horizontal="center" vertical="center"/>
      <protection locked="0"/>
    </xf>
    <xf numFmtId="205" fontId="9" fillId="0" borderId="91" xfId="0" applyNumberFormat="1" applyFont="1" applyFill="1" applyBorder="1" applyAlignment="1" applyProtection="1">
      <alignment horizontal="center" vertical="center"/>
      <protection locked="0"/>
    </xf>
    <xf numFmtId="205" fontId="9" fillId="0" borderId="45" xfId="0" applyNumberFormat="1" applyFont="1" applyFill="1" applyBorder="1" applyAlignment="1">
      <alignment horizontal="center" vertical="center"/>
    </xf>
    <xf numFmtId="196" fontId="38" fillId="0" borderId="90" xfId="0" applyNumberFormat="1" applyFont="1" applyFill="1" applyBorder="1" applyAlignment="1">
      <alignment horizontal="center" vertical="center"/>
    </xf>
    <xf numFmtId="196" fontId="38" fillId="0" borderId="47" xfId="3" applyNumberFormat="1" applyFont="1" applyFill="1" applyBorder="1" applyAlignment="1">
      <alignment horizontal="center" vertical="center"/>
    </xf>
    <xf numFmtId="189" fontId="9" fillId="0" borderId="68" xfId="0" applyNumberFormat="1" applyFont="1" applyFill="1" applyBorder="1" applyAlignment="1" applyProtection="1">
      <alignment horizontal="center" vertical="center"/>
      <protection locked="0"/>
    </xf>
    <xf numFmtId="189" fontId="9" fillId="0" borderId="9" xfId="0" applyNumberFormat="1" applyFont="1" applyFill="1" applyBorder="1" applyAlignment="1" applyProtection="1">
      <alignment horizontal="center" vertical="center"/>
      <protection locked="0"/>
    </xf>
    <xf numFmtId="189" fontId="9" fillId="0" borderId="47" xfId="3" applyNumberFormat="1" applyFont="1" applyFill="1" applyBorder="1" applyAlignment="1">
      <alignment horizontal="center" vertical="center"/>
    </xf>
    <xf numFmtId="195" fontId="43" fillId="0" borderId="33" xfId="0" applyNumberFormat="1" applyFont="1" applyFill="1" applyBorder="1" applyAlignment="1">
      <alignment horizontal="center" vertical="center"/>
    </xf>
    <xf numFmtId="195" fontId="43" fillId="0" borderId="38" xfId="0" applyNumberFormat="1" applyFont="1" applyFill="1" applyBorder="1" applyAlignment="1">
      <alignment horizontal="center" vertical="center"/>
    </xf>
    <xf numFmtId="195" fontId="43" fillId="0" borderId="80" xfId="0" applyNumberFormat="1" applyFont="1" applyFill="1" applyBorder="1" applyAlignment="1">
      <alignment horizontal="center" vertical="center"/>
    </xf>
    <xf numFmtId="195" fontId="43" fillId="0" borderId="79" xfId="0" applyNumberFormat="1" applyFont="1" applyFill="1" applyBorder="1" applyAlignment="1">
      <alignment horizontal="center" vertical="center"/>
    </xf>
    <xf numFmtId="195" fontId="43" fillId="0" borderId="98" xfId="0" applyNumberFormat="1" applyFont="1" applyFill="1" applyBorder="1" applyAlignment="1">
      <alignment horizontal="center" vertical="center"/>
    </xf>
    <xf numFmtId="189" fontId="9" fillId="0" borderId="45" xfId="0" applyNumberFormat="1" applyFont="1" applyFill="1" applyBorder="1" applyAlignment="1">
      <alignment horizontal="center" vertical="center"/>
    </xf>
    <xf numFmtId="189" fontId="9" fillId="0" borderId="46" xfId="3" applyNumberFormat="1" applyFont="1" applyFill="1" applyBorder="1" applyAlignment="1">
      <alignment horizontal="center" vertical="center"/>
    </xf>
    <xf numFmtId="189" fontId="9" fillId="0" borderId="38" xfId="3" applyNumberFormat="1" applyFont="1" applyFill="1" applyBorder="1" applyAlignment="1" applyProtection="1">
      <alignment horizontal="center" vertical="center"/>
      <protection locked="0"/>
    </xf>
    <xf numFmtId="189" fontId="9" fillId="0" borderId="33" xfId="3" applyNumberFormat="1" applyFont="1" applyFill="1" applyBorder="1" applyAlignment="1" applyProtection="1">
      <alignment horizontal="center" vertical="center"/>
      <protection locked="0"/>
    </xf>
    <xf numFmtId="189" fontId="9" fillId="0" borderId="91" xfId="3" applyNumberFormat="1" applyFont="1" applyFill="1" applyBorder="1" applyAlignment="1" applyProtection="1">
      <alignment horizontal="center" vertical="center"/>
      <protection locked="0"/>
    </xf>
    <xf numFmtId="189" fontId="9" fillId="0" borderId="65" xfId="3" applyNumberFormat="1" applyFont="1" applyFill="1" applyBorder="1" applyAlignment="1" applyProtection="1">
      <alignment horizontal="center" vertical="center"/>
      <protection locked="0"/>
    </xf>
    <xf numFmtId="189" fontId="9" fillId="0" borderId="47" xfId="0" applyNumberFormat="1" applyFont="1" applyFill="1" applyBorder="1" applyAlignment="1">
      <alignment horizontal="center" vertical="center"/>
    </xf>
    <xf numFmtId="189" fontId="9" fillId="0" borderId="48" xfId="3" applyNumberFormat="1" applyFont="1" applyFill="1" applyBorder="1" applyAlignment="1">
      <alignment horizontal="center" vertical="center"/>
    </xf>
    <xf numFmtId="189" fontId="9" fillId="0" borderId="71" xfId="3" applyNumberFormat="1" applyFont="1" applyFill="1" applyBorder="1" applyAlignment="1">
      <alignment horizontal="center" vertical="center"/>
    </xf>
    <xf numFmtId="189" fontId="9" fillId="0" borderId="48" xfId="0" applyNumberFormat="1" applyFont="1" applyFill="1" applyBorder="1" applyAlignment="1">
      <alignment horizontal="center" vertical="center"/>
    </xf>
    <xf numFmtId="189" fontId="9" fillId="0" borderId="29" xfId="3" applyNumberFormat="1" applyFont="1" applyFill="1" applyBorder="1" applyAlignment="1">
      <alignment horizontal="center" vertical="center"/>
    </xf>
    <xf numFmtId="189" fontId="9" fillId="0" borderId="31" xfId="3" applyNumberFormat="1" applyFont="1" applyFill="1" applyBorder="1" applyAlignment="1">
      <alignment horizontal="center" vertical="center"/>
    </xf>
    <xf numFmtId="189" fontId="43" fillId="0" borderId="68" xfId="0" applyNumberFormat="1" applyFont="1" applyFill="1" applyBorder="1" applyAlignment="1">
      <alignment horizontal="center" vertical="center"/>
    </xf>
    <xf numFmtId="189" fontId="43" fillId="0" borderId="37" xfId="0" applyNumberFormat="1" applyFont="1" applyFill="1" applyBorder="1" applyAlignment="1">
      <alignment horizontal="center" vertical="center"/>
    </xf>
    <xf numFmtId="189" fontId="43" fillId="0" borderId="97" xfId="0" applyNumberFormat="1" applyFont="1" applyFill="1" applyBorder="1" applyAlignment="1">
      <alignment horizontal="center" vertical="center"/>
    </xf>
    <xf numFmtId="189" fontId="43" fillId="0" borderId="52" xfId="0" applyNumberFormat="1" applyFont="1" applyFill="1" applyBorder="1" applyAlignment="1">
      <alignment horizontal="center" vertical="center"/>
    </xf>
    <xf numFmtId="189" fontId="9" fillId="0" borderId="19" xfId="3" applyNumberFormat="1" applyFont="1" applyFill="1" applyBorder="1" applyAlignment="1" applyProtection="1">
      <alignment horizontal="center" vertical="center"/>
    </xf>
    <xf numFmtId="189" fontId="9" fillId="0" borderId="72" xfId="3" applyNumberFormat="1" applyFont="1" applyFill="1" applyBorder="1" applyAlignment="1" applyProtection="1">
      <alignment horizontal="center" vertical="center"/>
    </xf>
    <xf numFmtId="189" fontId="9" fillId="0" borderId="29" xfId="3" applyNumberFormat="1" applyFont="1" applyFill="1" applyBorder="1" applyAlignment="1" applyProtection="1">
      <alignment horizontal="center" vertical="center"/>
    </xf>
    <xf numFmtId="189" fontId="9" fillId="0" borderId="65" xfId="3" applyNumberFormat="1" applyFont="1" applyFill="1" applyBorder="1" applyAlignment="1" applyProtection="1">
      <alignment horizontal="center" vertical="center"/>
    </xf>
    <xf numFmtId="189" fontId="9" fillId="0" borderId="39" xfId="3" applyNumberFormat="1" applyFont="1" applyFill="1" applyBorder="1" applyAlignment="1" applyProtection="1">
      <alignment horizontal="center" vertical="center"/>
    </xf>
    <xf numFmtId="189" fontId="9" fillId="0" borderId="73" xfId="3" applyNumberFormat="1" applyFont="1" applyFill="1" applyBorder="1" applyAlignment="1" applyProtection="1">
      <alignment horizontal="center" vertical="center"/>
    </xf>
    <xf numFmtId="189" fontId="43" fillId="0" borderId="31" xfId="0" applyNumberFormat="1" applyFont="1" applyFill="1" applyBorder="1" applyAlignment="1">
      <alignment horizontal="center" vertical="center"/>
    </xf>
    <xf numFmtId="189" fontId="43" fillId="0" borderId="30" xfId="0" applyNumberFormat="1" applyFont="1" applyFill="1" applyBorder="1" applyAlignment="1">
      <alignment horizontal="center" vertical="center"/>
    </xf>
    <xf numFmtId="189" fontId="9" fillId="0" borderId="107" xfId="3" applyNumberFormat="1" applyFont="1" applyFill="1" applyBorder="1" applyAlignment="1" applyProtection="1">
      <alignment horizontal="center" vertical="center"/>
    </xf>
    <xf numFmtId="189" fontId="43" fillId="0" borderId="29" xfId="0" applyNumberFormat="1" applyFont="1" applyFill="1" applyBorder="1" applyAlignment="1">
      <alignment horizontal="center" vertical="center"/>
    </xf>
    <xf numFmtId="189" fontId="43" fillId="0" borderId="99" xfId="0" applyNumberFormat="1" applyFont="1" applyFill="1" applyBorder="1" applyAlignment="1">
      <alignment horizontal="center" vertical="center"/>
    </xf>
    <xf numFmtId="189" fontId="43" fillId="0" borderId="89" xfId="0" applyNumberFormat="1" applyFont="1" applyFill="1" applyBorder="1" applyAlignment="1">
      <alignment horizontal="center" vertical="center"/>
    </xf>
    <xf numFmtId="189" fontId="43" fillId="0" borderId="63" xfId="0" applyNumberFormat="1" applyFont="1" applyFill="1" applyBorder="1" applyAlignment="1">
      <alignment horizontal="center" vertical="center"/>
    </xf>
    <xf numFmtId="189" fontId="43" fillId="0" borderId="93" xfId="0" applyNumberFormat="1" applyFont="1" applyFill="1" applyBorder="1" applyAlignment="1">
      <alignment horizontal="center" vertical="center"/>
    </xf>
    <xf numFmtId="189" fontId="9" fillId="0" borderId="109" xfId="3" applyNumberFormat="1" applyFont="1" applyFill="1" applyBorder="1" applyAlignment="1" applyProtection="1">
      <alignment horizontal="center" vertical="center"/>
    </xf>
    <xf numFmtId="189" fontId="43" fillId="0" borderId="85" xfId="0" applyNumberFormat="1" applyFont="1" applyFill="1" applyBorder="1" applyAlignment="1">
      <alignment horizontal="center" vertical="center"/>
    </xf>
    <xf numFmtId="189" fontId="43" fillId="0" borderId="78" xfId="0" applyNumberFormat="1" applyFont="1" applyFill="1" applyBorder="1" applyAlignment="1">
      <alignment horizontal="center" vertical="center"/>
    </xf>
    <xf numFmtId="189" fontId="9" fillId="0" borderId="110" xfId="3" applyNumberFormat="1" applyFont="1" applyFill="1" applyBorder="1" applyAlignment="1" applyProtection="1">
      <alignment horizontal="center" vertical="center"/>
    </xf>
    <xf numFmtId="206" fontId="43" fillId="0" borderId="34" xfId="0" applyNumberFormat="1" applyFont="1" applyFill="1" applyBorder="1" applyAlignment="1">
      <alignment horizontal="center" vertical="center"/>
    </xf>
    <xf numFmtId="206" fontId="43" fillId="0" borderId="32" xfId="0" applyNumberFormat="1" applyFont="1" applyFill="1" applyBorder="1" applyAlignment="1">
      <alignment horizontal="center" vertical="center"/>
    </xf>
    <xf numFmtId="206" fontId="43" fillId="0" borderId="26" xfId="0" applyNumberFormat="1" applyFont="1" applyFill="1" applyBorder="1" applyAlignment="1">
      <alignment horizontal="center" vertical="center"/>
    </xf>
    <xf numFmtId="206" fontId="43" fillId="0" borderId="57" xfId="0" applyNumberFormat="1" applyFont="1" applyFill="1" applyBorder="1" applyAlignment="1">
      <alignment horizontal="center" vertical="center"/>
    </xf>
    <xf numFmtId="206" fontId="9" fillId="0" borderId="59" xfId="3" applyNumberFormat="1" applyFont="1" applyFill="1" applyBorder="1" applyAlignment="1">
      <alignment horizontal="center" vertical="center"/>
    </xf>
    <xf numFmtId="206" fontId="9" fillId="0" borderId="32" xfId="3" applyNumberFormat="1" applyFont="1" applyFill="1" applyBorder="1" applyAlignment="1" applyProtection="1">
      <alignment horizontal="center" vertical="center"/>
      <protection locked="0"/>
    </xf>
    <xf numFmtId="206" fontId="9" fillId="0" borderId="66" xfId="3" applyNumberFormat="1" applyFont="1" applyFill="1" applyBorder="1" applyAlignment="1" applyProtection="1">
      <alignment horizontal="center" vertical="center"/>
      <protection locked="0"/>
    </xf>
    <xf numFmtId="206" fontId="9" fillId="0" borderId="34" xfId="3" applyNumberFormat="1" applyFont="1" applyFill="1" applyBorder="1" applyAlignment="1" applyProtection="1">
      <alignment horizontal="center" vertical="center"/>
      <protection locked="0"/>
    </xf>
    <xf numFmtId="206" fontId="9" fillId="0" borderId="32" xfId="3" applyNumberFormat="1" applyFont="1" applyFill="1" applyBorder="1" applyAlignment="1">
      <alignment horizontal="center" vertical="center"/>
    </xf>
    <xf numFmtId="206" fontId="9" fillId="0" borderId="34" xfId="3" applyNumberFormat="1" applyFont="1" applyFill="1" applyBorder="1" applyAlignment="1">
      <alignment horizontal="center" vertical="center"/>
    </xf>
    <xf numFmtId="206" fontId="9" fillId="0" borderId="60" xfId="3" applyNumberFormat="1" applyFont="1" applyFill="1" applyBorder="1" applyAlignment="1">
      <alignment horizontal="center" vertical="center"/>
    </xf>
    <xf numFmtId="206" fontId="9" fillId="0" borderId="57" xfId="0" applyNumberFormat="1" applyFont="1" applyFill="1" applyBorder="1" applyAlignment="1" applyProtection="1">
      <alignment horizontal="center" vertical="center"/>
      <protection locked="0"/>
    </xf>
    <xf numFmtId="206" fontId="9" fillId="0" borderId="32" xfId="0" applyNumberFormat="1" applyFont="1" applyFill="1" applyBorder="1" applyAlignment="1" applyProtection="1">
      <alignment horizontal="center" vertical="center"/>
      <protection locked="0"/>
    </xf>
    <xf numFmtId="206" fontId="9" fillId="0" borderId="66" xfId="0" applyNumberFormat="1" applyFont="1" applyFill="1" applyBorder="1" applyAlignment="1" applyProtection="1">
      <alignment horizontal="center" vertical="center"/>
      <protection locked="0"/>
    </xf>
    <xf numFmtId="206" fontId="9" fillId="0" borderId="34" xfId="0" applyNumberFormat="1" applyFont="1" applyFill="1" applyBorder="1" applyAlignment="1" applyProtection="1">
      <alignment horizontal="center" vertical="center"/>
      <protection locked="0"/>
    </xf>
    <xf numFmtId="206" fontId="9" fillId="0" borderId="74" xfId="0" applyNumberFormat="1" applyFont="1" applyFill="1" applyBorder="1" applyAlignment="1" applyProtection="1">
      <alignment horizontal="center" vertical="center"/>
      <protection locked="0"/>
    </xf>
    <xf numFmtId="206" fontId="9" fillId="0" borderId="59" xfId="0" applyNumberFormat="1" applyFont="1" applyFill="1" applyBorder="1" applyAlignment="1">
      <alignment horizontal="center" vertical="center"/>
    </xf>
    <xf numFmtId="206" fontId="9" fillId="0" borderId="74" xfId="3" applyNumberFormat="1" applyFont="1" applyFill="1" applyBorder="1" applyAlignment="1" applyProtection="1">
      <alignment horizontal="center" vertical="center"/>
      <protection locked="0"/>
    </xf>
    <xf numFmtId="206" fontId="9" fillId="0" borderId="50" xfId="3" applyNumberFormat="1" applyFont="1" applyFill="1" applyBorder="1" applyAlignment="1" applyProtection="1">
      <alignment horizontal="center" vertical="center"/>
      <protection locked="0"/>
    </xf>
    <xf numFmtId="206" fontId="9" fillId="0" borderId="8" xfId="3" applyNumberFormat="1" applyFont="1" applyFill="1" applyBorder="1" applyAlignment="1" applyProtection="1">
      <alignment horizontal="center" vertical="center"/>
      <protection locked="0"/>
    </xf>
    <xf numFmtId="206" fontId="9" fillId="0" borderId="81" xfId="3" applyNumberFormat="1" applyFont="1" applyFill="1" applyBorder="1" applyAlignment="1" applyProtection="1">
      <alignment horizontal="center" vertical="center"/>
      <protection locked="0"/>
    </xf>
    <xf numFmtId="206" fontId="9" fillId="0" borderId="70" xfId="0" applyNumberFormat="1" applyFont="1" applyFill="1" applyBorder="1" applyAlignment="1">
      <alignment horizontal="center" vertical="center"/>
    </xf>
    <xf numFmtId="206" fontId="9" fillId="0" borderId="45" xfId="3" applyNumberFormat="1" applyFont="1" applyFill="1" applyBorder="1" applyAlignment="1">
      <alignment horizontal="center" vertical="center"/>
    </xf>
    <xf numFmtId="206" fontId="9" fillId="0" borderId="10" xfId="3" applyNumberFormat="1" applyFont="1" applyFill="1" applyBorder="1" applyAlignment="1">
      <alignment horizontal="center" vertical="center"/>
    </xf>
    <xf numFmtId="206" fontId="9" fillId="0" borderId="78" xfId="3" applyNumberFormat="1" applyFont="1" applyFill="1" applyBorder="1" applyAlignment="1" applyProtection="1">
      <alignment horizontal="center" vertical="center"/>
      <protection locked="0"/>
    </xf>
    <xf numFmtId="206" fontId="9" fillId="0" borderId="0" xfId="3" applyNumberFormat="1" applyFont="1" applyFill="1" applyBorder="1" applyAlignment="1" applyProtection="1">
      <alignment horizontal="center" vertical="center"/>
      <protection locked="0"/>
    </xf>
    <xf numFmtId="206" fontId="9" fillId="0" borderId="85" xfId="3" applyNumberFormat="1" applyFont="1" applyFill="1" applyBorder="1" applyAlignment="1" applyProtection="1">
      <alignment horizontal="center" vertical="center"/>
      <protection locked="0"/>
    </xf>
    <xf numFmtId="206" fontId="9" fillId="0" borderId="45" xfId="0" applyNumberFormat="1" applyFont="1" applyFill="1" applyBorder="1" applyAlignment="1">
      <alignment horizontal="center" vertical="center"/>
    </xf>
    <xf numFmtId="206" fontId="9" fillId="0" borderId="4" xfId="3" applyNumberFormat="1" applyFont="1" applyFill="1" applyBorder="1" applyAlignment="1">
      <alignment horizontal="center" vertical="center"/>
    </xf>
    <xf numFmtId="206" fontId="9" fillId="0" borderId="78" xfId="3" applyNumberFormat="1" applyFont="1" applyFill="1" applyBorder="1" applyAlignment="1">
      <alignment horizontal="center" vertical="center"/>
    </xf>
    <xf numFmtId="206" fontId="9" fillId="0" borderId="85" xfId="3" applyNumberFormat="1" applyFont="1" applyFill="1" applyBorder="1" applyAlignment="1">
      <alignment horizontal="center" vertical="center"/>
    </xf>
    <xf numFmtId="206" fontId="43" fillId="0" borderId="79" xfId="0" applyNumberFormat="1" applyFont="1" applyFill="1" applyBorder="1" applyAlignment="1">
      <alignment horizontal="center" vertical="center"/>
    </xf>
    <xf numFmtId="206" fontId="43" fillId="0" borderId="38" xfId="0" applyNumberFormat="1" applyFont="1" applyFill="1" applyBorder="1" applyAlignment="1">
      <alignment horizontal="center" vertical="center"/>
    </xf>
    <xf numFmtId="206" fontId="43" fillId="0" borderId="80" xfId="0" applyNumberFormat="1" applyFont="1" applyFill="1" applyBorder="1" applyAlignment="1">
      <alignment horizontal="center" vertical="center"/>
    </xf>
    <xf numFmtId="206" fontId="43" fillId="0" borderId="33" xfId="0" applyNumberFormat="1" applyFont="1" applyFill="1" applyBorder="1" applyAlignment="1">
      <alignment horizontal="center" vertical="center"/>
    </xf>
    <xf numFmtId="206" fontId="9" fillId="0" borderId="70" xfId="3" applyNumberFormat="1" applyFont="1" applyFill="1" applyBorder="1" applyAlignment="1" applyProtection="1">
      <alignment horizontal="center" vertical="center"/>
    </xf>
    <xf numFmtId="206" fontId="9" fillId="0" borderId="18" xfId="3" applyNumberFormat="1" applyFont="1" applyFill="1" applyBorder="1" applyAlignment="1" applyProtection="1">
      <alignment horizontal="center" vertical="center"/>
    </xf>
    <xf numFmtId="206" fontId="9" fillId="0" borderId="54" xfId="3" applyNumberFormat="1" applyFont="1" applyFill="1" applyBorder="1" applyAlignment="1" applyProtection="1">
      <alignment horizontal="center" vertical="center"/>
    </xf>
    <xf numFmtId="206" fontId="9" fillId="0" borderId="38" xfId="3" applyNumberFormat="1" applyFont="1" applyFill="1" applyBorder="1" applyAlignment="1" applyProtection="1">
      <alignment horizontal="center" vertical="center"/>
    </xf>
    <xf numFmtId="206" fontId="9" fillId="0" borderId="55" xfId="3" applyNumberFormat="1" applyFont="1" applyFill="1" applyBorder="1" applyAlignment="1" applyProtection="1">
      <alignment horizontal="center" vertical="center"/>
    </xf>
    <xf numFmtId="206" fontId="9" fillId="0" borderId="62" xfId="3" applyNumberFormat="1" applyFont="1" applyFill="1" applyBorder="1" applyAlignment="1" applyProtection="1">
      <alignment horizontal="center" vertical="center"/>
    </xf>
    <xf numFmtId="206" fontId="9" fillId="0" borderId="63" xfId="3" applyNumberFormat="1" applyFont="1" applyFill="1" applyBorder="1" applyAlignment="1" applyProtection="1">
      <alignment horizontal="center" vertical="center"/>
    </xf>
    <xf numFmtId="206" fontId="9" fillId="0" borderId="64" xfId="3" applyNumberFormat="1" applyFont="1" applyFill="1" applyBorder="1" applyAlignment="1" applyProtection="1">
      <alignment horizontal="center" vertical="center"/>
    </xf>
    <xf numFmtId="206" fontId="43" fillId="0" borderId="95" xfId="0" applyNumberFormat="1" applyFont="1" applyFill="1" applyBorder="1" applyAlignment="1">
      <alignment horizontal="center" vertical="center"/>
    </xf>
    <xf numFmtId="206" fontId="43" fillId="0" borderId="96" xfId="0" applyNumberFormat="1" applyFont="1" applyFill="1" applyBorder="1" applyAlignment="1">
      <alignment horizontal="center" vertical="center"/>
    </xf>
    <xf numFmtId="206" fontId="43" fillId="0" borderId="98" xfId="0" applyNumberFormat="1" applyFont="1" applyFill="1" applyBorder="1" applyAlignment="1">
      <alignment horizontal="center" vertical="center"/>
    </xf>
    <xf numFmtId="206" fontId="9" fillId="0" borderId="106" xfId="3" applyNumberFormat="1" applyFont="1" applyFill="1" applyBorder="1" applyAlignment="1" applyProtection="1">
      <alignment horizontal="center" vertical="center"/>
    </xf>
    <xf numFmtId="206" fontId="43" fillId="0" borderId="55" xfId="0" applyNumberFormat="1" applyFont="1" applyFill="1" applyBorder="1" applyAlignment="1">
      <alignment horizontal="center" vertical="center"/>
    </xf>
    <xf numFmtId="206" fontId="43" fillId="0" borderId="91" xfId="0" applyNumberFormat="1" applyFont="1" applyFill="1" applyBorder="1" applyAlignment="1">
      <alignment horizontal="center" vertical="center"/>
    </xf>
    <xf numFmtId="206" fontId="43" fillId="0" borderId="35" xfId="0" applyNumberFormat="1" applyFont="1" applyFill="1" applyBorder="1" applyAlignment="1">
      <alignment horizontal="center" vertical="center"/>
    </xf>
    <xf numFmtId="206" fontId="43" fillId="0" borderId="108" xfId="0" applyNumberFormat="1" applyFont="1" applyFill="1" applyBorder="1" applyAlignment="1">
      <alignment horizontal="center" vertical="center"/>
    </xf>
    <xf numFmtId="206" fontId="9" fillId="0" borderId="80" xfId="3" applyNumberFormat="1" applyFont="1" applyFill="1" applyBorder="1" applyAlignment="1" applyProtection="1">
      <alignment horizontal="center" vertical="center"/>
    </xf>
    <xf numFmtId="206" fontId="9" fillId="0" borderId="46" xfId="3" applyNumberFormat="1" applyFont="1" applyFill="1" applyBorder="1" applyAlignment="1">
      <alignment horizontal="center" vertical="center"/>
    </xf>
    <xf numFmtId="206" fontId="9" fillId="0" borderId="49" xfId="3" applyNumberFormat="1" applyFont="1" applyFill="1" applyBorder="1" applyAlignment="1">
      <alignment horizontal="center" vertical="center"/>
    </xf>
    <xf numFmtId="206" fontId="9" fillId="0" borderId="50" xfId="3" applyNumberFormat="1" applyFont="1" applyFill="1" applyBorder="1" applyAlignment="1">
      <alignment horizontal="center" vertical="center"/>
    </xf>
    <xf numFmtId="206" fontId="9" fillId="0" borderId="51" xfId="3" applyNumberFormat="1" applyFont="1" applyFill="1" applyBorder="1" applyAlignment="1">
      <alignment horizontal="center" vertical="center"/>
    </xf>
    <xf numFmtId="206" fontId="9" fillId="0" borderId="5" xfId="3" applyNumberFormat="1" applyFont="1" applyFill="1" applyBorder="1" applyAlignment="1">
      <alignment horizontal="center" vertical="center"/>
    </xf>
    <xf numFmtId="206" fontId="9" fillId="0" borderId="70" xfId="3" applyNumberFormat="1" applyFont="1" applyFill="1" applyBorder="1" applyAlignment="1" applyProtection="1">
      <alignment horizontal="center" vertical="center"/>
      <protection locked="0"/>
    </xf>
    <xf numFmtId="195" fontId="29" fillId="0" borderId="21" xfId="1" applyNumberFormat="1" applyFont="1" applyFill="1" applyBorder="1" applyAlignment="1">
      <alignment horizontal="right" vertical="center"/>
    </xf>
    <xf numFmtId="195" fontId="29" fillId="0" borderId="22" xfId="1" applyNumberFormat="1" applyFont="1" applyFill="1" applyBorder="1" applyAlignment="1">
      <alignment horizontal="right" vertical="center"/>
    </xf>
    <xf numFmtId="195" fontId="29" fillId="0" borderId="1" xfId="0" applyNumberFormat="1" applyFont="1" applyFill="1" applyBorder="1" applyAlignment="1">
      <alignment vertical="center"/>
    </xf>
    <xf numFmtId="195" fontId="29" fillId="0" borderId="67" xfId="0" applyNumberFormat="1" applyFont="1" applyFill="1" applyBorder="1" applyAlignment="1">
      <alignment vertical="center"/>
    </xf>
    <xf numFmtId="195" fontId="29" fillId="0" borderId="22" xfId="0" applyNumberFormat="1" applyFont="1" applyFill="1" applyBorder="1" applyAlignment="1">
      <alignment vertical="center"/>
    </xf>
    <xf numFmtId="195" fontId="29" fillId="0" borderId="23" xfId="0" applyNumberFormat="1" applyFont="1" applyFill="1" applyBorder="1" applyAlignment="1">
      <alignment vertical="center"/>
    </xf>
    <xf numFmtId="206" fontId="29" fillId="0" borderId="33" xfId="1" applyNumberFormat="1" applyFont="1" applyFill="1" applyBorder="1" applyAlignment="1">
      <alignment horizontal="right" vertical="center"/>
    </xf>
    <xf numFmtId="206" fontId="29" fillId="0" borderId="38" xfId="1" applyNumberFormat="1" applyFont="1" applyFill="1" applyBorder="1" applyAlignment="1">
      <alignment horizontal="right" vertical="center"/>
    </xf>
    <xf numFmtId="206" fontId="29" fillId="0" borderId="80" xfId="0" applyNumberFormat="1" applyFont="1" applyFill="1" applyBorder="1" applyAlignment="1"/>
    <xf numFmtId="206" fontId="29" fillId="0" borderId="80" xfId="0" applyNumberFormat="1" applyFont="1" applyFill="1" applyBorder="1" applyAlignment="1">
      <alignment vertical="center"/>
    </xf>
    <xf numFmtId="206" fontId="29" fillId="0" borderId="79" xfId="0" applyNumberFormat="1" applyFont="1" applyFill="1" applyBorder="1" applyAlignment="1"/>
    <xf numFmtId="206" fontId="29" fillId="0" borderId="38" xfId="0" applyNumberFormat="1" applyFont="1" applyFill="1" applyBorder="1" applyAlignment="1"/>
    <xf numFmtId="206" fontId="29" fillId="0" borderId="63" xfId="0" applyNumberFormat="1" applyFont="1" applyFill="1" applyBorder="1" applyAlignment="1"/>
    <xf numFmtId="206" fontId="29" fillId="0" borderId="56" xfId="0" applyNumberFormat="1" applyFont="1" applyFill="1" applyBorder="1" applyAlignment="1"/>
    <xf numFmtId="195" fontId="29" fillId="0" borderId="2" xfId="1" applyNumberFormat="1" applyFont="1" applyFill="1" applyBorder="1" applyAlignment="1">
      <alignment horizontal="right" vertical="center"/>
    </xf>
    <xf numFmtId="195" fontId="29" fillId="0" borderId="21" xfId="0" applyNumberFormat="1" applyFont="1" applyFill="1" applyBorder="1" applyAlignment="1">
      <alignment vertical="center"/>
    </xf>
    <xf numFmtId="206" fontId="29" fillId="0" borderId="55" xfId="1" applyNumberFormat="1" applyFont="1" applyFill="1" applyBorder="1" applyAlignment="1">
      <alignment horizontal="right" vertical="center"/>
    </xf>
    <xf numFmtId="206" fontId="29" fillId="0" borderId="35" xfId="0" applyNumberFormat="1" applyFont="1" applyFill="1" applyBorder="1" applyAlignment="1"/>
    <xf numFmtId="206" fontId="29" fillId="0" borderId="33" xfId="0" applyNumberFormat="1" applyFont="1" applyFill="1" applyBorder="1" applyAlignment="1"/>
    <xf numFmtId="207" fontId="29" fillId="0" borderId="43" xfId="0" applyNumberFormat="1" applyFont="1" applyFill="1" applyBorder="1" applyAlignment="1">
      <alignment horizontal="center"/>
    </xf>
    <xf numFmtId="207" fontId="29" fillId="0" borderId="39" xfId="0" applyNumberFormat="1" applyFont="1" applyFill="1" applyBorder="1" applyAlignment="1">
      <alignment horizontal="center"/>
    </xf>
    <xf numFmtId="207" fontId="29" fillId="0" borderId="20" xfId="0" applyNumberFormat="1" applyFont="1" applyFill="1" applyBorder="1" applyAlignment="1">
      <alignment horizontal="center"/>
    </xf>
    <xf numFmtId="207" fontId="29" fillId="0" borderId="58" xfId="0" applyNumberFormat="1" applyFont="1" applyFill="1" applyBorder="1" applyAlignment="1">
      <alignment horizontal="center"/>
    </xf>
    <xf numFmtId="207" fontId="29" fillId="0" borderId="41" xfId="0" applyNumberFormat="1" applyFont="1" applyFill="1" applyBorder="1" applyAlignment="1">
      <alignment horizontal="center"/>
    </xf>
    <xf numFmtId="206" fontId="29" fillId="0" borderId="43" xfId="0" applyNumberFormat="1" applyFont="1" applyFill="1" applyBorder="1" applyAlignment="1">
      <alignment horizontal="center"/>
    </xf>
    <xf numFmtId="206" fontId="29" fillId="0" borderId="39" xfId="0" applyNumberFormat="1" applyFont="1" applyFill="1" applyBorder="1" applyAlignment="1">
      <alignment horizontal="center"/>
    </xf>
    <xf numFmtId="206" fontId="29" fillId="0" borderId="58" xfId="0" applyNumberFormat="1" applyFont="1" applyFill="1" applyBorder="1" applyAlignment="1">
      <alignment horizontal="center"/>
    </xf>
    <xf numFmtId="206" fontId="29" fillId="0" borderId="41" xfId="0" applyNumberFormat="1" applyFont="1" applyFill="1" applyBorder="1" applyAlignment="1">
      <alignment horizontal="center"/>
    </xf>
    <xf numFmtId="206" fontId="29" fillId="0" borderId="20" xfId="0" applyNumberFormat="1" applyFont="1" applyFill="1" applyBorder="1" applyAlignment="1">
      <alignment horizontal="center"/>
    </xf>
    <xf numFmtId="195" fontId="29" fillId="0" borderId="23" xfId="1" applyNumberFormat="1" applyFont="1" applyFill="1" applyBorder="1" applyAlignment="1">
      <alignment horizontal="right" vertical="center"/>
    </xf>
    <xf numFmtId="206" fontId="29" fillId="0" borderId="35" xfId="1" applyNumberFormat="1" applyFont="1" applyFill="1" applyBorder="1" applyAlignment="1">
      <alignment horizontal="right" vertical="center"/>
    </xf>
    <xf numFmtId="206" fontId="29" fillId="0" borderId="35" xfId="0" applyNumberFormat="1" applyFont="1" applyFill="1" applyBorder="1" applyAlignment="1">
      <alignment vertical="center"/>
    </xf>
    <xf numFmtId="206" fontId="29" fillId="0" borderId="76" xfId="0" applyNumberFormat="1" applyFont="1" applyFill="1" applyBorder="1" applyAlignment="1"/>
    <xf numFmtId="206" fontId="29" fillId="0" borderId="34" xfId="0" applyNumberFormat="1" applyFont="1" applyFill="1" applyBorder="1" applyAlignment="1">
      <alignment horizontal="center"/>
    </xf>
    <xf numFmtId="206" fontId="29" fillId="0" borderId="32" xfId="0" applyNumberFormat="1" applyFont="1" applyFill="1" applyBorder="1" applyAlignment="1">
      <alignment horizontal="center"/>
    </xf>
    <xf numFmtId="206" fontId="29" fillId="0" borderId="36" xfId="0" applyNumberFormat="1" applyFont="1" applyFill="1" applyBorder="1" applyAlignment="1">
      <alignment horizontal="center"/>
    </xf>
    <xf numFmtId="206" fontId="29" fillId="0" borderId="89" xfId="0" applyNumberFormat="1" applyFont="1" applyFill="1" applyBorder="1" applyAlignment="1"/>
    <xf numFmtId="206" fontId="29" fillId="0" borderId="74" xfId="0" applyNumberFormat="1" applyFont="1" applyFill="1" applyBorder="1" applyAlignment="1">
      <alignment horizontal="center"/>
    </xf>
    <xf numFmtId="206" fontId="29" fillId="0" borderId="31" xfId="0" applyNumberFormat="1" applyFont="1" applyFill="1" applyBorder="1" applyAlignment="1">
      <alignment horizontal="center"/>
    </xf>
    <xf numFmtId="206" fontId="29" fillId="0" borderId="30" xfId="0" applyNumberFormat="1" applyFont="1" applyFill="1" applyBorder="1" applyAlignment="1">
      <alignment horizontal="center"/>
    </xf>
    <xf numFmtId="206" fontId="29" fillId="0" borderId="57" xfId="0" applyNumberFormat="1" applyFont="1" applyFill="1" applyBorder="1" applyAlignment="1">
      <alignment horizontal="center"/>
    </xf>
    <xf numFmtId="206" fontId="29" fillId="0" borderId="29" xfId="0" applyNumberFormat="1" applyFont="1" applyFill="1" applyBorder="1" applyAlignment="1">
      <alignment horizontal="center"/>
    </xf>
    <xf numFmtId="206" fontId="29" fillId="0" borderId="87" xfId="0" applyNumberFormat="1" applyFont="1" applyFill="1" applyBorder="1" applyAlignment="1">
      <alignment horizontal="center"/>
    </xf>
    <xf numFmtId="195" fontId="29" fillId="0" borderId="21" xfId="0" applyNumberFormat="1" applyFont="1" applyFill="1" applyBorder="1" applyAlignment="1" applyProtection="1">
      <protection locked="0"/>
    </xf>
    <xf numFmtId="195" fontId="29" fillId="0" borderId="22" xfId="0" applyNumberFormat="1" applyFont="1" applyFill="1" applyBorder="1" applyAlignment="1" applyProtection="1">
      <alignment vertical="center"/>
      <protection locked="0"/>
    </xf>
    <xf numFmtId="195" fontId="29" fillId="0" borderId="21" xfId="0" applyNumberFormat="1" applyFont="1" applyFill="1" applyBorder="1" applyAlignment="1" applyProtection="1">
      <alignment vertical="center"/>
      <protection locked="0"/>
    </xf>
    <xf numFmtId="206" fontId="29" fillId="0" borderId="89" xfId="0" applyNumberFormat="1" applyFont="1" applyFill="1" applyBorder="1" applyAlignment="1" applyProtection="1">
      <protection locked="0"/>
    </xf>
    <xf numFmtId="206" fontId="29" fillId="0" borderId="63" xfId="0" applyNumberFormat="1" applyFont="1" applyFill="1" applyBorder="1" applyAlignment="1" applyProtection="1">
      <protection locked="0"/>
    </xf>
    <xf numFmtId="206" fontId="29" fillId="0" borderId="63" xfId="0" applyNumberFormat="1" applyFont="1" applyFill="1" applyBorder="1" applyAlignment="1" applyProtection="1">
      <alignment vertical="center"/>
      <protection locked="0"/>
    </xf>
    <xf numFmtId="206" fontId="29" fillId="0" borderId="19" xfId="0" applyNumberFormat="1" applyFont="1" applyFill="1" applyBorder="1" applyAlignment="1">
      <alignment horizontal="center"/>
    </xf>
    <xf numFmtId="206" fontId="29" fillId="0" borderId="73" xfId="0" applyNumberFormat="1" applyFont="1" applyFill="1" applyBorder="1" applyAlignment="1">
      <alignment horizontal="center"/>
    </xf>
    <xf numFmtId="206" fontId="29" fillId="0" borderId="77" xfId="0" applyNumberFormat="1" applyFont="1" applyFill="1" applyBorder="1" applyAlignment="1">
      <alignment horizontal="center"/>
    </xf>
    <xf numFmtId="207" fontId="10" fillId="0" borderId="21" xfId="1" applyNumberFormat="1" applyFont="1" applyFill="1" applyBorder="1" applyAlignment="1">
      <alignment horizontal="right" vertical="center"/>
    </xf>
    <xf numFmtId="207" fontId="10" fillId="0" borderId="22" xfId="1" applyNumberFormat="1" applyFont="1" applyFill="1" applyBorder="1" applyAlignment="1">
      <alignment horizontal="right" vertical="center"/>
    </xf>
    <xf numFmtId="207" fontId="10" fillId="0" borderId="23" xfId="3" applyNumberFormat="1" applyFont="1" applyFill="1" applyBorder="1" applyAlignment="1">
      <alignment vertical="center"/>
    </xf>
    <xf numFmtId="207" fontId="10" fillId="0" borderId="21" xfId="3" applyNumberFormat="1" applyFont="1" applyFill="1" applyBorder="1" applyAlignment="1">
      <alignment vertical="center"/>
    </xf>
    <xf numFmtId="207" fontId="10" fillId="0" borderId="22" xfId="3" applyNumberFormat="1" applyFont="1" applyFill="1" applyBorder="1" applyAlignment="1">
      <alignment vertical="center"/>
    </xf>
    <xf numFmtId="207" fontId="28" fillId="0" borderId="21" xfId="0" applyNumberFormat="1" applyFont="1" applyFill="1" applyBorder="1" applyAlignment="1">
      <alignment horizontal="center" vertical="center"/>
    </xf>
    <xf numFmtId="207" fontId="28" fillId="0" borderId="22" xfId="0" applyNumberFormat="1" applyFont="1" applyFill="1" applyBorder="1" applyAlignment="1">
      <alignment horizontal="center" vertical="center"/>
    </xf>
    <xf numFmtId="207" fontId="28" fillId="0" borderId="23" xfId="0" applyNumberFormat="1" applyFont="1" applyFill="1" applyBorder="1" applyAlignment="1">
      <alignment horizontal="center" vertical="center"/>
    </xf>
    <xf numFmtId="189" fontId="31" fillId="0" borderId="43" xfId="0" applyNumberFormat="1" applyFont="1" applyFill="1" applyBorder="1" applyAlignment="1"/>
    <xf numFmtId="189" fontId="31" fillId="0" borderId="34" xfId="0" applyNumberFormat="1" applyFont="1" applyFill="1" applyBorder="1" applyAlignment="1"/>
    <xf numFmtId="189" fontId="31" fillId="0" borderId="18" xfId="0" applyNumberFormat="1" applyFont="1" applyFill="1" applyBorder="1" applyAlignment="1" applyProtection="1">
      <protection locked="0"/>
    </xf>
    <xf numFmtId="189" fontId="31" fillId="0" borderId="34" xfId="0" applyNumberFormat="1" applyFont="1" applyFill="1" applyBorder="1" applyAlignment="1" applyProtection="1">
      <protection locked="0"/>
    </xf>
    <xf numFmtId="189" fontId="31" fillId="0" borderId="62" xfId="0" applyNumberFormat="1" applyFont="1" applyFill="1" applyBorder="1" applyAlignment="1" applyProtection="1">
      <protection locked="0"/>
    </xf>
    <xf numFmtId="189" fontId="31" fillId="0" borderId="7" xfId="0" applyNumberFormat="1" applyFont="1" applyFill="1" applyBorder="1" applyAlignment="1" applyProtection="1">
      <protection locked="0"/>
    </xf>
    <xf numFmtId="189" fontId="31" fillId="0" borderId="27" xfId="0" applyNumberFormat="1" applyFont="1" applyFill="1" applyBorder="1" applyAlignment="1" applyProtection="1">
      <protection locked="0"/>
    </xf>
    <xf numFmtId="189" fontId="31" fillId="0" borderId="18" xfId="0" applyNumberFormat="1" applyFont="1" applyFill="1" applyBorder="1" applyAlignment="1"/>
    <xf numFmtId="189" fontId="31" fillId="0" borderId="89" xfId="0" applyNumberFormat="1" applyFont="1" applyFill="1" applyBorder="1" applyAlignment="1"/>
    <xf numFmtId="189" fontId="31" fillId="0" borderId="52" xfId="0" applyNumberFormat="1" applyFont="1" applyFill="1" applyBorder="1" applyAlignment="1"/>
    <xf numFmtId="189" fontId="31" fillId="0" borderId="44" xfId="0" applyNumberFormat="1" applyFont="1" applyFill="1" applyBorder="1" applyAlignment="1"/>
    <xf numFmtId="189" fontId="31" fillId="0" borderId="19" xfId="0" applyNumberFormat="1" applyFont="1" applyFill="1" applyBorder="1" applyAlignment="1"/>
    <xf numFmtId="189" fontId="31" fillId="0" borderId="62" xfId="0" applyNumberFormat="1" applyFont="1" applyFill="1" applyBorder="1" applyAlignment="1"/>
    <xf numFmtId="189" fontId="31" fillId="0" borderId="7" xfId="0" applyNumberFormat="1" applyFont="1" applyFill="1" applyBorder="1" applyAlignment="1"/>
    <xf numFmtId="189" fontId="31" fillId="0" borderId="27" xfId="0" applyNumberFormat="1" applyFont="1" applyFill="1" applyBorder="1" applyAlignment="1"/>
    <xf numFmtId="189" fontId="31" fillId="0" borderId="34" xfId="0" applyNumberFormat="1" applyFont="1" applyFill="1" applyBorder="1" applyAlignment="1">
      <alignment horizontal="right"/>
    </xf>
    <xf numFmtId="189" fontId="31" fillId="0" borderId="18" xfId="0" applyNumberFormat="1" applyFont="1" applyFill="1" applyBorder="1" applyAlignment="1">
      <alignment horizontal="right"/>
    </xf>
    <xf numFmtId="189" fontId="31" fillId="0" borderId="19" xfId="0" applyNumberFormat="1" applyFont="1" applyFill="1" applyBorder="1" applyAlignment="1">
      <alignment horizontal="right"/>
    </xf>
    <xf numFmtId="189" fontId="31" fillId="0" borderId="89" xfId="0" applyNumberFormat="1" applyFont="1" applyFill="1" applyBorder="1" applyAlignment="1">
      <alignment horizontal="right"/>
    </xf>
    <xf numFmtId="189" fontId="31" fillId="0" borderId="52" xfId="0" applyNumberFormat="1" applyFont="1" applyFill="1" applyBorder="1" applyAlignment="1">
      <alignment horizontal="right"/>
    </xf>
    <xf numFmtId="189" fontId="31" fillId="0" borderId="44" xfId="0" applyNumberFormat="1" applyFont="1" applyFill="1" applyBorder="1" applyAlignment="1">
      <alignment horizontal="right"/>
    </xf>
    <xf numFmtId="189" fontId="31" fillId="0" borderId="43" xfId="0" applyNumberFormat="1" applyFont="1" applyFill="1" applyBorder="1" applyAlignment="1">
      <alignment horizontal="right"/>
    </xf>
    <xf numFmtId="189" fontId="31" fillId="0" borderId="102" xfId="0" applyNumberFormat="1" applyFont="1" applyFill="1" applyBorder="1" applyAlignment="1">
      <alignment horizontal="right"/>
    </xf>
    <xf numFmtId="189" fontId="31" fillId="0" borderId="102" xfId="0" applyNumberFormat="1" applyFont="1" applyFill="1" applyBorder="1" applyAlignment="1"/>
    <xf numFmtId="189" fontId="31" fillId="0" borderId="85" xfId="0" applyNumberFormat="1" applyFont="1" applyFill="1" applyBorder="1" applyAlignment="1"/>
    <xf numFmtId="189" fontId="31" fillId="0" borderId="6" xfId="0" applyNumberFormat="1" applyFont="1" applyFill="1" applyBorder="1" applyAlignment="1" applyProtection="1">
      <protection locked="0"/>
    </xf>
    <xf numFmtId="189" fontId="31" fillId="0" borderId="52" xfId="0" applyNumberFormat="1" applyFont="1" applyFill="1" applyBorder="1" applyAlignment="1" applyProtection="1">
      <protection locked="0"/>
    </xf>
    <xf numFmtId="189" fontId="31" fillId="0" borderId="44" xfId="0" applyNumberFormat="1" applyFont="1" applyFill="1" applyBorder="1" applyAlignment="1" applyProtection="1">
      <protection locked="0"/>
    </xf>
    <xf numFmtId="189" fontId="31" fillId="0" borderId="6" xfId="0" applyNumberFormat="1" applyFont="1" applyFill="1" applyBorder="1" applyAlignment="1"/>
    <xf numFmtId="209" fontId="31" fillId="0" borderId="32" xfId="0" applyNumberFormat="1" applyFont="1" applyFill="1" applyBorder="1" applyAlignment="1"/>
    <xf numFmtId="209" fontId="31" fillId="0" borderId="37" xfId="0" applyNumberFormat="1" applyFont="1" applyFill="1" applyBorder="1" applyAlignment="1"/>
    <xf numFmtId="209" fontId="31" fillId="0" borderId="40" xfId="0" applyNumberFormat="1" applyFont="1" applyFill="1" applyBorder="1" applyAlignment="1"/>
    <xf numFmtId="209" fontId="31" fillId="0" borderId="32" xfId="0" applyNumberFormat="1" applyFont="1" applyFill="1" applyBorder="1" applyAlignment="1">
      <alignment horizontal="right"/>
    </xf>
    <xf numFmtId="209" fontId="31" fillId="0" borderId="100" xfId="0" applyNumberFormat="1" applyFont="1" applyFill="1" applyBorder="1" applyAlignment="1">
      <alignment horizontal="right"/>
    </xf>
    <xf numFmtId="209" fontId="31" fillId="0" borderId="37" xfId="0" applyNumberFormat="1" applyFont="1" applyFill="1" applyBorder="1" applyAlignment="1">
      <alignment horizontal="right"/>
    </xf>
    <xf numFmtId="209" fontId="31" fillId="0" borderId="100" xfId="0" applyNumberFormat="1" applyFont="1" applyFill="1" applyBorder="1" applyAlignment="1"/>
    <xf numFmtId="189" fontId="31" fillId="0" borderId="31" xfId="0" applyNumberFormat="1" applyFont="1" applyFill="1" applyBorder="1" applyAlignment="1"/>
    <xf numFmtId="189" fontId="31" fillId="0" borderId="33" xfId="0" applyNumberFormat="1" applyFont="1" applyFill="1" applyBorder="1" applyAlignment="1"/>
    <xf numFmtId="209" fontId="31" fillId="0" borderId="40" xfId="0" applyNumberFormat="1" applyFont="1" applyFill="1" applyBorder="1" applyAlignment="1">
      <alignment horizontal="right"/>
    </xf>
    <xf numFmtId="189" fontId="31" fillId="0" borderId="68" xfId="0" applyNumberFormat="1" applyFont="1" applyFill="1" applyBorder="1" applyAlignment="1"/>
    <xf numFmtId="189" fontId="31" fillId="0" borderId="111" xfId="0" applyNumberFormat="1" applyFont="1" applyFill="1" applyBorder="1" applyAlignment="1"/>
    <xf numFmtId="210" fontId="31" fillId="0" borderId="33" xfId="0" applyNumberFormat="1" applyFont="1" applyFill="1" applyBorder="1" applyAlignment="1"/>
    <xf numFmtId="210" fontId="31" fillId="0" borderId="34" xfId="0" applyNumberFormat="1" applyFont="1" applyFill="1" applyBorder="1" applyAlignment="1"/>
    <xf numFmtId="210" fontId="31" fillId="0" borderId="31" xfId="0" applyNumberFormat="1" applyFont="1" applyFill="1" applyBorder="1" applyAlignment="1"/>
    <xf numFmtId="208" fontId="31" fillId="0" borderId="50" xfId="0" applyNumberFormat="1" applyFont="1" applyFill="1" applyBorder="1" applyAlignment="1"/>
    <xf numFmtId="208" fontId="31" fillId="0" borderId="32" xfId="0" applyNumberFormat="1" applyFont="1" applyFill="1" applyBorder="1" applyAlignment="1"/>
    <xf numFmtId="208" fontId="31" fillId="0" borderId="29" xfId="0" applyNumberFormat="1" applyFont="1" applyFill="1" applyBorder="1" applyAlignment="1"/>
    <xf numFmtId="211" fontId="32" fillId="0" borderId="35" xfId="0" applyNumberFormat="1" applyFont="1" applyFill="1" applyBorder="1" applyAlignment="1">
      <alignment horizontal="right"/>
    </xf>
    <xf numFmtId="211" fontId="32" fillId="0" borderId="36" xfId="0" applyNumberFormat="1" applyFont="1" applyFill="1" applyBorder="1" applyAlignment="1">
      <alignment horizontal="right"/>
    </xf>
    <xf numFmtId="211" fontId="32" fillId="0" borderId="30" xfId="0" applyNumberFormat="1" applyFont="1" applyFill="1" applyBorder="1" applyAlignment="1">
      <alignment horizontal="right"/>
    </xf>
    <xf numFmtId="210" fontId="31" fillId="0" borderId="34" xfId="0" applyNumberFormat="1" applyFont="1" applyFill="1" applyBorder="1" applyAlignment="1">
      <alignment horizontal="center"/>
    </xf>
    <xf numFmtId="189" fontId="31" fillId="0" borderId="34" xfId="0" applyNumberFormat="1" applyFont="1" applyFill="1" applyBorder="1" applyAlignment="1">
      <alignment horizontal="center"/>
    </xf>
    <xf numFmtId="189" fontId="31" fillId="0" borderId="43" xfId="0" applyNumberFormat="1" applyFont="1" applyFill="1" applyBorder="1" applyAlignment="1">
      <alignment horizontal="center"/>
    </xf>
    <xf numFmtId="189" fontId="31" fillId="0" borderId="85" xfId="0" applyNumberFormat="1" applyFont="1" applyFill="1" applyBorder="1" applyAlignment="1">
      <alignment horizontal="center"/>
    </xf>
    <xf numFmtId="189" fontId="31" fillId="0" borderId="52" xfId="0" applyNumberFormat="1" applyFont="1" applyFill="1" applyBorder="1" applyAlignment="1">
      <alignment horizontal="center"/>
    </xf>
    <xf numFmtId="189" fontId="31" fillId="0" borderId="44" xfId="0" applyNumberFormat="1" applyFont="1" applyFill="1" applyBorder="1" applyAlignment="1">
      <alignment horizontal="center"/>
    </xf>
    <xf numFmtId="189" fontId="31" fillId="0" borderId="54" xfId="1" applyNumberFormat="1" applyFont="1" applyFill="1" applyBorder="1" applyAlignment="1">
      <alignment horizontal="center" vertical="center"/>
    </xf>
    <xf numFmtId="189" fontId="31" fillId="0" borderId="34" xfId="1" applyNumberFormat="1" applyFont="1" applyFill="1" applyBorder="1" applyAlignment="1">
      <alignment horizontal="center" vertical="center"/>
    </xf>
    <xf numFmtId="189" fontId="31" fillId="0" borderId="89" xfId="1" applyNumberFormat="1" applyFont="1" applyFill="1" applyBorder="1" applyAlignment="1">
      <alignment horizontal="center" vertical="center"/>
    </xf>
    <xf numFmtId="189" fontId="31" fillId="0" borderId="62" xfId="1" applyNumberFormat="1" applyFont="1" applyFill="1" applyBorder="1" applyAlignment="1">
      <alignment horizontal="center" vertical="center"/>
    </xf>
    <xf numFmtId="189" fontId="31" fillId="0" borderId="18" xfId="1" applyNumberFormat="1" applyFont="1" applyFill="1" applyBorder="1" applyAlignment="1">
      <alignment horizontal="center" vertical="center"/>
    </xf>
    <xf numFmtId="189" fontId="31" fillId="0" borderId="31" xfId="1" applyNumberFormat="1" applyFont="1" applyFill="1" applyBorder="1" applyAlignment="1">
      <alignment horizontal="center" vertical="center"/>
    </xf>
    <xf numFmtId="189" fontId="31" fillId="0" borderId="33" xfId="0" applyNumberFormat="1" applyFont="1" applyFill="1" applyBorder="1" applyAlignment="1">
      <alignment horizontal="center"/>
    </xf>
    <xf numFmtId="189" fontId="31" fillId="0" borderId="89" xfId="0" applyNumberFormat="1" applyFont="1" applyFill="1" applyBorder="1" applyAlignment="1">
      <alignment horizontal="center"/>
    </xf>
    <xf numFmtId="189" fontId="31" fillId="0" borderId="102" xfId="0" applyNumberFormat="1" applyFont="1" applyFill="1" applyBorder="1" applyAlignment="1">
      <alignment horizontal="center"/>
    </xf>
    <xf numFmtId="189" fontId="31" fillId="0" borderId="38" xfId="0" applyNumberFormat="1" applyFont="1" applyFill="1" applyBorder="1" applyAlignment="1">
      <alignment horizontal="center"/>
    </xf>
    <xf numFmtId="189" fontId="31" fillId="0" borderId="32" xfId="0" applyNumberFormat="1" applyFont="1" applyFill="1" applyBorder="1" applyAlignment="1">
      <alignment horizontal="center"/>
    </xf>
    <xf numFmtId="189" fontId="31" fillId="0" borderId="40" xfId="0" applyNumberFormat="1" applyFont="1" applyFill="1" applyBorder="1" applyAlignment="1">
      <alignment horizontal="center"/>
    </xf>
    <xf numFmtId="189" fontId="31" fillId="0" borderId="31" xfId="0" applyNumberFormat="1" applyFont="1" applyFill="1" applyBorder="1" applyAlignment="1">
      <alignment horizontal="center"/>
    </xf>
    <xf numFmtId="212" fontId="31" fillId="0" borderId="39" xfId="0" applyNumberFormat="1" applyFont="1" applyFill="1" applyBorder="1" applyAlignment="1"/>
    <xf numFmtId="212" fontId="31" fillId="0" borderId="32" xfId="0" applyNumberFormat="1" applyFont="1" applyFill="1" applyBorder="1" applyAlignment="1"/>
    <xf numFmtId="212" fontId="31" fillId="0" borderId="63" xfId="0" applyNumberFormat="1" applyFont="1" applyFill="1" applyBorder="1" applyAlignment="1"/>
    <xf numFmtId="212" fontId="31" fillId="0" borderId="37" xfId="0" applyNumberFormat="1" applyFont="1" applyFill="1" applyBorder="1" applyAlignment="1"/>
    <xf numFmtId="212" fontId="31" fillId="0" borderId="40" xfId="0" applyNumberFormat="1" applyFont="1" applyFill="1" applyBorder="1" applyAlignment="1"/>
    <xf numFmtId="213" fontId="32" fillId="0" borderId="36" xfId="0" applyNumberFormat="1" applyFont="1" applyFill="1" applyBorder="1" applyAlignment="1">
      <alignment horizontal="right"/>
    </xf>
    <xf numFmtId="213" fontId="32" fillId="0" borderId="41" xfId="0" applyNumberFormat="1" applyFont="1" applyFill="1" applyBorder="1" applyAlignment="1">
      <alignment horizontal="right"/>
    </xf>
    <xf numFmtId="213" fontId="32" fillId="0" borderId="56" xfId="0" applyNumberFormat="1" applyFont="1" applyFill="1" applyBorder="1" applyAlignment="1">
      <alignment horizontal="right"/>
    </xf>
    <xf numFmtId="213" fontId="32" fillId="0" borderId="53" xfId="0" applyNumberFormat="1" applyFont="1" applyFill="1" applyBorder="1" applyAlignment="1">
      <alignment horizontal="right"/>
    </xf>
    <xf numFmtId="213" fontId="32" fillId="0" borderId="42" xfId="0" applyNumberFormat="1" applyFont="1" applyFill="1" applyBorder="1" applyAlignment="1">
      <alignment horizontal="right"/>
    </xf>
    <xf numFmtId="213" fontId="32" fillId="0" borderId="101" xfId="0" applyNumberFormat="1" applyFont="1" applyFill="1" applyBorder="1" applyAlignment="1">
      <alignment horizontal="right"/>
    </xf>
    <xf numFmtId="213" fontId="32" fillId="0" borderId="86" xfId="0" applyNumberFormat="1" applyFont="1" applyFill="1" applyBorder="1" applyAlignment="1">
      <alignment horizontal="right"/>
    </xf>
    <xf numFmtId="212" fontId="31" fillId="0" borderId="32" xfId="0" applyNumberFormat="1" applyFont="1" applyFill="1" applyBorder="1" applyAlignment="1">
      <alignment horizontal="right"/>
    </xf>
    <xf numFmtId="212" fontId="31" fillId="0" borderId="39" xfId="0" applyNumberFormat="1" applyFont="1" applyFill="1" applyBorder="1" applyAlignment="1">
      <alignment horizontal="right"/>
    </xf>
    <xf numFmtId="212" fontId="31" fillId="0" borderId="100" xfId="0" applyNumberFormat="1" applyFont="1" applyFill="1" applyBorder="1" applyAlignment="1">
      <alignment horizontal="right"/>
    </xf>
    <xf numFmtId="212" fontId="31" fillId="0" borderId="37" xfId="0" applyNumberFormat="1" applyFont="1" applyFill="1" applyBorder="1" applyAlignment="1">
      <alignment horizontal="right"/>
    </xf>
    <xf numFmtId="212" fontId="31" fillId="0" borderId="100" xfId="0" applyNumberFormat="1" applyFont="1" applyFill="1" applyBorder="1" applyAlignment="1"/>
    <xf numFmtId="212" fontId="31" fillId="0" borderId="78" xfId="0" applyNumberFormat="1" applyFont="1" applyFill="1" applyBorder="1" applyAlignment="1"/>
    <xf numFmtId="212" fontId="31" fillId="0" borderId="32" xfId="0" applyNumberFormat="1" applyFont="1" applyFill="1" applyBorder="1" applyAlignment="1" applyProtection="1">
      <protection locked="0"/>
    </xf>
    <xf numFmtId="212" fontId="31" fillId="0" borderId="78" xfId="0" applyNumberFormat="1" applyFont="1" applyFill="1" applyBorder="1" applyAlignment="1" applyProtection="1">
      <protection locked="0"/>
    </xf>
    <xf numFmtId="212" fontId="31" fillId="0" borderId="37" xfId="0" applyNumberFormat="1" applyFont="1" applyFill="1" applyBorder="1" applyAlignment="1" applyProtection="1">
      <protection locked="0"/>
    </xf>
    <xf numFmtId="212" fontId="31" fillId="0" borderId="40" xfId="0" applyNumberFormat="1" applyFont="1" applyFill="1" applyBorder="1" applyAlignment="1" applyProtection="1">
      <protection locked="0"/>
    </xf>
    <xf numFmtId="214" fontId="31" fillId="0" borderId="39" xfId="0" applyNumberFormat="1" applyFont="1" applyFill="1" applyBorder="1" applyAlignment="1"/>
    <xf numFmtId="214" fontId="31" fillId="0" borderId="32" xfId="0" applyNumberFormat="1" applyFont="1" applyFill="1" applyBorder="1" applyAlignment="1"/>
    <xf numFmtId="214" fontId="31" fillId="0" borderId="32" xfId="0" applyNumberFormat="1" applyFont="1" applyFill="1" applyBorder="1" applyAlignment="1" applyProtection="1">
      <protection locked="0"/>
    </xf>
    <xf numFmtId="214" fontId="31" fillId="0" borderId="39" xfId="0" applyNumberFormat="1" applyFont="1" applyFill="1" applyBorder="1" applyAlignment="1" applyProtection="1">
      <protection locked="0"/>
    </xf>
    <xf numFmtId="214" fontId="31" fillId="0" borderId="63" xfId="0" applyNumberFormat="1" applyFont="1" applyFill="1" applyBorder="1" applyAlignment="1" applyProtection="1">
      <protection locked="0"/>
    </xf>
    <xf numFmtId="214" fontId="31" fillId="0" borderId="37" xfId="0" applyNumberFormat="1" applyFont="1" applyFill="1" applyBorder="1" applyAlignment="1" applyProtection="1">
      <protection locked="0"/>
    </xf>
    <xf numFmtId="214" fontId="31" fillId="0" borderId="40" xfId="0" applyNumberFormat="1" applyFont="1" applyFill="1" applyBorder="1" applyAlignment="1" applyProtection="1">
      <protection locked="0"/>
    </xf>
    <xf numFmtId="214" fontId="31" fillId="0" borderId="32" xfId="0" applyNumberFormat="1" applyFont="1" applyFill="1" applyBorder="1" applyAlignment="1">
      <alignment horizontal="right"/>
    </xf>
    <xf numFmtId="214" fontId="31" fillId="0" borderId="63" xfId="0" applyNumberFormat="1" applyFont="1" applyFill="1" applyBorder="1" applyAlignment="1"/>
    <xf numFmtId="214" fontId="31" fillId="0" borderId="37" xfId="0" applyNumberFormat="1" applyFont="1" applyFill="1" applyBorder="1" applyAlignment="1"/>
    <xf numFmtId="214" fontId="31" fillId="0" borderId="40" xfId="0" applyNumberFormat="1" applyFont="1" applyFill="1" applyBorder="1" applyAlignment="1"/>
    <xf numFmtId="214" fontId="31" fillId="0" borderId="39" xfId="0" applyNumberFormat="1" applyFont="1" applyFill="1" applyBorder="1" applyAlignment="1">
      <alignment horizontal="right"/>
    </xf>
    <xf numFmtId="214" fontId="31" fillId="0" borderId="74" xfId="0" applyNumberFormat="1" applyFont="1" applyFill="1" applyBorder="1" applyAlignment="1">
      <alignment horizontal="right"/>
    </xf>
    <xf numFmtId="214" fontId="31" fillId="0" borderId="87" xfId="0" applyNumberFormat="1" applyFont="1" applyFill="1" applyBorder="1" applyAlignment="1">
      <alignment horizontal="right"/>
    </xf>
    <xf numFmtId="214" fontId="31" fillId="0" borderId="100" xfId="0" applyNumberFormat="1" applyFont="1" applyFill="1" applyBorder="1" applyAlignment="1">
      <alignment horizontal="right"/>
    </xf>
    <xf numFmtId="214" fontId="31" fillId="0" borderId="40" xfId="0" applyNumberFormat="1" applyFont="1" applyFill="1" applyBorder="1" applyAlignment="1">
      <alignment horizontal="right"/>
    </xf>
    <xf numFmtId="214" fontId="31" fillId="0" borderId="100" xfId="0" applyNumberFormat="1" applyFont="1" applyFill="1" applyBorder="1" applyAlignment="1" applyProtection="1">
      <protection locked="0"/>
    </xf>
    <xf numFmtId="214" fontId="31" fillId="0" borderId="57" xfId="0" applyNumberFormat="1" applyFont="1" applyFill="1" applyBorder="1" applyAlignment="1" applyProtection="1">
      <protection locked="0"/>
    </xf>
    <xf numFmtId="214" fontId="31" fillId="0" borderId="58" xfId="0" applyNumberFormat="1" applyFont="1" applyFill="1" applyBorder="1" applyAlignment="1" applyProtection="1">
      <protection locked="0"/>
    </xf>
    <xf numFmtId="214" fontId="31" fillId="0" borderId="78" xfId="0" applyNumberFormat="1" applyFont="1" applyFill="1" applyBorder="1" applyAlignment="1"/>
    <xf numFmtId="214" fontId="31" fillId="0" borderId="100" xfId="0" applyNumberFormat="1" applyFont="1" applyFill="1" applyBorder="1" applyAlignment="1"/>
    <xf numFmtId="214" fontId="31" fillId="0" borderId="78" xfId="0" applyNumberFormat="1" applyFont="1" applyFill="1" applyBorder="1" applyAlignment="1" applyProtection="1">
      <protection locked="0"/>
    </xf>
    <xf numFmtId="214" fontId="31" fillId="0" borderId="63" xfId="0" applyNumberFormat="1" applyFont="1" applyFill="1" applyBorder="1" applyAlignment="1">
      <alignment horizontal="right"/>
    </xf>
    <xf numFmtId="214" fontId="31" fillId="0" borderId="37" xfId="0" applyNumberFormat="1" applyFont="1" applyFill="1" applyBorder="1" applyAlignment="1">
      <alignment horizontal="right"/>
    </xf>
    <xf numFmtId="214" fontId="31" fillId="0" borderId="29" xfId="0" applyNumberFormat="1" applyFont="1" applyFill="1" applyBorder="1" applyAlignment="1"/>
    <xf numFmtId="214" fontId="31" fillId="0" borderId="38" xfId="0" applyNumberFormat="1" applyFont="1" applyFill="1" applyBorder="1" applyAlignment="1"/>
    <xf numFmtId="214" fontId="31" fillId="0" borderId="57" xfId="0" applyNumberFormat="1" applyFont="1" applyFill="1" applyBorder="1" applyAlignment="1">
      <alignment horizontal="right"/>
    </xf>
    <xf numFmtId="214" fontId="31" fillId="0" borderId="105" xfId="0" applyNumberFormat="1" applyFont="1" applyFill="1" applyBorder="1" applyAlignment="1">
      <alignment horizontal="right"/>
    </xf>
    <xf numFmtId="214" fontId="31" fillId="0" borderId="111" xfId="0" applyNumberFormat="1" applyFont="1" applyFill="1" applyBorder="1" applyAlignment="1">
      <alignment horizontal="right"/>
    </xf>
    <xf numFmtId="214" fontId="31" fillId="0" borderId="75" xfId="0" applyNumberFormat="1" applyFont="1" applyFill="1" applyBorder="1" applyAlignment="1"/>
    <xf numFmtId="214" fontId="31" fillId="0" borderId="57" xfId="0" applyNumberFormat="1" applyFont="1" applyFill="1" applyBorder="1" applyAlignment="1"/>
    <xf numFmtId="214" fontId="42" fillId="0" borderId="32" xfId="0" applyNumberFormat="1" applyFont="1" applyFill="1" applyBorder="1" applyAlignment="1"/>
    <xf numFmtId="214" fontId="42" fillId="0" borderId="63" xfId="0" applyNumberFormat="1" applyFont="1" applyFill="1" applyBorder="1" applyAlignment="1"/>
    <xf numFmtId="214" fontId="42" fillId="0" borderId="37" xfId="0" applyNumberFormat="1" applyFont="1" applyFill="1" applyBorder="1" applyAlignment="1"/>
    <xf numFmtId="214" fontId="42" fillId="0" borderId="40" xfId="0" applyNumberFormat="1" applyFont="1" applyFill="1" applyBorder="1" applyAlignment="1"/>
    <xf numFmtId="214" fontId="31" fillId="0" borderId="88" xfId="0" applyNumberFormat="1" applyFont="1" applyFill="1" applyBorder="1" applyAlignment="1"/>
    <xf numFmtId="214" fontId="31" fillId="0" borderId="112" xfId="0" applyNumberFormat="1" applyFont="1" applyFill="1" applyBorder="1" applyAlignment="1"/>
    <xf numFmtId="214" fontId="42" fillId="0" borderId="29" xfId="0" applyNumberFormat="1" applyFont="1" applyFill="1" applyBorder="1" applyAlignment="1"/>
    <xf numFmtId="214" fontId="42" fillId="0" borderId="38" xfId="0" applyNumberFormat="1" applyFont="1" applyFill="1" applyBorder="1" applyAlignment="1"/>
    <xf numFmtId="213" fontId="32" fillId="0" borderId="30" xfId="0" applyNumberFormat="1" applyFont="1" applyFill="1" applyBorder="1" applyAlignment="1">
      <alignment horizontal="right"/>
    </xf>
    <xf numFmtId="213" fontId="32" fillId="0" borderId="35" xfId="0" applyNumberFormat="1" applyFont="1" applyFill="1" applyBorder="1" applyAlignment="1">
      <alignment horizontal="right"/>
    </xf>
    <xf numFmtId="215" fontId="31" fillId="0" borderId="32" xfId="0" applyNumberFormat="1" applyFont="1" applyFill="1" applyBorder="1" applyAlignment="1">
      <alignment horizontal="center"/>
    </xf>
    <xf numFmtId="216" fontId="31" fillId="0" borderId="50" xfId="0" applyNumberFormat="1" applyFont="1" applyFill="1" applyBorder="1" applyAlignment="1"/>
    <xf numFmtId="216" fontId="31" fillId="0" borderId="32" xfId="0" applyNumberFormat="1" applyFont="1" applyFill="1" applyBorder="1" applyAlignment="1"/>
    <xf numFmtId="216" fontId="31" fillId="0" borderId="29" xfId="0" applyNumberFormat="1" applyFont="1" applyFill="1" applyBorder="1" applyAlignment="1"/>
    <xf numFmtId="211" fontId="41" fillId="0" borderId="32" xfId="0" applyNumberFormat="1" applyFont="1" applyFill="1" applyBorder="1" applyAlignment="1"/>
    <xf numFmtId="214" fontId="31" fillId="0" borderId="32" xfId="0" applyNumberFormat="1" applyFont="1" applyFill="1" applyBorder="1" applyAlignment="1">
      <alignment horizontal="center"/>
    </xf>
    <xf numFmtId="214" fontId="31" fillId="0" borderId="39" xfId="0" applyNumberFormat="1" applyFont="1" applyFill="1" applyBorder="1" applyAlignment="1">
      <alignment horizontal="center"/>
    </xf>
    <xf numFmtId="214" fontId="31" fillId="0" borderId="37" xfId="0" applyNumberFormat="1" applyFont="1" applyFill="1" applyBorder="1" applyAlignment="1">
      <alignment horizontal="center"/>
    </xf>
    <xf numFmtId="214" fontId="31" fillId="0" borderId="111" xfId="0" applyNumberFormat="1" applyFont="1" applyFill="1" applyBorder="1" applyAlignment="1">
      <alignment horizontal="center"/>
    </xf>
    <xf numFmtId="214" fontId="31" fillId="0" borderId="38" xfId="1" applyNumberFormat="1" applyFont="1" applyFill="1" applyBorder="1" applyAlignment="1">
      <alignment horizontal="center" vertical="center"/>
    </xf>
    <xf numFmtId="214" fontId="31" fillId="0" borderId="32" xfId="1" applyNumberFormat="1" applyFont="1" applyFill="1" applyBorder="1" applyAlignment="1">
      <alignment horizontal="center" vertical="center"/>
    </xf>
    <xf numFmtId="214" fontId="31" fillId="0" borderId="74" xfId="0" applyNumberFormat="1" applyFont="1" applyFill="1" applyBorder="1" applyAlignment="1">
      <alignment horizontal="center"/>
    </xf>
    <xf numFmtId="214" fontId="31" fillId="0" borderId="63" xfId="1" applyNumberFormat="1" applyFont="1" applyFill="1" applyBorder="1" applyAlignment="1">
      <alignment horizontal="center" vertical="center"/>
    </xf>
    <xf numFmtId="214" fontId="31" fillId="0" borderId="78" xfId="0" applyNumberFormat="1" applyFont="1" applyFill="1" applyBorder="1" applyAlignment="1">
      <alignment horizontal="center"/>
    </xf>
    <xf numFmtId="214" fontId="31" fillId="0" borderId="29" xfId="1" applyNumberFormat="1" applyFont="1" applyFill="1" applyBorder="1" applyAlignment="1">
      <alignment horizontal="center" vertical="center"/>
    </xf>
    <xf numFmtId="214" fontId="31" fillId="0" borderId="40" xfId="0" applyNumberFormat="1" applyFont="1" applyFill="1" applyBorder="1" applyAlignment="1">
      <alignment horizontal="center"/>
    </xf>
    <xf numFmtId="214" fontId="31" fillId="0" borderId="38" xfId="0" applyNumberFormat="1" applyFont="1" applyFill="1" applyBorder="1" applyAlignment="1">
      <alignment horizontal="center"/>
    </xf>
    <xf numFmtId="214" fontId="31" fillId="0" borderId="63" xfId="0" applyNumberFormat="1" applyFont="1" applyFill="1" applyBorder="1" applyAlignment="1">
      <alignment horizontal="center"/>
    </xf>
    <xf numFmtId="214" fontId="31" fillId="0" borderId="100" xfId="0" applyNumberFormat="1" applyFont="1" applyFill="1" applyBorder="1" applyAlignment="1">
      <alignment horizontal="center"/>
    </xf>
    <xf numFmtId="214" fontId="31" fillId="0" borderId="29" xfId="0" applyNumberFormat="1" applyFont="1" applyFill="1" applyBorder="1" applyAlignment="1">
      <alignment horizontal="center"/>
    </xf>
    <xf numFmtId="215" fontId="31" fillId="0" borderId="39" xfId="0" applyNumberFormat="1" applyFont="1" applyFill="1" applyBorder="1" applyAlignment="1">
      <alignment horizontal="center"/>
    </xf>
    <xf numFmtId="215" fontId="31" fillId="0" borderId="37" xfId="0" applyNumberFormat="1" applyFont="1" applyFill="1" applyBorder="1" applyAlignment="1">
      <alignment horizontal="center"/>
    </xf>
    <xf numFmtId="215" fontId="31" fillId="0" borderId="40" xfId="0" applyNumberFormat="1" applyFont="1" applyFill="1" applyBorder="1" applyAlignment="1">
      <alignment horizontal="center"/>
    </xf>
    <xf numFmtId="215" fontId="31" fillId="0" borderId="38" xfId="1" applyNumberFormat="1" applyFont="1" applyFill="1" applyBorder="1" applyAlignment="1">
      <alignment horizontal="center" vertical="center"/>
    </xf>
    <xf numFmtId="215" fontId="31" fillId="0" borderId="32" xfId="1" applyNumberFormat="1" applyFont="1" applyFill="1" applyBorder="1" applyAlignment="1">
      <alignment horizontal="center" vertical="center"/>
    </xf>
    <xf numFmtId="215" fontId="31" fillId="0" borderId="78" xfId="0" applyNumberFormat="1" applyFont="1" applyFill="1" applyBorder="1" applyAlignment="1">
      <alignment horizontal="center"/>
    </xf>
    <xf numFmtId="215" fontId="31" fillId="0" borderId="63" xfId="1" applyNumberFormat="1" applyFont="1" applyFill="1" applyBorder="1" applyAlignment="1">
      <alignment horizontal="center" vertical="center"/>
    </xf>
    <xf numFmtId="215" fontId="31" fillId="0" borderId="29" xfId="1" applyNumberFormat="1" applyFont="1" applyFill="1" applyBorder="1" applyAlignment="1">
      <alignment horizontal="center" vertical="center"/>
    </xf>
    <xf numFmtId="215" fontId="31" fillId="0" borderId="38" xfId="0" applyNumberFormat="1" applyFont="1" applyFill="1" applyBorder="1" applyAlignment="1">
      <alignment horizontal="center"/>
    </xf>
    <xf numFmtId="215" fontId="31" fillId="0" borderId="100" xfId="0" applyNumberFormat="1" applyFont="1" applyFill="1" applyBorder="1" applyAlignment="1">
      <alignment horizontal="center"/>
    </xf>
    <xf numFmtId="215" fontId="31" fillId="0" borderId="63" xfId="0" applyNumberFormat="1" applyFont="1" applyFill="1" applyBorder="1" applyAlignment="1">
      <alignment horizontal="center"/>
    </xf>
    <xf numFmtId="215" fontId="31" fillId="0" borderId="29" xfId="0" applyNumberFormat="1" applyFont="1" applyFill="1" applyBorder="1" applyAlignment="1">
      <alignment horizontal="center"/>
    </xf>
    <xf numFmtId="0" fontId="9" fillId="0" borderId="67" xfId="0" applyFont="1" applyFill="1" applyBorder="1" applyAlignment="1" applyProtection="1">
      <alignment horizontal="center" vertical="center"/>
      <protection locked="0"/>
    </xf>
    <xf numFmtId="38" fontId="9" fillId="0" borderId="67" xfId="0" applyNumberFormat="1" applyFont="1" applyFill="1" applyBorder="1" applyAlignment="1" applyProtection="1">
      <alignment vertical="center"/>
    </xf>
    <xf numFmtId="189" fontId="9" fillId="0" borderId="79" xfId="3" applyNumberFormat="1" applyFont="1" applyFill="1" applyBorder="1" applyAlignment="1" applyProtection="1">
      <alignment vertical="center"/>
    </xf>
    <xf numFmtId="189" fontId="9" fillId="0" borderId="76" xfId="0" applyNumberFormat="1" applyFont="1" applyFill="1" applyBorder="1" applyAlignment="1" applyProtection="1">
      <alignment horizontal="center" vertical="center"/>
      <protection locked="0"/>
    </xf>
    <xf numFmtId="189" fontId="9" fillId="0" borderId="76" xfId="0" applyNumberFormat="1" applyFont="1" applyFill="1" applyBorder="1" applyAlignment="1" applyProtection="1">
      <alignment vertical="center"/>
      <protection locked="0"/>
    </xf>
    <xf numFmtId="189" fontId="9" fillId="0" borderId="57" xfId="0" applyNumberFormat="1" applyFont="1" applyFill="1" applyBorder="1" applyAlignment="1" applyProtection="1">
      <alignment vertical="center"/>
      <protection locked="0"/>
    </xf>
    <xf numFmtId="189" fontId="9" fillId="0" borderId="57" xfId="0" applyNumberFormat="1" applyFont="1" applyFill="1" applyBorder="1" applyAlignment="1" applyProtection="1">
      <alignment horizontal="center" vertical="center"/>
      <protection locked="0"/>
    </xf>
    <xf numFmtId="189" fontId="9" fillId="0" borderId="84" xfId="3" applyNumberFormat="1" applyFont="1" applyFill="1" applyBorder="1" applyAlignment="1" applyProtection="1">
      <alignment vertical="center"/>
      <protection locked="0"/>
    </xf>
    <xf numFmtId="183" fontId="9" fillId="0" borderId="22" xfId="3" applyNumberFormat="1" applyFont="1" applyFill="1" applyBorder="1" applyAlignment="1" applyProtection="1">
      <alignment vertical="center"/>
    </xf>
    <xf numFmtId="183" fontId="9" fillId="0" borderId="21" xfId="0" applyNumberFormat="1" applyFont="1" applyFill="1" applyBorder="1" applyAlignment="1" applyProtection="1">
      <alignment vertical="center"/>
    </xf>
    <xf numFmtId="183" fontId="9" fillId="0" borderId="22" xfId="0" applyNumberFormat="1" applyFont="1" applyFill="1" applyBorder="1" applyAlignment="1" applyProtection="1">
      <alignment vertical="center"/>
    </xf>
    <xf numFmtId="183" fontId="9" fillId="0" borderId="23" xfId="0" applyNumberFormat="1" applyFont="1" applyFill="1" applyBorder="1" applyAlignment="1" applyProtection="1">
      <alignment vertical="center"/>
    </xf>
    <xf numFmtId="38" fontId="9" fillId="0" borderId="70" xfId="3" applyNumberFormat="1" applyFont="1" applyFill="1" applyBorder="1" applyAlignment="1" applyProtection="1">
      <alignment vertical="center"/>
    </xf>
    <xf numFmtId="38" fontId="9" fillId="0" borderId="54" xfId="3" applyNumberFormat="1" applyFont="1" applyFill="1" applyBorder="1" applyAlignment="1" applyProtection="1">
      <alignment vertical="center"/>
    </xf>
    <xf numFmtId="37" fontId="9" fillId="0" borderId="10" xfId="3" applyNumberFormat="1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  <protection locked="0"/>
    </xf>
    <xf numFmtId="176" fontId="9" fillId="0" borderId="30" xfId="3" applyNumberFormat="1" applyFont="1" applyFill="1" applyBorder="1" applyAlignment="1">
      <alignment vertical="center"/>
    </xf>
    <xf numFmtId="0" fontId="1" fillId="15" borderId="0" xfId="0" applyFont="1" applyFill="1" applyBorder="1"/>
    <xf numFmtId="49" fontId="6" fillId="0" borderId="0" xfId="0" applyNumberFormat="1" applyFont="1" applyFill="1" applyAlignment="1">
      <alignment horizontal="center"/>
    </xf>
    <xf numFmtId="0" fontId="9" fillId="0" borderId="0" xfId="0" applyFont="1" applyFill="1"/>
    <xf numFmtId="0" fontId="0" fillId="0" borderId="0" xfId="0" applyFill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7" xfId="0" applyFill="1" applyBorder="1" applyAlignment="1"/>
    <xf numFmtId="0" fontId="9" fillId="0" borderId="51" xfId="0" applyFont="1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70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/>
    <xf numFmtId="0" fontId="0" fillId="0" borderId="0" xfId="0" applyFill="1" applyAlignment="1"/>
    <xf numFmtId="0" fontId="10" fillId="0" borderId="0" xfId="0" applyFont="1" applyFill="1" applyAlignment="1">
      <alignment horizontal="center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196" fontId="29" fillId="0" borderId="34" xfId="0" applyNumberFormat="1" applyFont="1" applyFill="1" applyBorder="1" applyAlignment="1">
      <alignment horizontal="center" shrinkToFit="1"/>
    </xf>
    <xf numFmtId="0" fontId="9" fillId="0" borderId="0" xfId="0" applyFont="1" applyFill="1"/>
    <xf numFmtId="0" fontId="5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9" fillId="0" borderId="87" xfId="0" applyFont="1" applyFill="1" applyBorder="1" applyAlignment="1">
      <alignment horizontal="center" vertical="center"/>
    </xf>
    <xf numFmtId="0" fontId="9" fillId="0" borderId="92" xfId="0" applyFont="1" applyFill="1" applyBorder="1" applyAlignment="1">
      <alignment horizontal="center" vertical="center"/>
    </xf>
    <xf numFmtId="0" fontId="0" fillId="0" borderId="75" xfId="0" applyFill="1" applyBorder="1" applyAlignment="1">
      <alignment horizontal="center" vertical="center"/>
    </xf>
    <xf numFmtId="0" fontId="0" fillId="0" borderId="92" xfId="0" applyFill="1" applyBorder="1" applyAlignment="1">
      <alignment horizontal="center" vertical="center"/>
    </xf>
    <xf numFmtId="0" fontId="0" fillId="0" borderId="75" xfId="0" applyFill="1" applyBorder="1" applyAlignment="1"/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4" xfId="0" applyFill="1" applyBorder="1" applyAlignment="1"/>
    <xf numFmtId="0" fontId="9" fillId="0" borderId="0" xfId="0" applyFont="1" applyFill="1"/>
    <xf numFmtId="0" fontId="9" fillId="0" borderId="0" xfId="0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/>
    </xf>
    <xf numFmtId="0" fontId="9" fillId="0" borderId="4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0" fontId="9" fillId="0" borderId="73" xfId="0" applyFont="1" applyFill="1" applyBorder="1" applyAlignment="1">
      <alignment horizontal="center" vertical="center"/>
    </xf>
    <xf numFmtId="0" fontId="0" fillId="0" borderId="88" xfId="0" applyFill="1" applyBorder="1" applyAlignment="1"/>
    <xf numFmtId="0" fontId="9" fillId="0" borderId="58" xfId="0" applyFont="1" applyFill="1" applyBorder="1" applyAlignment="1">
      <alignment horizontal="center" vertical="center"/>
    </xf>
    <xf numFmtId="0" fontId="0" fillId="0" borderId="83" xfId="0" applyFill="1" applyBorder="1" applyAlignment="1">
      <alignment horizontal="center" vertical="center"/>
    </xf>
    <xf numFmtId="0" fontId="0" fillId="0" borderId="68" xfId="0" applyFill="1" applyBorder="1" applyAlignment="1"/>
    <xf numFmtId="0" fontId="9" fillId="0" borderId="82" xfId="0" applyFont="1" applyFill="1" applyBorder="1" applyAlignment="1" applyProtection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9" fillId="0" borderId="81" xfId="0" applyFont="1" applyFill="1" applyBorder="1" applyAlignment="1" applyProtection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78" xfId="0" applyFont="1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/>
    <xf numFmtId="0" fontId="9" fillId="0" borderId="51" xfId="0" applyFont="1" applyFill="1" applyBorder="1" applyAlignment="1">
      <alignment horizontal="center" vertical="center"/>
    </xf>
    <xf numFmtId="0" fontId="6" fillId="0" borderId="9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0" fontId="14" fillId="0" borderId="85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 wrapText="1"/>
    </xf>
    <xf numFmtId="0" fontId="6" fillId="0" borderId="8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/>
    </xf>
    <xf numFmtId="0" fontId="9" fillId="0" borderId="45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70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7" fillId="0" borderId="4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9" fillId="0" borderId="46" xfId="0" applyFont="1" applyFill="1" applyBorder="1" applyAlignment="1"/>
    <xf numFmtId="0" fontId="9" fillId="0" borderId="47" xfId="0" applyFont="1" applyFill="1" applyBorder="1" applyAlignment="1"/>
    <xf numFmtId="0" fontId="9" fillId="0" borderId="7" xfId="0" applyFont="1" applyFill="1" applyBorder="1" applyAlignment="1"/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textRotation="255" wrapText="1"/>
    </xf>
    <xf numFmtId="0" fontId="1" fillId="0" borderId="0" xfId="0" applyFont="1" applyFill="1" applyBorder="1" applyAlignment="1">
      <alignment horizontal="center" vertical="center" textRotation="255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textRotation="255" wrapText="1"/>
    </xf>
    <xf numFmtId="0" fontId="9" fillId="0" borderId="7" xfId="0" applyFont="1" applyFill="1" applyBorder="1" applyAlignment="1">
      <alignment horizontal="center" vertical="center" textRotation="255" wrapText="1"/>
    </xf>
    <xf numFmtId="0" fontId="9" fillId="0" borderId="8" xfId="0" applyFont="1" applyFill="1" applyBorder="1" applyAlignment="1">
      <alignment horizontal="center" vertical="center" textRotation="255" wrapText="1"/>
    </xf>
    <xf numFmtId="0" fontId="9" fillId="0" borderId="9" xfId="0" applyFont="1" applyFill="1" applyBorder="1" applyAlignment="1">
      <alignment horizontal="center" vertical="center" textRotation="255" wrapText="1"/>
    </xf>
    <xf numFmtId="0" fontId="9" fillId="0" borderId="10" xfId="0" applyFont="1" applyFill="1" applyBorder="1" applyAlignment="1">
      <alignment horizontal="center" vertical="center" textRotation="255" wrapText="1"/>
    </xf>
    <xf numFmtId="0" fontId="9" fillId="0" borderId="11" xfId="0" applyFont="1" applyFill="1" applyBorder="1" applyAlignment="1">
      <alignment horizontal="center" vertical="center" textRotation="255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textRotation="255" wrapText="1"/>
    </xf>
    <xf numFmtId="0" fontId="17" fillId="0" borderId="2" xfId="0" applyFont="1" applyFill="1" applyBorder="1" applyAlignment="1">
      <alignment horizontal="center" vertical="center" textRotation="255" wrapText="1"/>
    </xf>
    <xf numFmtId="0" fontId="17" fillId="0" borderId="1" xfId="0" applyFont="1" applyFill="1" applyBorder="1" applyAlignment="1">
      <alignment horizontal="center" vertical="center" textRotation="255" wrapText="1"/>
    </xf>
    <xf numFmtId="0" fontId="36" fillId="0" borderId="0" xfId="0" applyFont="1" applyFill="1" applyAlignment="1"/>
    <xf numFmtId="0" fontId="1" fillId="0" borderId="0" xfId="0" applyFont="1" applyFill="1" applyAlignment="1"/>
    <xf numFmtId="0" fontId="10" fillId="0" borderId="0" xfId="0" applyFont="1" applyFill="1" applyAlignment="1"/>
    <xf numFmtId="0" fontId="29" fillId="0" borderId="2" xfId="0" applyFont="1" applyFill="1" applyBorder="1" applyAlignment="1">
      <alignment horizontal="center" vertical="center" wrapText="1"/>
    </xf>
    <xf numFmtId="0" fontId="29" fillId="0" borderId="81" xfId="0" applyFont="1" applyFill="1" applyBorder="1" applyAlignment="1">
      <alignment horizontal="center" vertical="center"/>
    </xf>
    <xf numFmtId="0" fontId="17" fillId="0" borderId="85" xfId="0" applyFont="1" applyFill="1" applyBorder="1" applyAlignment="1">
      <alignment horizontal="center" vertical="center"/>
    </xf>
    <xf numFmtId="0" fontId="17" fillId="0" borderId="52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10" fillId="0" borderId="0" xfId="0" applyFont="1" applyFill="1" applyAlignment="1">
      <alignment horizontal="center"/>
    </xf>
    <xf numFmtId="0" fontId="28" fillId="0" borderId="81" xfId="0" applyFont="1" applyFill="1" applyBorder="1" applyAlignment="1">
      <alignment horizontal="center" vertical="center"/>
    </xf>
    <xf numFmtId="0" fontId="28" fillId="0" borderId="85" xfId="0" applyFont="1" applyFill="1" applyBorder="1" applyAlignment="1">
      <alignment horizontal="center" vertical="center"/>
    </xf>
    <xf numFmtId="0" fontId="28" fillId="0" borderId="5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1" fillId="0" borderId="69" xfId="0" applyFont="1" applyFill="1" applyBorder="1" applyAlignment="1">
      <alignment horizontal="center" vertical="center" wrapText="1"/>
    </xf>
    <xf numFmtId="178" fontId="31" fillId="0" borderId="3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178" fontId="31" fillId="0" borderId="1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6" fillId="0" borderId="0" xfId="0" quotePrefix="1" applyFont="1" applyFill="1" applyAlignment="1">
      <alignment horizontal="center"/>
    </xf>
    <xf numFmtId="0" fontId="31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78" fontId="31" fillId="0" borderId="18" xfId="0" applyNumberFormat="1" applyFont="1" applyFill="1" applyBorder="1" applyAlignment="1">
      <alignment horizontal="center" vertical="center"/>
    </xf>
    <xf numFmtId="178" fontId="31" fillId="0" borderId="26" xfId="0" applyNumberFormat="1" applyFont="1" applyFill="1" applyBorder="1" applyAlignment="1">
      <alignment horizontal="center" vertical="center"/>
    </xf>
    <xf numFmtId="178" fontId="31" fillId="0" borderId="54" xfId="0" applyNumberFormat="1" applyFont="1" applyFill="1" applyBorder="1" applyAlignment="1">
      <alignment horizontal="center" vertical="center"/>
    </xf>
    <xf numFmtId="178" fontId="31" fillId="0" borderId="80" xfId="0" applyNumberFormat="1" applyFont="1" applyFill="1" applyBorder="1" applyAlignment="1">
      <alignment horizontal="center" vertical="center"/>
    </xf>
    <xf numFmtId="178" fontId="31" fillId="0" borderId="72" xfId="0" applyNumberFormat="1" applyFont="1" applyFill="1" applyBorder="1" applyAlignment="1">
      <alignment horizontal="center" vertical="center"/>
    </xf>
    <xf numFmtId="178" fontId="31" fillId="0" borderId="71" xfId="0" applyNumberFormat="1" applyFont="1" applyFill="1" applyBorder="1" applyAlignment="1">
      <alignment horizontal="center" vertical="center"/>
    </xf>
    <xf numFmtId="0" fontId="31" fillId="0" borderId="72" xfId="0" applyFont="1" applyFill="1" applyBorder="1" applyAlignment="1">
      <alignment horizontal="center" vertical="center"/>
    </xf>
    <xf numFmtId="0" fontId="31" fillId="0" borderId="71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1" fillId="0" borderId="54" xfId="0" applyFont="1" applyFill="1" applyBorder="1" applyAlignment="1">
      <alignment horizontal="center" vertical="center"/>
    </xf>
    <xf numFmtId="0" fontId="31" fillId="0" borderId="80" xfId="0" applyFont="1" applyFill="1" applyBorder="1" applyAlignment="1">
      <alignment horizontal="center" vertical="center"/>
    </xf>
    <xf numFmtId="178" fontId="9" fillId="0" borderId="4" xfId="0" applyNumberFormat="1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90" fontId="31" fillId="0" borderId="54" xfId="0" applyNumberFormat="1" applyFont="1" applyFill="1" applyBorder="1" applyAlignment="1">
      <alignment horizontal="center" vertical="center"/>
    </xf>
    <xf numFmtId="190" fontId="31" fillId="0" borderId="80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18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80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31" fillId="0" borderId="7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3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22" fillId="0" borderId="11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textRotation="255" shrinkToFit="1"/>
    </xf>
    <xf numFmtId="0" fontId="0" fillId="0" borderId="1" xfId="0" applyFill="1" applyBorder="1" applyAlignment="1">
      <alignment horizontal="center" vertical="center" textRotation="255" shrinkToFit="1"/>
    </xf>
    <xf numFmtId="0" fontId="0" fillId="9" borderId="2" xfId="0" applyFill="1" applyBorder="1" applyAlignment="1">
      <alignment horizontal="center" vertical="center" shrinkToFit="1"/>
    </xf>
    <xf numFmtId="0" fontId="0" fillId="9" borderId="1" xfId="0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textRotation="255" shrinkToFit="1"/>
    </xf>
    <xf numFmtId="0" fontId="0" fillId="0" borderId="9" xfId="0" applyFill="1" applyBorder="1" applyAlignment="1">
      <alignment horizontal="center" vertical="center" textRotation="255" shrinkToFit="1"/>
    </xf>
    <xf numFmtId="0" fontId="0" fillId="0" borderId="10" xfId="0" applyFill="1" applyBorder="1" applyAlignment="1">
      <alignment horizontal="center" vertical="center" textRotation="255" shrinkToFit="1"/>
    </xf>
    <xf numFmtId="0" fontId="0" fillId="0" borderId="11" xfId="0" applyFill="1" applyBorder="1" applyAlignment="1">
      <alignment horizontal="center" vertical="center" textRotation="255" shrinkToFit="1"/>
    </xf>
    <xf numFmtId="0" fontId="23" fillId="12" borderId="5" xfId="0" applyFont="1" applyFill="1" applyBorder="1" applyAlignment="1">
      <alignment horizontal="center" vertical="center" shrinkToFit="1"/>
    </xf>
    <xf numFmtId="0" fontId="23" fillId="12" borderId="7" xfId="0" applyFont="1" applyFill="1" applyBorder="1" applyAlignment="1">
      <alignment horizontal="center" vertical="center" shrinkToFit="1"/>
    </xf>
    <xf numFmtId="0" fontId="23" fillId="12" borderId="10" xfId="0" applyFont="1" applyFill="1" applyBorder="1" applyAlignment="1">
      <alignment horizontal="center" vertical="center" shrinkToFit="1"/>
    </xf>
    <xf numFmtId="0" fontId="23" fillId="12" borderId="1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21" fillId="10" borderId="5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horizontal="center" vertical="center"/>
    </xf>
    <xf numFmtId="0" fontId="21" fillId="10" borderId="8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0" fontId="21" fillId="10" borderId="9" xfId="0" applyFont="1" applyFill="1" applyBorder="1" applyAlignment="1">
      <alignment horizontal="center" vertical="center"/>
    </xf>
    <xf numFmtId="0" fontId="21" fillId="10" borderId="10" xfId="0" applyFont="1" applyFill="1" applyBorder="1" applyAlignment="1">
      <alignment horizontal="center" vertical="center"/>
    </xf>
    <xf numFmtId="0" fontId="21" fillId="10" borderId="4" xfId="0" applyFont="1" applyFill="1" applyBorder="1" applyAlignment="1">
      <alignment horizontal="center" vertical="center"/>
    </xf>
    <xf numFmtId="0" fontId="21" fillId="10" borderId="11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 shrinkToFit="1"/>
    </xf>
    <xf numFmtId="0" fontId="0" fillId="13" borderId="6" xfId="0" applyFill="1" applyBorder="1" applyAlignment="1">
      <alignment horizontal="center" vertical="center" shrinkToFit="1"/>
    </xf>
    <xf numFmtId="0" fontId="0" fillId="13" borderId="10" xfId="0" applyFill="1" applyBorder="1" applyAlignment="1">
      <alignment horizontal="center" vertical="center" shrinkToFit="1"/>
    </xf>
    <xf numFmtId="0" fontId="0" fillId="13" borderId="4" xfId="0" applyFill="1" applyBorder="1" applyAlignment="1">
      <alignment horizontal="center" vertical="center" shrinkToFit="1"/>
    </xf>
    <xf numFmtId="0" fontId="0" fillId="13" borderId="11" xfId="0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shrinkToFit="1"/>
    </xf>
    <xf numFmtId="0" fontId="22" fillId="0" borderId="4" xfId="0" applyFont="1" applyFill="1" applyBorder="1" applyAlignment="1">
      <alignment shrinkToFit="1"/>
    </xf>
    <xf numFmtId="0" fontId="22" fillId="0" borderId="11" xfId="0" applyFont="1" applyFill="1" applyBorder="1" applyAlignment="1">
      <alignment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textRotation="255" shrinkToFit="1"/>
    </xf>
    <xf numFmtId="0" fontId="0" fillId="0" borderId="6" xfId="0" applyFill="1" applyBorder="1" applyAlignment="1">
      <alignment horizontal="center" vertical="center" textRotation="255" shrinkToFit="1"/>
    </xf>
    <xf numFmtId="0" fontId="0" fillId="0" borderId="0" xfId="0" applyFill="1" applyBorder="1" applyAlignment="1">
      <alignment horizontal="center" vertical="center" textRotation="255" shrinkToFit="1"/>
    </xf>
    <xf numFmtId="0" fontId="0" fillId="0" borderId="7" xfId="0" applyFill="1" applyBorder="1" applyAlignment="1">
      <alignment horizontal="center" vertical="center" textRotation="255" shrinkToFit="1"/>
    </xf>
    <xf numFmtId="0" fontId="4" fillId="6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7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0" fillId="0" borderId="9" xfId="0" applyBorder="1" applyAlignment="1"/>
    <xf numFmtId="0" fontId="0" fillId="0" borderId="8" xfId="0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8" borderId="0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17" fillId="8" borderId="0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4" fillId="6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/>
    <xf numFmtId="0" fontId="4" fillId="6" borderId="0" xfId="0" applyFont="1" applyFill="1" applyBorder="1" applyAlignment="1"/>
    <xf numFmtId="0" fontId="0" fillId="0" borderId="4" xfId="0" applyBorder="1" applyAlignment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7" borderId="0" xfId="0" applyFont="1" applyFill="1" applyBorder="1" applyAlignment="1">
      <alignment vertical="center"/>
    </xf>
    <xf numFmtId="0" fontId="0" fillId="0" borderId="45" xfId="0" applyBorder="1" applyAlignment="1"/>
    <xf numFmtId="0" fontId="0" fillId="0" borderId="46" xfId="0" applyBorder="1" applyAlignment="1"/>
    <xf numFmtId="0" fontId="0" fillId="0" borderId="47" xfId="0" applyBorder="1" applyAlignment="1"/>
    <xf numFmtId="0" fontId="21" fillId="14" borderId="0" xfId="0" applyFont="1" applyFill="1" applyBorder="1" applyAlignment="1">
      <alignment horizontal="distributed" vertical="center"/>
    </xf>
    <xf numFmtId="0" fontId="1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/>
    </xf>
    <xf numFmtId="0" fontId="39" fillId="0" borderId="0" xfId="0" applyFont="1" applyAlignment="1">
      <alignment horizontal="center" vertical="center"/>
    </xf>
  </cellXfs>
  <cellStyles count="7">
    <cellStyle name="パーセント" xfId="1" builtinId="5"/>
    <cellStyle name="パーセント 2" xfId="2"/>
    <cellStyle name="桁区切り" xfId="3" builtinId="6"/>
    <cellStyle name="桁区切り 2" xfId="4"/>
    <cellStyle name="標準" xfId="0" builtinId="0"/>
    <cellStyle name="標準 2" xfId="5"/>
    <cellStyle name="標準 3" xfId="6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17</xdr:col>
      <xdr:colOff>87644</xdr:colOff>
      <xdr:row>0</xdr:row>
      <xdr:rowOff>0</xdr:rowOff>
    </xdr:to>
    <xdr:sp macro="" textlink="">
      <xdr:nvSpPr>
        <xdr:cNvPr id="118785" name="Rectangle 1">
          <a:extLst>
            <a:ext uri="{FF2B5EF4-FFF2-40B4-BE49-F238E27FC236}">
              <a16:creationId xmlns:a16="http://schemas.microsoft.com/office/drawing/2014/main" id="{00000000-0008-0000-1E00-000001D00100}"/>
            </a:ext>
          </a:extLst>
        </xdr:cNvPr>
        <xdr:cNvSpPr>
          <a:spLocks noChangeArrowheads="1"/>
        </xdr:cNvSpPr>
      </xdr:nvSpPr>
      <xdr:spPr bwMode="auto">
        <a:xfrm>
          <a:off x="1971675" y="0"/>
          <a:ext cx="209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51</xdr:col>
      <xdr:colOff>11430</xdr:colOff>
      <xdr:row>0</xdr:row>
      <xdr:rowOff>0</xdr:rowOff>
    </xdr:from>
    <xdr:to>
      <xdr:col>60</xdr:col>
      <xdr:colOff>106756</xdr:colOff>
      <xdr:row>0</xdr:row>
      <xdr:rowOff>0</xdr:rowOff>
    </xdr:to>
    <xdr:sp macro="" textlink="">
      <xdr:nvSpPr>
        <xdr:cNvPr id="118786" name="Rectangle 2">
          <a:extLst>
            <a:ext uri="{FF2B5EF4-FFF2-40B4-BE49-F238E27FC236}">
              <a16:creationId xmlns:a16="http://schemas.microsoft.com/office/drawing/2014/main" id="{00000000-0008-0000-1E00-000002D00100}"/>
            </a:ext>
          </a:extLst>
        </xdr:cNvPr>
        <xdr:cNvSpPr>
          <a:spLocks noChangeArrowheads="1"/>
        </xdr:cNvSpPr>
      </xdr:nvSpPr>
      <xdr:spPr bwMode="auto">
        <a:xfrm>
          <a:off x="6324600" y="0"/>
          <a:ext cx="1200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51</xdr:col>
      <xdr:colOff>30480</xdr:colOff>
      <xdr:row>0</xdr:row>
      <xdr:rowOff>0</xdr:rowOff>
    </xdr:from>
    <xdr:to>
      <xdr:col>61</xdr:col>
      <xdr:colOff>11503</xdr:colOff>
      <xdr:row>0</xdr:row>
      <xdr:rowOff>0</xdr:rowOff>
    </xdr:to>
    <xdr:sp macro="" textlink="">
      <xdr:nvSpPr>
        <xdr:cNvPr id="118787" name="Rectangle 3">
          <a:extLst>
            <a:ext uri="{FF2B5EF4-FFF2-40B4-BE49-F238E27FC236}">
              <a16:creationId xmlns:a16="http://schemas.microsoft.com/office/drawing/2014/main" id="{00000000-0008-0000-1E00-000003D00100}"/>
            </a:ext>
          </a:extLst>
        </xdr:cNvPr>
        <xdr:cNvSpPr>
          <a:spLocks noChangeArrowheads="1"/>
        </xdr:cNvSpPr>
      </xdr:nvSpPr>
      <xdr:spPr bwMode="auto">
        <a:xfrm>
          <a:off x="6334125" y="0"/>
          <a:ext cx="1228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89</xdr:col>
      <xdr:colOff>11430</xdr:colOff>
      <xdr:row>0</xdr:row>
      <xdr:rowOff>0</xdr:rowOff>
    </xdr:from>
    <xdr:to>
      <xdr:col>98</xdr:col>
      <xdr:colOff>38128</xdr:colOff>
      <xdr:row>0</xdr:row>
      <xdr:rowOff>0</xdr:rowOff>
    </xdr:to>
    <xdr:sp macro="" textlink="">
      <xdr:nvSpPr>
        <xdr:cNvPr id="118788" name="Rectangle 4">
          <a:extLst>
            <a:ext uri="{FF2B5EF4-FFF2-40B4-BE49-F238E27FC236}">
              <a16:creationId xmlns:a16="http://schemas.microsoft.com/office/drawing/2014/main" id="{00000000-0008-0000-1E00-000004D00100}"/>
            </a:ext>
          </a:extLst>
        </xdr:cNvPr>
        <xdr:cNvSpPr>
          <a:spLocks noChangeArrowheads="1"/>
        </xdr:cNvSpPr>
      </xdr:nvSpPr>
      <xdr:spPr bwMode="auto">
        <a:xfrm>
          <a:off x="11029950" y="0"/>
          <a:ext cx="1133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101</xdr:col>
      <xdr:colOff>30480</xdr:colOff>
      <xdr:row>0</xdr:row>
      <xdr:rowOff>0</xdr:rowOff>
    </xdr:from>
    <xdr:to>
      <xdr:col>111</xdr:col>
      <xdr:colOff>11503</xdr:colOff>
      <xdr:row>0</xdr:row>
      <xdr:rowOff>0</xdr:rowOff>
    </xdr:to>
    <xdr:sp macro="" textlink="">
      <xdr:nvSpPr>
        <xdr:cNvPr id="118789" name="Rectangle 5">
          <a:extLst>
            <a:ext uri="{FF2B5EF4-FFF2-40B4-BE49-F238E27FC236}">
              <a16:creationId xmlns:a16="http://schemas.microsoft.com/office/drawing/2014/main" id="{00000000-0008-0000-1E00-000005D00100}"/>
            </a:ext>
          </a:extLst>
        </xdr:cNvPr>
        <xdr:cNvSpPr>
          <a:spLocks noChangeArrowheads="1"/>
        </xdr:cNvSpPr>
      </xdr:nvSpPr>
      <xdr:spPr bwMode="auto">
        <a:xfrm>
          <a:off x="12525375" y="0"/>
          <a:ext cx="1228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17</xdr:col>
      <xdr:colOff>47625</xdr:colOff>
      <xdr:row>109</xdr:row>
      <xdr:rowOff>38100</xdr:rowOff>
    </xdr:from>
    <xdr:to>
      <xdr:col>106</xdr:col>
      <xdr:colOff>76200</xdr:colOff>
      <xdr:row>133</xdr:row>
      <xdr:rowOff>104775</xdr:rowOff>
    </xdr:to>
    <xdr:grpSp>
      <xdr:nvGrpSpPr>
        <xdr:cNvPr id="480613" name="Group 6">
          <a:extLst>
            <a:ext uri="{FF2B5EF4-FFF2-40B4-BE49-F238E27FC236}">
              <a16:creationId xmlns:a16="http://schemas.microsoft.com/office/drawing/2014/main" id="{00000000-0008-0000-1E00-000065550700}"/>
            </a:ext>
          </a:extLst>
        </xdr:cNvPr>
        <xdr:cNvGrpSpPr>
          <a:grpSpLocks/>
        </xdr:cNvGrpSpPr>
      </xdr:nvGrpSpPr>
      <xdr:grpSpPr bwMode="auto">
        <a:xfrm>
          <a:off x="2143125" y="18888075"/>
          <a:ext cx="11049000" cy="4181475"/>
          <a:chOff x="233" y="303"/>
          <a:chExt cx="1160" cy="319"/>
        </a:xfrm>
      </xdr:grpSpPr>
      <xdr:sp macro="" textlink="">
        <xdr:nvSpPr>
          <xdr:cNvPr id="480687" name="Line 7">
            <a:extLst>
              <a:ext uri="{FF2B5EF4-FFF2-40B4-BE49-F238E27FC236}">
                <a16:creationId xmlns:a16="http://schemas.microsoft.com/office/drawing/2014/main" id="{00000000-0008-0000-1E00-0000AF550700}"/>
              </a:ext>
            </a:extLst>
          </xdr:cNvPr>
          <xdr:cNvSpPr>
            <a:spLocks noChangeShapeType="1"/>
          </xdr:cNvSpPr>
        </xdr:nvSpPr>
        <xdr:spPr bwMode="auto">
          <a:xfrm>
            <a:off x="233" y="442"/>
            <a:ext cx="131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88" name="Line 8">
            <a:extLst>
              <a:ext uri="{FF2B5EF4-FFF2-40B4-BE49-F238E27FC236}">
                <a16:creationId xmlns:a16="http://schemas.microsoft.com/office/drawing/2014/main" id="{00000000-0008-0000-1E00-0000B0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442"/>
            <a:ext cx="0" cy="14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89" name="Line 9">
            <a:extLst>
              <a:ext uri="{FF2B5EF4-FFF2-40B4-BE49-F238E27FC236}">
                <a16:creationId xmlns:a16="http://schemas.microsoft.com/office/drawing/2014/main" id="{00000000-0008-0000-1E00-0000B1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585"/>
            <a:ext cx="163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0" name="Line 10">
            <a:extLst>
              <a:ext uri="{FF2B5EF4-FFF2-40B4-BE49-F238E27FC236}">
                <a16:creationId xmlns:a16="http://schemas.microsoft.com/office/drawing/2014/main" id="{00000000-0008-0000-1E00-0000B2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" y="473"/>
            <a:ext cx="0" cy="11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1" name="Line 11">
            <a:extLst>
              <a:ext uri="{FF2B5EF4-FFF2-40B4-BE49-F238E27FC236}">
                <a16:creationId xmlns:a16="http://schemas.microsoft.com/office/drawing/2014/main" id="{00000000-0008-0000-1E00-0000B3550700}"/>
              </a:ext>
            </a:extLst>
          </xdr:cNvPr>
          <xdr:cNvSpPr>
            <a:spLocks noChangeShapeType="1"/>
          </xdr:cNvSpPr>
        </xdr:nvSpPr>
        <xdr:spPr bwMode="auto">
          <a:xfrm>
            <a:off x="527" y="475"/>
            <a:ext cx="490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2" name="Line 12">
            <a:extLst>
              <a:ext uri="{FF2B5EF4-FFF2-40B4-BE49-F238E27FC236}">
                <a16:creationId xmlns:a16="http://schemas.microsoft.com/office/drawing/2014/main" id="{00000000-0008-0000-1E00-0000B4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2" y="403"/>
            <a:ext cx="0" cy="7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3" name="Line 13">
            <a:extLst>
              <a:ext uri="{FF2B5EF4-FFF2-40B4-BE49-F238E27FC236}">
                <a16:creationId xmlns:a16="http://schemas.microsoft.com/office/drawing/2014/main" id="{00000000-0008-0000-1E00-0000B5550700}"/>
              </a:ext>
            </a:extLst>
          </xdr:cNvPr>
          <xdr:cNvSpPr>
            <a:spLocks noChangeShapeType="1"/>
          </xdr:cNvSpPr>
        </xdr:nvSpPr>
        <xdr:spPr bwMode="auto">
          <a:xfrm>
            <a:off x="1012" y="407"/>
            <a:ext cx="262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4" name="Line 14">
            <a:extLst>
              <a:ext uri="{FF2B5EF4-FFF2-40B4-BE49-F238E27FC236}">
                <a16:creationId xmlns:a16="http://schemas.microsoft.com/office/drawing/2014/main" id="{00000000-0008-0000-1E00-0000B6550700}"/>
              </a:ext>
            </a:extLst>
          </xdr:cNvPr>
          <xdr:cNvSpPr>
            <a:spLocks noChangeShapeType="1"/>
          </xdr:cNvSpPr>
        </xdr:nvSpPr>
        <xdr:spPr bwMode="auto">
          <a:xfrm>
            <a:off x="1167" y="408"/>
            <a:ext cx="0" cy="21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5" name="Line 15">
            <a:extLst>
              <a:ext uri="{FF2B5EF4-FFF2-40B4-BE49-F238E27FC236}">
                <a16:creationId xmlns:a16="http://schemas.microsoft.com/office/drawing/2014/main" id="{00000000-0008-0000-1E00-0000B7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74" y="303"/>
            <a:ext cx="0" cy="10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6" name="Line 16">
            <a:extLst>
              <a:ext uri="{FF2B5EF4-FFF2-40B4-BE49-F238E27FC236}">
                <a16:creationId xmlns:a16="http://schemas.microsoft.com/office/drawing/2014/main" id="{00000000-0008-0000-1E00-0000B8550700}"/>
              </a:ext>
            </a:extLst>
          </xdr:cNvPr>
          <xdr:cNvSpPr>
            <a:spLocks noChangeShapeType="1"/>
          </xdr:cNvSpPr>
        </xdr:nvSpPr>
        <xdr:spPr bwMode="auto">
          <a:xfrm>
            <a:off x="1274" y="303"/>
            <a:ext cx="119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7" name="Line 17">
            <a:extLst>
              <a:ext uri="{FF2B5EF4-FFF2-40B4-BE49-F238E27FC236}">
                <a16:creationId xmlns:a16="http://schemas.microsoft.com/office/drawing/2014/main" id="{00000000-0008-0000-1E00-0000B9550700}"/>
              </a:ext>
            </a:extLst>
          </xdr:cNvPr>
          <xdr:cNvSpPr>
            <a:spLocks noChangeShapeType="1"/>
          </xdr:cNvSpPr>
        </xdr:nvSpPr>
        <xdr:spPr bwMode="auto">
          <a:xfrm>
            <a:off x="1390" y="303"/>
            <a:ext cx="0" cy="31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8" name="Line 18">
            <a:extLst>
              <a:ext uri="{FF2B5EF4-FFF2-40B4-BE49-F238E27FC236}">
                <a16:creationId xmlns:a16="http://schemas.microsoft.com/office/drawing/2014/main" id="{00000000-0008-0000-1E00-0000BA550700}"/>
              </a:ext>
            </a:extLst>
          </xdr:cNvPr>
          <xdr:cNvSpPr>
            <a:spLocks noChangeShapeType="1"/>
          </xdr:cNvSpPr>
        </xdr:nvSpPr>
        <xdr:spPr bwMode="auto">
          <a:xfrm>
            <a:off x="674" y="475"/>
            <a:ext cx="0" cy="14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9" name="Line 19">
            <a:extLst>
              <a:ext uri="{FF2B5EF4-FFF2-40B4-BE49-F238E27FC236}">
                <a16:creationId xmlns:a16="http://schemas.microsoft.com/office/drawing/2014/main" id="{00000000-0008-0000-1E00-0000BB550700}"/>
              </a:ext>
            </a:extLst>
          </xdr:cNvPr>
          <xdr:cNvSpPr>
            <a:spLocks noChangeShapeType="1"/>
          </xdr:cNvSpPr>
        </xdr:nvSpPr>
        <xdr:spPr bwMode="auto">
          <a:xfrm>
            <a:off x="774" y="476"/>
            <a:ext cx="0" cy="14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17</xdr:col>
      <xdr:colOff>0</xdr:colOff>
      <xdr:row>100</xdr:row>
      <xdr:rowOff>95250</xdr:rowOff>
    </xdr:from>
    <xdr:to>
      <xdr:col>107</xdr:col>
      <xdr:colOff>114300</xdr:colOff>
      <xdr:row>133</xdr:row>
      <xdr:rowOff>95250</xdr:rowOff>
    </xdr:to>
    <xdr:grpSp>
      <xdr:nvGrpSpPr>
        <xdr:cNvPr id="480614" name="Group 20">
          <a:extLst>
            <a:ext uri="{FF2B5EF4-FFF2-40B4-BE49-F238E27FC236}">
              <a16:creationId xmlns:a16="http://schemas.microsoft.com/office/drawing/2014/main" id="{00000000-0008-0000-1E00-000066550700}"/>
            </a:ext>
          </a:extLst>
        </xdr:cNvPr>
        <xdr:cNvGrpSpPr>
          <a:grpSpLocks/>
        </xdr:cNvGrpSpPr>
      </xdr:nvGrpSpPr>
      <xdr:grpSpPr bwMode="auto">
        <a:xfrm>
          <a:off x="2095500" y="17402175"/>
          <a:ext cx="11258550" cy="5657850"/>
          <a:chOff x="233" y="193"/>
          <a:chExt cx="1182" cy="429"/>
        </a:xfrm>
      </xdr:grpSpPr>
      <xdr:sp macro="" textlink="">
        <xdr:nvSpPr>
          <xdr:cNvPr id="480674" name="Line 21">
            <a:extLst>
              <a:ext uri="{FF2B5EF4-FFF2-40B4-BE49-F238E27FC236}">
                <a16:creationId xmlns:a16="http://schemas.microsoft.com/office/drawing/2014/main" id="{00000000-0008-0000-1E00-0000A2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64" y="224"/>
            <a:ext cx="0" cy="101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0675" name="Group 22">
            <a:extLst>
              <a:ext uri="{FF2B5EF4-FFF2-40B4-BE49-F238E27FC236}">
                <a16:creationId xmlns:a16="http://schemas.microsoft.com/office/drawing/2014/main" id="{00000000-0008-0000-1E00-0000A3550700}"/>
              </a:ext>
            </a:extLst>
          </xdr:cNvPr>
          <xdr:cNvGrpSpPr>
            <a:grpSpLocks/>
          </xdr:cNvGrpSpPr>
        </xdr:nvGrpSpPr>
        <xdr:grpSpPr bwMode="auto">
          <a:xfrm>
            <a:off x="233" y="193"/>
            <a:ext cx="1182" cy="429"/>
            <a:chOff x="233" y="193"/>
            <a:chExt cx="1182" cy="429"/>
          </a:xfrm>
        </xdr:grpSpPr>
        <xdr:sp macro="" textlink="">
          <xdr:nvSpPr>
            <xdr:cNvPr id="480676" name="Line 23">
              <a:extLst>
                <a:ext uri="{FF2B5EF4-FFF2-40B4-BE49-F238E27FC236}">
                  <a16:creationId xmlns:a16="http://schemas.microsoft.com/office/drawing/2014/main" id="{00000000-0008-0000-1E00-0000A4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3" y="325"/>
              <a:ext cx="130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77" name="Line 24">
              <a:extLst>
                <a:ext uri="{FF2B5EF4-FFF2-40B4-BE49-F238E27FC236}">
                  <a16:creationId xmlns:a16="http://schemas.microsoft.com/office/drawing/2014/main" id="{00000000-0008-0000-1E00-0000A5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4" y="225"/>
              <a:ext cx="163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78" name="Line 25">
              <a:extLst>
                <a:ext uri="{FF2B5EF4-FFF2-40B4-BE49-F238E27FC236}">
                  <a16:creationId xmlns:a16="http://schemas.microsoft.com/office/drawing/2014/main" id="{00000000-0008-0000-1E00-0000A6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225"/>
              <a:ext cx="0" cy="10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79" name="Line 26">
              <a:extLst>
                <a:ext uri="{FF2B5EF4-FFF2-40B4-BE49-F238E27FC236}">
                  <a16:creationId xmlns:a16="http://schemas.microsoft.com/office/drawing/2014/main" id="{00000000-0008-0000-1E00-0000A7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328"/>
              <a:ext cx="487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0" name="Line 27">
              <a:extLst>
                <a:ext uri="{FF2B5EF4-FFF2-40B4-BE49-F238E27FC236}">
                  <a16:creationId xmlns:a16="http://schemas.microsoft.com/office/drawing/2014/main" id="{00000000-0008-0000-1E00-0000A8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2" y="328"/>
              <a:ext cx="0" cy="61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1" name="Line 28">
              <a:extLst>
                <a:ext uri="{FF2B5EF4-FFF2-40B4-BE49-F238E27FC236}">
                  <a16:creationId xmlns:a16="http://schemas.microsoft.com/office/drawing/2014/main" id="{00000000-0008-0000-1E00-0000A9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3" y="389"/>
              <a:ext cx="251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2" name="Line 29">
              <a:extLst>
                <a:ext uri="{FF2B5EF4-FFF2-40B4-BE49-F238E27FC236}">
                  <a16:creationId xmlns:a16="http://schemas.microsoft.com/office/drawing/2014/main" id="{00000000-0008-0000-1E00-0000AA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65"/>
              <a:ext cx="0" cy="35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3" name="Line 30">
              <a:extLst>
                <a:ext uri="{FF2B5EF4-FFF2-40B4-BE49-F238E27FC236}">
                  <a16:creationId xmlns:a16="http://schemas.microsoft.com/office/drawing/2014/main" id="{00000000-0008-0000-1E00-0000AB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3" y="265"/>
              <a:ext cx="152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4" name="Line 31">
              <a:extLst>
                <a:ext uri="{FF2B5EF4-FFF2-40B4-BE49-F238E27FC236}">
                  <a16:creationId xmlns:a16="http://schemas.microsoft.com/office/drawing/2014/main" id="{00000000-0008-0000-1E00-0000AC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4" y="265"/>
              <a:ext cx="0" cy="35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5" name="Line 32">
              <a:extLst>
                <a:ext uri="{FF2B5EF4-FFF2-40B4-BE49-F238E27FC236}">
                  <a16:creationId xmlns:a16="http://schemas.microsoft.com/office/drawing/2014/main" id="{00000000-0008-0000-1E00-0000AD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70" y="195"/>
              <a:ext cx="0" cy="133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6" name="Line 33">
              <a:extLst>
                <a:ext uri="{FF2B5EF4-FFF2-40B4-BE49-F238E27FC236}">
                  <a16:creationId xmlns:a16="http://schemas.microsoft.com/office/drawing/2014/main" id="{00000000-0008-0000-1E00-0000AE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78" y="193"/>
              <a:ext cx="0" cy="13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110</xdr:row>
      <xdr:rowOff>106680</xdr:rowOff>
    </xdr:from>
    <xdr:to>
      <xdr:col>16</xdr:col>
      <xdr:colOff>87644</xdr:colOff>
      <xdr:row>121</xdr:row>
      <xdr:rowOff>38118</xdr:rowOff>
    </xdr:to>
    <xdr:sp macro="" textlink="">
      <xdr:nvSpPr>
        <xdr:cNvPr id="118818" name="Rectangle 34">
          <a:extLst>
            <a:ext uri="{FF2B5EF4-FFF2-40B4-BE49-F238E27FC236}">
              <a16:creationId xmlns:a16="http://schemas.microsoft.com/office/drawing/2014/main" id="{00000000-0008-0000-1E00-000022D00100}"/>
            </a:ext>
          </a:extLst>
        </xdr:cNvPr>
        <xdr:cNvSpPr>
          <a:spLocks noChangeArrowheads="1"/>
        </xdr:cNvSpPr>
      </xdr:nvSpPr>
      <xdr:spPr bwMode="auto">
        <a:xfrm>
          <a:off x="1847850" y="19126200"/>
          <a:ext cx="20955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50</xdr:col>
      <xdr:colOff>11430</xdr:colOff>
      <xdr:row>134</xdr:row>
      <xdr:rowOff>28575</xdr:rowOff>
    </xdr:from>
    <xdr:to>
      <xdr:col>59</xdr:col>
      <xdr:colOff>106756</xdr:colOff>
      <xdr:row>136</xdr:row>
      <xdr:rowOff>11474</xdr:rowOff>
    </xdr:to>
    <xdr:sp macro="" textlink="">
      <xdr:nvSpPr>
        <xdr:cNvPr id="118819" name="Rectangle 35">
          <a:extLst>
            <a:ext uri="{FF2B5EF4-FFF2-40B4-BE49-F238E27FC236}">
              <a16:creationId xmlns:a16="http://schemas.microsoft.com/office/drawing/2014/main" id="{00000000-0008-0000-1E00-000023D00100}"/>
            </a:ext>
          </a:extLst>
        </xdr:cNvPr>
        <xdr:cNvSpPr>
          <a:spLocks noChangeArrowheads="1"/>
        </xdr:cNvSpPr>
      </xdr:nvSpPr>
      <xdr:spPr bwMode="auto">
        <a:xfrm>
          <a:off x="6200775" y="23164800"/>
          <a:ext cx="12001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50</xdr:col>
      <xdr:colOff>30480</xdr:colOff>
      <xdr:row>103</xdr:row>
      <xdr:rowOff>106680</xdr:rowOff>
    </xdr:from>
    <xdr:to>
      <xdr:col>60</xdr:col>
      <xdr:colOff>11503</xdr:colOff>
      <xdr:row>105</xdr:row>
      <xdr:rowOff>66733</xdr:rowOff>
    </xdr:to>
    <xdr:sp macro="" textlink="">
      <xdr:nvSpPr>
        <xdr:cNvPr id="118820" name="Rectangle 36">
          <a:extLst>
            <a:ext uri="{FF2B5EF4-FFF2-40B4-BE49-F238E27FC236}">
              <a16:creationId xmlns:a16="http://schemas.microsoft.com/office/drawing/2014/main" id="{00000000-0008-0000-1E00-000024D00100}"/>
            </a:ext>
          </a:extLst>
        </xdr:cNvPr>
        <xdr:cNvSpPr>
          <a:spLocks noChangeArrowheads="1"/>
        </xdr:cNvSpPr>
      </xdr:nvSpPr>
      <xdr:spPr bwMode="auto">
        <a:xfrm>
          <a:off x="6210300" y="17926050"/>
          <a:ext cx="122872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88</xdr:col>
      <xdr:colOff>11430</xdr:colOff>
      <xdr:row>134</xdr:row>
      <xdr:rowOff>38100</xdr:rowOff>
    </xdr:from>
    <xdr:to>
      <xdr:col>97</xdr:col>
      <xdr:colOff>38128</xdr:colOff>
      <xdr:row>135</xdr:row>
      <xdr:rowOff>87757</xdr:rowOff>
    </xdr:to>
    <xdr:sp macro="" textlink="">
      <xdr:nvSpPr>
        <xdr:cNvPr id="118821" name="Rectangle 37">
          <a:extLst>
            <a:ext uri="{FF2B5EF4-FFF2-40B4-BE49-F238E27FC236}">
              <a16:creationId xmlns:a16="http://schemas.microsoft.com/office/drawing/2014/main" id="{00000000-0008-0000-1E00-000025D00100}"/>
            </a:ext>
          </a:extLst>
        </xdr:cNvPr>
        <xdr:cNvSpPr>
          <a:spLocks noChangeArrowheads="1"/>
        </xdr:cNvSpPr>
      </xdr:nvSpPr>
      <xdr:spPr bwMode="auto">
        <a:xfrm>
          <a:off x="10906125" y="23174325"/>
          <a:ext cx="11334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100</xdr:col>
      <xdr:colOff>30480</xdr:colOff>
      <xdr:row>134</xdr:row>
      <xdr:rowOff>0</xdr:rowOff>
    </xdr:from>
    <xdr:to>
      <xdr:col>110</xdr:col>
      <xdr:colOff>11503</xdr:colOff>
      <xdr:row>135</xdr:row>
      <xdr:rowOff>106803</xdr:rowOff>
    </xdr:to>
    <xdr:sp macro="" textlink="">
      <xdr:nvSpPr>
        <xdr:cNvPr id="118822" name="Rectangle 38">
          <a:extLst>
            <a:ext uri="{FF2B5EF4-FFF2-40B4-BE49-F238E27FC236}">
              <a16:creationId xmlns:a16="http://schemas.microsoft.com/office/drawing/2014/main" id="{00000000-0008-0000-1E00-000026D00100}"/>
            </a:ext>
          </a:extLst>
        </xdr:cNvPr>
        <xdr:cNvSpPr>
          <a:spLocks noChangeArrowheads="1"/>
        </xdr:cNvSpPr>
      </xdr:nvSpPr>
      <xdr:spPr bwMode="auto">
        <a:xfrm>
          <a:off x="12401550" y="23136225"/>
          <a:ext cx="12287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118</xdr:col>
      <xdr:colOff>87630</xdr:colOff>
      <xdr:row>107</xdr:row>
      <xdr:rowOff>49530</xdr:rowOff>
    </xdr:from>
    <xdr:to>
      <xdr:col>122</xdr:col>
      <xdr:colOff>9567</xdr:colOff>
      <xdr:row>108</xdr:row>
      <xdr:rowOff>87630</xdr:rowOff>
    </xdr:to>
    <xdr:sp macro="" textlink="">
      <xdr:nvSpPr>
        <xdr:cNvPr id="118823" name="Rectangle 39">
          <a:extLst>
            <a:ext uri="{FF2B5EF4-FFF2-40B4-BE49-F238E27FC236}">
              <a16:creationId xmlns:a16="http://schemas.microsoft.com/office/drawing/2014/main" id="{00000000-0008-0000-1E00-000027D00100}"/>
            </a:ext>
          </a:extLst>
        </xdr:cNvPr>
        <xdr:cNvSpPr>
          <a:spLocks noChangeArrowheads="1"/>
        </xdr:cNvSpPr>
      </xdr:nvSpPr>
      <xdr:spPr bwMode="auto">
        <a:xfrm>
          <a:off x="14687550" y="185642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112</xdr:row>
      <xdr:rowOff>49530</xdr:rowOff>
    </xdr:from>
    <xdr:to>
      <xdr:col>122</xdr:col>
      <xdr:colOff>9567</xdr:colOff>
      <xdr:row>113</xdr:row>
      <xdr:rowOff>87630</xdr:rowOff>
    </xdr:to>
    <xdr:sp macro="" textlink="">
      <xdr:nvSpPr>
        <xdr:cNvPr id="118824" name="Rectangle 40">
          <a:extLst>
            <a:ext uri="{FF2B5EF4-FFF2-40B4-BE49-F238E27FC236}">
              <a16:creationId xmlns:a16="http://schemas.microsoft.com/office/drawing/2014/main" id="{00000000-0008-0000-1E00-000028D00100}"/>
            </a:ext>
          </a:extLst>
        </xdr:cNvPr>
        <xdr:cNvSpPr>
          <a:spLocks noChangeArrowheads="1"/>
        </xdr:cNvSpPr>
      </xdr:nvSpPr>
      <xdr:spPr bwMode="auto">
        <a:xfrm>
          <a:off x="14687550" y="194214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120</xdr:row>
      <xdr:rowOff>49530</xdr:rowOff>
    </xdr:from>
    <xdr:to>
      <xdr:col>122</xdr:col>
      <xdr:colOff>9567</xdr:colOff>
      <xdr:row>121</xdr:row>
      <xdr:rowOff>87630</xdr:rowOff>
    </xdr:to>
    <xdr:sp macro="" textlink="">
      <xdr:nvSpPr>
        <xdr:cNvPr id="118825" name="Rectangle 41">
          <a:extLst>
            <a:ext uri="{FF2B5EF4-FFF2-40B4-BE49-F238E27FC236}">
              <a16:creationId xmlns:a16="http://schemas.microsoft.com/office/drawing/2014/main" id="{00000000-0008-0000-1E00-000029D00100}"/>
            </a:ext>
          </a:extLst>
        </xdr:cNvPr>
        <xdr:cNvSpPr>
          <a:spLocks noChangeArrowheads="1"/>
        </xdr:cNvSpPr>
      </xdr:nvSpPr>
      <xdr:spPr bwMode="auto">
        <a:xfrm>
          <a:off x="14687550" y="207930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26" name="Rectangle 42">
          <a:extLst>
            <a:ext uri="{FF2B5EF4-FFF2-40B4-BE49-F238E27FC236}">
              <a16:creationId xmlns:a16="http://schemas.microsoft.com/office/drawing/2014/main" id="{00000000-0008-0000-1E00-00002A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27" name="Rectangle 43">
          <a:extLst>
            <a:ext uri="{FF2B5EF4-FFF2-40B4-BE49-F238E27FC236}">
              <a16:creationId xmlns:a16="http://schemas.microsoft.com/office/drawing/2014/main" id="{00000000-0008-0000-1E00-00002B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106680</xdr:colOff>
      <xdr:row>130</xdr:row>
      <xdr:rowOff>38100</xdr:rowOff>
    </xdr:from>
    <xdr:to>
      <xdr:col>122</xdr:col>
      <xdr:colOff>68580</xdr:colOff>
      <xdr:row>131</xdr:row>
      <xdr:rowOff>76200</xdr:rowOff>
    </xdr:to>
    <xdr:sp macro="" textlink="">
      <xdr:nvSpPr>
        <xdr:cNvPr id="118828" name="Rectangle 44">
          <a:extLst>
            <a:ext uri="{FF2B5EF4-FFF2-40B4-BE49-F238E27FC236}">
              <a16:creationId xmlns:a16="http://schemas.microsoft.com/office/drawing/2014/main" id="{00000000-0008-0000-1E00-00002CD00100}"/>
            </a:ext>
          </a:extLst>
        </xdr:cNvPr>
        <xdr:cNvSpPr>
          <a:spLocks noChangeArrowheads="1"/>
        </xdr:cNvSpPr>
      </xdr:nvSpPr>
      <xdr:spPr bwMode="auto">
        <a:xfrm>
          <a:off x="14706600" y="22488525"/>
          <a:ext cx="4572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29" name="Rectangle 45">
          <a:extLst>
            <a:ext uri="{FF2B5EF4-FFF2-40B4-BE49-F238E27FC236}">
              <a16:creationId xmlns:a16="http://schemas.microsoft.com/office/drawing/2014/main" id="{00000000-0008-0000-1E00-00002D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30" name="Rectangle 46">
          <a:extLst>
            <a:ext uri="{FF2B5EF4-FFF2-40B4-BE49-F238E27FC236}">
              <a16:creationId xmlns:a16="http://schemas.microsoft.com/office/drawing/2014/main" id="{00000000-0008-0000-1E00-00002E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114</xdr:col>
      <xdr:colOff>9525</xdr:colOff>
      <xdr:row>139</xdr:row>
      <xdr:rowOff>38100</xdr:rowOff>
    </xdr:from>
    <xdr:to>
      <xdr:col>116</xdr:col>
      <xdr:colOff>0</xdr:colOff>
      <xdr:row>140</xdr:row>
      <xdr:rowOff>38100</xdr:rowOff>
    </xdr:to>
    <xdr:sp macro="" textlink="">
      <xdr:nvSpPr>
        <xdr:cNvPr id="118831" name="Rectangle 47">
          <a:extLst>
            <a:ext uri="{FF2B5EF4-FFF2-40B4-BE49-F238E27FC236}">
              <a16:creationId xmlns:a16="http://schemas.microsoft.com/office/drawing/2014/main" id="{00000000-0008-0000-1E00-00002FD00100}"/>
            </a:ext>
          </a:extLst>
        </xdr:cNvPr>
        <xdr:cNvSpPr>
          <a:spLocks noChangeArrowheads="1"/>
        </xdr:cNvSpPr>
      </xdr:nvSpPr>
      <xdr:spPr bwMode="auto">
        <a:xfrm>
          <a:off x="14116050" y="24031575"/>
          <a:ext cx="2381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</a:t>
          </a:r>
        </a:p>
      </xdr:txBody>
    </xdr:sp>
    <xdr:clientData/>
  </xdr:twoCellAnchor>
  <xdr:twoCellAnchor>
    <xdr:from>
      <xdr:col>114</xdr:col>
      <xdr:colOff>9525</xdr:colOff>
      <xdr:row>110</xdr:row>
      <xdr:rowOff>87630</xdr:rowOff>
    </xdr:from>
    <xdr:to>
      <xdr:col>115</xdr:col>
      <xdr:colOff>116357</xdr:colOff>
      <xdr:row>126</xdr:row>
      <xdr:rowOff>11430</xdr:rowOff>
    </xdr:to>
    <xdr:sp macro="" textlink="">
      <xdr:nvSpPr>
        <xdr:cNvPr id="118832" name="Rectangle 48">
          <a:extLst>
            <a:ext uri="{FF2B5EF4-FFF2-40B4-BE49-F238E27FC236}">
              <a16:creationId xmlns:a16="http://schemas.microsoft.com/office/drawing/2014/main" id="{00000000-0008-0000-1E00-000030D00100}"/>
            </a:ext>
          </a:extLst>
        </xdr:cNvPr>
        <xdr:cNvSpPr>
          <a:spLocks noChangeArrowheads="1"/>
        </xdr:cNvSpPr>
      </xdr:nvSpPr>
      <xdr:spPr bwMode="auto">
        <a:xfrm>
          <a:off x="14116050" y="19116675"/>
          <a:ext cx="228600" cy="266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フォ│クリフ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通路</a:t>
          </a:r>
        </a:p>
      </xdr:txBody>
    </xdr:sp>
    <xdr:clientData/>
  </xdr:twoCellAnchor>
  <xdr:twoCellAnchor>
    <xdr:from>
      <xdr:col>17</xdr:col>
      <xdr:colOff>47625</xdr:colOff>
      <xdr:row>109</xdr:row>
      <xdr:rowOff>38100</xdr:rowOff>
    </xdr:from>
    <xdr:to>
      <xdr:col>106</xdr:col>
      <xdr:colOff>76200</xdr:colOff>
      <xdr:row>133</xdr:row>
      <xdr:rowOff>104775</xdr:rowOff>
    </xdr:to>
    <xdr:grpSp>
      <xdr:nvGrpSpPr>
        <xdr:cNvPr id="480630" name="Group 49">
          <a:extLst>
            <a:ext uri="{FF2B5EF4-FFF2-40B4-BE49-F238E27FC236}">
              <a16:creationId xmlns:a16="http://schemas.microsoft.com/office/drawing/2014/main" id="{00000000-0008-0000-1E00-000076550700}"/>
            </a:ext>
          </a:extLst>
        </xdr:cNvPr>
        <xdr:cNvGrpSpPr>
          <a:grpSpLocks/>
        </xdr:cNvGrpSpPr>
      </xdr:nvGrpSpPr>
      <xdr:grpSpPr bwMode="auto">
        <a:xfrm>
          <a:off x="2143125" y="18888075"/>
          <a:ext cx="11049000" cy="4181475"/>
          <a:chOff x="233" y="303"/>
          <a:chExt cx="1160" cy="319"/>
        </a:xfrm>
      </xdr:grpSpPr>
      <xdr:sp macro="" textlink="">
        <xdr:nvSpPr>
          <xdr:cNvPr id="480661" name="Line 50">
            <a:extLst>
              <a:ext uri="{FF2B5EF4-FFF2-40B4-BE49-F238E27FC236}">
                <a16:creationId xmlns:a16="http://schemas.microsoft.com/office/drawing/2014/main" id="{00000000-0008-0000-1E00-000095550700}"/>
              </a:ext>
            </a:extLst>
          </xdr:cNvPr>
          <xdr:cNvSpPr>
            <a:spLocks noChangeShapeType="1"/>
          </xdr:cNvSpPr>
        </xdr:nvSpPr>
        <xdr:spPr bwMode="auto">
          <a:xfrm>
            <a:off x="233" y="442"/>
            <a:ext cx="131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2" name="Line 51">
            <a:extLst>
              <a:ext uri="{FF2B5EF4-FFF2-40B4-BE49-F238E27FC236}">
                <a16:creationId xmlns:a16="http://schemas.microsoft.com/office/drawing/2014/main" id="{00000000-0008-0000-1E00-000096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442"/>
            <a:ext cx="0" cy="14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3" name="Line 52">
            <a:extLst>
              <a:ext uri="{FF2B5EF4-FFF2-40B4-BE49-F238E27FC236}">
                <a16:creationId xmlns:a16="http://schemas.microsoft.com/office/drawing/2014/main" id="{00000000-0008-0000-1E00-000097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585"/>
            <a:ext cx="163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4" name="Line 53">
            <a:extLst>
              <a:ext uri="{FF2B5EF4-FFF2-40B4-BE49-F238E27FC236}">
                <a16:creationId xmlns:a16="http://schemas.microsoft.com/office/drawing/2014/main" id="{00000000-0008-0000-1E00-000098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" y="473"/>
            <a:ext cx="0" cy="11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5" name="Line 54">
            <a:extLst>
              <a:ext uri="{FF2B5EF4-FFF2-40B4-BE49-F238E27FC236}">
                <a16:creationId xmlns:a16="http://schemas.microsoft.com/office/drawing/2014/main" id="{00000000-0008-0000-1E00-000099550700}"/>
              </a:ext>
            </a:extLst>
          </xdr:cNvPr>
          <xdr:cNvSpPr>
            <a:spLocks noChangeShapeType="1"/>
          </xdr:cNvSpPr>
        </xdr:nvSpPr>
        <xdr:spPr bwMode="auto">
          <a:xfrm>
            <a:off x="527" y="475"/>
            <a:ext cx="490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6" name="Line 55">
            <a:extLst>
              <a:ext uri="{FF2B5EF4-FFF2-40B4-BE49-F238E27FC236}">
                <a16:creationId xmlns:a16="http://schemas.microsoft.com/office/drawing/2014/main" id="{00000000-0008-0000-1E00-00009A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2" y="403"/>
            <a:ext cx="0" cy="7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7" name="Line 56">
            <a:extLst>
              <a:ext uri="{FF2B5EF4-FFF2-40B4-BE49-F238E27FC236}">
                <a16:creationId xmlns:a16="http://schemas.microsoft.com/office/drawing/2014/main" id="{00000000-0008-0000-1E00-00009B550700}"/>
              </a:ext>
            </a:extLst>
          </xdr:cNvPr>
          <xdr:cNvSpPr>
            <a:spLocks noChangeShapeType="1"/>
          </xdr:cNvSpPr>
        </xdr:nvSpPr>
        <xdr:spPr bwMode="auto">
          <a:xfrm>
            <a:off x="1012" y="407"/>
            <a:ext cx="262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8" name="Line 57">
            <a:extLst>
              <a:ext uri="{FF2B5EF4-FFF2-40B4-BE49-F238E27FC236}">
                <a16:creationId xmlns:a16="http://schemas.microsoft.com/office/drawing/2014/main" id="{00000000-0008-0000-1E00-00009C550700}"/>
              </a:ext>
            </a:extLst>
          </xdr:cNvPr>
          <xdr:cNvSpPr>
            <a:spLocks noChangeShapeType="1"/>
          </xdr:cNvSpPr>
        </xdr:nvSpPr>
        <xdr:spPr bwMode="auto">
          <a:xfrm>
            <a:off x="1167" y="408"/>
            <a:ext cx="0" cy="21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9" name="Line 58">
            <a:extLst>
              <a:ext uri="{FF2B5EF4-FFF2-40B4-BE49-F238E27FC236}">
                <a16:creationId xmlns:a16="http://schemas.microsoft.com/office/drawing/2014/main" id="{00000000-0008-0000-1E00-00009D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74" y="303"/>
            <a:ext cx="0" cy="10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0" name="Line 59">
            <a:extLst>
              <a:ext uri="{FF2B5EF4-FFF2-40B4-BE49-F238E27FC236}">
                <a16:creationId xmlns:a16="http://schemas.microsoft.com/office/drawing/2014/main" id="{00000000-0008-0000-1E00-00009E550700}"/>
              </a:ext>
            </a:extLst>
          </xdr:cNvPr>
          <xdr:cNvSpPr>
            <a:spLocks noChangeShapeType="1"/>
          </xdr:cNvSpPr>
        </xdr:nvSpPr>
        <xdr:spPr bwMode="auto">
          <a:xfrm>
            <a:off x="1274" y="303"/>
            <a:ext cx="119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1" name="Line 60">
            <a:extLst>
              <a:ext uri="{FF2B5EF4-FFF2-40B4-BE49-F238E27FC236}">
                <a16:creationId xmlns:a16="http://schemas.microsoft.com/office/drawing/2014/main" id="{00000000-0008-0000-1E00-00009F550700}"/>
              </a:ext>
            </a:extLst>
          </xdr:cNvPr>
          <xdr:cNvSpPr>
            <a:spLocks noChangeShapeType="1"/>
          </xdr:cNvSpPr>
        </xdr:nvSpPr>
        <xdr:spPr bwMode="auto">
          <a:xfrm>
            <a:off x="1390" y="303"/>
            <a:ext cx="0" cy="31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2" name="Line 61">
            <a:extLst>
              <a:ext uri="{FF2B5EF4-FFF2-40B4-BE49-F238E27FC236}">
                <a16:creationId xmlns:a16="http://schemas.microsoft.com/office/drawing/2014/main" id="{00000000-0008-0000-1E00-0000A0550700}"/>
              </a:ext>
            </a:extLst>
          </xdr:cNvPr>
          <xdr:cNvSpPr>
            <a:spLocks noChangeShapeType="1"/>
          </xdr:cNvSpPr>
        </xdr:nvSpPr>
        <xdr:spPr bwMode="auto">
          <a:xfrm>
            <a:off x="674" y="475"/>
            <a:ext cx="0" cy="14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3" name="Line 62">
            <a:extLst>
              <a:ext uri="{FF2B5EF4-FFF2-40B4-BE49-F238E27FC236}">
                <a16:creationId xmlns:a16="http://schemas.microsoft.com/office/drawing/2014/main" id="{00000000-0008-0000-1E00-0000A1550700}"/>
              </a:ext>
            </a:extLst>
          </xdr:cNvPr>
          <xdr:cNvSpPr>
            <a:spLocks noChangeShapeType="1"/>
          </xdr:cNvSpPr>
        </xdr:nvSpPr>
        <xdr:spPr bwMode="auto">
          <a:xfrm>
            <a:off x="774" y="476"/>
            <a:ext cx="0" cy="14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17</xdr:col>
      <xdr:colOff>0</xdr:colOff>
      <xdr:row>100</xdr:row>
      <xdr:rowOff>95250</xdr:rowOff>
    </xdr:from>
    <xdr:to>
      <xdr:col>107</xdr:col>
      <xdr:colOff>114300</xdr:colOff>
      <xdr:row>133</xdr:row>
      <xdr:rowOff>95250</xdr:rowOff>
    </xdr:to>
    <xdr:grpSp>
      <xdr:nvGrpSpPr>
        <xdr:cNvPr id="480631" name="Group 63">
          <a:extLst>
            <a:ext uri="{FF2B5EF4-FFF2-40B4-BE49-F238E27FC236}">
              <a16:creationId xmlns:a16="http://schemas.microsoft.com/office/drawing/2014/main" id="{00000000-0008-0000-1E00-000077550700}"/>
            </a:ext>
          </a:extLst>
        </xdr:cNvPr>
        <xdr:cNvGrpSpPr>
          <a:grpSpLocks/>
        </xdr:cNvGrpSpPr>
      </xdr:nvGrpSpPr>
      <xdr:grpSpPr bwMode="auto">
        <a:xfrm>
          <a:off x="2095500" y="17402175"/>
          <a:ext cx="11258550" cy="5657850"/>
          <a:chOff x="233" y="193"/>
          <a:chExt cx="1182" cy="429"/>
        </a:xfrm>
      </xdr:grpSpPr>
      <xdr:sp macro="" textlink="">
        <xdr:nvSpPr>
          <xdr:cNvPr id="480648" name="Line 64">
            <a:extLst>
              <a:ext uri="{FF2B5EF4-FFF2-40B4-BE49-F238E27FC236}">
                <a16:creationId xmlns:a16="http://schemas.microsoft.com/office/drawing/2014/main" id="{00000000-0008-0000-1E00-000088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64" y="224"/>
            <a:ext cx="0" cy="101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0649" name="Group 65">
            <a:extLst>
              <a:ext uri="{FF2B5EF4-FFF2-40B4-BE49-F238E27FC236}">
                <a16:creationId xmlns:a16="http://schemas.microsoft.com/office/drawing/2014/main" id="{00000000-0008-0000-1E00-000089550700}"/>
              </a:ext>
            </a:extLst>
          </xdr:cNvPr>
          <xdr:cNvGrpSpPr>
            <a:grpSpLocks/>
          </xdr:cNvGrpSpPr>
        </xdr:nvGrpSpPr>
        <xdr:grpSpPr bwMode="auto">
          <a:xfrm>
            <a:off x="233" y="193"/>
            <a:ext cx="1182" cy="429"/>
            <a:chOff x="233" y="193"/>
            <a:chExt cx="1182" cy="429"/>
          </a:xfrm>
        </xdr:grpSpPr>
        <xdr:sp macro="" textlink="">
          <xdr:nvSpPr>
            <xdr:cNvPr id="480650" name="Line 66">
              <a:extLst>
                <a:ext uri="{FF2B5EF4-FFF2-40B4-BE49-F238E27FC236}">
                  <a16:creationId xmlns:a16="http://schemas.microsoft.com/office/drawing/2014/main" id="{00000000-0008-0000-1E00-00008A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3" y="325"/>
              <a:ext cx="130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1" name="Line 67">
              <a:extLst>
                <a:ext uri="{FF2B5EF4-FFF2-40B4-BE49-F238E27FC236}">
                  <a16:creationId xmlns:a16="http://schemas.microsoft.com/office/drawing/2014/main" id="{00000000-0008-0000-1E00-00008B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4" y="225"/>
              <a:ext cx="163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2" name="Line 68">
              <a:extLst>
                <a:ext uri="{FF2B5EF4-FFF2-40B4-BE49-F238E27FC236}">
                  <a16:creationId xmlns:a16="http://schemas.microsoft.com/office/drawing/2014/main" id="{00000000-0008-0000-1E00-00008C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225"/>
              <a:ext cx="0" cy="10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3" name="Line 69">
              <a:extLst>
                <a:ext uri="{FF2B5EF4-FFF2-40B4-BE49-F238E27FC236}">
                  <a16:creationId xmlns:a16="http://schemas.microsoft.com/office/drawing/2014/main" id="{00000000-0008-0000-1E00-00008D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328"/>
              <a:ext cx="487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4" name="Line 70">
              <a:extLst>
                <a:ext uri="{FF2B5EF4-FFF2-40B4-BE49-F238E27FC236}">
                  <a16:creationId xmlns:a16="http://schemas.microsoft.com/office/drawing/2014/main" id="{00000000-0008-0000-1E00-00008E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2" y="328"/>
              <a:ext cx="0" cy="61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5" name="Line 71">
              <a:extLst>
                <a:ext uri="{FF2B5EF4-FFF2-40B4-BE49-F238E27FC236}">
                  <a16:creationId xmlns:a16="http://schemas.microsoft.com/office/drawing/2014/main" id="{00000000-0008-0000-1E00-00008F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3" y="389"/>
              <a:ext cx="251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6" name="Line 72">
              <a:extLst>
                <a:ext uri="{FF2B5EF4-FFF2-40B4-BE49-F238E27FC236}">
                  <a16:creationId xmlns:a16="http://schemas.microsoft.com/office/drawing/2014/main" id="{00000000-0008-0000-1E00-000090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65"/>
              <a:ext cx="0" cy="35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7" name="Line 73">
              <a:extLst>
                <a:ext uri="{FF2B5EF4-FFF2-40B4-BE49-F238E27FC236}">
                  <a16:creationId xmlns:a16="http://schemas.microsoft.com/office/drawing/2014/main" id="{00000000-0008-0000-1E00-000091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3" y="265"/>
              <a:ext cx="152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8" name="Line 74">
              <a:extLst>
                <a:ext uri="{FF2B5EF4-FFF2-40B4-BE49-F238E27FC236}">
                  <a16:creationId xmlns:a16="http://schemas.microsoft.com/office/drawing/2014/main" id="{00000000-0008-0000-1E00-000092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4" y="265"/>
              <a:ext cx="0" cy="35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9" name="Line 75">
              <a:extLst>
                <a:ext uri="{FF2B5EF4-FFF2-40B4-BE49-F238E27FC236}">
                  <a16:creationId xmlns:a16="http://schemas.microsoft.com/office/drawing/2014/main" id="{00000000-0008-0000-1E00-000093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70" y="195"/>
              <a:ext cx="0" cy="133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60" name="Line 76">
              <a:extLst>
                <a:ext uri="{FF2B5EF4-FFF2-40B4-BE49-F238E27FC236}">
                  <a16:creationId xmlns:a16="http://schemas.microsoft.com/office/drawing/2014/main" id="{00000000-0008-0000-1E00-000094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78" y="193"/>
              <a:ext cx="0" cy="13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110</xdr:row>
      <xdr:rowOff>106680</xdr:rowOff>
    </xdr:from>
    <xdr:to>
      <xdr:col>16</xdr:col>
      <xdr:colOff>87644</xdr:colOff>
      <xdr:row>121</xdr:row>
      <xdr:rowOff>38118</xdr:rowOff>
    </xdr:to>
    <xdr:sp macro="" textlink="">
      <xdr:nvSpPr>
        <xdr:cNvPr id="118861" name="Rectangle 77">
          <a:extLst>
            <a:ext uri="{FF2B5EF4-FFF2-40B4-BE49-F238E27FC236}">
              <a16:creationId xmlns:a16="http://schemas.microsoft.com/office/drawing/2014/main" id="{00000000-0008-0000-1E00-00004DD00100}"/>
            </a:ext>
          </a:extLst>
        </xdr:cNvPr>
        <xdr:cNvSpPr>
          <a:spLocks noChangeArrowheads="1"/>
        </xdr:cNvSpPr>
      </xdr:nvSpPr>
      <xdr:spPr bwMode="auto">
        <a:xfrm>
          <a:off x="1847850" y="19126200"/>
          <a:ext cx="20955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50</xdr:col>
      <xdr:colOff>11430</xdr:colOff>
      <xdr:row>134</xdr:row>
      <xdr:rowOff>28575</xdr:rowOff>
    </xdr:from>
    <xdr:to>
      <xdr:col>59</xdr:col>
      <xdr:colOff>106756</xdr:colOff>
      <xdr:row>136</xdr:row>
      <xdr:rowOff>11474</xdr:rowOff>
    </xdr:to>
    <xdr:sp macro="" textlink="">
      <xdr:nvSpPr>
        <xdr:cNvPr id="118862" name="Rectangle 78">
          <a:extLst>
            <a:ext uri="{FF2B5EF4-FFF2-40B4-BE49-F238E27FC236}">
              <a16:creationId xmlns:a16="http://schemas.microsoft.com/office/drawing/2014/main" id="{00000000-0008-0000-1E00-00004ED00100}"/>
            </a:ext>
          </a:extLst>
        </xdr:cNvPr>
        <xdr:cNvSpPr>
          <a:spLocks noChangeArrowheads="1"/>
        </xdr:cNvSpPr>
      </xdr:nvSpPr>
      <xdr:spPr bwMode="auto">
        <a:xfrm>
          <a:off x="6200775" y="23164800"/>
          <a:ext cx="12001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50</xdr:col>
      <xdr:colOff>30480</xdr:colOff>
      <xdr:row>103</xdr:row>
      <xdr:rowOff>106680</xdr:rowOff>
    </xdr:from>
    <xdr:to>
      <xdr:col>60</xdr:col>
      <xdr:colOff>11503</xdr:colOff>
      <xdr:row>105</xdr:row>
      <xdr:rowOff>66733</xdr:rowOff>
    </xdr:to>
    <xdr:sp macro="" textlink="">
      <xdr:nvSpPr>
        <xdr:cNvPr id="118863" name="Rectangle 79">
          <a:extLst>
            <a:ext uri="{FF2B5EF4-FFF2-40B4-BE49-F238E27FC236}">
              <a16:creationId xmlns:a16="http://schemas.microsoft.com/office/drawing/2014/main" id="{00000000-0008-0000-1E00-00004FD00100}"/>
            </a:ext>
          </a:extLst>
        </xdr:cNvPr>
        <xdr:cNvSpPr>
          <a:spLocks noChangeArrowheads="1"/>
        </xdr:cNvSpPr>
      </xdr:nvSpPr>
      <xdr:spPr bwMode="auto">
        <a:xfrm>
          <a:off x="6210300" y="17926050"/>
          <a:ext cx="122872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88</xdr:col>
      <xdr:colOff>11430</xdr:colOff>
      <xdr:row>134</xdr:row>
      <xdr:rowOff>38100</xdr:rowOff>
    </xdr:from>
    <xdr:to>
      <xdr:col>97</xdr:col>
      <xdr:colOff>38128</xdr:colOff>
      <xdr:row>135</xdr:row>
      <xdr:rowOff>87757</xdr:rowOff>
    </xdr:to>
    <xdr:sp macro="" textlink="">
      <xdr:nvSpPr>
        <xdr:cNvPr id="118864" name="Rectangle 80">
          <a:extLst>
            <a:ext uri="{FF2B5EF4-FFF2-40B4-BE49-F238E27FC236}">
              <a16:creationId xmlns:a16="http://schemas.microsoft.com/office/drawing/2014/main" id="{00000000-0008-0000-1E00-000050D00100}"/>
            </a:ext>
          </a:extLst>
        </xdr:cNvPr>
        <xdr:cNvSpPr>
          <a:spLocks noChangeArrowheads="1"/>
        </xdr:cNvSpPr>
      </xdr:nvSpPr>
      <xdr:spPr bwMode="auto">
        <a:xfrm>
          <a:off x="10906125" y="23174325"/>
          <a:ext cx="11334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100</xdr:col>
      <xdr:colOff>30480</xdr:colOff>
      <xdr:row>134</xdr:row>
      <xdr:rowOff>0</xdr:rowOff>
    </xdr:from>
    <xdr:to>
      <xdr:col>110</xdr:col>
      <xdr:colOff>11503</xdr:colOff>
      <xdr:row>135</xdr:row>
      <xdr:rowOff>106803</xdr:rowOff>
    </xdr:to>
    <xdr:sp macro="" textlink="">
      <xdr:nvSpPr>
        <xdr:cNvPr id="118865" name="Rectangle 81">
          <a:extLst>
            <a:ext uri="{FF2B5EF4-FFF2-40B4-BE49-F238E27FC236}">
              <a16:creationId xmlns:a16="http://schemas.microsoft.com/office/drawing/2014/main" id="{00000000-0008-0000-1E00-000051D00100}"/>
            </a:ext>
          </a:extLst>
        </xdr:cNvPr>
        <xdr:cNvSpPr>
          <a:spLocks noChangeArrowheads="1"/>
        </xdr:cNvSpPr>
      </xdr:nvSpPr>
      <xdr:spPr bwMode="auto">
        <a:xfrm>
          <a:off x="12401550" y="23136225"/>
          <a:ext cx="12287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118</xdr:col>
      <xdr:colOff>87630</xdr:colOff>
      <xdr:row>107</xdr:row>
      <xdr:rowOff>49530</xdr:rowOff>
    </xdr:from>
    <xdr:to>
      <xdr:col>122</xdr:col>
      <xdr:colOff>9567</xdr:colOff>
      <xdr:row>108</xdr:row>
      <xdr:rowOff>87630</xdr:rowOff>
    </xdr:to>
    <xdr:sp macro="" textlink="">
      <xdr:nvSpPr>
        <xdr:cNvPr id="118866" name="Rectangle 82">
          <a:extLst>
            <a:ext uri="{FF2B5EF4-FFF2-40B4-BE49-F238E27FC236}">
              <a16:creationId xmlns:a16="http://schemas.microsoft.com/office/drawing/2014/main" id="{00000000-0008-0000-1E00-000052D00100}"/>
            </a:ext>
          </a:extLst>
        </xdr:cNvPr>
        <xdr:cNvSpPr>
          <a:spLocks noChangeArrowheads="1"/>
        </xdr:cNvSpPr>
      </xdr:nvSpPr>
      <xdr:spPr bwMode="auto">
        <a:xfrm>
          <a:off x="14687550" y="185642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112</xdr:row>
      <xdr:rowOff>49530</xdr:rowOff>
    </xdr:from>
    <xdr:to>
      <xdr:col>122</xdr:col>
      <xdr:colOff>9567</xdr:colOff>
      <xdr:row>113</xdr:row>
      <xdr:rowOff>87630</xdr:rowOff>
    </xdr:to>
    <xdr:sp macro="" textlink="">
      <xdr:nvSpPr>
        <xdr:cNvPr id="118867" name="Rectangle 83">
          <a:extLst>
            <a:ext uri="{FF2B5EF4-FFF2-40B4-BE49-F238E27FC236}">
              <a16:creationId xmlns:a16="http://schemas.microsoft.com/office/drawing/2014/main" id="{00000000-0008-0000-1E00-000053D00100}"/>
            </a:ext>
          </a:extLst>
        </xdr:cNvPr>
        <xdr:cNvSpPr>
          <a:spLocks noChangeArrowheads="1"/>
        </xdr:cNvSpPr>
      </xdr:nvSpPr>
      <xdr:spPr bwMode="auto">
        <a:xfrm>
          <a:off x="14687550" y="194214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120</xdr:row>
      <xdr:rowOff>49530</xdr:rowOff>
    </xdr:from>
    <xdr:to>
      <xdr:col>122</xdr:col>
      <xdr:colOff>9567</xdr:colOff>
      <xdr:row>121</xdr:row>
      <xdr:rowOff>87630</xdr:rowOff>
    </xdr:to>
    <xdr:sp macro="" textlink="">
      <xdr:nvSpPr>
        <xdr:cNvPr id="118868" name="Rectangle 84">
          <a:extLst>
            <a:ext uri="{FF2B5EF4-FFF2-40B4-BE49-F238E27FC236}">
              <a16:creationId xmlns:a16="http://schemas.microsoft.com/office/drawing/2014/main" id="{00000000-0008-0000-1E00-000054D00100}"/>
            </a:ext>
          </a:extLst>
        </xdr:cNvPr>
        <xdr:cNvSpPr>
          <a:spLocks noChangeArrowheads="1"/>
        </xdr:cNvSpPr>
      </xdr:nvSpPr>
      <xdr:spPr bwMode="auto">
        <a:xfrm>
          <a:off x="14687550" y="207930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69" name="Rectangle 85">
          <a:extLst>
            <a:ext uri="{FF2B5EF4-FFF2-40B4-BE49-F238E27FC236}">
              <a16:creationId xmlns:a16="http://schemas.microsoft.com/office/drawing/2014/main" id="{00000000-0008-0000-1E00-000055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70" name="Rectangle 86">
          <a:extLst>
            <a:ext uri="{FF2B5EF4-FFF2-40B4-BE49-F238E27FC236}">
              <a16:creationId xmlns:a16="http://schemas.microsoft.com/office/drawing/2014/main" id="{00000000-0008-0000-1E00-000056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106680</xdr:colOff>
      <xdr:row>130</xdr:row>
      <xdr:rowOff>38100</xdr:rowOff>
    </xdr:from>
    <xdr:to>
      <xdr:col>122</xdr:col>
      <xdr:colOff>68580</xdr:colOff>
      <xdr:row>131</xdr:row>
      <xdr:rowOff>76200</xdr:rowOff>
    </xdr:to>
    <xdr:sp macro="" textlink="">
      <xdr:nvSpPr>
        <xdr:cNvPr id="118871" name="Rectangle 87">
          <a:extLst>
            <a:ext uri="{FF2B5EF4-FFF2-40B4-BE49-F238E27FC236}">
              <a16:creationId xmlns:a16="http://schemas.microsoft.com/office/drawing/2014/main" id="{00000000-0008-0000-1E00-000057D00100}"/>
            </a:ext>
          </a:extLst>
        </xdr:cNvPr>
        <xdr:cNvSpPr>
          <a:spLocks noChangeArrowheads="1"/>
        </xdr:cNvSpPr>
      </xdr:nvSpPr>
      <xdr:spPr bwMode="auto">
        <a:xfrm>
          <a:off x="14706600" y="22488525"/>
          <a:ext cx="4572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72" name="Rectangle 88">
          <a:extLst>
            <a:ext uri="{FF2B5EF4-FFF2-40B4-BE49-F238E27FC236}">
              <a16:creationId xmlns:a16="http://schemas.microsoft.com/office/drawing/2014/main" id="{00000000-0008-0000-1E00-000058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73" name="Rectangle 89">
          <a:extLst>
            <a:ext uri="{FF2B5EF4-FFF2-40B4-BE49-F238E27FC236}">
              <a16:creationId xmlns:a16="http://schemas.microsoft.com/office/drawing/2014/main" id="{00000000-0008-0000-1E00-000059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114</xdr:col>
      <xdr:colOff>9525</xdr:colOff>
      <xdr:row>139</xdr:row>
      <xdr:rowOff>38100</xdr:rowOff>
    </xdr:from>
    <xdr:to>
      <xdr:col>116</xdr:col>
      <xdr:colOff>0</xdr:colOff>
      <xdr:row>140</xdr:row>
      <xdr:rowOff>38100</xdr:rowOff>
    </xdr:to>
    <xdr:sp macro="" textlink="">
      <xdr:nvSpPr>
        <xdr:cNvPr id="118874" name="Rectangle 90">
          <a:extLst>
            <a:ext uri="{FF2B5EF4-FFF2-40B4-BE49-F238E27FC236}">
              <a16:creationId xmlns:a16="http://schemas.microsoft.com/office/drawing/2014/main" id="{00000000-0008-0000-1E00-00005AD00100}"/>
            </a:ext>
          </a:extLst>
        </xdr:cNvPr>
        <xdr:cNvSpPr>
          <a:spLocks noChangeArrowheads="1"/>
        </xdr:cNvSpPr>
      </xdr:nvSpPr>
      <xdr:spPr bwMode="auto">
        <a:xfrm>
          <a:off x="14116050" y="24031575"/>
          <a:ext cx="2381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</a:t>
          </a:r>
        </a:p>
      </xdr:txBody>
    </xdr:sp>
    <xdr:clientData/>
  </xdr:twoCellAnchor>
  <xdr:twoCellAnchor>
    <xdr:from>
      <xdr:col>114</xdr:col>
      <xdr:colOff>9525</xdr:colOff>
      <xdr:row>110</xdr:row>
      <xdr:rowOff>87630</xdr:rowOff>
    </xdr:from>
    <xdr:to>
      <xdr:col>115</xdr:col>
      <xdr:colOff>116357</xdr:colOff>
      <xdr:row>126</xdr:row>
      <xdr:rowOff>11430</xdr:rowOff>
    </xdr:to>
    <xdr:sp macro="" textlink="">
      <xdr:nvSpPr>
        <xdr:cNvPr id="118875" name="Rectangle 91">
          <a:extLst>
            <a:ext uri="{FF2B5EF4-FFF2-40B4-BE49-F238E27FC236}">
              <a16:creationId xmlns:a16="http://schemas.microsoft.com/office/drawing/2014/main" id="{00000000-0008-0000-1E00-00005BD00100}"/>
            </a:ext>
          </a:extLst>
        </xdr:cNvPr>
        <xdr:cNvSpPr>
          <a:spLocks noChangeArrowheads="1"/>
        </xdr:cNvSpPr>
      </xdr:nvSpPr>
      <xdr:spPr bwMode="auto">
        <a:xfrm>
          <a:off x="14116050" y="19116675"/>
          <a:ext cx="228600" cy="266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フォ│クリフ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通路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</xdr:row>
          <xdr:rowOff>47625</xdr:rowOff>
        </xdr:from>
        <xdr:to>
          <xdr:col>72</xdr:col>
          <xdr:colOff>0</xdr:colOff>
          <xdr:row>80</xdr:row>
          <xdr:rowOff>104775</xdr:rowOff>
        </xdr:to>
        <xdr:pic>
          <xdr:nvPicPr>
            <xdr:cNvPr id="480647" name="Picture 92">
              <a:extLst>
                <a:ext uri="{FF2B5EF4-FFF2-40B4-BE49-F238E27FC236}">
                  <a16:creationId xmlns:a16="http://schemas.microsoft.com/office/drawing/2014/main" id="{00000000-0008-0000-1E00-0000875507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87:$ED$163" spid="_x0000_s52945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 rot="-5400000">
              <a:off x="-2228850" y="2781300"/>
              <a:ext cx="13430250" cy="88392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3</xdr:row>
      <xdr:rowOff>19050</xdr:rowOff>
    </xdr:from>
    <xdr:to>
      <xdr:col>8</xdr:col>
      <xdr:colOff>323850</xdr:colOff>
      <xdr:row>27</xdr:row>
      <xdr:rowOff>152400</xdr:rowOff>
    </xdr:to>
    <xdr:sp macro="" textlink="">
      <xdr:nvSpPr>
        <xdr:cNvPr id="482376" name="Rectangle 1">
          <a:extLst>
            <a:ext uri="{FF2B5EF4-FFF2-40B4-BE49-F238E27FC236}">
              <a16:creationId xmlns:a16="http://schemas.microsoft.com/office/drawing/2014/main" id="{00000000-0008-0000-1F00-0000485C0700}"/>
            </a:ext>
          </a:extLst>
        </xdr:cNvPr>
        <xdr:cNvSpPr>
          <a:spLocks noChangeArrowheads="1"/>
        </xdr:cNvSpPr>
      </xdr:nvSpPr>
      <xdr:spPr bwMode="auto">
        <a:xfrm>
          <a:off x="838200" y="542925"/>
          <a:ext cx="4972050" cy="424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50195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</xdr:row>
      <xdr:rowOff>28575</xdr:rowOff>
    </xdr:from>
    <xdr:to>
      <xdr:col>6</xdr:col>
      <xdr:colOff>542925</xdr:colOff>
      <xdr:row>7</xdr:row>
      <xdr:rowOff>142875</xdr:rowOff>
    </xdr:to>
    <xdr:sp macro="" textlink="">
      <xdr:nvSpPr>
        <xdr:cNvPr id="482377" name="Rectangle 2" descr="小波">
          <a:extLst>
            <a:ext uri="{FF2B5EF4-FFF2-40B4-BE49-F238E27FC236}">
              <a16:creationId xmlns:a16="http://schemas.microsoft.com/office/drawing/2014/main" id="{00000000-0008-0000-1F00-0000495C0700}"/>
            </a:ext>
          </a:extLst>
        </xdr:cNvPr>
        <xdr:cNvSpPr>
          <a:spLocks noChangeArrowheads="1"/>
        </xdr:cNvSpPr>
      </xdr:nvSpPr>
      <xdr:spPr bwMode="auto">
        <a:xfrm>
          <a:off x="857250" y="552450"/>
          <a:ext cx="3800475" cy="800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219075</xdr:colOff>
      <xdr:row>2</xdr:row>
      <xdr:rowOff>161925</xdr:rowOff>
    </xdr:from>
    <xdr:to>
      <xdr:col>7</xdr:col>
      <xdr:colOff>657225</xdr:colOff>
      <xdr:row>28</xdr:row>
      <xdr:rowOff>28575</xdr:rowOff>
    </xdr:to>
    <xdr:grpSp>
      <xdr:nvGrpSpPr>
        <xdr:cNvPr id="482378" name="Group 3">
          <a:extLst>
            <a:ext uri="{FF2B5EF4-FFF2-40B4-BE49-F238E27FC236}">
              <a16:creationId xmlns:a16="http://schemas.microsoft.com/office/drawing/2014/main" id="{00000000-0008-0000-1F00-00004A5C0700}"/>
            </a:ext>
          </a:extLst>
        </xdr:cNvPr>
        <xdr:cNvGrpSpPr>
          <a:grpSpLocks/>
        </xdr:cNvGrpSpPr>
      </xdr:nvGrpSpPr>
      <xdr:grpSpPr bwMode="auto">
        <a:xfrm>
          <a:off x="904875" y="514350"/>
          <a:ext cx="4552950" cy="4324350"/>
          <a:chOff x="24" y="36"/>
          <a:chExt cx="478" cy="454"/>
        </a:xfrm>
      </xdr:grpSpPr>
      <xdr:sp macro="" textlink="">
        <xdr:nvSpPr>
          <xdr:cNvPr id="482434" name="AutoShape 4">
            <a:extLst>
              <a:ext uri="{FF2B5EF4-FFF2-40B4-BE49-F238E27FC236}">
                <a16:creationId xmlns:a16="http://schemas.microsoft.com/office/drawing/2014/main" id="{00000000-0008-0000-1F00-0000825C0700}"/>
              </a:ext>
            </a:extLst>
          </xdr:cNvPr>
          <xdr:cNvSpPr>
            <a:spLocks noChangeArrowheads="1"/>
          </xdr:cNvSpPr>
        </xdr:nvSpPr>
        <xdr:spPr bwMode="auto">
          <a:xfrm>
            <a:off x="487" y="38"/>
            <a:ext cx="15" cy="445"/>
          </a:xfrm>
          <a:prstGeom prst="parallelogram">
            <a:avLst>
              <a:gd name="adj" fmla="val 25000"/>
            </a:avLst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35" name="Rectangle 5">
            <a:extLst>
              <a:ext uri="{FF2B5EF4-FFF2-40B4-BE49-F238E27FC236}">
                <a16:creationId xmlns:a16="http://schemas.microsoft.com/office/drawing/2014/main" id="{00000000-0008-0000-1F00-0000835C0700}"/>
              </a:ext>
            </a:extLst>
          </xdr:cNvPr>
          <xdr:cNvSpPr>
            <a:spLocks noChangeArrowheads="1"/>
          </xdr:cNvSpPr>
        </xdr:nvSpPr>
        <xdr:spPr bwMode="auto">
          <a:xfrm>
            <a:off x="72" y="199"/>
            <a:ext cx="417" cy="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82436" name="Group 6">
            <a:extLst>
              <a:ext uri="{FF2B5EF4-FFF2-40B4-BE49-F238E27FC236}">
                <a16:creationId xmlns:a16="http://schemas.microsoft.com/office/drawing/2014/main" id="{00000000-0008-0000-1F00-0000845C0700}"/>
              </a:ext>
            </a:extLst>
          </xdr:cNvPr>
          <xdr:cNvGrpSpPr>
            <a:grpSpLocks/>
          </xdr:cNvGrpSpPr>
        </xdr:nvGrpSpPr>
        <xdr:grpSpPr bwMode="auto">
          <a:xfrm>
            <a:off x="316" y="36"/>
            <a:ext cx="62" cy="454"/>
            <a:chOff x="316" y="36"/>
            <a:chExt cx="62" cy="454"/>
          </a:xfrm>
        </xdr:grpSpPr>
        <xdr:sp macro="" textlink="">
          <xdr:nvSpPr>
            <xdr:cNvPr id="482449" name="Rectangle 7">
              <a:extLst>
                <a:ext uri="{FF2B5EF4-FFF2-40B4-BE49-F238E27FC236}">
                  <a16:creationId xmlns:a16="http://schemas.microsoft.com/office/drawing/2014/main" id="{00000000-0008-0000-1F00-0000915C0700}"/>
                </a:ext>
              </a:extLst>
            </xdr:cNvPr>
            <xdr:cNvSpPr>
              <a:spLocks noChangeArrowheads="1"/>
            </xdr:cNvSpPr>
          </xdr:nvSpPr>
          <xdr:spPr bwMode="auto">
            <a:xfrm rot="-567014">
              <a:off x="316" y="36"/>
              <a:ext cx="8" cy="113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50" name="Rectangle 8">
              <a:extLst>
                <a:ext uri="{FF2B5EF4-FFF2-40B4-BE49-F238E27FC236}">
                  <a16:creationId xmlns:a16="http://schemas.microsoft.com/office/drawing/2014/main" id="{00000000-0008-0000-1F00-0000925C0700}"/>
                </a:ext>
              </a:extLst>
            </xdr:cNvPr>
            <xdr:cNvSpPr>
              <a:spLocks noChangeArrowheads="1"/>
            </xdr:cNvSpPr>
          </xdr:nvSpPr>
          <xdr:spPr bwMode="auto">
            <a:xfrm rot="-2358838">
              <a:off x="347" y="136"/>
              <a:ext cx="9" cy="72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51" name="Rectangle 9">
              <a:extLst>
                <a:ext uri="{FF2B5EF4-FFF2-40B4-BE49-F238E27FC236}">
                  <a16:creationId xmlns:a16="http://schemas.microsoft.com/office/drawing/2014/main" id="{00000000-0008-0000-1F00-0000935C07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9" y="195"/>
              <a:ext cx="9" cy="92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52" name="Rectangle 10">
              <a:extLst>
                <a:ext uri="{FF2B5EF4-FFF2-40B4-BE49-F238E27FC236}">
                  <a16:creationId xmlns:a16="http://schemas.microsoft.com/office/drawing/2014/main" id="{00000000-0008-0000-1F00-0000945C0700}"/>
                </a:ext>
              </a:extLst>
            </xdr:cNvPr>
            <xdr:cNvSpPr>
              <a:spLocks noChangeArrowheads="1"/>
            </xdr:cNvSpPr>
          </xdr:nvSpPr>
          <xdr:spPr bwMode="auto">
            <a:xfrm rot="1054629">
              <a:off x="337" y="272"/>
              <a:ext cx="9" cy="218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482437" name="Rectangle 11">
            <a:extLst>
              <a:ext uri="{FF2B5EF4-FFF2-40B4-BE49-F238E27FC236}">
                <a16:creationId xmlns:a16="http://schemas.microsoft.com/office/drawing/2014/main" id="{00000000-0008-0000-1F00-0000855C0700}"/>
              </a:ext>
            </a:extLst>
          </xdr:cNvPr>
          <xdr:cNvSpPr>
            <a:spLocks noChangeArrowheads="1"/>
          </xdr:cNvSpPr>
        </xdr:nvSpPr>
        <xdr:spPr bwMode="auto">
          <a:xfrm>
            <a:off x="380" y="155"/>
            <a:ext cx="112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38" name="Rectangle 12">
            <a:extLst>
              <a:ext uri="{FF2B5EF4-FFF2-40B4-BE49-F238E27FC236}">
                <a16:creationId xmlns:a16="http://schemas.microsoft.com/office/drawing/2014/main" id="{00000000-0008-0000-1F00-0000865C0700}"/>
              </a:ext>
            </a:extLst>
          </xdr:cNvPr>
          <xdr:cNvSpPr>
            <a:spLocks noChangeArrowheads="1"/>
          </xdr:cNvSpPr>
        </xdr:nvSpPr>
        <xdr:spPr bwMode="auto">
          <a:xfrm>
            <a:off x="435" y="164"/>
            <a:ext cx="8" cy="1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39" name="Rectangle 13">
            <a:extLst>
              <a:ext uri="{FF2B5EF4-FFF2-40B4-BE49-F238E27FC236}">
                <a16:creationId xmlns:a16="http://schemas.microsoft.com/office/drawing/2014/main" id="{00000000-0008-0000-1F00-0000875C0700}"/>
              </a:ext>
            </a:extLst>
          </xdr:cNvPr>
          <xdr:cNvSpPr>
            <a:spLocks noChangeArrowheads="1"/>
          </xdr:cNvSpPr>
        </xdr:nvSpPr>
        <xdr:spPr bwMode="auto">
          <a:xfrm>
            <a:off x="380" y="241"/>
            <a:ext cx="110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0" name="Rectangle 14">
            <a:extLst>
              <a:ext uri="{FF2B5EF4-FFF2-40B4-BE49-F238E27FC236}">
                <a16:creationId xmlns:a16="http://schemas.microsoft.com/office/drawing/2014/main" id="{00000000-0008-0000-1F00-0000885C0700}"/>
              </a:ext>
            </a:extLst>
          </xdr:cNvPr>
          <xdr:cNvSpPr>
            <a:spLocks noChangeArrowheads="1"/>
          </xdr:cNvSpPr>
        </xdr:nvSpPr>
        <xdr:spPr bwMode="auto">
          <a:xfrm>
            <a:off x="70" y="286"/>
            <a:ext cx="365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1" name="Rectangle 15">
            <a:extLst>
              <a:ext uri="{FF2B5EF4-FFF2-40B4-BE49-F238E27FC236}">
                <a16:creationId xmlns:a16="http://schemas.microsoft.com/office/drawing/2014/main" id="{00000000-0008-0000-1F00-0000895C0700}"/>
              </a:ext>
            </a:extLst>
          </xdr:cNvPr>
          <xdr:cNvSpPr>
            <a:spLocks noChangeArrowheads="1"/>
          </xdr:cNvSpPr>
        </xdr:nvSpPr>
        <xdr:spPr bwMode="auto">
          <a:xfrm>
            <a:off x="65" y="163"/>
            <a:ext cx="9" cy="19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2" name="Rectangle 16">
            <a:extLst>
              <a:ext uri="{FF2B5EF4-FFF2-40B4-BE49-F238E27FC236}">
                <a16:creationId xmlns:a16="http://schemas.microsoft.com/office/drawing/2014/main" id="{00000000-0008-0000-1F00-00008A5C0700}"/>
              </a:ext>
            </a:extLst>
          </xdr:cNvPr>
          <xdr:cNvSpPr>
            <a:spLocks noChangeArrowheads="1"/>
          </xdr:cNvSpPr>
        </xdr:nvSpPr>
        <xdr:spPr bwMode="auto">
          <a:xfrm>
            <a:off x="24" y="163"/>
            <a:ext cx="48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3" name="Rectangle 17">
            <a:extLst>
              <a:ext uri="{FF2B5EF4-FFF2-40B4-BE49-F238E27FC236}">
                <a16:creationId xmlns:a16="http://schemas.microsoft.com/office/drawing/2014/main" id="{00000000-0008-0000-1F00-00008B5C0700}"/>
              </a:ext>
            </a:extLst>
          </xdr:cNvPr>
          <xdr:cNvSpPr>
            <a:spLocks noChangeArrowheads="1"/>
          </xdr:cNvSpPr>
        </xdr:nvSpPr>
        <xdr:spPr bwMode="auto">
          <a:xfrm>
            <a:off x="24" y="353"/>
            <a:ext cx="284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4" name="Rectangle 18">
            <a:extLst>
              <a:ext uri="{FF2B5EF4-FFF2-40B4-BE49-F238E27FC236}">
                <a16:creationId xmlns:a16="http://schemas.microsoft.com/office/drawing/2014/main" id="{00000000-0008-0000-1F00-00008C5C0700}"/>
              </a:ext>
            </a:extLst>
          </xdr:cNvPr>
          <xdr:cNvSpPr>
            <a:spLocks noChangeArrowheads="1"/>
          </xdr:cNvSpPr>
        </xdr:nvSpPr>
        <xdr:spPr bwMode="auto">
          <a:xfrm rot="1533598">
            <a:off x="304" y="363"/>
            <a:ext cx="41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5" name="Rectangle 19">
            <a:extLst>
              <a:ext uri="{FF2B5EF4-FFF2-40B4-BE49-F238E27FC236}">
                <a16:creationId xmlns:a16="http://schemas.microsoft.com/office/drawing/2014/main" id="{00000000-0008-0000-1F00-00008D5C0700}"/>
              </a:ext>
            </a:extLst>
          </xdr:cNvPr>
          <xdr:cNvSpPr>
            <a:spLocks noChangeArrowheads="1"/>
          </xdr:cNvSpPr>
        </xdr:nvSpPr>
        <xdr:spPr bwMode="auto">
          <a:xfrm>
            <a:off x="281" y="207"/>
            <a:ext cx="8" cy="14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6" name="Rectangle 20">
            <a:extLst>
              <a:ext uri="{FF2B5EF4-FFF2-40B4-BE49-F238E27FC236}">
                <a16:creationId xmlns:a16="http://schemas.microsoft.com/office/drawing/2014/main" id="{00000000-0008-0000-1F00-00008E5C0700}"/>
              </a:ext>
            </a:extLst>
          </xdr:cNvPr>
          <xdr:cNvSpPr>
            <a:spLocks noChangeArrowheads="1"/>
          </xdr:cNvSpPr>
        </xdr:nvSpPr>
        <xdr:spPr bwMode="auto">
          <a:xfrm>
            <a:off x="210" y="206"/>
            <a:ext cx="8" cy="1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7" name="Rectangle 21">
            <a:extLst>
              <a:ext uri="{FF2B5EF4-FFF2-40B4-BE49-F238E27FC236}">
                <a16:creationId xmlns:a16="http://schemas.microsoft.com/office/drawing/2014/main" id="{00000000-0008-0000-1F00-00008F5C0700}"/>
              </a:ext>
            </a:extLst>
          </xdr:cNvPr>
          <xdr:cNvSpPr>
            <a:spLocks noChangeArrowheads="1"/>
          </xdr:cNvSpPr>
        </xdr:nvSpPr>
        <xdr:spPr bwMode="auto">
          <a:xfrm rot="1759735">
            <a:off x="193" y="355"/>
            <a:ext cx="8" cy="7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8" name="Rectangle 22">
            <a:extLst>
              <a:ext uri="{FF2B5EF4-FFF2-40B4-BE49-F238E27FC236}">
                <a16:creationId xmlns:a16="http://schemas.microsoft.com/office/drawing/2014/main" id="{00000000-0008-0000-1F00-0000905C0700}"/>
              </a:ext>
            </a:extLst>
          </xdr:cNvPr>
          <xdr:cNvSpPr>
            <a:spLocks noChangeArrowheads="1"/>
          </xdr:cNvSpPr>
        </xdr:nvSpPr>
        <xdr:spPr bwMode="auto">
          <a:xfrm>
            <a:off x="121" y="293"/>
            <a:ext cx="8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142875</xdr:colOff>
      <xdr:row>3</xdr:row>
      <xdr:rowOff>9525</xdr:rowOff>
    </xdr:from>
    <xdr:to>
      <xdr:col>6</xdr:col>
      <xdr:colOff>142875</xdr:colOff>
      <xdr:row>28</xdr:row>
      <xdr:rowOff>0</xdr:rowOff>
    </xdr:to>
    <xdr:grpSp>
      <xdr:nvGrpSpPr>
        <xdr:cNvPr id="482379" name="Group 23">
          <a:extLst>
            <a:ext uri="{FF2B5EF4-FFF2-40B4-BE49-F238E27FC236}">
              <a16:creationId xmlns:a16="http://schemas.microsoft.com/office/drawing/2014/main" id="{00000000-0008-0000-1F00-00004B5C0700}"/>
            </a:ext>
          </a:extLst>
        </xdr:cNvPr>
        <xdr:cNvGrpSpPr>
          <a:grpSpLocks/>
        </xdr:cNvGrpSpPr>
      </xdr:nvGrpSpPr>
      <xdr:grpSpPr bwMode="auto">
        <a:xfrm>
          <a:off x="3571875" y="533400"/>
          <a:ext cx="685800" cy="4276725"/>
          <a:chOff x="375" y="74"/>
          <a:chExt cx="72" cy="449"/>
        </a:xfrm>
      </xdr:grpSpPr>
      <xdr:grpSp>
        <xdr:nvGrpSpPr>
          <xdr:cNvPr id="482427" name="Group 24">
            <a:extLst>
              <a:ext uri="{FF2B5EF4-FFF2-40B4-BE49-F238E27FC236}">
                <a16:creationId xmlns:a16="http://schemas.microsoft.com/office/drawing/2014/main" id="{00000000-0008-0000-1F00-00007B5C0700}"/>
              </a:ext>
            </a:extLst>
          </xdr:cNvPr>
          <xdr:cNvGrpSpPr>
            <a:grpSpLocks/>
          </xdr:cNvGrpSpPr>
        </xdr:nvGrpSpPr>
        <xdr:grpSpPr bwMode="auto">
          <a:xfrm>
            <a:off x="375" y="243"/>
            <a:ext cx="59" cy="39"/>
            <a:chOff x="301" y="206"/>
            <a:chExt cx="59" cy="39"/>
          </a:xfrm>
        </xdr:grpSpPr>
        <xdr:sp macro="" textlink="">
          <xdr:nvSpPr>
            <xdr:cNvPr id="482431" name="AutoShape 25">
              <a:extLst>
                <a:ext uri="{FF2B5EF4-FFF2-40B4-BE49-F238E27FC236}">
                  <a16:creationId xmlns:a16="http://schemas.microsoft.com/office/drawing/2014/main" id="{00000000-0008-0000-1F00-00007F5C0700}"/>
                </a:ext>
              </a:extLst>
            </xdr:cNvPr>
            <xdr:cNvSpPr>
              <a:spLocks noChangeArrowheads="1"/>
            </xdr:cNvSpPr>
          </xdr:nvSpPr>
          <xdr:spPr bwMode="auto">
            <a:xfrm rot="-5168267">
              <a:off x="310" y="197"/>
              <a:ext cx="39" cy="58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w 21600"/>
                <a:gd name="T7" fmla="*/ 0 h 21600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21600"/>
                <a:gd name="T13" fmla="*/ 0 h 21600"/>
                <a:gd name="T14" fmla="*/ 21600 w 21600"/>
                <a:gd name="T15" fmla="*/ 7821 h 21600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21600" h="21600">
                  <a:moveTo>
                    <a:pt x="5400" y="10800"/>
                  </a:moveTo>
                  <a:cubicBezTo>
                    <a:pt x="5400" y="7817"/>
                    <a:pt x="7817" y="5400"/>
                    <a:pt x="10800" y="5400"/>
                  </a:cubicBezTo>
                  <a:cubicBezTo>
                    <a:pt x="13782" y="5399"/>
                    <a:pt x="16199" y="7817"/>
                    <a:pt x="16200" y="10799"/>
                  </a:cubicBezTo>
                  <a:lnTo>
                    <a:pt x="21600" y="10800"/>
                  </a:lnTo>
                  <a:cubicBezTo>
                    <a:pt x="21600" y="4835"/>
                    <a:pt x="16764" y="0"/>
                    <a:pt x="10800" y="0"/>
                  </a:cubicBezTo>
                  <a:cubicBezTo>
                    <a:pt x="4835" y="0"/>
                    <a:pt x="0" y="4835"/>
                    <a:pt x="0" y="10800"/>
                  </a:cubicBezTo>
                  <a:lnTo>
                    <a:pt x="5400" y="10800"/>
                  </a:lnTo>
                  <a:close/>
                </a:path>
              </a:pathLst>
            </a:cu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32" name="Rectangle 26">
              <a:extLst>
                <a:ext uri="{FF2B5EF4-FFF2-40B4-BE49-F238E27FC236}">
                  <a16:creationId xmlns:a16="http://schemas.microsoft.com/office/drawing/2014/main" id="{00000000-0008-0000-1F00-0000805C07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1" y="206"/>
              <a:ext cx="28" cy="1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33" name="Rectangle 27">
              <a:extLst>
                <a:ext uri="{FF2B5EF4-FFF2-40B4-BE49-F238E27FC236}">
                  <a16:creationId xmlns:a16="http://schemas.microsoft.com/office/drawing/2014/main" id="{00000000-0008-0000-1F00-0000815C07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9" y="235"/>
              <a:ext cx="31" cy="8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482428" name="Group 28">
            <a:extLst>
              <a:ext uri="{FF2B5EF4-FFF2-40B4-BE49-F238E27FC236}">
                <a16:creationId xmlns:a16="http://schemas.microsoft.com/office/drawing/2014/main" id="{00000000-0008-0000-1F00-00007C5C0700}"/>
              </a:ext>
            </a:extLst>
          </xdr:cNvPr>
          <xdr:cNvGrpSpPr>
            <a:grpSpLocks/>
          </xdr:cNvGrpSpPr>
        </xdr:nvGrpSpPr>
        <xdr:grpSpPr bwMode="auto">
          <a:xfrm>
            <a:off x="433" y="74"/>
            <a:ext cx="14" cy="449"/>
            <a:chOff x="361" y="37"/>
            <a:chExt cx="14" cy="449"/>
          </a:xfrm>
        </xdr:grpSpPr>
        <xdr:sp macro="" textlink="">
          <xdr:nvSpPr>
            <xdr:cNvPr id="482429" name="AutoShape 29">
              <a:extLst>
                <a:ext uri="{FF2B5EF4-FFF2-40B4-BE49-F238E27FC236}">
                  <a16:creationId xmlns:a16="http://schemas.microsoft.com/office/drawing/2014/main" id="{00000000-0008-0000-1F00-00007D5C0700}"/>
                </a:ext>
              </a:extLst>
            </xdr:cNvPr>
            <xdr:cNvSpPr>
              <a:spLocks noChangeArrowheads="1"/>
            </xdr:cNvSpPr>
          </xdr:nvSpPr>
          <xdr:spPr bwMode="auto">
            <a:xfrm rot="21414345" flipH="1">
              <a:off x="361" y="37"/>
              <a:ext cx="13" cy="447"/>
            </a:xfrm>
            <a:prstGeom prst="parallelogram">
              <a:avLst>
                <a:gd name="adj" fmla="val 25000"/>
              </a:avLst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30" name="AutoShape 30">
              <a:extLst>
                <a:ext uri="{FF2B5EF4-FFF2-40B4-BE49-F238E27FC236}">
                  <a16:creationId xmlns:a16="http://schemas.microsoft.com/office/drawing/2014/main" id="{00000000-0008-0000-1F00-00007E5C0700}"/>
                </a:ext>
              </a:extLst>
            </xdr:cNvPr>
            <xdr:cNvSpPr>
              <a:spLocks noChangeArrowheads="1"/>
            </xdr:cNvSpPr>
          </xdr:nvSpPr>
          <xdr:spPr bwMode="auto">
            <a:xfrm rot="408079">
              <a:off x="361" y="406"/>
              <a:ext cx="14" cy="80"/>
            </a:xfrm>
            <a:prstGeom prst="parallelogram">
              <a:avLst>
                <a:gd name="adj" fmla="val 25000"/>
              </a:avLst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</xdr:grpSp>
    <xdr:clientData/>
  </xdr:twoCellAnchor>
  <xdr:twoCellAnchor>
    <xdr:from>
      <xdr:col>7</xdr:col>
      <xdr:colOff>638175</xdr:colOff>
      <xdr:row>5</xdr:row>
      <xdr:rowOff>57150</xdr:rowOff>
    </xdr:from>
    <xdr:to>
      <xdr:col>8</xdr:col>
      <xdr:colOff>323850</xdr:colOff>
      <xdr:row>5</xdr:row>
      <xdr:rowOff>161925</xdr:rowOff>
    </xdr:to>
    <xdr:sp macro="" textlink="">
      <xdr:nvSpPr>
        <xdr:cNvPr id="482380" name="Rectangle 31">
          <a:extLst>
            <a:ext uri="{FF2B5EF4-FFF2-40B4-BE49-F238E27FC236}">
              <a16:creationId xmlns:a16="http://schemas.microsoft.com/office/drawing/2014/main" id="{00000000-0008-0000-1F00-00004C5C0700}"/>
            </a:ext>
          </a:extLst>
        </xdr:cNvPr>
        <xdr:cNvSpPr>
          <a:spLocks noChangeArrowheads="1"/>
        </xdr:cNvSpPr>
      </xdr:nvSpPr>
      <xdr:spPr bwMode="auto">
        <a:xfrm>
          <a:off x="5438775" y="923925"/>
          <a:ext cx="3714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171450</xdr:colOff>
      <xdr:row>23</xdr:row>
      <xdr:rowOff>95250</xdr:rowOff>
    </xdr:from>
    <xdr:to>
      <xdr:col>3</xdr:col>
      <xdr:colOff>495300</xdr:colOff>
      <xdr:row>27</xdr:row>
      <xdr:rowOff>161925</xdr:rowOff>
    </xdr:to>
    <xdr:sp macro="" textlink="">
      <xdr:nvSpPr>
        <xdr:cNvPr id="482381" name="AutoShape 32" descr="小波">
          <a:extLst>
            <a:ext uri="{FF2B5EF4-FFF2-40B4-BE49-F238E27FC236}">
              <a16:creationId xmlns:a16="http://schemas.microsoft.com/office/drawing/2014/main" id="{00000000-0008-0000-1F00-00004D5C0700}"/>
            </a:ext>
          </a:extLst>
        </xdr:cNvPr>
        <xdr:cNvSpPr>
          <a:spLocks noChangeArrowheads="1"/>
        </xdr:cNvSpPr>
      </xdr:nvSpPr>
      <xdr:spPr bwMode="auto">
        <a:xfrm>
          <a:off x="857250" y="4048125"/>
          <a:ext cx="1695450" cy="752475"/>
        </a:xfrm>
        <a:prstGeom prst="rtTriangle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257175</xdr:colOff>
      <xdr:row>24</xdr:row>
      <xdr:rowOff>142875</xdr:rowOff>
    </xdr:from>
    <xdr:to>
      <xdr:col>5</xdr:col>
      <xdr:colOff>266700</xdr:colOff>
      <xdr:row>27</xdr:row>
      <xdr:rowOff>161925</xdr:rowOff>
    </xdr:to>
    <xdr:sp macro="" textlink="">
      <xdr:nvSpPr>
        <xdr:cNvPr id="482382" name="AutoShape 33" descr="小波">
          <a:extLst>
            <a:ext uri="{FF2B5EF4-FFF2-40B4-BE49-F238E27FC236}">
              <a16:creationId xmlns:a16="http://schemas.microsoft.com/office/drawing/2014/main" id="{00000000-0008-0000-1F00-00004E5C0700}"/>
            </a:ext>
          </a:extLst>
        </xdr:cNvPr>
        <xdr:cNvSpPr>
          <a:spLocks noChangeArrowheads="1"/>
        </xdr:cNvSpPr>
      </xdr:nvSpPr>
      <xdr:spPr bwMode="auto">
        <a:xfrm>
          <a:off x="3000375" y="4267200"/>
          <a:ext cx="695325" cy="533400"/>
        </a:xfrm>
        <a:prstGeom prst="parallelogram">
          <a:avLst>
            <a:gd name="adj" fmla="val 32589"/>
          </a:avLst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676275</xdr:colOff>
      <xdr:row>4</xdr:row>
      <xdr:rowOff>104775</xdr:rowOff>
    </xdr:from>
    <xdr:to>
      <xdr:col>2</xdr:col>
      <xdr:colOff>180975</xdr:colOff>
      <xdr:row>8</xdr:row>
      <xdr:rowOff>0</xdr:rowOff>
    </xdr:to>
    <xdr:grpSp>
      <xdr:nvGrpSpPr>
        <xdr:cNvPr id="482383" name="Group 34">
          <a:extLst>
            <a:ext uri="{FF2B5EF4-FFF2-40B4-BE49-F238E27FC236}">
              <a16:creationId xmlns:a16="http://schemas.microsoft.com/office/drawing/2014/main" id="{00000000-0008-0000-1F00-00004F5C0700}"/>
            </a:ext>
          </a:extLst>
        </xdr:cNvPr>
        <xdr:cNvGrpSpPr>
          <a:grpSpLocks/>
        </xdr:cNvGrpSpPr>
      </xdr:nvGrpSpPr>
      <xdr:grpSpPr bwMode="auto">
        <a:xfrm>
          <a:off x="1362075" y="800100"/>
          <a:ext cx="190500" cy="581025"/>
          <a:chOff x="70" y="52"/>
          <a:chExt cx="20" cy="61"/>
        </a:xfrm>
      </xdr:grpSpPr>
      <xdr:sp macro="" textlink="">
        <xdr:nvSpPr>
          <xdr:cNvPr id="482424" name="Line 35">
            <a:extLst>
              <a:ext uri="{FF2B5EF4-FFF2-40B4-BE49-F238E27FC236}">
                <a16:creationId xmlns:a16="http://schemas.microsoft.com/office/drawing/2014/main" id="{00000000-0008-0000-1F00-0000785C0700}"/>
              </a:ext>
            </a:extLst>
          </xdr:cNvPr>
          <xdr:cNvSpPr>
            <a:spLocks noChangeShapeType="1"/>
          </xdr:cNvSpPr>
        </xdr:nvSpPr>
        <xdr:spPr bwMode="auto">
          <a:xfrm>
            <a:off x="71" y="52"/>
            <a:ext cx="19" cy="6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2425" name="Line 36">
            <a:extLst>
              <a:ext uri="{FF2B5EF4-FFF2-40B4-BE49-F238E27FC236}">
                <a16:creationId xmlns:a16="http://schemas.microsoft.com/office/drawing/2014/main" id="{00000000-0008-0000-1F00-0000795C0700}"/>
              </a:ext>
            </a:extLst>
          </xdr:cNvPr>
          <xdr:cNvSpPr>
            <a:spLocks noChangeShapeType="1"/>
          </xdr:cNvSpPr>
        </xdr:nvSpPr>
        <xdr:spPr bwMode="auto">
          <a:xfrm>
            <a:off x="71" y="53"/>
            <a:ext cx="0" cy="3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2426" name="Line 37">
            <a:extLst>
              <a:ext uri="{FF2B5EF4-FFF2-40B4-BE49-F238E27FC236}">
                <a16:creationId xmlns:a16="http://schemas.microsoft.com/office/drawing/2014/main" id="{00000000-0008-0000-1F00-00007A5C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0" y="78"/>
            <a:ext cx="2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586740</xdr:colOff>
      <xdr:row>3</xdr:row>
      <xdr:rowOff>47625</xdr:rowOff>
    </xdr:from>
    <xdr:to>
      <xdr:col>2</xdr:col>
      <xdr:colOff>117956</xdr:colOff>
      <xdr:row>4</xdr:row>
      <xdr:rowOff>76200</xdr:rowOff>
    </xdr:to>
    <xdr:sp macro="" textlink="">
      <xdr:nvSpPr>
        <xdr:cNvPr id="119846" name="Text Box 38">
          <a:extLst>
            <a:ext uri="{FF2B5EF4-FFF2-40B4-BE49-F238E27FC236}">
              <a16:creationId xmlns:a16="http://schemas.microsoft.com/office/drawing/2014/main" id="{00000000-0008-0000-1F00-000026D40100}"/>
            </a:ext>
          </a:extLst>
        </xdr:cNvPr>
        <xdr:cNvSpPr txBox="1">
          <a:spLocks noChangeArrowheads="1"/>
        </xdr:cNvSpPr>
      </xdr:nvSpPr>
      <xdr:spPr bwMode="auto">
        <a:xfrm>
          <a:off x="1266825" y="5715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99CCFF" mc:Ignorable="a14" a14:legacySpreadsheetColorIndex="4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</a:t>
          </a:r>
        </a:p>
      </xdr:txBody>
    </xdr:sp>
    <xdr:clientData/>
  </xdr:twoCellAnchor>
  <xdr:twoCellAnchor>
    <xdr:from>
      <xdr:col>2</xdr:col>
      <xdr:colOff>619125</xdr:colOff>
      <xdr:row>8</xdr:row>
      <xdr:rowOff>47625</xdr:rowOff>
    </xdr:from>
    <xdr:to>
      <xdr:col>5</xdr:col>
      <xdr:colOff>619125</xdr:colOff>
      <xdr:row>11</xdr:row>
      <xdr:rowOff>114300</xdr:rowOff>
    </xdr:to>
    <xdr:grpSp>
      <xdr:nvGrpSpPr>
        <xdr:cNvPr id="482385" name="Group 39">
          <a:extLst>
            <a:ext uri="{FF2B5EF4-FFF2-40B4-BE49-F238E27FC236}">
              <a16:creationId xmlns:a16="http://schemas.microsoft.com/office/drawing/2014/main" id="{00000000-0008-0000-1F00-0000515C0700}"/>
            </a:ext>
          </a:extLst>
        </xdr:cNvPr>
        <xdr:cNvGrpSpPr>
          <a:grpSpLocks/>
        </xdr:cNvGrpSpPr>
      </xdr:nvGrpSpPr>
      <xdr:grpSpPr bwMode="auto">
        <a:xfrm>
          <a:off x="1990725" y="1428750"/>
          <a:ext cx="2057400" cy="581025"/>
          <a:chOff x="137" y="131"/>
          <a:chExt cx="216" cy="61"/>
        </a:xfrm>
      </xdr:grpSpPr>
      <xdr:sp macro="" textlink="">
        <xdr:nvSpPr>
          <xdr:cNvPr id="482422" name="Rectangle 40">
            <a:extLst>
              <a:ext uri="{FF2B5EF4-FFF2-40B4-BE49-F238E27FC236}">
                <a16:creationId xmlns:a16="http://schemas.microsoft.com/office/drawing/2014/main" id="{00000000-0008-0000-1F00-0000765C0700}"/>
              </a:ext>
            </a:extLst>
          </xdr:cNvPr>
          <xdr:cNvSpPr>
            <a:spLocks noChangeArrowheads="1"/>
          </xdr:cNvSpPr>
        </xdr:nvSpPr>
        <xdr:spPr bwMode="auto">
          <a:xfrm>
            <a:off x="137" y="131"/>
            <a:ext cx="179" cy="6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FF00" mc:Ignorable="a14" a14:legacySpreadsheetColorIndex="1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23" name="AutoShape 41">
            <a:extLst>
              <a:ext uri="{FF2B5EF4-FFF2-40B4-BE49-F238E27FC236}">
                <a16:creationId xmlns:a16="http://schemas.microsoft.com/office/drawing/2014/main" id="{00000000-0008-0000-1F00-0000775C0700}"/>
              </a:ext>
            </a:extLst>
          </xdr:cNvPr>
          <xdr:cNvSpPr>
            <a:spLocks noChangeArrowheads="1"/>
          </xdr:cNvSpPr>
        </xdr:nvSpPr>
        <xdr:spPr bwMode="auto">
          <a:xfrm>
            <a:off x="312" y="147"/>
            <a:ext cx="41" cy="45"/>
          </a:xfrm>
          <a:prstGeom prst="rtTriangle">
            <a:avLst/>
          </a:prstGeom>
          <a:solidFill>
            <a:srgbClr xmlns:mc="http://schemas.openxmlformats.org/markup-compatibility/2006" xmlns:a14="http://schemas.microsoft.com/office/drawing/2010/main" val="00FF00" mc:Ignorable="a14" a14:legacySpreadsheetColorIndex="1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361950</xdr:colOff>
      <xdr:row>13</xdr:row>
      <xdr:rowOff>47625</xdr:rowOff>
    </xdr:from>
    <xdr:to>
      <xdr:col>5</xdr:col>
      <xdr:colOff>647700</xdr:colOff>
      <xdr:row>13</xdr:row>
      <xdr:rowOff>161925</xdr:rowOff>
    </xdr:to>
    <xdr:sp macro="" textlink="">
      <xdr:nvSpPr>
        <xdr:cNvPr id="482386" name="Rectangle 42">
          <a:extLst>
            <a:ext uri="{FF2B5EF4-FFF2-40B4-BE49-F238E27FC236}">
              <a16:creationId xmlns:a16="http://schemas.microsoft.com/office/drawing/2014/main" id="{00000000-0008-0000-1F00-0000525C0700}"/>
            </a:ext>
          </a:extLst>
        </xdr:cNvPr>
        <xdr:cNvSpPr>
          <a:spLocks noChangeArrowheads="1"/>
        </xdr:cNvSpPr>
      </xdr:nvSpPr>
      <xdr:spPr bwMode="auto">
        <a:xfrm>
          <a:off x="3790950" y="2286000"/>
          <a:ext cx="2857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66675</xdr:colOff>
      <xdr:row>12</xdr:row>
      <xdr:rowOff>133350</xdr:rowOff>
    </xdr:from>
    <xdr:to>
      <xdr:col>4</xdr:col>
      <xdr:colOff>352425</xdr:colOff>
      <xdr:row>14</xdr:row>
      <xdr:rowOff>9525</xdr:rowOff>
    </xdr:to>
    <xdr:sp macro="" textlink="">
      <xdr:nvSpPr>
        <xdr:cNvPr id="482387" name="Rectangle 43">
          <a:extLst>
            <a:ext uri="{FF2B5EF4-FFF2-40B4-BE49-F238E27FC236}">
              <a16:creationId xmlns:a16="http://schemas.microsoft.com/office/drawing/2014/main" id="{00000000-0008-0000-1F00-0000535C0700}"/>
            </a:ext>
          </a:extLst>
        </xdr:cNvPr>
        <xdr:cNvSpPr>
          <a:spLocks noChangeArrowheads="1"/>
        </xdr:cNvSpPr>
      </xdr:nvSpPr>
      <xdr:spPr bwMode="auto">
        <a:xfrm>
          <a:off x="2809875" y="2200275"/>
          <a:ext cx="2857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57150</xdr:colOff>
      <xdr:row>14</xdr:row>
      <xdr:rowOff>104775</xdr:rowOff>
    </xdr:from>
    <xdr:to>
      <xdr:col>3</xdr:col>
      <xdr:colOff>409575</xdr:colOff>
      <xdr:row>16</xdr:row>
      <xdr:rowOff>114300</xdr:rowOff>
    </xdr:to>
    <xdr:sp macro="" textlink="">
      <xdr:nvSpPr>
        <xdr:cNvPr id="482388" name="Rectangle 44">
          <a:extLst>
            <a:ext uri="{FF2B5EF4-FFF2-40B4-BE49-F238E27FC236}">
              <a16:creationId xmlns:a16="http://schemas.microsoft.com/office/drawing/2014/main" id="{00000000-0008-0000-1F00-0000545C0700}"/>
            </a:ext>
          </a:extLst>
        </xdr:cNvPr>
        <xdr:cNvSpPr>
          <a:spLocks noChangeArrowheads="1"/>
        </xdr:cNvSpPr>
      </xdr:nvSpPr>
      <xdr:spPr bwMode="auto">
        <a:xfrm>
          <a:off x="1428750" y="2514600"/>
          <a:ext cx="103822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3</xdr:row>
      <xdr:rowOff>66675</xdr:rowOff>
    </xdr:from>
    <xdr:to>
      <xdr:col>8</xdr:col>
      <xdr:colOff>238125</xdr:colOff>
      <xdr:row>5</xdr:row>
      <xdr:rowOff>28575</xdr:rowOff>
    </xdr:to>
    <xdr:sp macro="" textlink="">
      <xdr:nvSpPr>
        <xdr:cNvPr id="482389" name="Rectangle 45">
          <a:extLst>
            <a:ext uri="{FF2B5EF4-FFF2-40B4-BE49-F238E27FC236}">
              <a16:creationId xmlns:a16="http://schemas.microsoft.com/office/drawing/2014/main" id="{00000000-0008-0000-1F00-0000555C0700}"/>
            </a:ext>
          </a:extLst>
        </xdr:cNvPr>
        <xdr:cNvSpPr>
          <a:spLocks noChangeArrowheads="1"/>
        </xdr:cNvSpPr>
      </xdr:nvSpPr>
      <xdr:spPr bwMode="auto">
        <a:xfrm>
          <a:off x="5505450" y="590550"/>
          <a:ext cx="21907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205740</xdr:colOff>
      <xdr:row>9</xdr:row>
      <xdr:rowOff>106680</xdr:rowOff>
    </xdr:from>
    <xdr:to>
      <xdr:col>5</xdr:col>
      <xdr:colOff>89525</xdr:colOff>
      <xdr:row>10</xdr:row>
      <xdr:rowOff>76418</xdr:rowOff>
    </xdr:to>
    <xdr:sp macro="" textlink="">
      <xdr:nvSpPr>
        <xdr:cNvPr id="119854" name="Text Box 46">
          <a:extLst>
            <a:ext uri="{FF2B5EF4-FFF2-40B4-BE49-F238E27FC236}">
              <a16:creationId xmlns:a16="http://schemas.microsoft.com/office/drawing/2014/main" id="{00000000-0008-0000-1F00-00002ED40100}"/>
            </a:ext>
          </a:extLst>
        </xdr:cNvPr>
        <xdr:cNvSpPr txBox="1">
          <a:spLocks noChangeArrowheads="1"/>
        </xdr:cNvSpPr>
      </xdr:nvSpPr>
      <xdr:spPr bwMode="auto">
        <a:xfrm>
          <a:off x="2257425" y="1657350"/>
          <a:ext cx="1266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西部ガス福北工場</a:t>
          </a:r>
        </a:p>
        <a:p>
          <a:pPr algn="ctr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186690</xdr:colOff>
      <xdr:row>15</xdr:row>
      <xdr:rowOff>0</xdr:rowOff>
    </xdr:from>
    <xdr:to>
      <xdr:col>3</xdr:col>
      <xdr:colOff>302918</xdr:colOff>
      <xdr:row>16</xdr:row>
      <xdr:rowOff>49657</xdr:rowOff>
    </xdr:to>
    <xdr:sp macro="" textlink="">
      <xdr:nvSpPr>
        <xdr:cNvPr id="119855" name="Text Box 47">
          <a:extLst>
            <a:ext uri="{FF2B5EF4-FFF2-40B4-BE49-F238E27FC236}">
              <a16:creationId xmlns:a16="http://schemas.microsoft.com/office/drawing/2014/main" id="{00000000-0008-0000-1F00-00002FD40100}"/>
            </a:ext>
          </a:extLst>
        </xdr:cNvPr>
        <xdr:cNvSpPr txBox="1">
          <a:spLocks noChangeArrowheads="1"/>
        </xdr:cNvSpPr>
      </xdr:nvSpPr>
      <xdr:spPr bwMode="auto">
        <a:xfrm>
          <a:off x="1562100" y="2581275"/>
          <a:ext cx="800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食肉市場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127635</xdr:colOff>
      <xdr:row>4</xdr:row>
      <xdr:rowOff>38100</xdr:rowOff>
    </xdr:from>
    <xdr:to>
      <xdr:col>5</xdr:col>
      <xdr:colOff>675768</xdr:colOff>
      <xdr:row>5</xdr:row>
      <xdr:rowOff>11621</xdr:rowOff>
    </xdr:to>
    <xdr:sp macro="" textlink="">
      <xdr:nvSpPr>
        <xdr:cNvPr id="119856" name="Text Box 48">
          <a:extLst>
            <a:ext uri="{FF2B5EF4-FFF2-40B4-BE49-F238E27FC236}">
              <a16:creationId xmlns:a16="http://schemas.microsoft.com/office/drawing/2014/main" id="{00000000-0008-0000-1F00-000030D40100}"/>
            </a:ext>
          </a:extLst>
        </xdr:cNvPr>
        <xdr:cNvSpPr txBox="1">
          <a:spLocks noChangeArrowheads="1"/>
        </xdr:cNvSpPr>
      </xdr:nvSpPr>
      <xdr:spPr bwMode="auto">
        <a:xfrm>
          <a:off x="3552825" y="733425"/>
          <a:ext cx="5524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至香椎浜</a:t>
          </a:r>
        </a:p>
      </xdr:txBody>
    </xdr:sp>
    <xdr:clientData/>
  </xdr:twoCellAnchor>
  <xdr:twoCellAnchor>
    <xdr:from>
      <xdr:col>7</xdr:col>
      <xdr:colOff>99060</xdr:colOff>
      <xdr:row>3</xdr:row>
      <xdr:rowOff>123825</xdr:rowOff>
    </xdr:from>
    <xdr:to>
      <xdr:col>7</xdr:col>
      <xdr:colOff>589389</xdr:colOff>
      <xdr:row>4</xdr:row>
      <xdr:rowOff>85725</xdr:rowOff>
    </xdr:to>
    <xdr:sp macro="" textlink="">
      <xdr:nvSpPr>
        <xdr:cNvPr id="119857" name="Text Box 49">
          <a:extLst>
            <a:ext uri="{FF2B5EF4-FFF2-40B4-BE49-F238E27FC236}">
              <a16:creationId xmlns:a16="http://schemas.microsoft.com/office/drawing/2014/main" id="{00000000-0008-0000-1F00-000031D40100}"/>
            </a:ext>
          </a:extLst>
        </xdr:cNvPr>
        <xdr:cNvSpPr txBox="1">
          <a:spLocks noChangeArrowheads="1"/>
        </xdr:cNvSpPr>
      </xdr:nvSpPr>
      <xdr:spPr bwMode="auto">
        <a:xfrm>
          <a:off x="4905375" y="647700"/>
          <a:ext cx="4857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至香椎</a:t>
          </a:r>
        </a:p>
      </xdr:txBody>
    </xdr:sp>
    <xdr:clientData/>
  </xdr:twoCellAnchor>
  <xdr:twoCellAnchor>
    <xdr:from>
      <xdr:col>7</xdr:col>
      <xdr:colOff>485775</xdr:colOff>
      <xdr:row>4</xdr:row>
      <xdr:rowOff>123825</xdr:rowOff>
    </xdr:from>
    <xdr:to>
      <xdr:col>8</xdr:col>
      <xdr:colOff>66675</xdr:colOff>
      <xdr:row>7</xdr:row>
      <xdr:rowOff>0</xdr:rowOff>
    </xdr:to>
    <xdr:sp macro="" textlink="">
      <xdr:nvSpPr>
        <xdr:cNvPr id="482394" name="Line 50">
          <a:extLst>
            <a:ext uri="{FF2B5EF4-FFF2-40B4-BE49-F238E27FC236}">
              <a16:creationId xmlns:a16="http://schemas.microsoft.com/office/drawing/2014/main" id="{00000000-0008-0000-1F00-00005A5C0700}"/>
            </a:ext>
          </a:extLst>
        </xdr:cNvPr>
        <xdr:cNvSpPr>
          <a:spLocks noChangeShapeType="1"/>
        </xdr:cNvSpPr>
      </xdr:nvSpPr>
      <xdr:spPr bwMode="auto">
        <a:xfrm flipH="1">
          <a:off x="5286375" y="819150"/>
          <a:ext cx="26670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302895</xdr:colOff>
      <xdr:row>6</xdr:row>
      <xdr:rowOff>144780</xdr:rowOff>
    </xdr:from>
    <xdr:to>
      <xdr:col>8</xdr:col>
      <xdr:colOff>285827</xdr:colOff>
      <xdr:row>7</xdr:row>
      <xdr:rowOff>144780</xdr:rowOff>
    </xdr:to>
    <xdr:sp macro="" textlink="">
      <xdr:nvSpPr>
        <xdr:cNvPr id="119859" name="Text Box 51">
          <a:extLst>
            <a:ext uri="{FF2B5EF4-FFF2-40B4-BE49-F238E27FC236}">
              <a16:creationId xmlns:a16="http://schemas.microsoft.com/office/drawing/2014/main" id="{00000000-0008-0000-1F00-000033D40100}"/>
            </a:ext>
          </a:extLst>
        </xdr:cNvPr>
        <xdr:cNvSpPr txBox="1">
          <a:spLocks noChangeArrowheads="1"/>
        </xdr:cNvSpPr>
      </xdr:nvSpPr>
      <xdr:spPr bwMode="auto">
        <a:xfrm>
          <a:off x="5105400" y="1181100"/>
          <a:ext cx="6667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東区役所</a:t>
          </a:r>
        </a:p>
      </xdr:txBody>
    </xdr:sp>
    <xdr:clientData/>
  </xdr:twoCellAnchor>
  <xdr:twoCellAnchor>
    <xdr:from>
      <xdr:col>6</xdr:col>
      <xdr:colOff>127635</xdr:colOff>
      <xdr:row>7</xdr:row>
      <xdr:rowOff>87630</xdr:rowOff>
    </xdr:from>
    <xdr:to>
      <xdr:col>7</xdr:col>
      <xdr:colOff>264805</xdr:colOff>
      <xdr:row>9</xdr:row>
      <xdr:rowOff>76293</xdr:rowOff>
    </xdr:to>
    <xdr:sp macro="" textlink="">
      <xdr:nvSpPr>
        <xdr:cNvPr id="119860" name="Text Box 52">
          <a:extLst>
            <a:ext uri="{FF2B5EF4-FFF2-40B4-BE49-F238E27FC236}">
              <a16:creationId xmlns:a16="http://schemas.microsoft.com/office/drawing/2014/main" id="{00000000-0008-0000-1F00-000034D40100}"/>
            </a:ext>
          </a:extLst>
        </xdr:cNvPr>
        <xdr:cNvSpPr txBox="1">
          <a:spLocks noChangeArrowheads="1"/>
        </xdr:cNvSpPr>
      </xdr:nvSpPr>
      <xdr:spPr bwMode="auto">
        <a:xfrm>
          <a:off x="4248150" y="1304925"/>
          <a:ext cx="819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福岡北九州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高速道路公社</a:t>
          </a:r>
        </a:p>
      </xdr:txBody>
    </xdr:sp>
    <xdr:clientData/>
  </xdr:twoCellAnchor>
  <xdr:twoCellAnchor>
    <xdr:from>
      <xdr:col>5</xdr:col>
      <xdr:colOff>466725</xdr:colOff>
      <xdr:row>8</xdr:row>
      <xdr:rowOff>9525</xdr:rowOff>
    </xdr:from>
    <xdr:to>
      <xdr:col>6</xdr:col>
      <xdr:colOff>142875</xdr:colOff>
      <xdr:row>13</xdr:row>
      <xdr:rowOff>85725</xdr:rowOff>
    </xdr:to>
    <xdr:sp macro="" textlink="">
      <xdr:nvSpPr>
        <xdr:cNvPr id="482397" name="Line 53">
          <a:extLst>
            <a:ext uri="{FF2B5EF4-FFF2-40B4-BE49-F238E27FC236}">
              <a16:creationId xmlns:a16="http://schemas.microsoft.com/office/drawing/2014/main" id="{00000000-0008-0000-1F00-00005D5C0700}"/>
            </a:ext>
          </a:extLst>
        </xdr:cNvPr>
        <xdr:cNvSpPr>
          <a:spLocks noChangeShapeType="1"/>
        </xdr:cNvSpPr>
      </xdr:nvSpPr>
      <xdr:spPr bwMode="auto">
        <a:xfrm flipV="1">
          <a:off x="3895725" y="1390650"/>
          <a:ext cx="361950" cy="933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323850</xdr:colOff>
      <xdr:row>12</xdr:row>
      <xdr:rowOff>142875</xdr:rowOff>
    </xdr:from>
    <xdr:to>
      <xdr:col>7</xdr:col>
      <xdr:colOff>504825</xdr:colOff>
      <xdr:row>14</xdr:row>
      <xdr:rowOff>38100</xdr:rowOff>
    </xdr:to>
    <xdr:sp macro="" textlink="">
      <xdr:nvSpPr>
        <xdr:cNvPr id="482398" name="Rectangle 54">
          <a:extLst>
            <a:ext uri="{FF2B5EF4-FFF2-40B4-BE49-F238E27FC236}">
              <a16:creationId xmlns:a16="http://schemas.microsoft.com/office/drawing/2014/main" id="{00000000-0008-0000-1F00-00005E5C0700}"/>
            </a:ext>
          </a:extLst>
        </xdr:cNvPr>
        <xdr:cNvSpPr>
          <a:spLocks noChangeArrowheads="1"/>
        </xdr:cNvSpPr>
      </xdr:nvSpPr>
      <xdr:spPr bwMode="auto">
        <a:xfrm>
          <a:off x="5124450" y="2209800"/>
          <a:ext cx="1809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142875</xdr:colOff>
      <xdr:row>15</xdr:row>
      <xdr:rowOff>142875</xdr:rowOff>
    </xdr:from>
    <xdr:to>
      <xdr:col>7</xdr:col>
      <xdr:colOff>504825</xdr:colOff>
      <xdr:row>21</xdr:row>
      <xdr:rowOff>123825</xdr:rowOff>
    </xdr:to>
    <xdr:sp macro="" textlink="">
      <xdr:nvSpPr>
        <xdr:cNvPr id="482399" name="Rectangle 55">
          <a:extLst>
            <a:ext uri="{FF2B5EF4-FFF2-40B4-BE49-F238E27FC236}">
              <a16:creationId xmlns:a16="http://schemas.microsoft.com/office/drawing/2014/main" id="{00000000-0008-0000-1F00-00005F5C0700}"/>
            </a:ext>
          </a:extLst>
        </xdr:cNvPr>
        <xdr:cNvSpPr>
          <a:spLocks noChangeArrowheads="1"/>
        </xdr:cNvSpPr>
      </xdr:nvSpPr>
      <xdr:spPr bwMode="auto">
        <a:xfrm>
          <a:off x="4943475" y="2724150"/>
          <a:ext cx="361950" cy="1009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224790</xdr:colOff>
      <xdr:row>15</xdr:row>
      <xdr:rowOff>152400</xdr:rowOff>
    </xdr:from>
    <xdr:to>
      <xdr:col>7</xdr:col>
      <xdr:colOff>441977</xdr:colOff>
      <xdr:row>21</xdr:row>
      <xdr:rowOff>106714</xdr:rowOff>
    </xdr:to>
    <xdr:sp macro="" textlink="">
      <xdr:nvSpPr>
        <xdr:cNvPr id="119864" name="Text Box 56">
          <a:extLst>
            <a:ext uri="{FF2B5EF4-FFF2-40B4-BE49-F238E27FC236}">
              <a16:creationId xmlns:a16="http://schemas.microsoft.com/office/drawing/2014/main" id="{00000000-0008-0000-1F00-000038D40100}"/>
            </a:ext>
          </a:extLst>
        </xdr:cNvPr>
        <xdr:cNvSpPr txBox="1">
          <a:spLocks noChangeArrowheads="1"/>
        </xdr:cNvSpPr>
      </xdr:nvSpPr>
      <xdr:spPr bwMode="auto">
        <a:xfrm>
          <a:off x="5029200" y="2733675"/>
          <a:ext cx="2190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ゆめタウン博多</a:t>
          </a:r>
        </a:p>
      </xdr:txBody>
    </xdr:sp>
    <xdr:clientData/>
  </xdr:twoCellAnchor>
  <xdr:twoCellAnchor>
    <xdr:from>
      <xdr:col>7</xdr:col>
      <xdr:colOff>607695</xdr:colOff>
      <xdr:row>20</xdr:row>
      <xdr:rowOff>85725</xdr:rowOff>
    </xdr:from>
    <xdr:to>
      <xdr:col>8</xdr:col>
      <xdr:colOff>155225</xdr:colOff>
      <xdr:row>24</xdr:row>
      <xdr:rowOff>106749</xdr:rowOff>
    </xdr:to>
    <xdr:sp macro="" textlink="">
      <xdr:nvSpPr>
        <xdr:cNvPr id="119865" name="Text Box 57">
          <a:extLst>
            <a:ext uri="{FF2B5EF4-FFF2-40B4-BE49-F238E27FC236}">
              <a16:creationId xmlns:a16="http://schemas.microsoft.com/office/drawing/2014/main" id="{00000000-0008-0000-1F00-000039D40100}"/>
            </a:ext>
          </a:extLst>
        </xdr:cNvPr>
        <xdr:cNvSpPr txBox="1">
          <a:spLocks noChangeArrowheads="1"/>
        </xdr:cNvSpPr>
      </xdr:nvSpPr>
      <xdr:spPr bwMode="auto">
        <a:xfrm>
          <a:off x="5410200" y="3524250"/>
          <a:ext cx="228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国道３号線</a:t>
          </a:r>
        </a:p>
      </xdr:txBody>
    </xdr:sp>
    <xdr:clientData/>
  </xdr:twoCellAnchor>
  <xdr:twoCellAnchor>
    <xdr:from>
      <xdr:col>7</xdr:col>
      <xdr:colOff>167640</xdr:colOff>
      <xdr:row>26</xdr:row>
      <xdr:rowOff>114300</xdr:rowOff>
    </xdr:from>
    <xdr:to>
      <xdr:col>8</xdr:col>
      <xdr:colOff>165808</xdr:colOff>
      <xdr:row>27</xdr:row>
      <xdr:rowOff>87821</xdr:rowOff>
    </xdr:to>
    <xdr:sp macro="" textlink="">
      <xdr:nvSpPr>
        <xdr:cNvPr id="119866" name="Text Box 58">
          <a:extLst>
            <a:ext uri="{FF2B5EF4-FFF2-40B4-BE49-F238E27FC236}">
              <a16:creationId xmlns:a16="http://schemas.microsoft.com/office/drawing/2014/main" id="{00000000-0008-0000-1F00-00003AD40100}"/>
            </a:ext>
          </a:extLst>
        </xdr:cNvPr>
        <xdr:cNvSpPr txBox="1">
          <a:spLocks noChangeArrowheads="1"/>
        </xdr:cNvSpPr>
      </xdr:nvSpPr>
      <xdr:spPr bwMode="auto">
        <a:xfrm>
          <a:off x="4972050" y="4581525"/>
          <a:ext cx="676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至千鳥橋</a:t>
          </a:r>
        </a:p>
      </xdr:txBody>
    </xdr:sp>
    <xdr:clientData/>
  </xdr:twoCellAnchor>
  <xdr:twoCellAnchor>
    <xdr:from>
      <xdr:col>7</xdr:col>
      <xdr:colOff>342900</xdr:colOff>
      <xdr:row>12</xdr:row>
      <xdr:rowOff>123825</xdr:rowOff>
    </xdr:from>
    <xdr:to>
      <xdr:col>8</xdr:col>
      <xdr:colOff>312472</xdr:colOff>
      <xdr:row>13</xdr:row>
      <xdr:rowOff>114300</xdr:rowOff>
    </xdr:to>
    <xdr:sp macro="" textlink="">
      <xdr:nvSpPr>
        <xdr:cNvPr id="119867" name="Rectangle 59">
          <a:extLst>
            <a:ext uri="{FF2B5EF4-FFF2-40B4-BE49-F238E27FC236}">
              <a16:creationId xmlns:a16="http://schemas.microsoft.com/office/drawing/2014/main" id="{00000000-0008-0000-1F00-00003BD40100}"/>
            </a:ext>
          </a:extLst>
        </xdr:cNvPr>
        <xdr:cNvSpPr>
          <a:spLocks noChangeArrowheads="1"/>
        </xdr:cNvSpPr>
      </xdr:nvSpPr>
      <xdr:spPr bwMode="auto">
        <a:xfrm>
          <a:off x="5143500" y="2190750"/>
          <a:ext cx="6572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東消防署</a:t>
          </a:r>
        </a:p>
      </xdr:txBody>
    </xdr:sp>
    <xdr:clientData/>
  </xdr:twoCellAnchor>
  <xdr:twoCellAnchor>
    <xdr:from>
      <xdr:col>6</xdr:col>
      <xdr:colOff>200025</xdr:colOff>
      <xdr:row>10</xdr:row>
      <xdr:rowOff>38100</xdr:rowOff>
    </xdr:from>
    <xdr:to>
      <xdr:col>6</xdr:col>
      <xdr:colOff>666750</xdr:colOff>
      <xdr:row>11</xdr:row>
      <xdr:rowOff>114300</xdr:rowOff>
    </xdr:to>
    <xdr:sp macro="" textlink="">
      <xdr:nvSpPr>
        <xdr:cNvPr id="482404" name="Rectangle 60">
          <a:extLst>
            <a:ext uri="{FF2B5EF4-FFF2-40B4-BE49-F238E27FC236}">
              <a16:creationId xmlns:a16="http://schemas.microsoft.com/office/drawing/2014/main" id="{00000000-0008-0000-1F00-0000645C0700}"/>
            </a:ext>
          </a:extLst>
        </xdr:cNvPr>
        <xdr:cNvSpPr>
          <a:spLocks noChangeArrowheads="1"/>
        </xdr:cNvSpPr>
      </xdr:nvSpPr>
      <xdr:spPr bwMode="auto">
        <a:xfrm>
          <a:off x="4314825" y="1762125"/>
          <a:ext cx="4667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207645</xdr:colOff>
      <xdr:row>10</xdr:row>
      <xdr:rowOff>49530</xdr:rowOff>
    </xdr:from>
    <xdr:to>
      <xdr:col>7</xdr:col>
      <xdr:colOff>40063</xdr:colOff>
      <xdr:row>11</xdr:row>
      <xdr:rowOff>38301</xdr:rowOff>
    </xdr:to>
    <xdr:sp macro="" textlink="">
      <xdr:nvSpPr>
        <xdr:cNvPr id="119869" name="Text Box 61">
          <a:extLst>
            <a:ext uri="{FF2B5EF4-FFF2-40B4-BE49-F238E27FC236}">
              <a16:creationId xmlns:a16="http://schemas.microsoft.com/office/drawing/2014/main" id="{00000000-0008-0000-1F00-00003DD40100}"/>
            </a:ext>
          </a:extLst>
        </xdr:cNvPr>
        <xdr:cNvSpPr txBox="1">
          <a:spLocks noChangeArrowheads="1"/>
        </xdr:cNvSpPr>
      </xdr:nvSpPr>
      <xdr:spPr bwMode="auto">
        <a:xfrm>
          <a:off x="4324350" y="1781175"/>
          <a:ext cx="514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西部ガス</a:t>
          </a:r>
        </a:p>
      </xdr:txBody>
    </xdr:sp>
    <xdr:clientData/>
  </xdr:twoCellAnchor>
  <xdr:twoCellAnchor>
    <xdr:from>
      <xdr:col>4</xdr:col>
      <xdr:colOff>165735</xdr:colOff>
      <xdr:row>17</xdr:row>
      <xdr:rowOff>161925</xdr:rowOff>
    </xdr:from>
    <xdr:to>
      <xdr:col>5</xdr:col>
      <xdr:colOff>499190</xdr:colOff>
      <xdr:row>19</xdr:row>
      <xdr:rowOff>85725</xdr:rowOff>
    </xdr:to>
    <xdr:sp macro="" textlink="">
      <xdr:nvSpPr>
        <xdr:cNvPr id="119870" name="Text Box 62">
          <a:extLst>
            <a:ext uri="{FF2B5EF4-FFF2-40B4-BE49-F238E27FC236}">
              <a16:creationId xmlns:a16="http://schemas.microsoft.com/office/drawing/2014/main" id="{00000000-0008-0000-1F00-00003ED40100}"/>
            </a:ext>
          </a:extLst>
        </xdr:cNvPr>
        <xdr:cNvSpPr txBox="1">
          <a:spLocks noChangeArrowheads="1"/>
        </xdr:cNvSpPr>
      </xdr:nvSpPr>
      <xdr:spPr bwMode="auto">
        <a:xfrm>
          <a:off x="2905125" y="3086100"/>
          <a:ext cx="1019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水産加工センター</a:t>
          </a:r>
        </a:p>
      </xdr:txBody>
    </xdr:sp>
    <xdr:clientData/>
  </xdr:twoCellAnchor>
  <xdr:twoCellAnchor>
    <xdr:from>
      <xdr:col>4</xdr:col>
      <xdr:colOff>123825</xdr:colOff>
      <xdr:row>13</xdr:row>
      <xdr:rowOff>85725</xdr:rowOff>
    </xdr:from>
    <xdr:to>
      <xdr:col>4</xdr:col>
      <xdr:colOff>190500</xdr:colOff>
      <xdr:row>17</xdr:row>
      <xdr:rowOff>161925</xdr:rowOff>
    </xdr:to>
    <xdr:sp macro="" textlink="">
      <xdr:nvSpPr>
        <xdr:cNvPr id="482407" name="Line 63">
          <a:extLst>
            <a:ext uri="{FF2B5EF4-FFF2-40B4-BE49-F238E27FC236}">
              <a16:creationId xmlns:a16="http://schemas.microsoft.com/office/drawing/2014/main" id="{00000000-0008-0000-1F00-0000675C0700}"/>
            </a:ext>
          </a:extLst>
        </xdr:cNvPr>
        <xdr:cNvSpPr>
          <a:spLocks noChangeShapeType="1"/>
        </xdr:cNvSpPr>
      </xdr:nvSpPr>
      <xdr:spPr bwMode="auto">
        <a:xfrm>
          <a:off x="2867025" y="2324100"/>
          <a:ext cx="66675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207645</xdr:colOff>
      <xdr:row>26</xdr:row>
      <xdr:rowOff>85725</xdr:rowOff>
    </xdr:from>
    <xdr:to>
      <xdr:col>6</xdr:col>
      <xdr:colOff>628894</xdr:colOff>
      <xdr:row>27</xdr:row>
      <xdr:rowOff>85725</xdr:rowOff>
    </xdr:to>
    <xdr:sp macro="" textlink="">
      <xdr:nvSpPr>
        <xdr:cNvPr id="119872" name="Text Box 64">
          <a:extLst>
            <a:ext uri="{FF2B5EF4-FFF2-40B4-BE49-F238E27FC236}">
              <a16:creationId xmlns:a16="http://schemas.microsoft.com/office/drawing/2014/main" id="{00000000-0008-0000-1F00-000040D40100}"/>
            </a:ext>
          </a:extLst>
        </xdr:cNvPr>
        <xdr:cNvSpPr txBox="1">
          <a:spLocks noChangeArrowheads="1"/>
        </xdr:cNvSpPr>
      </xdr:nvSpPr>
      <xdr:spPr bwMode="auto">
        <a:xfrm>
          <a:off x="4324350" y="4552950"/>
          <a:ext cx="4191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至博多</a:t>
          </a:r>
        </a:p>
      </xdr:txBody>
    </xdr:sp>
    <xdr:clientData/>
  </xdr:twoCellAnchor>
  <xdr:twoCellAnchor>
    <xdr:from>
      <xdr:col>5</xdr:col>
      <xdr:colOff>302895</xdr:colOff>
      <xdr:row>26</xdr:row>
      <xdr:rowOff>47625</xdr:rowOff>
    </xdr:from>
    <xdr:to>
      <xdr:col>6</xdr:col>
      <xdr:colOff>49069</xdr:colOff>
      <xdr:row>27</xdr:row>
      <xdr:rowOff>76200</xdr:rowOff>
    </xdr:to>
    <xdr:sp macro="" textlink="">
      <xdr:nvSpPr>
        <xdr:cNvPr id="119873" name="Text Box 65">
          <a:extLst>
            <a:ext uri="{FF2B5EF4-FFF2-40B4-BE49-F238E27FC236}">
              <a16:creationId xmlns:a16="http://schemas.microsoft.com/office/drawing/2014/main" id="{00000000-0008-0000-1F00-000041D40100}"/>
            </a:ext>
          </a:extLst>
        </xdr:cNvPr>
        <xdr:cNvSpPr txBox="1">
          <a:spLocks noChangeArrowheads="1"/>
        </xdr:cNvSpPr>
      </xdr:nvSpPr>
      <xdr:spPr bwMode="auto">
        <a:xfrm>
          <a:off x="3733800" y="4514850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至天神</a:t>
          </a:r>
        </a:p>
      </xdr:txBody>
    </xdr:sp>
    <xdr:clientData/>
  </xdr:twoCellAnchor>
  <xdr:twoCellAnchor>
    <xdr:from>
      <xdr:col>6</xdr:col>
      <xdr:colOff>186690</xdr:colOff>
      <xdr:row>18</xdr:row>
      <xdr:rowOff>28575</xdr:rowOff>
    </xdr:from>
    <xdr:to>
      <xdr:col>6</xdr:col>
      <xdr:colOff>374734</xdr:colOff>
      <xdr:row>24</xdr:row>
      <xdr:rowOff>85725</xdr:rowOff>
    </xdr:to>
    <xdr:sp macro="" textlink="">
      <xdr:nvSpPr>
        <xdr:cNvPr id="119874" name="Text Box 66">
          <a:extLst>
            <a:ext uri="{FF2B5EF4-FFF2-40B4-BE49-F238E27FC236}">
              <a16:creationId xmlns:a16="http://schemas.microsoft.com/office/drawing/2014/main" id="{00000000-0008-0000-1F00-000042D40100}"/>
            </a:ext>
          </a:extLst>
        </xdr:cNvPr>
        <xdr:cNvSpPr txBox="1">
          <a:spLocks noChangeArrowheads="1"/>
        </xdr:cNvSpPr>
      </xdr:nvSpPr>
      <xdr:spPr bwMode="auto">
        <a:xfrm>
          <a:off x="4305300" y="3124200"/>
          <a:ext cx="1809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福岡都市高速道路</a:t>
          </a:r>
        </a:p>
      </xdr:txBody>
    </xdr:sp>
    <xdr:clientData/>
  </xdr:twoCellAnchor>
  <xdr:twoCellAnchor>
    <xdr:from>
      <xdr:col>2</xdr:col>
      <xdr:colOff>0</xdr:colOff>
      <xdr:row>15</xdr:row>
      <xdr:rowOff>142875</xdr:rowOff>
    </xdr:from>
    <xdr:to>
      <xdr:col>2</xdr:col>
      <xdr:colOff>95250</xdr:colOff>
      <xdr:row>16</xdr:row>
      <xdr:rowOff>66675</xdr:rowOff>
    </xdr:to>
    <xdr:sp macro="" textlink="">
      <xdr:nvSpPr>
        <xdr:cNvPr id="482411" name="AutoShape 67">
          <a:extLst>
            <a:ext uri="{FF2B5EF4-FFF2-40B4-BE49-F238E27FC236}">
              <a16:creationId xmlns:a16="http://schemas.microsoft.com/office/drawing/2014/main" id="{00000000-0008-0000-1F00-00006B5C0700}"/>
            </a:ext>
          </a:extLst>
        </xdr:cNvPr>
        <xdr:cNvSpPr>
          <a:spLocks noChangeArrowheads="1"/>
        </xdr:cNvSpPr>
      </xdr:nvSpPr>
      <xdr:spPr bwMode="auto">
        <a:xfrm rot="5400000">
          <a:off x="1371600" y="2724150"/>
          <a:ext cx="95250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390525</xdr:colOff>
      <xdr:row>16</xdr:row>
      <xdr:rowOff>66675</xdr:rowOff>
    </xdr:from>
    <xdr:to>
      <xdr:col>2</xdr:col>
      <xdr:colOff>485775</xdr:colOff>
      <xdr:row>17</xdr:row>
      <xdr:rowOff>0</xdr:rowOff>
    </xdr:to>
    <xdr:sp macro="" textlink="">
      <xdr:nvSpPr>
        <xdr:cNvPr id="482412" name="AutoShape 68">
          <a:extLst>
            <a:ext uri="{FF2B5EF4-FFF2-40B4-BE49-F238E27FC236}">
              <a16:creationId xmlns:a16="http://schemas.microsoft.com/office/drawing/2014/main" id="{00000000-0008-0000-1F00-00006C5C0700}"/>
            </a:ext>
          </a:extLst>
        </xdr:cNvPr>
        <xdr:cNvSpPr>
          <a:spLocks noChangeArrowheads="1"/>
        </xdr:cNvSpPr>
      </xdr:nvSpPr>
      <xdr:spPr bwMode="auto">
        <a:xfrm>
          <a:off x="1762125" y="2819400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247650</xdr:colOff>
      <xdr:row>16</xdr:row>
      <xdr:rowOff>66675</xdr:rowOff>
    </xdr:from>
    <xdr:to>
      <xdr:col>3</xdr:col>
      <xdr:colOff>342900</xdr:colOff>
      <xdr:row>17</xdr:row>
      <xdr:rowOff>0</xdr:rowOff>
    </xdr:to>
    <xdr:sp macro="" textlink="">
      <xdr:nvSpPr>
        <xdr:cNvPr id="482413" name="AutoShape 69">
          <a:extLst>
            <a:ext uri="{FF2B5EF4-FFF2-40B4-BE49-F238E27FC236}">
              <a16:creationId xmlns:a16="http://schemas.microsoft.com/office/drawing/2014/main" id="{00000000-0008-0000-1F00-00006D5C0700}"/>
            </a:ext>
          </a:extLst>
        </xdr:cNvPr>
        <xdr:cNvSpPr>
          <a:spLocks noChangeArrowheads="1"/>
        </xdr:cNvSpPr>
      </xdr:nvSpPr>
      <xdr:spPr bwMode="auto">
        <a:xfrm>
          <a:off x="2305050" y="2819400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302895</xdr:colOff>
      <xdr:row>15</xdr:row>
      <xdr:rowOff>123825</xdr:rowOff>
    </xdr:from>
    <xdr:to>
      <xdr:col>2</xdr:col>
      <xdr:colOff>10922</xdr:colOff>
      <xdr:row>16</xdr:row>
      <xdr:rowOff>87931</xdr:rowOff>
    </xdr:to>
    <xdr:sp macro="" textlink="">
      <xdr:nvSpPr>
        <xdr:cNvPr id="119878" name="Text Box 70">
          <a:extLst>
            <a:ext uri="{FF2B5EF4-FFF2-40B4-BE49-F238E27FC236}">
              <a16:creationId xmlns:a16="http://schemas.microsoft.com/office/drawing/2014/main" id="{00000000-0008-0000-1F00-000046D40100}"/>
            </a:ext>
          </a:extLst>
        </xdr:cNvPr>
        <xdr:cNvSpPr txBox="1">
          <a:spLocks noChangeArrowheads="1"/>
        </xdr:cNvSpPr>
      </xdr:nvSpPr>
      <xdr:spPr bwMode="auto">
        <a:xfrm>
          <a:off x="990600" y="2705100"/>
          <a:ext cx="4000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西門</a:t>
          </a:r>
        </a:p>
      </xdr:txBody>
    </xdr:sp>
    <xdr:clientData/>
  </xdr:twoCellAnchor>
  <xdr:twoCellAnchor>
    <xdr:from>
      <xdr:col>2</xdr:col>
      <xdr:colOff>274320</xdr:colOff>
      <xdr:row>17</xdr:row>
      <xdr:rowOff>9525</xdr:rowOff>
    </xdr:from>
    <xdr:to>
      <xdr:col>2</xdr:col>
      <xdr:colOff>598672</xdr:colOff>
      <xdr:row>17</xdr:row>
      <xdr:rowOff>161925</xdr:rowOff>
    </xdr:to>
    <xdr:sp macro="" textlink="">
      <xdr:nvSpPr>
        <xdr:cNvPr id="119879" name="Text Box 71">
          <a:extLst>
            <a:ext uri="{FF2B5EF4-FFF2-40B4-BE49-F238E27FC236}">
              <a16:creationId xmlns:a16="http://schemas.microsoft.com/office/drawing/2014/main" id="{00000000-0008-0000-1F00-000047D40100}"/>
            </a:ext>
          </a:extLst>
        </xdr:cNvPr>
        <xdr:cNvSpPr txBox="1">
          <a:spLocks noChangeArrowheads="1"/>
        </xdr:cNvSpPr>
      </xdr:nvSpPr>
      <xdr:spPr bwMode="auto">
        <a:xfrm>
          <a:off x="1647825" y="2933700"/>
          <a:ext cx="3238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正門</a:t>
          </a:r>
        </a:p>
      </xdr:txBody>
    </xdr:sp>
    <xdr:clientData/>
  </xdr:twoCellAnchor>
  <xdr:twoCellAnchor>
    <xdr:from>
      <xdr:col>3</xdr:col>
      <xdr:colOff>127635</xdr:colOff>
      <xdr:row>17</xdr:row>
      <xdr:rowOff>9525</xdr:rowOff>
    </xdr:from>
    <xdr:to>
      <xdr:col>3</xdr:col>
      <xdr:colOff>500087</xdr:colOff>
      <xdr:row>18</xdr:row>
      <xdr:rowOff>0</xdr:rowOff>
    </xdr:to>
    <xdr:sp macro="" textlink="">
      <xdr:nvSpPr>
        <xdr:cNvPr id="119880" name="Text Box 72">
          <a:extLst>
            <a:ext uri="{FF2B5EF4-FFF2-40B4-BE49-F238E27FC236}">
              <a16:creationId xmlns:a16="http://schemas.microsoft.com/office/drawing/2014/main" id="{00000000-0008-0000-1F00-000048D40100}"/>
            </a:ext>
          </a:extLst>
        </xdr:cNvPr>
        <xdr:cNvSpPr txBox="1">
          <a:spLocks noChangeArrowheads="1"/>
        </xdr:cNvSpPr>
      </xdr:nvSpPr>
      <xdr:spPr bwMode="auto">
        <a:xfrm>
          <a:off x="2190750" y="29337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南門</a:t>
          </a:r>
        </a:p>
      </xdr:txBody>
    </xdr:sp>
    <xdr:clientData/>
  </xdr:twoCellAnchor>
  <xdr:twoCellAnchor>
    <xdr:from>
      <xdr:col>5</xdr:col>
      <xdr:colOff>99060</xdr:colOff>
      <xdr:row>14</xdr:row>
      <xdr:rowOff>114300</xdr:rowOff>
    </xdr:from>
    <xdr:to>
      <xdr:col>6</xdr:col>
      <xdr:colOff>9546</xdr:colOff>
      <xdr:row>15</xdr:row>
      <xdr:rowOff>114300</xdr:rowOff>
    </xdr:to>
    <xdr:sp macro="" textlink="">
      <xdr:nvSpPr>
        <xdr:cNvPr id="119881" name="Text Box 73">
          <a:extLst>
            <a:ext uri="{FF2B5EF4-FFF2-40B4-BE49-F238E27FC236}">
              <a16:creationId xmlns:a16="http://schemas.microsoft.com/office/drawing/2014/main" id="{00000000-0008-0000-1F00-000049D40100}"/>
            </a:ext>
          </a:extLst>
        </xdr:cNvPr>
        <xdr:cNvSpPr txBox="1">
          <a:spLocks noChangeArrowheads="1"/>
        </xdr:cNvSpPr>
      </xdr:nvSpPr>
      <xdr:spPr bwMode="auto">
        <a:xfrm>
          <a:off x="3533775" y="2524125"/>
          <a:ext cx="590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東浜ランプ</a:t>
          </a:r>
        </a:p>
      </xdr:txBody>
    </xdr:sp>
    <xdr:clientData/>
  </xdr:twoCellAnchor>
  <xdr:twoCellAnchor>
    <xdr:from>
      <xdr:col>1</xdr:col>
      <xdr:colOff>177165</xdr:colOff>
      <xdr:row>16</xdr:row>
      <xdr:rowOff>85725</xdr:rowOff>
    </xdr:from>
    <xdr:to>
      <xdr:col>2</xdr:col>
      <xdr:colOff>302897</xdr:colOff>
      <xdr:row>17</xdr:row>
      <xdr:rowOff>144995</xdr:rowOff>
    </xdr:to>
    <xdr:sp macro="" textlink="">
      <xdr:nvSpPr>
        <xdr:cNvPr id="119882" name="Text Box 74">
          <a:extLst>
            <a:ext uri="{FF2B5EF4-FFF2-40B4-BE49-F238E27FC236}">
              <a16:creationId xmlns:a16="http://schemas.microsoft.com/office/drawing/2014/main" id="{00000000-0008-0000-1F00-00004AD40100}"/>
            </a:ext>
          </a:extLst>
        </xdr:cNvPr>
        <xdr:cNvSpPr txBox="1">
          <a:spLocks noChangeArrowheads="1"/>
        </xdr:cNvSpPr>
      </xdr:nvSpPr>
      <xdr:spPr bwMode="auto">
        <a:xfrm>
          <a:off x="866775" y="2838450"/>
          <a:ext cx="809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(生体搬入専用)</a:t>
          </a:r>
        </a:p>
      </xdr:txBody>
    </xdr:sp>
    <xdr:clientData/>
  </xdr:twoCellAnchor>
  <xdr:twoCellAnchor>
    <xdr:from>
      <xdr:col>3</xdr:col>
      <xdr:colOff>470535</xdr:colOff>
      <xdr:row>14</xdr:row>
      <xdr:rowOff>87630</xdr:rowOff>
    </xdr:from>
    <xdr:to>
      <xdr:col>3</xdr:col>
      <xdr:colOff>674571</xdr:colOff>
      <xdr:row>17</xdr:row>
      <xdr:rowOff>9631</xdr:rowOff>
    </xdr:to>
    <xdr:sp macro="" textlink="">
      <xdr:nvSpPr>
        <xdr:cNvPr id="119883" name="Text Box 75">
          <a:extLst>
            <a:ext uri="{FF2B5EF4-FFF2-40B4-BE49-F238E27FC236}">
              <a16:creationId xmlns:a16="http://schemas.microsoft.com/office/drawing/2014/main" id="{00000000-0008-0000-1F00-00004BD40100}"/>
            </a:ext>
          </a:extLst>
        </xdr:cNvPr>
        <xdr:cNvSpPr txBox="1">
          <a:spLocks noChangeArrowheads="1"/>
        </xdr:cNvSpPr>
      </xdr:nvSpPr>
      <xdr:spPr bwMode="auto">
        <a:xfrm>
          <a:off x="2524125" y="2505075"/>
          <a:ext cx="209550" cy="4286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東門</a:t>
          </a:r>
        </a:p>
      </xdr:txBody>
    </xdr:sp>
    <xdr:clientData/>
  </xdr:twoCellAnchor>
  <xdr:twoCellAnchor>
    <xdr:from>
      <xdr:col>3</xdr:col>
      <xdr:colOff>371475</xdr:colOff>
      <xdr:row>15</xdr:row>
      <xdr:rowOff>161925</xdr:rowOff>
    </xdr:from>
    <xdr:to>
      <xdr:col>3</xdr:col>
      <xdr:colOff>476250</xdr:colOff>
      <xdr:row>16</xdr:row>
      <xdr:rowOff>85725</xdr:rowOff>
    </xdr:to>
    <xdr:sp macro="" textlink="">
      <xdr:nvSpPr>
        <xdr:cNvPr id="482420" name="AutoShape 76">
          <a:extLst>
            <a:ext uri="{FF2B5EF4-FFF2-40B4-BE49-F238E27FC236}">
              <a16:creationId xmlns:a16="http://schemas.microsoft.com/office/drawing/2014/main" id="{00000000-0008-0000-1F00-0000745C0700}"/>
            </a:ext>
          </a:extLst>
        </xdr:cNvPr>
        <xdr:cNvSpPr>
          <a:spLocks noChangeArrowheads="1"/>
        </xdr:cNvSpPr>
      </xdr:nvSpPr>
      <xdr:spPr bwMode="auto">
        <a:xfrm rot="-5400000">
          <a:off x="2433638" y="2738437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371475</xdr:colOff>
      <xdr:row>15</xdr:row>
      <xdr:rowOff>28575</xdr:rowOff>
    </xdr:from>
    <xdr:to>
      <xdr:col>3</xdr:col>
      <xdr:colOff>476250</xdr:colOff>
      <xdr:row>15</xdr:row>
      <xdr:rowOff>123825</xdr:rowOff>
    </xdr:to>
    <xdr:sp macro="" textlink="">
      <xdr:nvSpPr>
        <xdr:cNvPr id="482421" name="AutoShape 77">
          <a:extLst>
            <a:ext uri="{FF2B5EF4-FFF2-40B4-BE49-F238E27FC236}">
              <a16:creationId xmlns:a16="http://schemas.microsoft.com/office/drawing/2014/main" id="{00000000-0008-0000-1F00-0000755C0700}"/>
            </a:ext>
          </a:extLst>
        </xdr:cNvPr>
        <xdr:cNvSpPr>
          <a:spLocks noChangeArrowheads="1"/>
        </xdr:cNvSpPr>
      </xdr:nvSpPr>
      <xdr:spPr bwMode="auto">
        <a:xfrm rot="-5400000">
          <a:off x="2433638" y="2605087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47625</xdr:colOff>
      <xdr:row>23</xdr:row>
      <xdr:rowOff>38100</xdr:rowOff>
    </xdr:from>
    <xdr:to>
      <xdr:col>107</xdr:col>
      <xdr:colOff>76200</xdr:colOff>
      <xdr:row>47</xdr:row>
      <xdr:rowOff>104775</xdr:rowOff>
    </xdr:to>
    <xdr:grpSp>
      <xdr:nvGrpSpPr>
        <xdr:cNvPr id="481400" name="Group 1">
          <a:extLst>
            <a:ext uri="{FF2B5EF4-FFF2-40B4-BE49-F238E27FC236}">
              <a16:creationId xmlns:a16="http://schemas.microsoft.com/office/drawing/2014/main" id="{00000000-0008-0000-2000-000078580700}"/>
            </a:ext>
          </a:extLst>
        </xdr:cNvPr>
        <xdr:cNvGrpSpPr>
          <a:grpSpLocks/>
        </xdr:cNvGrpSpPr>
      </xdr:nvGrpSpPr>
      <xdr:grpSpPr bwMode="auto">
        <a:xfrm>
          <a:off x="2266950" y="2886075"/>
          <a:ext cx="11049000" cy="3038475"/>
          <a:chOff x="233" y="303"/>
          <a:chExt cx="1160" cy="319"/>
        </a:xfrm>
      </xdr:grpSpPr>
      <xdr:sp macro="" textlink="">
        <xdr:nvSpPr>
          <xdr:cNvPr id="481430" name="Line 2">
            <a:extLst>
              <a:ext uri="{FF2B5EF4-FFF2-40B4-BE49-F238E27FC236}">
                <a16:creationId xmlns:a16="http://schemas.microsoft.com/office/drawing/2014/main" id="{00000000-0008-0000-2000-000096580700}"/>
              </a:ext>
            </a:extLst>
          </xdr:cNvPr>
          <xdr:cNvSpPr>
            <a:spLocks noChangeShapeType="1"/>
          </xdr:cNvSpPr>
        </xdr:nvSpPr>
        <xdr:spPr bwMode="auto">
          <a:xfrm>
            <a:off x="233" y="442"/>
            <a:ext cx="131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1" name="Line 3">
            <a:extLst>
              <a:ext uri="{FF2B5EF4-FFF2-40B4-BE49-F238E27FC236}">
                <a16:creationId xmlns:a16="http://schemas.microsoft.com/office/drawing/2014/main" id="{00000000-0008-0000-2000-000097580700}"/>
              </a:ext>
            </a:extLst>
          </xdr:cNvPr>
          <xdr:cNvSpPr>
            <a:spLocks noChangeShapeType="1"/>
          </xdr:cNvSpPr>
        </xdr:nvSpPr>
        <xdr:spPr bwMode="auto">
          <a:xfrm>
            <a:off x="364" y="442"/>
            <a:ext cx="0" cy="14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2" name="Line 4">
            <a:extLst>
              <a:ext uri="{FF2B5EF4-FFF2-40B4-BE49-F238E27FC236}">
                <a16:creationId xmlns:a16="http://schemas.microsoft.com/office/drawing/2014/main" id="{00000000-0008-0000-2000-000098580700}"/>
              </a:ext>
            </a:extLst>
          </xdr:cNvPr>
          <xdr:cNvSpPr>
            <a:spLocks noChangeShapeType="1"/>
          </xdr:cNvSpPr>
        </xdr:nvSpPr>
        <xdr:spPr bwMode="auto">
          <a:xfrm>
            <a:off x="364" y="585"/>
            <a:ext cx="163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3" name="Line 5">
            <a:extLst>
              <a:ext uri="{FF2B5EF4-FFF2-40B4-BE49-F238E27FC236}">
                <a16:creationId xmlns:a16="http://schemas.microsoft.com/office/drawing/2014/main" id="{00000000-0008-0000-2000-000099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" y="473"/>
            <a:ext cx="0" cy="11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4" name="Line 6">
            <a:extLst>
              <a:ext uri="{FF2B5EF4-FFF2-40B4-BE49-F238E27FC236}">
                <a16:creationId xmlns:a16="http://schemas.microsoft.com/office/drawing/2014/main" id="{00000000-0008-0000-2000-00009A580700}"/>
              </a:ext>
            </a:extLst>
          </xdr:cNvPr>
          <xdr:cNvSpPr>
            <a:spLocks noChangeShapeType="1"/>
          </xdr:cNvSpPr>
        </xdr:nvSpPr>
        <xdr:spPr bwMode="auto">
          <a:xfrm>
            <a:off x="527" y="475"/>
            <a:ext cx="490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5" name="Line 7">
            <a:extLst>
              <a:ext uri="{FF2B5EF4-FFF2-40B4-BE49-F238E27FC236}">
                <a16:creationId xmlns:a16="http://schemas.microsoft.com/office/drawing/2014/main" id="{00000000-0008-0000-2000-00009B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2" y="403"/>
            <a:ext cx="0" cy="7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6" name="Line 8">
            <a:extLst>
              <a:ext uri="{FF2B5EF4-FFF2-40B4-BE49-F238E27FC236}">
                <a16:creationId xmlns:a16="http://schemas.microsoft.com/office/drawing/2014/main" id="{00000000-0008-0000-2000-00009C580700}"/>
              </a:ext>
            </a:extLst>
          </xdr:cNvPr>
          <xdr:cNvSpPr>
            <a:spLocks noChangeShapeType="1"/>
          </xdr:cNvSpPr>
        </xdr:nvSpPr>
        <xdr:spPr bwMode="auto">
          <a:xfrm>
            <a:off x="1012" y="407"/>
            <a:ext cx="262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7" name="Line 9">
            <a:extLst>
              <a:ext uri="{FF2B5EF4-FFF2-40B4-BE49-F238E27FC236}">
                <a16:creationId xmlns:a16="http://schemas.microsoft.com/office/drawing/2014/main" id="{00000000-0008-0000-2000-00009D580700}"/>
              </a:ext>
            </a:extLst>
          </xdr:cNvPr>
          <xdr:cNvSpPr>
            <a:spLocks noChangeShapeType="1"/>
          </xdr:cNvSpPr>
        </xdr:nvSpPr>
        <xdr:spPr bwMode="auto">
          <a:xfrm>
            <a:off x="1167" y="408"/>
            <a:ext cx="0" cy="21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8" name="Line 10">
            <a:extLst>
              <a:ext uri="{FF2B5EF4-FFF2-40B4-BE49-F238E27FC236}">
                <a16:creationId xmlns:a16="http://schemas.microsoft.com/office/drawing/2014/main" id="{00000000-0008-0000-2000-00009E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74" y="303"/>
            <a:ext cx="0" cy="10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9" name="Line 11">
            <a:extLst>
              <a:ext uri="{FF2B5EF4-FFF2-40B4-BE49-F238E27FC236}">
                <a16:creationId xmlns:a16="http://schemas.microsoft.com/office/drawing/2014/main" id="{00000000-0008-0000-2000-00009F580700}"/>
              </a:ext>
            </a:extLst>
          </xdr:cNvPr>
          <xdr:cNvSpPr>
            <a:spLocks noChangeShapeType="1"/>
          </xdr:cNvSpPr>
        </xdr:nvSpPr>
        <xdr:spPr bwMode="auto">
          <a:xfrm>
            <a:off x="1274" y="303"/>
            <a:ext cx="119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40" name="Line 12">
            <a:extLst>
              <a:ext uri="{FF2B5EF4-FFF2-40B4-BE49-F238E27FC236}">
                <a16:creationId xmlns:a16="http://schemas.microsoft.com/office/drawing/2014/main" id="{00000000-0008-0000-2000-0000A0580700}"/>
              </a:ext>
            </a:extLst>
          </xdr:cNvPr>
          <xdr:cNvSpPr>
            <a:spLocks noChangeShapeType="1"/>
          </xdr:cNvSpPr>
        </xdr:nvSpPr>
        <xdr:spPr bwMode="auto">
          <a:xfrm>
            <a:off x="1390" y="303"/>
            <a:ext cx="0" cy="31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41" name="Line 13">
            <a:extLst>
              <a:ext uri="{FF2B5EF4-FFF2-40B4-BE49-F238E27FC236}">
                <a16:creationId xmlns:a16="http://schemas.microsoft.com/office/drawing/2014/main" id="{00000000-0008-0000-2000-0000A1580700}"/>
              </a:ext>
            </a:extLst>
          </xdr:cNvPr>
          <xdr:cNvSpPr>
            <a:spLocks noChangeShapeType="1"/>
          </xdr:cNvSpPr>
        </xdr:nvSpPr>
        <xdr:spPr bwMode="auto">
          <a:xfrm>
            <a:off x="674" y="475"/>
            <a:ext cx="0" cy="14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42" name="Line 14">
            <a:extLst>
              <a:ext uri="{FF2B5EF4-FFF2-40B4-BE49-F238E27FC236}">
                <a16:creationId xmlns:a16="http://schemas.microsoft.com/office/drawing/2014/main" id="{00000000-0008-0000-2000-0000A2580700}"/>
              </a:ext>
            </a:extLst>
          </xdr:cNvPr>
          <xdr:cNvSpPr>
            <a:spLocks noChangeShapeType="1"/>
          </xdr:cNvSpPr>
        </xdr:nvSpPr>
        <xdr:spPr bwMode="auto">
          <a:xfrm>
            <a:off x="774" y="476"/>
            <a:ext cx="0" cy="14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18</xdr:col>
      <xdr:colOff>0</xdr:colOff>
      <xdr:row>14</xdr:row>
      <xdr:rowOff>95250</xdr:rowOff>
    </xdr:from>
    <xdr:to>
      <xdr:col>108</xdr:col>
      <xdr:colOff>114300</xdr:colOff>
      <xdr:row>47</xdr:row>
      <xdr:rowOff>95250</xdr:rowOff>
    </xdr:to>
    <xdr:grpSp>
      <xdr:nvGrpSpPr>
        <xdr:cNvPr id="481401" name="Group 15">
          <a:extLst>
            <a:ext uri="{FF2B5EF4-FFF2-40B4-BE49-F238E27FC236}">
              <a16:creationId xmlns:a16="http://schemas.microsoft.com/office/drawing/2014/main" id="{00000000-0008-0000-2000-000079580700}"/>
            </a:ext>
          </a:extLst>
        </xdr:cNvPr>
        <xdr:cNvGrpSpPr>
          <a:grpSpLocks/>
        </xdr:cNvGrpSpPr>
      </xdr:nvGrpSpPr>
      <xdr:grpSpPr bwMode="auto">
        <a:xfrm>
          <a:off x="2219325" y="1828800"/>
          <a:ext cx="11258550" cy="4086225"/>
          <a:chOff x="233" y="193"/>
          <a:chExt cx="1182" cy="429"/>
        </a:xfrm>
      </xdr:grpSpPr>
      <xdr:sp macro="" textlink="">
        <xdr:nvSpPr>
          <xdr:cNvPr id="481417" name="Line 16">
            <a:extLst>
              <a:ext uri="{FF2B5EF4-FFF2-40B4-BE49-F238E27FC236}">
                <a16:creationId xmlns:a16="http://schemas.microsoft.com/office/drawing/2014/main" id="{00000000-0008-0000-2000-000089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64" y="224"/>
            <a:ext cx="0" cy="101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1418" name="Group 17">
            <a:extLst>
              <a:ext uri="{FF2B5EF4-FFF2-40B4-BE49-F238E27FC236}">
                <a16:creationId xmlns:a16="http://schemas.microsoft.com/office/drawing/2014/main" id="{00000000-0008-0000-2000-00008A580700}"/>
              </a:ext>
            </a:extLst>
          </xdr:cNvPr>
          <xdr:cNvGrpSpPr>
            <a:grpSpLocks/>
          </xdr:cNvGrpSpPr>
        </xdr:nvGrpSpPr>
        <xdr:grpSpPr bwMode="auto">
          <a:xfrm>
            <a:off x="233" y="193"/>
            <a:ext cx="1182" cy="429"/>
            <a:chOff x="233" y="193"/>
            <a:chExt cx="1182" cy="429"/>
          </a:xfrm>
        </xdr:grpSpPr>
        <xdr:sp macro="" textlink="">
          <xdr:nvSpPr>
            <xdr:cNvPr id="481419" name="Line 18">
              <a:extLst>
                <a:ext uri="{FF2B5EF4-FFF2-40B4-BE49-F238E27FC236}">
                  <a16:creationId xmlns:a16="http://schemas.microsoft.com/office/drawing/2014/main" id="{00000000-0008-0000-2000-00008B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3" y="325"/>
              <a:ext cx="130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0" name="Line 19">
              <a:extLst>
                <a:ext uri="{FF2B5EF4-FFF2-40B4-BE49-F238E27FC236}">
                  <a16:creationId xmlns:a16="http://schemas.microsoft.com/office/drawing/2014/main" id="{00000000-0008-0000-2000-00008C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4" y="225"/>
              <a:ext cx="163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1" name="Line 20">
              <a:extLst>
                <a:ext uri="{FF2B5EF4-FFF2-40B4-BE49-F238E27FC236}">
                  <a16:creationId xmlns:a16="http://schemas.microsoft.com/office/drawing/2014/main" id="{00000000-0008-0000-2000-00008D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225"/>
              <a:ext cx="0" cy="10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2" name="Line 21">
              <a:extLst>
                <a:ext uri="{FF2B5EF4-FFF2-40B4-BE49-F238E27FC236}">
                  <a16:creationId xmlns:a16="http://schemas.microsoft.com/office/drawing/2014/main" id="{00000000-0008-0000-2000-00008E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328"/>
              <a:ext cx="487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3" name="Line 22">
              <a:extLst>
                <a:ext uri="{FF2B5EF4-FFF2-40B4-BE49-F238E27FC236}">
                  <a16:creationId xmlns:a16="http://schemas.microsoft.com/office/drawing/2014/main" id="{00000000-0008-0000-2000-00008F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2" y="328"/>
              <a:ext cx="0" cy="61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4" name="Line 23">
              <a:extLst>
                <a:ext uri="{FF2B5EF4-FFF2-40B4-BE49-F238E27FC236}">
                  <a16:creationId xmlns:a16="http://schemas.microsoft.com/office/drawing/2014/main" id="{00000000-0008-0000-2000-000090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3" y="389"/>
              <a:ext cx="251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5" name="Line 24">
              <a:extLst>
                <a:ext uri="{FF2B5EF4-FFF2-40B4-BE49-F238E27FC236}">
                  <a16:creationId xmlns:a16="http://schemas.microsoft.com/office/drawing/2014/main" id="{00000000-0008-0000-2000-000091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65"/>
              <a:ext cx="0" cy="35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6" name="Line 25">
              <a:extLst>
                <a:ext uri="{FF2B5EF4-FFF2-40B4-BE49-F238E27FC236}">
                  <a16:creationId xmlns:a16="http://schemas.microsoft.com/office/drawing/2014/main" id="{00000000-0008-0000-2000-000092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3" y="265"/>
              <a:ext cx="152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7" name="Line 26">
              <a:extLst>
                <a:ext uri="{FF2B5EF4-FFF2-40B4-BE49-F238E27FC236}">
                  <a16:creationId xmlns:a16="http://schemas.microsoft.com/office/drawing/2014/main" id="{00000000-0008-0000-2000-000093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4" y="265"/>
              <a:ext cx="0" cy="35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8" name="Line 27">
              <a:extLst>
                <a:ext uri="{FF2B5EF4-FFF2-40B4-BE49-F238E27FC236}">
                  <a16:creationId xmlns:a16="http://schemas.microsoft.com/office/drawing/2014/main" id="{00000000-0008-0000-2000-00009458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70" y="195"/>
              <a:ext cx="0" cy="133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9" name="Line 28">
              <a:extLst>
                <a:ext uri="{FF2B5EF4-FFF2-40B4-BE49-F238E27FC236}">
                  <a16:creationId xmlns:a16="http://schemas.microsoft.com/office/drawing/2014/main" id="{00000000-0008-0000-2000-00009558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78" y="193"/>
              <a:ext cx="0" cy="13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16</xdr:col>
      <xdr:colOff>0</xdr:colOff>
      <xdr:row>24</xdr:row>
      <xdr:rowOff>104775</xdr:rowOff>
    </xdr:from>
    <xdr:to>
      <xdr:col>17</xdr:col>
      <xdr:colOff>87644</xdr:colOff>
      <xdr:row>35</xdr:row>
      <xdr:rowOff>38100</xdr:rowOff>
    </xdr:to>
    <xdr:sp macro="" textlink="">
      <xdr:nvSpPr>
        <xdr:cNvPr id="19485" name="Rectangle 29">
          <a:extLst>
            <a:ext uri="{FF2B5EF4-FFF2-40B4-BE49-F238E27FC236}">
              <a16:creationId xmlns:a16="http://schemas.microsoft.com/office/drawing/2014/main" id="{00000000-0008-0000-2000-00001D4C0000}"/>
            </a:ext>
          </a:extLst>
        </xdr:cNvPr>
        <xdr:cNvSpPr>
          <a:spLocks noChangeArrowheads="1"/>
        </xdr:cNvSpPr>
      </xdr:nvSpPr>
      <xdr:spPr bwMode="auto">
        <a:xfrm>
          <a:off x="1971675" y="3076575"/>
          <a:ext cx="209550" cy="1295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51</xdr:col>
      <xdr:colOff>11430</xdr:colOff>
      <xdr:row>48</xdr:row>
      <xdr:rowOff>28575</xdr:rowOff>
    </xdr:from>
    <xdr:to>
      <xdr:col>60</xdr:col>
      <xdr:colOff>106756</xdr:colOff>
      <xdr:row>50</xdr:row>
      <xdr:rowOff>19050</xdr:rowOff>
    </xdr:to>
    <xdr:sp macro="" textlink="">
      <xdr:nvSpPr>
        <xdr:cNvPr id="19486" name="Rectangle 30">
          <a:extLst>
            <a:ext uri="{FF2B5EF4-FFF2-40B4-BE49-F238E27FC236}">
              <a16:creationId xmlns:a16="http://schemas.microsoft.com/office/drawing/2014/main" id="{00000000-0008-0000-2000-00001E4C0000}"/>
            </a:ext>
          </a:extLst>
        </xdr:cNvPr>
        <xdr:cNvSpPr>
          <a:spLocks noChangeArrowheads="1"/>
        </xdr:cNvSpPr>
      </xdr:nvSpPr>
      <xdr:spPr bwMode="auto">
        <a:xfrm>
          <a:off x="6324600" y="5972175"/>
          <a:ext cx="12001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51</xdr:col>
      <xdr:colOff>30480</xdr:colOff>
      <xdr:row>17</xdr:row>
      <xdr:rowOff>104775</xdr:rowOff>
    </xdr:from>
    <xdr:to>
      <xdr:col>61</xdr:col>
      <xdr:colOff>11503</xdr:colOff>
      <xdr:row>19</xdr:row>
      <xdr:rowOff>66675</xdr:rowOff>
    </xdr:to>
    <xdr:sp macro="" textlink="">
      <xdr:nvSpPr>
        <xdr:cNvPr id="19487" name="Rectangle 31">
          <a:extLst>
            <a:ext uri="{FF2B5EF4-FFF2-40B4-BE49-F238E27FC236}">
              <a16:creationId xmlns:a16="http://schemas.microsoft.com/office/drawing/2014/main" id="{00000000-0008-0000-2000-00001F4C0000}"/>
            </a:ext>
          </a:extLst>
        </xdr:cNvPr>
        <xdr:cNvSpPr>
          <a:spLocks noChangeArrowheads="1"/>
        </xdr:cNvSpPr>
      </xdr:nvSpPr>
      <xdr:spPr bwMode="auto">
        <a:xfrm>
          <a:off x="6334125" y="2209800"/>
          <a:ext cx="12287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89</xdr:col>
      <xdr:colOff>11430</xdr:colOff>
      <xdr:row>48</xdr:row>
      <xdr:rowOff>38100</xdr:rowOff>
    </xdr:from>
    <xdr:to>
      <xdr:col>98</xdr:col>
      <xdr:colOff>38128</xdr:colOff>
      <xdr:row>49</xdr:row>
      <xdr:rowOff>87789</xdr:rowOff>
    </xdr:to>
    <xdr:sp macro="" textlink="">
      <xdr:nvSpPr>
        <xdr:cNvPr id="19488" name="Rectangle 32">
          <a:extLst>
            <a:ext uri="{FF2B5EF4-FFF2-40B4-BE49-F238E27FC236}">
              <a16:creationId xmlns:a16="http://schemas.microsoft.com/office/drawing/2014/main" id="{00000000-0008-0000-2000-0000204C0000}"/>
            </a:ext>
          </a:extLst>
        </xdr:cNvPr>
        <xdr:cNvSpPr>
          <a:spLocks noChangeArrowheads="1"/>
        </xdr:cNvSpPr>
      </xdr:nvSpPr>
      <xdr:spPr bwMode="auto">
        <a:xfrm>
          <a:off x="11029950" y="5981700"/>
          <a:ext cx="11334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101</xdr:col>
      <xdr:colOff>30480</xdr:colOff>
      <xdr:row>48</xdr:row>
      <xdr:rowOff>0</xdr:rowOff>
    </xdr:from>
    <xdr:to>
      <xdr:col>111</xdr:col>
      <xdr:colOff>11503</xdr:colOff>
      <xdr:row>49</xdr:row>
      <xdr:rowOff>104775</xdr:rowOff>
    </xdr:to>
    <xdr:sp macro="" textlink="">
      <xdr:nvSpPr>
        <xdr:cNvPr id="19489" name="Rectangle 33">
          <a:extLst>
            <a:ext uri="{FF2B5EF4-FFF2-40B4-BE49-F238E27FC236}">
              <a16:creationId xmlns:a16="http://schemas.microsoft.com/office/drawing/2014/main" id="{00000000-0008-0000-2000-0000214C0000}"/>
            </a:ext>
          </a:extLst>
        </xdr:cNvPr>
        <xdr:cNvSpPr>
          <a:spLocks noChangeArrowheads="1"/>
        </xdr:cNvSpPr>
      </xdr:nvSpPr>
      <xdr:spPr bwMode="auto">
        <a:xfrm>
          <a:off x="12525375" y="5943600"/>
          <a:ext cx="122872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119</xdr:col>
      <xdr:colOff>87630</xdr:colOff>
      <xdr:row>21</xdr:row>
      <xdr:rowOff>49530</xdr:rowOff>
    </xdr:from>
    <xdr:to>
      <xdr:col>123</xdr:col>
      <xdr:colOff>9567</xdr:colOff>
      <xdr:row>22</xdr:row>
      <xdr:rowOff>87630</xdr:rowOff>
    </xdr:to>
    <xdr:sp macro="" textlink="">
      <xdr:nvSpPr>
        <xdr:cNvPr id="19491" name="Rectangle 35">
          <a:extLst>
            <a:ext uri="{FF2B5EF4-FFF2-40B4-BE49-F238E27FC236}">
              <a16:creationId xmlns:a16="http://schemas.microsoft.com/office/drawing/2014/main" id="{00000000-0008-0000-2000-0000234C0000}"/>
            </a:ext>
          </a:extLst>
        </xdr:cNvPr>
        <xdr:cNvSpPr>
          <a:spLocks noChangeArrowheads="1"/>
        </xdr:cNvSpPr>
      </xdr:nvSpPr>
      <xdr:spPr bwMode="auto">
        <a:xfrm>
          <a:off x="14811375" y="2657475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26</xdr:row>
      <xdr:rowOff>49530</xdr:rowOff>
    </xdr:from>
    <xdr:to>
      <xdr:col>123</xdr:col>
      <xdr:colOff>9567</xdr:colOff>
      <xdr:row>27</xdr:row>
      <xdr:rowOff>87630</xdr:rowOff>
    </xdr:to>
    <xdr:sp macro="" textlink="">
      <xdr:nvSpPr>
        <xdr:cNvPr id="19492" name="Rectangle 36">
          <a:extLst>
            <a:ext uri="{FF2B5EF4-FFF2-40B4-BE49-F238E27FC236}">
              <a16:creationId xmlns:a16="http://schemas.microsoft.com/office/drawing/2014/main" id="{00000000-0008-0000-2000-0000244C0000}"/>
            </a:ext>
          </a:extLst>
        </xdr:cNvPr>
        <xdr:cNvSpPr>
          <a:spLocks noChangeArrowheads="1"/>
        </xdr:cNvSpPr>
      </xdr:nvSpPr>
      <xdr:spPr bwMode="auto">
        <a:xfrm>
          <a:off x="14811375" y="327660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34</xdr:row>
      <xdr:rowOff>49530</xdr:rowOff>
    </xdr:from>
    <xdr:to>
      <xdr:col>123</xdr:col>
      <xdr:colOff>9567</xdr:colOff>
      <xdr:row>35</xdr:row>
      <xdr:rowOff>87630</xdr:rowOff>
    </xdr:to>
    <xdr:sp macro="" textlink="">
      <xdr:nvSpPr>
        <xdr:cNvPr id="19493" name="Rectangle 37">
          <a:extLst>
            <a:ext uri="{FF2B5EF4-FFF2-40B4-BE49-F238E27FC236}">
              <a16:creationId xmlns:a16="http://schemas.microsoft.com/office/drawing/2014/main" id="{00000000-0008-0000-2000-0000254C0000}"/>
            </a:ext>
          </a:extLst>
        </xdr:cNvPr>
        <xdr:cNvSpPr>
          <a:spLocks noChangeArrowheads="1"/>
        </xdr:cNvSpPr>
      </xdr:nvSpPr>
      <xdr:spPr bwMode="auto">
        <a:xfrm>
          <a:off x="14811375" y="426720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36</xdr:row>
      <xdr:rowOff>49530</xdr:rowOff>
    </xdr:from>
    <xdr:to>
      <xdr:col>123</xdr:col>
      <xdr:colOff>9567</xdr:colOff>
      <xdr:row>37</xdr:row>
      <xdr:rowOff>87630</xdr:rowOff>
    </xdr:to>
    <xdr:sp macro="" textlink="">
      <xdr:nvSpPr>
        <xdr:cNvPr id="19494" name="Rectangle 38">
          <a:extLst>
            <a:ext uri="{FF2B5EF4-FFF2-40B4-BE49-F238E27FC236}">
              <a16:creationId xmlns:a16="http://schemas.microsoft.com/office/drawing/2014/main" id="{00000000-0008-0000-2000-0000264C0000}"/>
            </a:ext>
          </a:extLst>
        </xdr:cNvPr>
        <xdr:cNvSpPr>
          <a:spLocks noChangeArrowheads="1"/>
        </xdr:cNvSpPr>
      </xdr:nvSpPr>
      <xdr:spPr bwMode="auto">
        <a:xfrm>
          <a:off x="14811375" y="451485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36</xdr:row>
      <xdr:rowOff>49530</xdr:rowOff>
    </xdr:from>
    <xdr:to>
      <xdr:col>123</xdr:col>
      <xdr:colOff>9567</xdr:colOff>
      <xdr:row>37</xdr:row>
      <xdr:rowOff>87630</xdr:rowOff>
    </xdr:to>
    <xdr:sp macro="" textlink="">
      <xdr:nvSpPr>
        <xdr:cNvPr id="19495" name="Rectangle 39">
          <a:extLst>
            <a:ext uri="{FF2B5EF4-FFF2-40B4-BE49-F238E27FC236}">
              <a16:creationId xmlns:a16="http://schemas.microsoft.com/office/drawing/2014/main" id="{00000000-0008-0000-2000-0000274C0000}"/>
            </a:ext>
          </a:extLst>
        </xdr:cNvPr>
        <xdr:cNvSpPr>
          <a:spLocks noChangeArrowheads="1"/>
        </xdr:cNvSpPr>
      </xdr:nvSpPr>
      <xdr:spPr bwMode="auto">
        <a:xfrm>
          <a:off x="14811375" y="451485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106680</xdr:colOff>
      <xdr:row>44</xdr:row>
      <xdr:rowOff>38100</xdr:rowOff>
    </xdr:from>
    <xdr:to>
      <xdr:col>123</xdr:col>
      <xdr:colOff>68580</xdr:colOff>
      <xdr:row>45</xdr:row>
      <xdr:rowOff>76200</xdr:rowOff>
    </xdr:to>
    <xdr:sp macro="" textlink="">
      <xdr:nvSpPr>
        <xdr:cNvPr id="19496" name="Rectangle 40">
          <a:extLst>
            <a:ext uri="{FF2B5EF4-FFF2-40B4-BE49-F238E27FC236}">
              <a16:creationId xmlns:a16="http://schemas.microsoft.com/office/drawing/2014/main" id="{00000000-0008-0000-2000-0000284C0000}"/>
            </a:ext>
          </a:extLst>
        </xdr:cNvPr>
        <xdr:cNvSpPr>
          <a:spLocks noChangeArrowheads="1"/>
        </xdr:cNvSpPr>
      </xdr:nvSpPr>
      <xdr:spPr bwMode="auto">
        <a:xfrm>
          <a:off x="14830425" y="5486400"/>
          <a:ext cx="4572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53</xdr:row>
      <xdr:rowOff>49530</xdr:rowOff>
    </xdr:from>
    <xdr:to>
      <xdr:col>123</xdr:col>
      <xdr:colOff>9567</xdr:colOff>
      <xdr:row>54</xdr:row>
      <xdr:rowOff>87630</xdr:rowOff>
    </xdr:to>
    <xdr:sp macro="" textlink="">
      <xdr:nvSpPr>
        <xdr:cNvPr id="19497" name="Rectangle 41">
          <a:extLst>
            <a:ext uri="{FF2B5EF4-FFF2-40B4-BE49-F238E27FC236}">
              <a16:creationId xmlns:a16="http://schemas.microsoft.com/office/drawing/2014/main" id="{00000000-0008-0000-2000-0000294C0000}"/>
            </a:ext>
          </a:extLst>
        </xdr:cNvPr>
        <xdr:cNvSpPr>
          <a:spLocks noChangeArrowheads="1"/>
        </xdr:cNvSpPr>
      </xdr:nvSpPr>
      <xdr:spPr bwMode="auto">
        <a:xfrm>
          <a:off x="14811375" y="6619875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53</xdr:row>
      <xdr:rowOff>49530</xdr:rowOff>
    </xdr:from>
    <xdr:to>
      <xdr:col>123</xdr:col>
      <xdr:colOff>9567</xdr:colOff>
      <xdr:row>54</xdr:row>
      <xdr:rowOff>87630</xdr:rowOff>
    </xdr:to>
    <xdr:sp macro="" textlink="">
      <xdr:nvSpPr>
        <xdr:cNvPr id="19498" name="Rectangle 42">
          <a:extLst>
            <a:ext uri="{FF2B5EF4-FFF2-40B4-BE49-F238E27FC236}">
              <a16:creationId xmlns:a16="http://schemas.microsoft.com/office/drawing/2014/main" id="{00000000-0008-0000-2000-00002A4C0000}"/>
            </a:ext>
          </a:extLst>
        </xdr:cNvPr>
        <xdr:cNvSpPr>
          <a:spLocks noChangeArrowheads="1"/>
        </xdr:cNvSpPr>
      </xdr:nvSpPr>
      <xdr:spPr bwMode="auto">
        <a:xfrm>
          <a:off x="14811375" y="6619875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115</xdr:col>
      <xdr:colOff>9525</xdr:colOff>
      <xdr:row>53</xdr:row>
      <xdr:rowOff>38100</xdr:rowOff>
    </xdr:from>
    <xdr:to>
      <xdr:col>117</xdr:col>
      <xdr:colOff>0</xdr:colOff>
      <xdr:row>54</xdr:row>
      <xdr:rowOff>38100</xdr:rowOff>
    </xdr:to>
    <xdr:sp macro="" textlink="">
      <xdr:nvSpPr>
        <xdr:cNvPr id="19499" name="Rectangle 43">
          <a:extLst>
            <a:ext uri="{FF2B5EF4-FFF2-40B4-BE49-F238E27FC236}">
              <a16:creationId xmlns:a16="http://schemas.microsoft.com/office/drawing/2014/main" id="{00000000-0008-0000-2000-00002B4C0000}"/>
            </a:ext>
          </a:extLst>
        </xdr:cNvPr>
        <xdr:cNvSpPr>
          <a:spLocks noChangeArrowheads="1"/>
        </xdr:cNvSpPr>
      </xdr:nvSpPr>
      <xdr:spPr bwMode="auto">
        <a:xfrm>
          <a:off x="14239875" y="6600825"/>
          <a:ext cx="2381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</a:t>
          </a:r>
        </a:p>
      </xdr:txBody>
    </xdr:sp>
    <xdr:clientData/>
  </xdr:twoCellAnchor>
  <xdr:twoCellAnchor>
    <xdr:from>
      <xdr:col>115</xdr:col>
      <xdr:colOff>9525</xdr:colOff>
      <xdr:row>24</xdr:row>
      <xdr:rowOff>87630</xdr:rowOff>
    </xdr:from>
    <xdr:to>
      <xdr:col>116</xdr:col>
      <xdr:colOff>116357</xdr:colOff>
      <xdr:row>40</xdr:row>
      <xdr:rowOff>19050</xdr:rowOff>
    </xdr:to>
    <xdr:sp macro="" textlink="">
      <xdr:nvSpPr>
        <xdr:cNvPr id="19500" name="Rectangle 44">
          <a:extLst>
            <a:ext uri="{FF2B5EF4-FFF2-40B4-BE49-F238E27FC236}">
              <a16:creationId xmlns:a16="http://schemas.microsoft.com/office/drawing/2014/main" id="{00000000-0008-0000-2000-00002C4C0000}"/>
            </a:ext>
          </a:extLst>
        </xdr:cNvPr>
        <xdr:cNvSpPr>
          <a:spLocks noChangeArrowheads="1"/>
        </xdr:cNvSpPr>
      </xdr:nvSpPr>
      <xdr:spPr bwMode="auto">
        <a:xfrm>
          <a:off x="14239875" y="3067050"/>
          <a:ext cx="22860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フォ│クリフ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013;&#22830;&#21368;&#22770;&#24066;&#22580;/&#39135;&#32905;&#24066;&#22580;&#23554;&#29992;/28_&#32113;&#35336;&#12539;&#12487;&#12540;&#12479;/&#39135;&#32905;&#24066;&#22580;&#24180;&#22577;/&#65330;&#65299;&#24180;&#24230;&#24180;&#22577;/&#20316;&#26989;&#29992;/&#65330;&#65299;&#24180;&#24230;&#24180;&#22577;&#65288;&#32113;&#35336;&#12487;&#12540;&#12479;&#20316;&#26989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第1表_入荷頭数(月別・畜種別)"/>
      <sheetName val="第2表_入荷頭数(年度別・畜種別)"/>
      <sheetName val="第3表_と畜頭数(成牛・県別)"/>
      <sheetName val="第4表_と畜頭数(豚・県別)"/>
      <sheetName val="第5表_取扱高(月別・畜種別)_1"/>
      <sheetName val="第5表_取扱高(月別・畜種別)_2"/>
      <sheetName val="第5表_取扱高(月別・畜種別)_3"/>
      <sheetName val="第6表_総取扱高(年度別)"/>
      <sheetName val="第7表_卸売価格(規格別・性別)_1和種"/>
      <sheetName val="第7表_卸売価格(規格別・性別)_2交雑種"/>
      <sheetName val="第7表_卸売価格(規格別・性別)_3乳牛"/>
      <sheetName val="卸売価格（外国種1）"/>
      <sheetName val="第7表_卸売価格(規格別・性別)_4成牛"/>
      <sheetName val="第7表_卸売価格(規格別・性別)_5豚"/>
      <sheetName val="第8表_年度別 卸売価格(成牛・規格別)_1和種"/>
      <sheetName val="第8表_年度別 卸売価格(成牛・規格別)_2交雑種"/>
      <sheetName val="第8表_年度別 卸売価格(成牛・規格別)_3乳牛"/>
      <sheetName val="年度 価格（外国 2）"/>
      <sheetName val="第8表_年度別 卸売価格(成牛・規格別)_4成牛"/>
      <sheetName val="第9表_月別 卸売価格(成牛・規格別)_1和種"/>
      <sheetName val="第9表_月別 卸売価格(成牛・規格別)_2交雑種"/>
      <sheetName val="第9表_月別 卸売価格(成牛・規格別)_3乳牛"/>
      <sheetName val="卸価格・月別（外国 計 3）"/>
      <sheetName val="第9表_月別 卸売価格(成牛・規格別)_4成牛"/>
      <sheetName val="第10表_卸売価格(豚・年度・月・規格別)"/>
      <sheetName val="白紙"/>
      <sheetName val="表紙（参考資料）"/>
      <sheetName val="参考資料③"/>
      <sheetName val="参考資料④"/>
      <sheetName val="場内配置図"/>
      <sheetName val="付近見取図"/>
      <sheetName val="施設図"/>
      <sheetName val="Sheet1"/>
    </sheetNames>
    <sheetDataSet>
      <sheetData sheetId="0"/>
      <sheetData sheetId="1"/>
      <sheetData sheetId="2"/>
      <sheetData sheetId="3"/>
      <sheetData sheetId="4"/>
      <sheetData sheetId="5">
        <row r="8">
          <cell r="P8">
            <v>1966</v>
          </cell>
          <cell r="Q8">
            <v>866449.70000000007</v>
          </cell>
          <cell r="R8">
            <v>1683267674</v>
          </cell>
          <cell r="S8">
            <v>5</v>
          </cell>
          <cell r="T8">
            <v>626.4</v>
          </cell>
          <cell r="U8">
            <v>247165</v>
          </cell>
        </row>
        <row r="9">
          <cell r="P9">
            <v>1939</v>
          </cell>
          <cell r="Q9">
            <v>858438.39999999991</v>
          </cell>
          <cell r="R9">
            <v>1667043504</v>
          </cell>
          <cell r="S9">
            <v>0</v>
          </cell>
          <cell r="T9">
            <v>0</v>
          </cell>
          <cell r="U9">
            <v>0</v>
          </cell>
        </row>
        <row r="10">
          <cell r="P10">
            <v>2434</v>
          </cell>
          <cell r="Q10">
            <v>1067726.7</v>
          </cell>
          <cell r="R10">
            <v>2131571801</v>
          </cell>
          <cell r="S10">
            <v>1</v>
          </cell>
          <cell r="T10">
            <v>183.2</v>
          </cell>
          <cell r="U10">
            <v>91211</v>
          </cell>
        </row>
        <row r="11">
          <cell r="P11">
            <v>2489</v>
          </cell>
          <cell r="Q11">
            <v>1129855.5999999999</v>
          </cell>
          <cell r="R11">
            <v>2432972499</v>
          </cell>
          <cell r="S11">
            <v>1</v>
          </cell>
          <cell r="T11">
            <v>71.2</v>
          </cell>
          <cell r="U11">
            <v>31604</v>
          </cell>
        </row>
        <row r="12">
          <cell r="P12">
            <v>2119</v>
          </cell>
          <cell r="Q12">
            <v>945891.89999999991</v>
          </cell>
          <cell r="R12">
            <v>1811726511</v>
          </cell>
          <cell r="S12">
            <v>1</v>
          </cell>
          <cell r="T12">
            <v>95.5</v>
          </cell>
          <cell r="U12">
            <v>21041</v>
          </cell>
        </row>
        <row r="13">
          <cell r="P13">
            <v>2261</v>
          </cell>
          <cell r="Q13">
            <v>988638.8</v>
          </cell>
          <cell r="R13">
            <v>1888200740</v>
          </cell>
          <cell r="S13">
            <v>4</v>
          </cell>
          <cell r="T13">
            <v>577.70000000000005</v>
          </cell>
          <cell r="U13">
            <v>267874</v>
          </cell>
        </row>
        <row r="14">
          <cell r="P14">
            <v>2406</v>
          </cell>
          <cell r="Q14">
            <v>1094501.5</v>
          </cell>
          <cell r="R14">
            <v>2287860808</v>
          </cell>
          <cell r="S14">
            <v>2</v>
          </cell>
          <cell r="T14">
            <v>244.6</v>
          </cell>
          <cell r="U14">
            <v>86957</v>
          </cell>
        </row>
        <row r="15">
          <cell r="P15">
            <v>2056</v>
          </cell>
          <cell r="Q15">
            <v>904840.4</v>
          </cell>
          <cell r="R15">
            <v>1653488630</v>
          </cell>
          <cell r="S15">
            <v>0</v>
          </cell>
          <cell r="T15">
            <v>0</v>
          </cell>
          <cell r="U15">
            <v>0</v>
          </cell>
        </row>
        <row r="16">
          <cell r="P16">
            <v>2148</v>
          </cell>
          <cell r="Q16">
            <v>943316.20000000007</v>
          </cell>
          <cell r="R16">
            <v>1775997602</v>
          </cell>
          <cell r="S16">
            <v>0</v>
          </cell>
          <cell r="T16">
            <v>0</v>
          </cell>
          <cell r="U16">
            <v>0</v>
          </cell>
        </row>
        <row r="17">
          <cell r="P17">
            <v>2372</v>
          </cell>
          <cell r="Q17">
            <v>1038320</v>
          </cell>
          <cell r="R17">
            <v>1931928939</v>
          </cell>
          <cell r="S17">
            <v>1</v>
          </cell>
          <cell r="T17">
            <v>182.2</v>
          </cell>
          <cell r="U17">
            <v>80284</v>
          </cell>
        </row>
        <row r="18">
          <cell r="P18">
            <v>2646</v>
          </cell>
          <cell r="Q18">
            <v>1221555.5999999999</v>
          </cell>
          <cell r="R18">
            <v>2566468385</v>
          </cell>
          <cell r="S18">
            <v>0</v>
          </cell>
          <cell r="T18">
            <v>0</v>
          </cell>
          <cell r="U18">
            <v>0</v>
          </cell>
        </row>
        <row r="19">
          <cell r="P19">
            <v>2378</v>
          </cell>
          <cell r="Q19">
            <v>1107227.8999999999</v>
          </cell>
          <cell r="R19">
            <v>2488769494</v>
          </cell>
          <cell r="S19">
            <v>0</v>
          </cell>
          <cell r="T19">
            <v>0</v>
          </cell>
          <cell r="U19">
            <v>0</v>
          </cell>
        </row>
        <row r="21">
          <cell r="P21">
            <v>2126</v>
          </cell>
          <cell r="Q21">
            <v>958905.5</v>
          </cell>
          <cell r="R21">
            <v>1873710669</v>
          </cell>
          <cell r="S21">
            <v>0</v>
          </cell>
          <cell r="T21">
            <v>0</v>
          </cell>
          <cell r="U21">
            <v>0</v>
          </cell>
        </row>
        <row r="22">
          <cell r="P22">
            <v>2105</v>
          </cell>
          <cell r="Q22">
            <v>950494.2</v>
          </cell>
          <cell r="R22">
            <v>1742572841</v>
          </cell>
          <cell r="S22">
            <v>0</v>
          </cell>
          <cell r="T22">
            <v>0</v>
          </cell>
          <cell r="U22">
            <v>0</v>
          </cell>
        </row>
        <row r="23">
          <cell r="P23">
            <v>2615</v>
          </cell>
          <cell r="Q23">
            <v>1168038.3</v>
          </cell>
          <cell r="R23">
            <v>2200660587</v>
          </cell>
          <cell r="S23">
            <v>0</v>
          </cell>
          <cell r="T23">
            <v>0</v>
          </cell>
          <cell r="U23">
            <v>0</v>
          </cell>
        </row>
        <row r="25">
          <cell r="P25">
            <v>25693</v>
          </cell>
          <cell r="Q25">
            <v>11466563</v>
          </cell>
          <cell r="R25">
            <v>20743144470</v>
          </cell>
          <cell r="S25">
            <v>15</v>
          </cell>
          <cell r="T25">
            <v>1993.8</v>
          </cell>
          <cell r="U25">
            <v>1003165</v>
          </cell>
        </row>
      </sheetData>
      <sheetData sheetId="6">
        <row r="8">
          <cell r="C8">
            <v>0</v>
          </cell>
          <cell r="D8">
            <v>0</v>
          </cell>
          <cell r="E8">
            <v>0</v>
          </cell>
          <cell r="F8">
            <v>9763</v>
          </cell>
          <cell r="G8">
            <v>753048.2</v>
          </cell>
          <cell r="H8">
            <v>388612475</v>
          </cell>
          <cell r="J8">
            <v>1620124.3</v>
          </cell>
          <cell r="K8">
            <v>2072127314</v>
          </cell>
          <cell r="S8">
            <v>0</v>
          </cell>
          <cell r="T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9798</v>
          </cell>
          <cell r="G9">
            <v>750131.4</v>
          </cell>
          <cell r="H9">
            <v>356785939</v>
          </cell>
          <cell r="J9">
            <v>1608569.7999999998</v>
          </cell>
          <cell r="K9">
            <v>2023829443</v>
          </cell>
          <cell r="S9">
            <v>0</v>
          </cell>
          <cell r="T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11455</v>
          </cell>
          <cell r="G10">
            <v>890482</v>
          </cell>
          <cell r="H10">
            <v>409843132</v>
          </cell>
          <cell r="J10">
            <v>1958391.9</v>
          </cell>
          <cell r="K10">
            <v>2541506144</v>
          </cell>
          <cell r="S10">
            <v>0</v>
          </cell>
          <cell r="T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11001</v>
          </cell>
          <cell r="G11">
            <v>844031.3</v>
          </cell>
          <cell r="H11">
            <v>386749215</v>
          </cell>
          <cell r="J11">
            <v>1973958.0999999999</v>
          </cell>
          <cell r="K11">
            <v>2819753318</v>
          </cell>
          <cell r="S11">
            <v>0</v>
          </cell>
          <cell r="T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8994</v>
          </cell>
          <cell r="G12">
            <v>701230.2</v>
          </cell>
          <cell r="H12">
            <v>323219425</v>
          </cell>
          <cell r="J12">
            <v>1647217.5999999999</v>
          </cell>
          <cell r="K12">
            <v>2134966977</v>
          </cell>
          <cell r="S12">
            <v>0</v>
          </cell>
          <cell r="T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10236</v>
          </cell>
          <cell r="G13">
            <v>789683.9</v>
          </cell>
          <cell r="H13">
            <v>420140876</v>
          </cell>
          <cell r="J13">
            <v>1778900.4</v>
          </cell>
          <cell r="K13">
            <v>2308609490</v>
          </cell>
          <cell r="S13">
            <v>0</v>
          </cell>
          <cell r="T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9589</v>
          </cell>
          <cell r="G14">
            <v>735268.6</v>
          </cell>
          <cell r="H14">
            <v>410180755</v>
          </cell>
          <cell r="J14">
            <v>1830014.7000000002</v>
          </cell>
          <cell r="K14">
            <v>2698128520</v>
          </cell>
          <cell r="S14">
            <v>0</v>
          </cell>
          <cell r="T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9635</v>
          </cell>
          <cell r="G15">
            <v>733069.6</v>
          </cell>
          <cell r="H15">
            <v>404078659</v>
          </cell>
          <cell r="J15">
            <v>1637910</v>
          </cell>
          <cell r="K15">
            <v>2057567289</v>
          </cell>
          <cell r="S15">
            <v>0</v>
          </cell>
          <cell r="T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10310</v>
          </cell>
          <cell r="G16">
            <v>783129.59999999998</v>
          </cell>
          <cell r="H16">
            <v>415602167</v>
          </cell>
          <cell r="J16">
            <v>1726445.8</v>
          </cell>
          <cell r="K16">
            <v>2191599769</v>
          </cell>
          <cell r="S16">
            <v>0</v>
          </cell>
          <cell r="T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10999</v>
          </cell>
          <cell r="G17">
            <v>839893</v>
          </cell>
          <cell r="H17">
            <v>410046495</v>
          </cell>
          <cell r="J17">
            <v>1878395.2</v>
          </cell>
          <cell r="K17">
            <v>2342055718</v>
          </cell>
          <cell r="S17">
            <v>0</v>
          </cell>
          <cell r="T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11081</v>
          </cell>
          <cell r="G18">
            <v>848131.2</v>
          </cell>
          <cell r="H18">
            <v>384396907</v>
          </cell>
          <cell r="J18">
            <v>2069686.7999999998</v>
          </cell>
          <cell r="K18">
            <v>2950865292</v>
          </cell>
          <cell r="S18">
            <v>0</v>
          </cell>
          <cell r="T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11082</v>
          </cell>
          <cell r="G19">
            <v>844818.2</v>
          </cell>
          <cell r="H19">
            <v>427759445</v>
          </cell>
          <cell r="J19">
            <v>1952046.0999999999</v>
          </cell>
          <cell r="K19">
            <v>2916528939</v>
          </cell>
          <cell r="S19">
            <v>0</v>
          </cell>
          <cell r="T19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9992</v>
          </cell>
          <cell r="G21">
            <v>785681.2</v>
          </cell>
          <cell r="H21">
            <v>377824287</v>
          </cell>
          <cell r="J21">
            <v>1744586.7</v>
          </cell>
          <cell r="K21">
            <v>2251534956</v>
          </cell>
          <cell r="S21">
            <v>0</v>
          </cell>
          <cell r="T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9806</v>
          </cell>
          <cell r="G22">
            <v>760402.2</v>
          </cell>
          <cell r="H22">
            <v>352188539</v>
          </cell>
          <cell r="J22">
            <v>1710896.4</v>
          </cell>
          <cell r="K22">
            <v>2094761380</v>
          </cell>
          <cell r="S22">
            <v>0</v>
          </cell>
          <cell r="T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10697</v>
          </cell>
          <cell r="G23">
            <v>823153.5</v>
          </cell>
          <cell r="H23">
            <v>391789234</v>
          </cell>
          <cell r="J23">
            <v>1991191.8</v>
          </cell>
          <cell r="K23">
            <v>2592449821</v>
          </cell>
          <cell r="S23">
            <v>0</v>
          </cell>
          <cell r="T23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125903</v>
          </cell>
          <cell r="G25">
            <v>9657195.9000000004</v>
          </cell>
          <cell r="H25">
            <v>5089077902</v>
          </cell>
          <cell r="J25">
            <v>21125752.700000003</v>
          </cell>
          <cell r="K25">
            <v>25833225537</v>
          </cell>
          <cell r="S25">
            <v>0</v>
          </cell>
          <cell r="T25">
            <v>0</v>
          </cell>
        </row>
      </sheetData>
      <sheetData sheetId="7"/>
      <sheetData sheetId="8"/>
      <sheetData sheetId="9">
        <row r="9">
          <cell r="D9">
            <v>1707</v>
          </cell>
          <cell r="E9">
            <v>787642</v>
          </cell>
          <cell r="F9">
            <v>2111165713</v>
          </cell>
          <cell r="P9">
            <v>4185</v>
          </cell>
          <cell r="Q9">
            <v>2181430</v>
          </cell>
          <cell r="R9">
            <v>6213219020</v>
          </cell>
        </row>
        <row r="10">
          <cell r="D10">
            <v>2308</v>
          </cell>
          <cell r="E10">
            <v>1019502.6</v>
          </cell>
          <cell r="F10">
            <v>2314051288</v>
          </cell>
          <cell r="P10">
            <v>2383</v>
          </cell>
          <cell r="Q10">
            <v>1178290.7</v>
          </cell>
          <cell r="R10">
            <v>2936583587</v>
          </cell>
        </row>
        <row r="11">
          <cell r="D11">
            <v>1904</v>
          </cell>
          <cell r="E11">
            <v>809344.5</v>
          </cell>
          <cell r="F11">
            <v>1494624955</v>
          </cell>
          <cell r="P11">
            <v>646</v>
          </cell>
          <cell r="Q11">
            <v>308865.7</v>
          </cell>
          <cell r="R11">
            <v>693175700</v>
          </cell>
        </row>
        <row r="12">
          <cell r="D12">
            <v>2649</v>
          </cell>
          <cell r="E12">
            <v>1051796.8</v>
          </cell>
          <cell r="F12">
            <v>1571139482</v>
          </cell>
          <cell r="P12">
            <v>90</v>
          </cell>
          <cell r="Q12">
            <v>40798.699999999997</v>
          </cell>
          <cell r="R12">
            <v>78977340</v>
          </cell>
        </row>
        <row r="13">
          <cell r="D13">
            <v>1</v>
          </cell>
          <cell r="E13">
            <v>308.8</v>
          </cell>
          <cell r="F13">
            <v>304155</v>
          </cell>
          <cell r="P13">
            <v>0</v>
          </cell>
          <cell r="Q13">
            <v>0</v>
          </cell>
          <cell r="R13">
            <v>0</v>
          </cell>
        </row>
        <row r="15">
          <cell r="D15">
            <v>43</v>
          </cell>
          <cell r="E15">
            <v>18951</v>
          </cell>
          <cell r="F15">
            <v>46162793</v>
          </cell>
          <cell r="P15">
            <v>47</v>
          </cell>
          <cell r="Q15">
            <v>22802.9</v>
          </cell>
          <cell r="R15">
            <v>56314140</v>
          </cell>
        </row>
        <row r="16">
          <cell r="D16">
            <v>237</v>
          </cell>
          <cell r="E16">
            <v>100872.6</v>
          </cell>
          <cell r="F16">
            <v>201658983</v>
          </cell>
          <cell r="P16">
            <v>91</v>
          </cell>
          <cell r="Q16">
            <v>44199.9</v>
          </cell>
          <cell r="R16">
            <v>102408932</v>
          </cell>
        </row>
        <row r="17">
          <cell r="D17">
            <v>570</v>
          </cell>
          <cell r="E17">
            <v>230941.6</v>
          </cell>
          <cell r="F17">
            <v>381996679</v>
          </cell>
          <cell r="P17">
            <v>88</v>
          </cell>
          <cell r="Q17">
            <v>37816.9</v>
          </cell>
          <cell r="R17">
            <v>78598953</v>
          </cell>
        </row>
        <row r="18">
          <cell r="D18">
            <v>2744</v>
          </cell>
          <cell r="E18">
            <v>982254.6</v>
          </cell>
          <cell r="F18">
            <v>1344569751</v>
          </cell>
          <cell r="P18">
            <v>70</v>
          </cell>
          <cell r="Q18">
            <v>29388.2</v>
          </cell>
          <cell r="R18">
            <v>45376773</v>
          </cell>
        </row>
        <row r="19">
          <cell r="D19">
            <v>21</v>
          </cell>
          <cell r="E19">
            <v>5760.9</v>
          </cell>
          <cell r="F19">
            <v>5933701</v>
          </cell>
          <cell r="P19">
            <v>0</v>
          </cell>
          <cell r="Q19">
            <v>0</v>
          </cell>
          <cell r="R19">
            <v>0</v>
          </cell>
        </row>
        <row r="21">
          <cell r="D21">
            <v>1</v>
          </cell>
          <cell r="E21">
            <v>570.20000000000005</v>
          </cell>
          <cell r="F21">
            <v>1170666</v>
          </cell>
          <cell r="P21">
            <v>0</v>
          </cell>
          <cell r="Q21">
            <v>0</v>
          </cell>
          <cell r="R21">
            <v>0</v>
          </cell>
        </row>
        <row r="22">
          <cell r="D22">
            <v>1</v>
          </cell>
          <cell r="E22">
            <v>383.7</v>
          </cell>
          <cell r="F22">
            <v>622008</v>
          </cell>
          <cell r="P22">
            <v>0</v>
          </cell>
          <cell r="Q22">
            <v>0</v>
          </cell>
          <cell r="R22">
            <v>0</v>
          </cell>
        </row>
        <row r="23">
          <cell r="D23">
            <v>6</v>
          </cell>
          <cell r="E23">
            <v>2512.6999999999998</v>
          </cell>
          <cell r="F23">
            <v>3537717</v>
          </cell>
          <cell r="P23">
            <v>7</v>
          </cell>
          <cell r="Q23">
            <v>2920.3</v>
          </cell>
          <cell r="R23">
            <v>5016726</v>
          </cell>
        </row>
        <row r="24">
          <cell r="D24">
            <v>101</v>
          </cell>
          <cell r="E24">
            <v>29879.5</v>
          </cell>
          <cell r="F24">
            <v>35920096</v>
          </cell>
          <cell r="P24">
            <v>9</v>
          </cell>
          <cell r="Q24">
            <v>4090.7</v>
          </cell>
          <cell r="R24">
            <v>4749328</v>
          </cell>
        </row>
        <row r="25">
          <cell r="D25">
            <v>115</v>
          </cell>
          <cell r="E25">
            <v>24276</v>
          </cell>
          <cell r="F25">
            <v>21349998</v>
          </cell>
          <cell r="P25">
            <v>10</v>
          </cell>
          <cell r="Q25">
            <v>2032.7</v>
          </cell>
          <cell r="R25">
            <v>1902644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</row>
        <row r="52">
          <cell r="D52">
            <v>9</v>
          </cell>
          <cell r="E52">
            <v>3597.9</v>
          </cell>
          <cell r="F52">
            <v>1465325</v>
          </cell>
        </row>
      </sheetData>
      <sheetData sheetId="10">
        <row r="9">
          <cell r="D9">
            <v>18</v>
          </cell>
          <cell r="E9">
            <v>9303.9</v>
          </cell>
          <cell r="F9">
            <v>18583677</v>
          </cell>
          <cell r="P9">
            <v>23</v>
          </cell>
          <cell r="Q9">
            <v>12594.9</v>
          </cell>
          <cell r="R9">
            <v>25916594</v>
          </cell>
        </row>
        <row r="10">
          <cell r="D10">
            <v>124</v>
          </cell>
          <cell r="E10">
            <v>60569.4</v>
          </cell>
          <cell r="F10">
            <v>107396347</v>
          </cell>
          <cell r="P10">
            <v>125</v>
          </cell>
          <cell r="Q10">
            <v>68998.3</v>
          </cell>
          <cell r="R10">
            <v>126736990</v>
          </cell>
        </row>
        <row r="11">
          <cell r="D11">
            <v>169</v>
          </cell>
          <cell r="E11">
            <v>78952.2</v>
          </cell>
          <cell r="F11">
            <v>126115443</v>
          </cell>
          <cell r="P11">
            <v>126</v>
          </cell>
          <cell r="Q11">
            <v>67817.399999999994</v>
          </cell>
          <cell r="R11">
            <v>111222481</v>
          </cell>
        </row>
        <row r="12">
          <cell r="D12">
            <v>64</v>
          </cell>
          <cell r="E12">
            <v>30083.8</v>
          </cell>
          <cell r="F12">
            <v>42814341</v>
          </cell>
          <cell r="P12">
            <v>42</v>
          </cell>
          <cell r="Q12">
            <v>22366</v>
          </cell>
          <cell r="R12">
            <v>32330268</v>
          </cell>
        </row>
        <row r="13">
          <cell r="D13">
            <v>0</v>
          </cell>
          <cell r="E13">
            <v>0</v>
          </cell>
          <cell r="F13">
            <v>0</v>
          </cell>
          <cell r="P13">
            <v>0</v>
          </cell>
          <cell r="Q13">
            <v>0</v>
          </cell>
          <cell r="R13">
            <v>0</v>
          </cell>
        </row>
        <row r="15">
          <cell r="D15">
            <v>9</v>
          </cell>
          <cell r="E15">
            <v>4408.8</v>
          </cell>
          <cell r="F15">
            <v>8412793</v>
          </cell>
          <cell r="P15">
            <v>23</v>
          </cell>
          <cell r="Q15">
            <v>13551.2</v>
          </cell>
          <cell r="R15">
            <v>25709504</v>
          </cell>
        </row>
        <row r="16">
          <cell r="D16">
            <v>225</v>
          </cell>
          <cell r="E16">
            <v>108750.1</v>
          </cell>
          <cell r="F16">
            <v>186989805</v>
          </cell>
          <cell r="P16">
            <v>374</v>
          </cell>
          <cell r="Q16">
            <v>208972.2</v>
          </cell>
          <cell r="R16">
            <v>370798711</v>
          </cell>
        </row>
        <row r="17">
          <cell r="D17">
            <v>995</v>
          </cell>
          <cell r="E17">
            <v>462359.4</v>
          </cell>
          <cell r="F17">
            <v>732221750</v>
          </cell>
          <cell r="P17">
            <v>934</v>
          </cell>
          <cell r="Q17">
            <v>499567.5</v>
          </cell>
          <cell r="R17">
            <v>794620901</v>
          </cell>
        </row>
        <row r="18">
          <cell r="D18">
            <v>1127</v>
          </cell>
          <cell r="E18">
            <v>510120.9</v>
          </cell>
          <cell r="F18">
            <v>712381115</v>
          </cell>
          <cell r="P18">
            <v>681</v>
          </cell>
          <cell r="Q18">
            <v>347677.8</v>
          </cell>
          <cell r="R18">
            <v>485763673</v>
          </cell>
        </row>
        <row r="19">
          <cell r="D19">
            <v>0</v>
          </cell>
          <cell r="E19">
            <v>0</v>
          </cell>
          <cell r="F19">
            <v>0</v>
          </cell>
          <cell r="P19">
            <v>1</v>
          </cell>
          <cell r="Q19">
            <v>313.8</v>
          </cell>
          <cell r="R19">
            <v>212153</v>
          </cell>
        </row>
        <row r="21">
          <cell r="D21">
            <v>0</v>
          </cell>
          <cell r="E21">
            <v>0</v>
          </cell>
          <cell r="F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D22">
            <v>15</v>
          </cell>
          <cell r="E22">
            <v>7130.1</v>
          </cell>
          <cell r="F22">
            <v>11336098</v>
          </cell>
          <cell r="P22">
            <v>32</v>
          </cell>
          <cell r="Q22">
            <v>18777</v>
          </cell>
          <cell r="R22">
            <v>30918502</v>
          </cell>
        </row>
        <row r="23">
          <cell r="D23">
            <v>138</v>
          </cell>
          <cell r="E23">
            <v>66946.5</v>
          </cell>
          <cell r="F23">
            <v>101197503</v>
          </cell>
          <cell r="P23">
            <v>169</v>
          </cell>
          <cell r="Q23">
            <v>96337.4</v>
          </cell>
          <cell r="R23">
            <v>140415796</v>
          </cell>
        </row>
        <row r="24">
          <cell r="D24">
            <v>251</v>
          </cell>
          <cell r="E24">
            <v>116706.5</v>
          </cell>
          <cell r="F24">
            <v>151788922</v>
          </cell>
          <cell r="P24">
            <v>203</v>
          </cell>
          <cell r="Q24">
            <v>107094.39999999999</v>
          </cell>
          <cell r="R24">
            <v>138345959</v>
          </cell>
        </row>
        <row r="25">
          <cell r="D25">
            <v>3</v>
          </cell>
          <cell r="E25">
            <v>638</v>
          </cell>
          <cell r="F25">
            <v>506084</v>
          </cell>
          <cell r="P25">
            <v>4</v>
          </cell>
          <cell r="Q25">
            <v>848</v>
          </cell>
          <cell r="R25">
            <v>618556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</row>
      </sheetData>
      <sheetData sheetId="11">
        <row r="9">
          <cell r="D9">
            <v>0</v>
          </cell>
          <cell r="E9">
            <v>0</v>
          </cell>
          <cell r="F9">
            <v>0</v>
          </cell>
          <cell r="P9">
            <v>0</v>
          </cell>
          <cell r="Q9">
            <v>0</v>
          </cell>
          <cell r="R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P13">
            <v>0</v>
          </cell>
          <cell r="Q13">
            <v>0</v>
          </cell>
          <cell r="R13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D17">
            <v>1</v>
          </cell>
          <cell r="E17">
            <v>444</v>
          </cell>
          <cell r="F17">
            <v>305934</v>
          </cell>
          <cell r="P17">
            <v>0</v>
          </cell>
          <cell r="Q17">
            <v>0</v>
          </cell>
          <cell r="R17">
            <v>0</v>
          </cell>
        </row>
        <row r="18">
          <cell r="D18">
            <v>78</v>
          </cell>
          <cell r="E18">
            <v>32941.599999999999</v>
          </cell>
          <cell r="F18">
            <v>23672916</v>
          </cell>
          <cell r="P18">
            <v>95</v>
          </cell>
          <cell r="Q18">
            <v>40048.699999999997</v>
          </cell>
          <cell r="R18">
            <v>42534738</v>
          </cell>
        </row>
        <row r="19">
          <cell r="D19">
            <v>49</v>
          </cell>
          <cell r="E19">
            <v>18662.3</v>
          </cell>
          <cell r="F19">
            <v>11480659</v>
          </cell>
          <cell r="P19">
            <v>0</v>
          </cell>
          <cell r="Q19">
            <v>0</v>
          </cell>
          <cell r="R19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P23">
            <v>2</v>
          </cell>
          <cell r="Q23">
            <v>943.1</v>
          </cell>
          <cell r="R23">
            <v>1053135</v>
          </cell>
        </row>
        <row r="24">
          <cell r="D24">
            <v>333</v>
          </cell>
          <cell r="E24">
            <v>134748.9</v>
          </cell>
          <cell r="F24">
            <v>93720132</v>
          </cell>
          <cell r="P24">
            <v>160</v>
          </cell>
          <cell r="Q24">
            <v>65912.7</v>
          </cell>
          <cell r="R24">
            <v>67673988</v>
          </cell>
        </row>
        <row r="25">
          <cell r="D25">
            <v>1061</v>
          </cell>
          <cell r="E25">
            <v>310166.59999999998</v>
          </cell>
          <cell r="F25">
            <v>174733430</v>
          </cell>
          <cell r="P25">
            <v>23</v>
          </cell>
          <cell r="Q25">
            <v>5097</v>
          </cell>
          <cell r="R25">
            <v>3457729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</row>
        <row r="52">
          <cell r="D52">
            <v>1</v>
          </cell>
          <cell r="E52">
            <v>503.4</v>
          </cell>
          <cell r="F52">
            <v>374589</v>
          </cell>
        </row>
      </sheetData>
      <sheetData sheetId="12">
        <row r="9">
          <cell r="D9">
            <v>0</v>
          </cell>
          <cell r="E9">
            <v>0</v>
          </cell>
          <cell r="F9">
            <v>0</v>
          </cell>
          <cell r="P9">
            <v>0</v>
          </cell>
          <cell r="Q9">
            <v>0</v>
          </cell>
          <cell r="R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P13">
            <v>0</v>
          </cell>
          <cell r="Q13">
            <v>0</v>
          </cell>
          <cell r="R13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P19">
            <v>0</v>
          </cell>
          <cell r="Q19">
            <v>0</v>
          </cell>
          <cell r="R19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P25">
            <v>0</v>
          </cell>
          <cell r="Q25">
            <v>0</v>
          </cell>
          <cell r="R25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</row>
      </sheetData>
      <sheetData sheetId="13"/>
      <sheetData sheetId="14"/>
      <sheetData sheetId="15">
        <row r="7">
          <cell r="E7" t="str">
            <v>平成</v>
          </cell>
          <cell r="F7" t="str">
            <v>平成</v>
          </cell>
          <cell r="G7" t="str">
            <v>平成</v>
          </cell>
          <cell r="H7" t="str">
            <v>平成</v>
          </cell>
          <cell r="I7" t="str">
            <v>平成</v>
          </cell>
          <cell r="J7" t="str">
            <v>平成</v>
          </cell>
          <cell r="K7" t="str">
            <v>平成</v>
          </cell>
          <cell r="L7" t="str">
            <v>令和</v>
          </cell>
          <cell r="M7" t="str">
            <v>令和</v>
          </cell>
          <cell r="R7" t="str">
            <v>平成</v>
          </cell>
          <cell r="S7" t="str">
            <v>平成</v>
          </cell>
          <cell r="T7" t="str">
            <v>平成</v>
          </cell>
          <cell r="U7" t="str">
            <v>平成</v>
          </cell>
          <cell r="V7" t="str">
            <v>平成</v>
          </cell>
          <cell r="W7" t="str">
            <v>平成</v>
          </cell>
          <cell r="X7" t="str">
            <v>平成</v>
          </cell>
          <cell r="Y7" t="str">
            <v>令和</v>
          </cell>
          <cell r="Z7" t="str">
            <v>令和</v>
          </cell>
        </row>
        <row r="8">
          <cell r="E8" t="str">
            <v>25年度</v>
          </cell>
          <cell r="F8" t="str">
            <v>26年度</v>
          </cell>
          <cell r="G8" t="str">
            <v>27年度</v>
          </cell>
          <cell r="H8" t="str">
            <v>28年度</v>
          </cell>
          <cell r="I8" t="str">
            <v>29年度</v>
          </cell>
          <cell r="J8" t="str">
            <v>30年度</v>
          </cell>
          <cell r="K8" t="str">
            <v>31年度</v>
          </cell>
          <cell r="L8" t="str">
            <v>02年度</v>
          </cell>
          <cell r="M8" t="str">
            <v>03年度</v>
          </cell>
          <cell r="R8" t="str">
            <v>25年度</v>
          </cell>
          <cell r="S8" t="str">
            <v>26年度</v>
          </cell>
          <cell r="T8" t="str">
            <v>27年度</v>
          </cell>
          <cell r="U8" t="str">
            <v>28年度</v>
          </cell>
          <cell r="V8" t="str">
            <v>29年度</v>
          </cell>
          <cell r="W8" t="str">
            <v>30年度</v>
          </cell>
          <cell r="X8" t="str">
            <v>31年度</v>
          </cell>
          <cell r="Y8" t="str">
            <v>02年度</v>
          </cell>
          <cell r="Z8" t="str">
            <v>03年度</v>
          </cell>
        </row>
        <row r="9">
          <cell r="E9">
            <v>1226</v>
          </cell>
          <cell r="F9">
            <v>1829</v>
          </cell>
          <cell r="G9">
            <v>2577</v>
          </cell>
          <cell r="H9">
            <v>2517</v>
          </cell>
          <cell r="I9">
            <v>2693</v>
          </cell>
          <cell r="J9">
            <v>2851</v>
          </cell>
          <cell r="K9">
            <v>3393</v>
          </cell>
          <cell r="L9">
            <v>4938</v>
          </cell>
          <cell r="M9">
            <v>5892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</v>
          </cell>
          <cell r="X9">
            <v>1</v>
          </cell>
          <cell r="Y9">
            <v>0</v>
          </cell>
          <cell r="Z9">
            <v>1</v>
          </cell>
        </row>
        <row r="10">
          <cell r="E10">
            <v>580998.9</v>
          </cell>
          <cell r="F10">
            <v>854318.4</v>
          </cell>
          <cell r="G10">
            <v>1212491.3999999999</v>
          </cell>
          <cell r="H10">
            <v>1207025.8</v>
          </cell>
          <cell r="I10">
            <v>1318373.1000000001</v>
          </cell>
          <cell r="J10">
            <v>1416652.3</v>
          </cell>
          <cell r="K10">
            <v>1695624.4</v>
          </cell>
          <cell r="L10">
            <v>2469727.6</v>
          </cell>
          <cell r="M10">
            <v>2969072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481.2</v>
          </cell>
          <cell r="X10">
            <v>509.9</v>
          </cell>
          <cell r="Y10">
            <v>0</v>
          </cell>
          <cell r="Z10">
            <v>570.20000000000005</v>
          </cell>
        </row>
        <row r="11">
          <cell r="E11">
            <v>1268780482</v>
          </cell>
          <cell r="F11">
            <v>1986155045</v>
          </cell>
          <cell r="G11">
            <v>3248908345</v>
          </cell>
          <cell r="H11">
            <v>3580623975</v>
          </cell>
          <cell r="I11">
            <v>3806145055</v>
          </cell>
          <cell r="J11">
            <v>4077310699</v>
          </cell>
          <cell r="K11">
            <v>4594643569</v>
          </cell>
          <cell r="L11">
            <v>6316236686</v>
          </cell>
          <cell r="M11">
            <v>8324384733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1040431</v>
          </cell>
          <cell r="X11">
            <v>1211522</v>
          </cell>
          <cell r="Y11">
            <v>0</v>
          </cell>
          <cell r="Z11">
            <v>1170666</v>
          </cell>
        </row>
        <row r="13">
          <cell r="E13">
            <v>4065</v>
          </cell>
          <cell r="F13">
            <v>4059</v>
          </cell>
          <cell r="G13">
            <v>4029</v>
          </cell>
          <cell r="H13">
            <v>3920</v>
          </cell>
          <cell r="I13">
            <v>3857</v>
          </cell>
          <cell r="J13">
            <v>3749</v>
          </cell>
          <cell r="K13">
            <v>3275</v>
          </cell>
          <cell r="L13">
            <v>4431</v>
          </cell>
          <cell r="M13">
            <v>4691</v>
          </cell>
          <cell r="R13">
            <v>1</v>
          </cell>
          <cell r="S13">
            <v>2</v>
          </cell>
          <cell r="T13">
            <v>3</v>
          </cell>
          <cell r="U13">
            <v>2</v>
          </cell>
          <cell r="V13">
            <v>3</v>
          </cell>
          <cell r="W13">
            <v>1</v>
          </cell>
          <cell r="X13">
            <v>1</v>
          </cell>
          <cell r="Y13">
            <v>2</v>
          </cell>
          <cell r="Z13">
            <v>1</v>
          </cell>
        </row>
        <row r="14">
          <cell r="E14">
            <v>1842861.6</v>
          </cell>
          <cell r="F14">
            <v>1816617.4</v>
          </cell>
          <cell r="G14">
            <v>1832079</v>
          </cell>
          <cell r="H14">
            <v>1822495.2</v>
          </cell>
          <cell r="I14">
            <v>1832214.2</v>
          </cell>
          <cell r="J14">
            <v>1790504.7</v>
          </cell>
          <cell r="K14">
            <v>1560554.6</v>
          </cell>
          <cell r="L14">
            <v>2096710.8</v>
          </cell>
          <cell r="M14">
            <v>2197793.2999999998</v>
          </cell>
          <cell r="R14">
            <v>480.2</v>
          </cell>
          <cell r="S14">
            <v>564.70000000000005</v>
          </cell>
          <cell r="T14">
            <v>1543.9</v>
          </cell>
          <cell r="U14">
            <v>980.2</v>
          </cell>
          <cell r="V14">
            <v>1610.3</v>
          </cell>
          <cell r="W14">
            <v>528.1</v>
          </cell>
          <cell r="X14">
            <v>407.4</v>
          </cell>
          <cell r="Y14">
            <v>899.5</v>
          </cell>
          <cell r="Z14">
            <v>383.7</v>
          </cell>
        </row>
        <row r="15">
          <cell r="E15">
            <v>3526200657</v>
          </cell>
          <cell r="F15">
            <v>3777784916</v>
          </cell>
          <cell r="G15">
            <v>4547402543</v>
          </cell>
          <cell r="H15">
            <v>4851336715</v>
          </cell>
          <cell r="I15">
            <v>4540773134</v>
          </cell>
          <cell r="J15">
            <v>4487966422</v>
          </cell>
          <cell r="K15">
            <v>3616726673</v>
          </cell>
          <cell r="L15">
            <v>4568171980</v>
          </cell>
          <cell r="M15">
            <v>5250634875</v>
          </cell>
          <cell r="R15">
            <v>807240</v>
          </cell>
          <cell r="S15">
            <v>911390</v>
          </cell>
          <cell r="T15">
            <v>3664602</v>
          </cell>
          <cell r="U15">
            <v>2097739</v>
          </cell>
          <cell r="V15">
            <v>3232165</v>
          </cell>
          <cell r="W15">
            <v>998109</v>
          </cell>
          <cell r="X15">
            <v>834664</v>
          </cell>
          <cell r="Y15">
            <v>1636163</v>
          </cell>
          <cell r="Z15">
            <v>622008</v>
          </cell>
        </row>
        <row r="17">
          <cell r="E17">
            <v>2967</v>
          </cell>
          <cell r="F17">
            <v>2538</v>
          </cell>
          <cell r="G17">
            <v>2135</v>
          </cell>
          <cell r="H17">
            <v>2154</v>
          </cell>
          <cell r="I17">
            <v>2022</v>
          </cell>
          <cell r="J17">
            <v>2015</v>
          </cell>
          <cell r="K17">
            <v>2112</v>
          </cell>
          <cell r="L17">
            <v>2641</v>
          </cell>
          <cell r="M17">
            <v>2550</v>
          </cell>
          <cell r="R17">
            <v>7</v>
          </cell>
          <cell r="S17">
            <v>10</v>
          </cell>
          <cell r="T17">
            <v>1</v>
          </cell>
          <cell r="U17">
            <v>5</v>
          </cell>
          <cell r="V17">
            <v>10</v>
          </cell>
          <cell r="W17">
            <v>7</v>
          </cell>
          <cell r="X17">
            <v>1</v>
          </cell>
          <cell r="Y17">
            <v>7</v>
          </cell>
          <cell r="Z17">
            <v>13</v>
          </cell>
        </row>
        <row r="18">
          <cell r="E18">
            <v>1279156.8999999999</v>
          </cell>
          <cell r="F18">
            <v>1082680.7</v>
          </cell>
          <cell r="G18">
            <v>928933.4</v>
          </cell>
          <cell r="H18">
            <v>968624.9</v>
          </cell>
          <cell r="I18">
            <v>934360.4</v>
          </cell>
          <cell r="J18">
            <v>922364.4</v>
          </cell>
          <cell r="K18">
            <v>956251.7</v>
          </cell>
          <cell r="L18">
            <v>1181214.8999999999</v>
          </cell>
          <cell r="M18">
            <v>1118210.2</v>
          </cell>
          <cell r="R18">
            <v>3510.5</v>
          </cell>
          <cell r="S18">
            <v>3741.2</v>
          </cell>
          <cell r="T18">
            <v>208.4</v>
          </cell>
          <cell r="U18">
            <v>2477.5</v>
          </cell>
          <cell r="V18">
            <v>4106.8</v>
          </cell>
          <cell r="W18">
            <v>3509.2</v>
          </cell>
          <cell r="X18">
            <v>279.2</v>
          </cell>
          <cell r="Y18">
            <v>2747.3</v>
          </cell>
          <cell r="Z18">
            <v>5433</v>
          </cell>
        </row>
        <row r="19">
          <cell r="E19">
            <v>2229113747</v>
          </cell>
          <cell r="F19">
            <v>2011373374</v>
          </cell>
          <cell r="G19">
            <v>2068512120</v>
          </cell>
          <cell r="H19">
            <v>2300002383</v>
          </cell>
          <cell r="I19">
            <v>1987014633</v>
          </cell>
          <cell r="J19">
            <v>2025611265</v>
          </cell>
          <cell r="K19">
            <v>1870034168</v>
          </cell>
          <cell r="L19">
            <v>2152827479</v>
          </cell>
          <cell r="M19">
            <v>2187800655</v>
          </cell>
          <cell r="R19">
            <v>5512121</v>
          </cell>
          <cell r="S19">
            <v>6189125</v>
          </cell>
          <cell r="T19">
            <v>337833</v>
          </cell>
          <cell r="U19">
            <v>4262257</v>
          </cell>
          <cell r="V19">
            <v>6501557</v>
          </cell>
          <cell r="W19">
            <v>6009696</v>
          </cell>
          <cell r="X19">
            <v>503565</v>
          </cell>
          <cell r="Y19">
            <v>4780949</v>
          </cell>
          <cell r="Z19">
            <v>8554443</v>
          </cell>
        </row>
        <row r="21">
          <cell r="E21">
            <v>1305</v>
          </cell>
          <cell r="F21">
            <v>1450</v>
          </cell>
          <cell r="G21">
            <v>1375</v>
          </cell>
          <cell r="H21">
            <v>1238</v>
          </cell>
          <cell r="I21">
            <v>1350</v>
          </cell>
          <cell r="J21">
            <v>2031</v>
          </cell>
          <cell r="K21">
            <v>3018</v>
          </cell>
          <cell r="L21">
            <v>2817</v>
          </cell>
          <cell r="M21">
            <v>2739</v>
          </cell>
          <cell r="R21">
            <v>60</v>
          </cell>
          <cell r="S21">
            <v>48</v>
          </cell>
          <cell r="T21">
            <v>41</v>
          </cell>
          <cell r="U21">
            <v>23</v>
          </cell>
          <cell r="V21">
            <v>49</v>
          </cell>
          <cell r="W21">
            <v>87</v>
          </cell>
          <cell r="X21">
            <v>16</v>
          </cell>
          <cell r="Y21">
            <v>62</v>
          </cell>
          <cell r="Z21">
            <v>110</v>
          </cell>
        </row>
        <row r="22">
          <cell r="E22">
            <v>513206.8</v>
          </cell>
          <cell r="F22">
            <v>573184.4</v>
          </cell>
          <cell r="G22">
            <v>554993.19999999995</v>
          </cell>
          <cell r="H22">
            <v>520468.7</v>
          </cell>
          <cell r="I22">
            <v>577111.19999999995</v>
          </cell>
          <cell r="J22">
            <v>844444.8</v>
          </cell>
          <cell r="K22">
            <v>1220901.2</v>
          </cell>
          <cell r="L22">
            <v>1128660.8999999999</v>
          </cell>
          <cell r="M22">
            <v>1092595.5</v>
          </cell>
          <cell r="R22">
            <v>18504.2</v>
          </cell>
          <cell r="S22">
            <v>13496</v>
          </cell>
          <cell r="T22">
            <v>13242.3</v>
          </cell>
          <cell r="U22">
            <v>8050.4</v>
          </cell>
          <cell r="V22">
            <v>17018.5</v>
          </cell>
          <cell r="W22">
            <v>27249.9</v>
          </cell>
          <cell r="X22">
            <v>4573.8999999999996</v>
          </cell>
          <cell r="Y22">
            <v>18491.099999999999</v>
          </cell>
          <cell r="Z22">
            <v>33970.199999999997</v>
          </cell>
        </row>
        <row r="23">
          <cell r="E23">
            <v>688467632</v>
          </cell>
          <cell r="F23">
            <v>828601739</v>
          </cell>
          <cell r="G23">
            <v>963401334</v>
          </cell>
          <cell r="H23">
            <v>963584753</v>
          </cell>
          <cell r="I23">
            <v>928010349</v>
          </cell>
          <cell r="J23">
            <v>1297880447</v>
          </cell>
          <cell r="K23">
            <v>1674077894</v>
          </cell>
          <cell r="L23">
            <v>1569321780</v>
          </cell>
          <cell r="M23">
            <v>1650116822</v>
          </cell>
          <cell r="R23">
            <v>18573766</v>
          </cell>
          <cell r="S23">
            <v>16048753</v>
          </cell>
          <cell r="T23">
            <v>18626739</v>
          </cell>
          <cell r="U23">
            <v>10539725</v>
          </cell>
          <cell r="V23">
            <v>16671775</v>
          </cell>
          <cell r="W23">
            <v>28940740</v>
          </cell>
          <cell r="X23">
            <v>4313328</v>
          </cell>
          <cell r="Y23">
            <v>21079599</v>
          </cell>
          <cell r="Z23">
            <v>40669424</v>
          </cell>
        </row>
        <row r="25">
          <cell r="E25">
            <v>2</v>
          </cell>
          <cell r="F25">
            <v>0</v>
          </cell>
          <cell r="G25">
            <v>0</v>
          </cell>
          <cell r="H25">
            <v>2</v>
          </cell>
          <cell r="I25">
            <v>3</v>
          </cell>
          <cell r="J25">
            <v>3</v>
          </cell>
          <cell r="K25">
            <v>0</v>
          </cell>
          <cell r="L25">
            <v>5</v>
          </cell>
          <cell r="M25">
            <v>1</v>
          </cell>
          <cell r="R25">
            <v>183</v>
          </cell>
          <cell r="S25">
            <v>131</v>
          </cell>
          <cell r="T25">
            <v>115</v>
          </cell>
          <cell r="U25">
            <v>126</v>
          </cell>
          <cell r="V25">
            <v>114</v>
          </cell>
          <cell r="W25">
            <v>190</v>
          </cell>
          <cell r="X25">
            <v>151</v>
          </cell>
          <cell r="Y25">
            <v>212</v>
          </cell>
          <cell r="Z25">
            <v>134</v>
          </cell>
        </row>
        <row r="26">
          <cell r="E26">
            <v>711.4</v>
          </cell>
          <cell r="F26">
            <v>0</v>
          </cell>
          <cell r="G26">
            <v>0</v>
          </cell>
          <cell r="H26">
            <v>749.9</v>
          </cell>
          <cell r="I26">
            <v>1188</v>
          </cell>
          <cell r="J26">
            <v>1106.8</v>
          </cell>
          <cell r="K26">
            <v>0</v>
          </cell>
          <cell r="L26">
            <v>1707.9</v>
          </cell>
          <cell r="M26">
            <v>308.8</v>
          </cell>
          <cell r="R26">
            <v>38599.199999999997</v>
          </cell>
          <cell r="S26">
            <v>28305.4</v>
          </cell>
          <cell r="T26">
            <v>23567.8</v>
          </cell>
          <cell r="U26">
            <v>25584.2</v>
          </cell>
          <cell r="V26">
            <v>23913.7</v>
          </cell>
          <cell r="W26">
            <v>39271.199999999997</v>
          </cell>
          <cell r="X26">
            <v>31867.3</v>
          </cell>
          <cell r="Y26">
            <v>45118.5</v>
          </cell>
          <cell r="Z26">
            <v>29906.6</v>
          </cell>
        </row>
        <row r="27">
          <cell r="E27">
            <v>578881</v>
          </cell>
          <cell r="F27">
            <v>0</v>
          </cell>
          <cell r="G27">
            <v>0</v>
          </cell>
          <cell r="H27">
            <v>1165717</v>
          </cell>
          <cell r="I27">
            <v>840861</v>
          </cell>
          <cell r="J27">
            <v>1056430</v>
          </cell>
          <cell r="K27">
            <v>0</v>
          </cell>
          <cell r="L27">
            <v>1595930</v>
          </cell>
          <cell r="M27">
            <v>304155</v>
          </cell>
          <cell r="R27">
            <v>27103403</v>
          </cell>
          <cell r="S27">
            <v>24009929</v>
          </cell>
          <cell r="T27">
            <v>26079218</v>
          </cell>
          <cell r="U27">
            <v>24095583</v>
          </cell>
          <cell r="V27">
            <v>15326690</v>
          </cell>
          <cell r="W27">
            <v>26723652</v>
          </cell>
          <cell r="X27">
            <v>23582829</v>
          </cell>
          <cell r="Y27">
            <v>39153303</v>
          </cell>
          <cell r="Z27">
            <v>24717967</v>
          </cell>
        </row>
        <row r="29">
          <cell r="E29">
            <v>9565</v>
          </cell>
          <cell r="F29">
            <v>9876</v>
          </cell>
          <cell r="G29">
            <v>10116</v>
          </cell>
          <cell r="H29">
            <v>9831</v>
          </cell>
          <cell r="I29">
            <v>9925</v>
          </cell>
          <cell r="J29">
            <v>10649</v>
          </cell>
          <cell r="K29">
            <v>11798</v>
          </cell>
          <cell r="L29">
            <v>14832</v>
          </cell>
          <cell r="M29">
            <v>15873</v>
          </cell>
          <cell r="R29">
            <v>251</v>
          </cell>
          <cell r="S29">
            <v>191</v>
          </cell>
          <cell r="T29">
            <v>160</v>
          </cell>
          <cell r="U29">
            <v>156</v>
          </cell>
          <cell r="V29">
            <v>176</v>
          </cell>
          <cell r="W29">
            <v>286</v>
          </cell>
          <cell r="X29">
            <v>170</v>
          </cell>
          <cell r="Y29">
            <v>283</v>
          </cell>
          <cell r="Z29">
            <v>259</v>
          </cell>
        </row>
        <row r="30">
          <cell r="E30">
            <v>4216935.6000000006</v>
          </cell>
          <cell r="F30">
            <v>4326800.9000000004</v>
          </cell>
          <cell r="G30">
            <v>4528497</v>
          </cell>
          <cell r="H30">
            <v>4519364.5</v>
          </cell>
          <cell r="I30">
            <v>4663246.8999999994</v>
          </cell>
          <cell r="J30">
            <v>4975073</v>
          </cell>
          <cell r="K30">
            <v>5433331.9000000004</v>
          </cell>
          <cell r="L30">
            <v>6878022.1000000015</v>
          </cell>
          <cell r="M30">
            <v>7377979.7999999998</v>
          </cell>
          <cell r="R30">
            <v>61094.1</v>
          </cell>
          <cell r="S30">
            <v>46107.3</v>
          </cell>
          <cell r="T30">
            <v>38562.399999999994</v>
          </cell>
          <cell r="U30">
            <v>37092.300000000003</v>
          </cell>
          <cell r="V30">
            <v>46649.3</v>
          </cell>
          <cell r="W30">
            <v>71039.600000000006</v>
          </cell>
          <cell r="X30">
            <v>37637.699999999997</v>
          </cell>
          <cell r="Y30">
            <v>67256.399999999994</v>
          </cell>
          <cell r="Z30">
            <v>70263.7</v>
          </cell>
        </row>
        <row r="31">
          <cell r="E31">
            <v>7713141399</v>
          </cell>
          <cell r="F31">
            <v>8603915074</v>
          </cell>
          <cell r="G31">
            <v>10828224342</v>
          </cell>
          <cell r="H31">
            <v>11696713543</v>
          </cell>
          <cell r="I31">
            <v>11262784032</v>
          </cell>
          <cell r="J31">
            <v>11889825263</v>
          </cell>
          <cell r="K31">
            <v>11755482304</v>
          </cell>
          <cell r="L31">
            <v>14608153855</v>
          </cell>
          <cell r="M31">
            <v>17413241240</v>
          </cell>
          <cell r="R31">
            <v>51996530</v>
          </cell>
          <cell r="S31">
            <v>47159197</v>
          </cell>
          <cell r="T31">
            <v>48708392</v>
          </cell>
          <cell r="U31">
            <v>40995304</v>
          </cell>
          <cell r="V31">
            <v>41732187</v>
          </cell>
          <cell r="W31">
            <v>63712628</v>
          </cell>
          <cell r="X31">
            <v>30445908</v>
          </cell>
          <cell r="Y31">
            <v>66650014</v>
          </cell>
          <cell r="Z31">
            <v>75734508</v>
          </cell>
        </row>
        <row r="34">
          <cell r="E34" t="str">
            <v>平成</v>
          </cell>
          <cell r="F34" t="str">
            <v>平成</v>
          </cell>
          <cell r="G34" t="str">
            <v>平成</v>
          </cell>
          <cell r="H34" t="str">
            <v>平成</v>
          </cell>
          <cell r="I34" t="str">
            <v>平成</v>
          </cell>
          <cell r="J34" t="str">
            <v>平成</v>
          </cell>
          <cell r="K34" t="str">
            <v>平成</v>
          </cell>
          <cell r="L34" t="str">
            <v>令和</v>
          </cell>
          <cell r="M34" t="str">
            <v>令和</v>
          </cell>
          <cell r="R34" t="str">
            <v>平成</v>
          </cell>
          <cell r="S34" t="str">
            <v>平成</v>
          </cell>
          <cell r="T34" t="str">
            <v>平成</v>
          </cell>
          <cell r="U34" t="str">
            <v>平成</v>
          </cell>
          <cell r="V34" t="str">
            <v>平成</v>
          </cell>
          <cell r="W34" t="str">
            <v>平成</v>
          </cell>
          <cell r="X34" t="str">
            <v>平成</v>
          </cell>
          <cell r="Y34" t="str">
            <v>令和</v>
          </cell>
          <cell r="Z34" t="str">
            <v>令和</v>
          </cell>
        </row>
        <row r="35">
          <cell r="E35" t="str">
            <v>25年度</v>
          </cell>
          <cell r="F35" t="str">
            <v>26年度</v>
          </cell>
          <cell r="G35" t="str">
            <v>27年度</v>
          </cell>
          <cell r="H35" t="str">
            <v>28年度</v>
          </cell>
          <cell r="I35" t="str">
            <v>29年度</v>
          </cell>
          <cell r="J35" t="str">
            <v>30年度</v>
          </cell>
          <cell r="K35" t="str">
            <v>31年度</v>
          </cell>
          <cell r="L35" t="str">
            <v>02年度</v>
          </cell>
          <cell r="M35" t="str">
            <v>03年度</v>
          </cell>
          <cell r="R35" t="str">
            <v>25年度</v>
          </cell>
          <cell r="S35" t="str">
            <v>26年度</v>
          </cell>
          <cell r="T35" t="str">
            <v>27年度</v>
          </cell>
          <cell r="U35" t="str">
            <v>28年度</v>
          </cell>
          <cell r="V35" t="str">
            <v>29年度</v>
          </cell>
          <cell r="W35" t="str">
            <v>30年度</v>
          </cell>
          <cell r="X35" t="str">
            <v>31年度</v>
          </cell>
          <cell r="Y35" t="str">
            <v>02年度</v>
          </cell>
          <cell r="Z35" t="str">
            <v>03年度</v>
          </cell>
        </row>
        <row r="36">
          <cell r="E36">
            <v>34</v>
          </cell>
          <cell r="F36">
            <v>48</v>
          </cell>
          <cell r="G36">
            <v>59</v>
          </cell>
          <cell r="H36">
            <v>41</v>
          </cell>
          <cell r="I36">
            <v>56</v>
          </cell>
          <cell r="J36">
            <v>85</v>
          </cell>
          <cell r="K36">
            <v>42</v>
          </cell>
          <cell r="L36">
            <v>83</v>
          </cell>
          <cell r="M36">
            <v>90</v>
          </cell>
        </row>
        <row r="37">
          <cell r="E37">
            <v>15733.5</v>
          </cell>
          <cell r="F37">
            <v>21976.2</v>
          </cell>
          <cell r="G37">
            <v>27263.5</v>
          </cell>
          <cell r="H37">
            <v>19883.8</v>
          </cell>
          <cell r="I37">
            <v>26866</v>
          </cell>
          <cell r="J37">
            <v>40136.1</v>
          </cell>
          <cell r="K37">
            <v>19795</v>
          </cell>
          <cell r="L37">
            <v>37081.599999999999</v>
          </cell>
          <cell r="M37">
            <v>41753.9</v>
          </cell>
        </row>
        <row r="38">
          <cell r="E38">
            <v>31285955</v>
          </cell>
          <cell r="F38">
            <v>46623766</v>
          </cell>
          <cell r="G38">
            <v>66639091</v>
          </cell>
          <cell r="H38">
            <v>54188708</v>
          </cell>
          <cell r="I38">
            <v>69646673</v>
          </cell>
          <cell r="J38">
            <v>101876709</v>
          </cell>
          <cell r="K38">
            <v>46751639</v>
          </cell>
          <cell r="L38">
            <v>82745219</v>
          </cell>
          <cell r="M38">
            <v>102476933</v>
          </cell>
        </row>
        <row r="40">
          <cell r="E40">
            <v>468</v>
          </cell>
          <cell r="F40">
            <v>400</v>
          </cell>
          <cell r="G40">
            <v>423</v>
          </cell>
          <cell r="H40">
            <v>252</v>
          </cell>
          <cell r="I40">
            <v>328</v>
          </cell>
          <cell r="J40">
            <v>390</v>
          </cell>
          <cell r="K40">
            <v>207</v>
          </cell>
          <cell r="L40">
            <v>289</v>
          </cell>
          <cell r="M40">
            <v>328</v>
          </cell>
        </row>
        <row r="41">
          <cell r="E41">
            <v>212790.9</v>
          </cell>
          <cell r="F41">
            <v>180458.6</v>
          </cell>
          <cell r="G41">
            <v>191875.8</v>
          </cell>
          <cell r="H41">
            <v>117584.3</v>
          </cell>
          <cell r="I41">
            <v>153648.6</v>
          </cell>
          <cell r="J41">
            <v>181111.1</v>
          </cell>
          <cell r="K41">
            <v>94518.8</v>
          </cell>
          <cell r="L41">
            <v>130076.7</v>
          </cell>
          <cell r="M41">
            <v>145072.5</v>
          </cell>
        </row>
        <row r="42">
          <cell r="E42">
            <v>387765840</v>
          </cell>
          <cell r="F42">
            <v>362567198</v>
          </cell>
          <cell r="G42">
            <v>448973202</v>
          </cell>
          <cell r="H42">
            <v>293845382</v>
          </cell>
          <cell r="I42">
            <v>341783837</v>
          </cell>
          <cell r="J42">
            <v>417460358</v>
          </cell>
          <cell r="K42">
            <v>197509017</v>
          </cell>
          <cell r="L42">
            <v>256210007</v>
          </cell>
          <cell r="M42">
            <v>304067915</v>
          </cell>
        </row>
        <row r="44">
          <cell r="E44">
            <v>1010</v>
          </cell>
          <cell r="F44">
            <v>758</v>
          </cell>
          <cell r="G44">
            <v>683</v>
          </cell>
          <cell r="H44">
            <v>440</v>
          </cell>
          <cell r="I44">
            <v>457</v>
          </cell>
          <cell r="J44">
            <v>399</v>
          </cell>
          <cell r="K44">
            <v>332</v>
          </cell>
          <cell r="L44">
            <v>494</v>
          </cell>
          <cell r="M44">
            <v>658</v>
          </cell>
        </row>
        <row r="45">
          <cell r="E45">
            <v>420718.1</v>
          </cell>
          <cell r="F45">
            <v>317340</v>
          </cell>
          <cell r="G45">
            <v>294260</v>
          </cell>
          <cell r="H45">
            <v>194833.5</v>
          </cell>
          <cell r="I45">
            <v>204664.2</v>
          </cell>
          <cell r="J45">
            <v>174523.5</v>
          </cell>
          <cell r="K45">
            <v>143582.20000000001</v>
          </cell>
          <cell r="L45">
            <v>204031.5</v>
          </cell>
          <cell r="M45">
            <v>268758.5</v>
          </cell>
        </row>
        <row r="46">
          <cell r="E46">
            <v>673590774</v>
          </cell>
          <cell r="F46">
            <v>543306565</v>
          </cell>
          <cell r="G46">
            <v>602040519</v>
          </cell>
          <cell r="H46">
            <v>415444209</v>
          </cell>
          <cell r="I46">
            <v>388963119</v>
          </cell>
          <cell r="J46">
            <v>341267876</v>
          </cell>
          <cell r="K46">
            <v>247781533</v>
          </cell>
          <cell r="L46">
            <v>332929141</v>
          </cell>
          <cell r="M46">
            <v>460595632</v>
          </cell>
        </row>
        <row r="48">
          <cell r="E48">
            <v>4055</v>
          </cell>
          <cell r="F48">
            <v>2952</v>
          </cell>
          <cell r="G48">
            <v>2554</v>
          </cell>
          <cell r="H48">
            <v>1678</v>
          </cell>
          <cell r="I48">
            <v>1771</v>
          </cell>
          <cell r="J48">
            <v>2524</v>
          </cell>
          <cell r="K48">
            <v>2115</v>
          </cell>
          <cell r="L48">
            <v>2559</v>
          </cell>
          <cell r="M48">
            <v>2814</v>
          </cell>
        </row>
        <row r="49">
          <cell r="E49">
            <v>1431675.5</v>
          </cell>
          <cell r="F49">
            <v>1057320.6000000001</v>
          </cell>
          <cell r="G49">
            <v>935365.1</v>
          </cell>
          <cell r="H49">
            <v>633580</v>
          </cell>
          <cell r="I49">
            <v>666459.69999999995</v>
          </cell>
          <cell r="J49">
            <v>928384.4</v>
          </cell>
          <cell r="K49">
            <v>758028.7</v>
          </cell>
          <cell r="L49">
            <v>918812.1</v>
          </cell>
          <cell r="M49">
            <v>1011642.8</v>
          </cell>
        </row>
        <row r="50">
          <cell r="E50">
            <v>1565637353</v>
          </cell>
          <cell r="F50">
            <v>1285285471</v>
          </cell>
          <cell r="G50">
            <v>1429094485</v>
          </cell>
          <cell r="H50">
            <v>977020097</v>
          </cell>
          <cell r="I50">
            <v>817462573</v>
          </cell>
          <cell r="J50">
            <v>1161805174</v>
          </cell>
          <cell r="K50">
            <v>907260792</v>
          </cell>
          <cell r="L50">
            <v>1125334102</v>
          </cell>
          <cell r="M50">
            <v>1389946524</v>
          </cell>
        </row>
        <row r="52">
          <cell r="E52">
            <v>253</v>
          </cell>
          <cell r="F52">
            <v>179</v>
          </cell>
          <cell r="G52">
            <v>137</v>
          </cell>
          <cell r="H52">
            <v>152</v>
          </cell>
          <cell r="I52">
            <v>74</v>
          </cell>
          <cell r="J52">
            <v>123</v>
          </cell>
          <cell r="K52">
            <v>57</v>
          </cell>
          <cell r="L52">
            <v>54</v>
          </cell>
          <cell r="M52">
            <v>21</v>
          </cell>
        </row>
        <row r="53">
          <cell r="E53">
            <v>68338.2</v>
          </cell>
          <cell r="F53">
            <v>45684</v>
          </cell>
          <cell r="G53">
            <v>37295.199999999997</v>
          </cell>
          <cell r="H53">
            <v>40626</v>
          </cell>
          <cell r="I53">
            <v>20152</v>
          </cell>
          <cell r="J53">
            <v>34937.699999999997</v>
          </cell>
          <cell r="K53">
            <v>15894.8</v>
          </cell>
          <cell r="L53">
            <v>14905.8</v>
          </cell>
          <cell r="M53">
            <v>5760.9</v>
          </cell>
        </row>
        <row r="54">
          <cell r="E54">
            <v>59703546</v>
          </cell>
          <cell r="F54">
            <v>45013810</v>
          </cell>
          <cell r="G54">
            <v>47045859</v>
          </cell>
          <cell r="H54">
            <v>46007584</v>
          </cell>
          <cell r="I54">
            <v>16034474</v>
          </cell>
          <cell r="J54">
            <v>29876290</v>
          </cell>
          <cell r="K54">
            <v>12976937</v>
          </cell>
          <cell r="L54">
            <v>13405421</v>
          </cell>
          <cell r="M54">
            <v>5933701</v>
          </cell>
        </row>
        <row r="56">
          <cell r="E56">
            <v>5820</v>
          </cell>
          <cell r="F56">
            <v>4337</v>
          </cell>
          <cell r="G56">
            <v>3856</v>
          </cell>
          <cell r="H56">
            <v>2563</v>
          </cell>
          <cell r="I56">
            <v>2686</v>
          </cell>
          <cell r="J56">
            <v>3521</v>
          </cell>
          <cell r="K56">
            <v>2753</v>
          </cell>
          <cell r="L56">
            <v>3479</v>
          </cell>
          <cell r="M56">
            <v>3911</v>
          </cell>
        </row>
        <row r="57">
          <cell r="E57">
            <v>2149256.2000000002</v>
          </cell>
          <cell r="F57">
            <v>1622779.4000000001</v>
          </cell>
          <cell r="G57">
            <v>1486059.5999999999</v>
          </cell>
          <cell r="H57">
            <v>1006507.6</v>
          </cell>
          <cell r="I57">
            <v>1071790.5</v>
          </cell>
          <cell r="J57">
            <v>1359092.8</v>
          </cell>
          <cell r="K57">
            <v>1031819.5</v>
          </cell>
          <cell r="L57">
            <v>1304907.7</v>
          </cell>
          <cell r="M57">
            <v>1472988.6</v>
          </cell>
        </row>
        <row r="58">
          <cell r="E58">
            <v>2717983468</v>
          </cell>
          <cell r="F58">
            <v>2282796810</v>
          </cell>
          <cell r="G58">
            <v>2593793156</v>
          </cell>
          <cell r="H58">
            <v>1786505980</v>
          </cell>
          <cell r="I58">
            <v>1633890676</v>
          </cell>
          <cell r="J58">
            <v>2052286407</v>
          </cell>
          <cell r="K58">
            <v>1412279918</v>
          </cell>
          <cell r="L58">
            <v>1810623890</v>
          </cell>
          <cell r="M58">
            <v>2263020705</v>
          </cell>
        </row>
      </sheetData>
      <sheetData sheetId="16">
        <row r="9">
          <cell r="E9">
            <v>1</v>
          </cell>
          <cell r="F9">
            <v>6</v>
          </cell>
          <cell r="G9">
            <v>1</v>
          </cell>
          <cell r="H9">
            <v>5</v>
          </cell>
          <cell r="I9">
            <v>14</v>
          </cell>
          <cell r="J9">
            <v>6</v>
          </cell>
          <cell r="K9">
            <v>17</v>
          </cell>
          <cell r="L9">
            <v>34</v>
          </cell>
          <cell r="M9">
            <v>41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1</v>
          </cell>
          <cell r="W9">
            <v>0</v>
          </cell>
          <cell r="X9">
            <v>1</v>
          </cell>
          <cell r="Y9">
            <v>1</v>
          </cell>
          <cell r="Z9">
            <v>0</v>
          </cell>
        </row>
        <row r="10">
          <cell r="E10">
            <v>495</v>
          </cell>
          <cell r="F10">
            <v>2859.6</v>
          </cell>
          <cell r="G10">
            <v>530.1</v>
          </cell>
          <cell r="H10">
            <v>2621.1999999999998</v>
          </cell>
          <cell r="I10">
            <v>7565.9</v>
          </cell>
          <cell r="J10">
            <v>3038.4</v>
          </cell>
          <cell r="K10">
            <v>8721</v>
          </cell>
          <cell r="L10">
            <v>18683.8</v>
          </cell>
          <cell r="M10">
            <v>21898.799999999999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603</v>
          </cell>
          <cell r="W10">
            <v>0</v>
          </cell>
          <cell r="X10">
            <v>547.5</v>
          </cell>
          <cell r="Y10">
            <v>564.4</v>
          </cell>
          <cell r="Z10">
            <v>0</v>
          </cell>
        </row>
        <row r="11">
          <cell r="E11">
            <v>879417</v>
          </cell>
          <cell r="F11">
            <v>5257527</v>
          </cell>
          <cell r="G11">
            <v>1090055</v>
          </cell>
          <cell r="H11">
            <v>5537779</v>
          </cell>
          <cell r="I11">
            <v>15488631</v>
          </cell>
          <cell r="J11">
            <v>6048053</v>
          </cell>
          <cell r="K11">
            <v>17341179</v>
          </cell>
          <cell r="L11">
            <v>35036223</v>
          </cell>
          <cell r="M11">
            <v>44500271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1054358</v>
          </cell>
          <cell r="W11">
            <v>0</v>
          </cell>
          <cell r="X11">
            <v>1064340</v>
          </cell>
          <cell r="Y11">
            <v>902746</v>
          </cell>
          <cell r="Z11">
            <v>0</v>
          </cell>
        </row>
        <row r="13">
          <cell r="E13">
            <v>40</v>
          </cell>
          <cell r="F13">
            <v>85</v>
          </cell>
          <cell r="G13">
            <v>93</v>
          </cell>
          <cell r="H13">
            <v>105</v>
          </cell>
          <cell r="I13">
            <v>143</v>
          </cell>
          <cell r="J13">
            <v>152</v>
          </cell>
          <cell r="K13">
            <v>120</v>
          </cell>
          <cell r="L13">
            <v>179</v>
          </cell>
          <cell r="M13">
            <v>249</v>
          </cell>
          <cell r="R13">
            <v>13</v>
          </cell>
          <cell r="S13">
            <v>21</v>
          </cell>
          <cell r="T13">
            <v>40</v>
          </cell>
          <cell r="U13">
            <v>20</v>
          </cell>
          <cell r="V13">
            <v>28</v>
          </cell>
          <cell r="W13">
            <v>42</v>
          </cell>
          <cell r="X13">
            <v>27</v>
          </cell>
          <cell r="Y13">
            <v>43</v>
          </cell>
          <cell r="Z13">
            <v>47</v>
          </cell>
        </row>
        <row r="14">
          <cell r="E14">
            <v>19640.599999999999</v>
          </cell>
          <cell r="F14">
            <v>41401.800000000003</v>
          </cell>
          <cell r="G14">
            <v>45697.2</v>
          </cell>
          <cell r="H14">
            <v>51693.9</v>
          </cell>
          <cell r="I14">
            <v>71201</v>
          </cell>
          <cell r="J14">
            <v>76200</v>
          </cell>
          <cell r="K14">
            <v>61748.3</v>
          </cell>
          <cell r="L14">
            <v>94800.5</v>
          </cell>
          <cell r="M14">
            <v>129567.7</v>
          </cell>
          <cell r="R14">
            <v>6756.6</v>
          </cell>
          <cell r="S14">
            <v>11047.4</v>
          </cell>
          <cell r="T14">
            <v>21235.9</v>
          </cell>
          <cell r="U14">
            <v>10662.7</v>
          </cell>
          <cell r="V14">
            <v>15058.1</v>
          </cell>
          <cell r="W14">
            <v>22877.1</v>
          </cell>
          <cell r="X14">
            <v>14698.5</v>
          </cell>
          <cell r="Y14">
            <v>22788.3</v>
          </cell>
          <cell r="Z14">
            <v>25907.1</v>
          </cell>
        </row>
        <row r="15">
          <cell r="E15">
            <v>29233820</v>
          </cell>
          <cell r="F15">
            <v>65686512</v>
          </cell>
          <cell r="G15">
            <v>86160538</v>
          </cell>
          <cell r="H15">
            <v>99699994</v>
          </cell>
          <cell r="I15">
            <v>126966070</v>
          </cell>
          <cell r="J15">
            <v>135986291</v>
          </cell>
          <cell r="K15">
            <v>110808819</v>
          </cell>
          <cell r="L15">
            <v>163976892</v>
          </cell>
          <cell r="M15">
            <v>234133337</v>
          </cell>
          <cell r="R15">
            <v>9122164</v>
          </cell>
          <cell r="S15">
            <v>17068003</v>
          </cell>
          <cell r="T15">
            <v>37197763</v>
          </cell>
          <cell r="U15">
            <v>18653176</v>
          </cell>
          <cell r="V15">
            <v>23401211</v>
          </cell>
          <cell r="W15">
            <v>36352690</v>
          </cell>
          <cell r="X15">
            <v>24502804</v>
          </cell>
          <cell r="Y15">
            <v>35138898</v>
          </cell>
          <cell r="Z15">
            <v>42254600</v>
          </cell>
        </row>
        <row r="17">
          <cell r="E17">
            <v>104</v>
          </cell>
          <cell r="F17">
            <v>108</v>
          </cell>
          <cell r="G17">
            <v>129</v>
          </cell>
          <cell r="H17">
            <v>119</v>
          </cell>
          <cell r="I17">
            <v>202</v>
          </cell>
          <cell r="J17">
            <v>192</v>
          </cell>
          <cell r="K17">
            <v>188</v>
          </cell>
          <cell r="L17">
            <v>238</v>
          </cell>
          <cell r="M17">
            <v>295</v>
          </cell>
          <cell r="R17">
            <v>325</v>
          </cell>
          <cell r="S17">
            <v>339</v>
          </cell>
          <cell r="T17">
            <v>332</v>
          </cell>
          <cell r="U17">
            <v>169</v>
          </cell>
          <cell r="V17">
            <v>274</v>
          </cell>
          <cell r="W17">
            <v>312</v>
          </cell>
          <cell r="X17">
            <v>270</v>
          </cell>
          <cell r="Y17">
            <v>232</v>
          </cell>
          <cell r="Z17">
            <v>307</v>
          </cell>
        </row>
        <row r="18">
          <cell r="E18">
            <v>48011.1</v>
          </cell>
          <cell r="F18">
            <v>50165.3</v>
          </cell>
          <cell r="G18">
            <v>60014.2</v>
          </cell>
          <cell r="H18">
            <v>56991.8</v>
          </cell>
          <cell r="I18">
            <v>99751.9</v>
          </cell>
          <cell r="J18">
            <v>94204.4</v>
          </cell>
          <cell r="K18">
            <v>91873.4</v>
          </cell>
          <cell r="L18">
            <v>117845</v>
          </cell>
          <cell r="M18">
            <v>146769.60000000001</v>
          </cell>
          <cell r="R18">
            <v>159863.20000000001</v>
          </cell>
          <cell r="S18">
            <v>167692.20000000001</v>
          </cell>
          <cell r="T18">
            <v>165174.1</v>
          </cell>
          <cell r="U18">
            <v>86454.7</v>
          </cell>
          <cell r="V18">
            <v>143050.29999999999</v>
          </cell>
          <cell r="W18">
            <v>159784.9</v>
          </cell>
          <cell r="X18">
            <v>140883.6</v>
          </cell>
          <cell r="Y18">
            <v>123440.4</v>
          </cell>
          <cell r="Z18">
            <v>163283.9</v>
          </cell>
        </row>
        <row r="19">
          <cell r="E19">
            <v>63377689</v>
          </cell>
          <cell r="F19">
            <v>74071529</v>
          </cell>
          <cell r="G19">
            <v>106382860</v>
          </cell>
          <cell r="H19">
            <v>101876861</v>
          </cell>
          <cell r="I19">
            <v>159820556</v>
          </cell>
          <cell r="J19">
            <v>153758443</v>
          </cell>
          <cell r="K19">
            <v>154011575</v>
          </cell>
          <cell r="L19">
            <v>187230078</v>
          </cell>
          <cell r="M19">
            <v>237337924</v>
          </cell>
          <cell r="R19">
            <v>194161854</v>
          </cell>
          <cell r="S19">
            <v>227765889</v>
          </cell>
          <cell r="T19">
            <v>271197785</v>
          </cell>
          <cell r="U19">
            <v>139520174</v>
          </cell>
          <cell r="V19">
            <v>199072682</v>
          </cell>
          <cell r="W19">
            <v>242234709</v>
          </cell>
          <cell r="X19">
            <v>217730443</v>
          </cell>
          <cell r="Y19">
            <v>177556153</v>
          </cell>
          <cell r="Z19">
            <v>241613299</v>
          </cell>
        </row>
        <row r="21">
          <cell r="E21">
            <v>33</v>
          </cell>
          <cell r="F21">
            <v>58</v>
          </cell>
          <cell r="G21">
            <v>56</v>
          </cell>
          <cell r="H21">
            <v>58</v>
          </cell>
          <cell r="I21">
            <v>77</v>
          </cell>
          <cell r="J21">
            <v>81</v>
          </cell>
          <cell r="K21">
            <v>109</v>
          </cell>
          <cell r="L21">
            <v>115</v>
          </cell>
          <cell r="M21">
            <v>106</v>
          </cell>
          <cell r="R21">
            <v>1046</v>
          </cell>
          <cell r="S21">
            <v>733</v>
          </cell>
          <cell r="T21">
            <v>882</v>
          </cell>
          <cell r="U21">
            <v>643</v>
          </cell>
          <cell r="V21">
            <v>700</v>
          </cell>
          <cell r="W21">
            <v>651</v>
          </cell>
          <cell r="X21">
            <v>632</v>
          </cell>
          <cell r="Y21">
            <v>298</v>
          </cell>
          <cell r="Z21">
            <v>454</v>
          </cell>
        </row>
        <row r="22">
          <cell r="E22">
            <v>14924.7</v>
          </cell>
          <cell r="F22">
            <v>27341.8</v>
          </cell>
          <cell r="G22">
            <v>26218.799999999999</v>
          </cell>
          <cell r="H22">
            <v>27650</v>
          </cell>
          <cell r="I22">
            <v>37376.800000000003</v>
          </cell>
          <cell r="J22">
            <v>40126</v>
          </cell>
          <cell r="K22">
            <v>52980.2</v>
          </cell>
          <cell r="L22">
            <v>56718.9</v>
          </cell>
          <cell r="M22">
            <v>52449.8</v>
          </cell>
          <cell r="R22">
            <v>469762.1</v>
          </cell>
          <cell r="S22">
            <v>335480.09999999998</v>
          </cell>
          <cell r="T22">
            <v>405064.1</v>
          </cell>
          <cell r="U22">
            <v>307319.8</v>
          </cell>
          <cell r="V22">
            <v>343582.3</v>
          </cell>
          <cell r="W22">
            <v>311836.09999999998</v>
          </cell>
          <cell r="X22">
            <v>308601.7</v>
          </cell>
          <cell r="Y22">
            <v>145008.4</v>
          </cell>
          <cell r="Z22">
            <v>223800.9</v>
          </cell>
        </row>
        <row r="23">
          <cell r="E23">
            <v>17363997</v>
          </cell>
          <cell r="F23">
            <v>35652437</v>
          </cell>
          <cell r="G23">
            <v>41896087</v>
          </cell>
          <cell r="H23">
            <v>42764728</v>
          </cell>
          <cell r="I23">
            <v>50722305</v>
          </cell>
          <cell r="J23">
            <v>59733315</v>
          </cell>
          <cell r="K23">
            <v>78775051</v>
          </cell>
          <cell r="L23">
            <v>77815762</v>
          </cell>
          <cell r="M23">
            <v>75144609</v>
          </cell>
          <cell r="R23">
            <v>515878436</v>
          </cell>
          <cell r="S23">
            <v>411579331</v>
          </cell>
          <cell r="T23">
            <v>603827611</v>
          </cell>
          <cell r="U23">
            <v>447755974</v>
          </cell>
          <cell r="V23">
            <v>419843130</v>
          </cell>
          <cell r="W23">
            <v>429691967</v>
          </cell>
          <cell r="X23">
            <v>441697938</v>
          </cell>
          <cell r="Y23">
            <v>187695086</v>
          </cell>
          <cell r="Z23">
            <v>290134881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R25">
            <v>44</v>
          </cell>
          <cell r="S25">
            <v>319</v>
          </cell>
          <cell r="T25">
            <v>131</v>
          </cell>
          <cell r="U25">
            <v>16</v>
          </cell>
          <cell r="V25">
            <v>16</v>
          </cell>
          <cell r="W25">
            <v>24</v>
          </cell>
          <cell r="X25">
            <v>11</v>
          </cell>
          <cell r="Y25">
            <v>5</v>
          </cell>
          <cell r="Z25">
            <v>7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R26">
            <v>10240.9</v>
          </cell>
          <cell r="S26">
            <v>84609.4</v>
          </cell>
          <cell r="T26">
            <v>33463.5</v>
          </cell>
          <cell r="U26">
            <v>4118.3999999999996</v>
          </cell>
          <cell r="V26">
            <v>4255.1000000000004</v>
          </cell>
          <cell r="W26">
            <v>5838.6</v>
          </cell>
          <cell r="X26">
            <v>2216.1999999999998</v>
          </cell>
          <cell r="Y26">
            <v>1343.5</v>
          </cell>
          <cell r="Z26">
            <v>1486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R27">
            <v>6497173</v>
          </cell>
          <cell r="S27">
            <v>55429537</v>
          </cell>
          <cell r="T27">
            <v>26710480</v>
          </cell>
          <cell r="U27">
            <v>3583317</v>
          </cell>
          <cell r="V27">
            <v>3252275</v>
          </cell>
          <cell r="W27">
            <v>4531708</v>
          </cell>
          <cell r="X27">
            <v>1553233</v>
          </cell>
          <cell r="Y27">
            <v>1210613</v>
          </cell>
          <cell r="Z27">
            <v>1124640</v>
          </cell>
        </row>
        <row r="29">
          <cell r="E29">
            <v>178</v>
          </cell>
          <cell r="F29">
            <v>257</v>
          </cell>
          <cell r="G29">
            <v>279</v>
          </cell>
          <cell r="H29">
            <v>287</v>
          </cell>
          <cell r="I29">
            <v>436</v>
          </cell>
          <cell r="J29">
            <v>431</v>
          </cell>
          <cell r="K29">
            <v>434</v>
          </cell>
          <cell r="L29">
            <v>566</v>
          </cell>
          <cell r="M29">
            <v>691</v>
          </cell>
          <cell r="R29">
            <v>1428</v>
          </cell>
          <cell r="S29">
            <v>1412</v>
          </cell>
          <cell r="T29">
            <v>1385</v>
          </cell>
          <cell r="U29">
            <v>848</v>
          </cell>
          <cell r="V29">
            <v>1019</v>
          </cell>
          <cell r="W29">
            <v>1029</v>
          </cell>
          <cell r="X29">
            <v>941</v>
          </cell>
          <cell r="Y29">
            <v>579</v>
          </cell>
          <cell r="Z29">
            <v>815</v>
          </cell>
        </row>
        <row r="30">
          <cell r="E30">
            <v>83071.399999999994</v>
          </cell>
          <cell r="F30">
            <v>121768.50000000001</v>
          </cell>
          <cell r="G30">
            <v>132460.29999999999</v>
          </cell>
          <cell r="H30">
            <v>138956.9</v>
          </cell>
          <cell r="I30">
            <v>215895.59999999998</v>
          </cell>
          <cell r="J30">
            <v>213568.8</v>
          </cell>
          <cell r="K30">
            <v>215322.90000000002</v>
          </cell>
          <cell r="L30">
            <v>288048.2</v>
          </cell>
          <cell r="M30">
            <v>350685.89999999997</v>
          </cell>
          <cell r="R30">
            <v>646622.80000000005</v>
          </cell>
          <cell r="S30">
            <v>598829.1</v>
          </cell>
          <cell r="T30">
            <v>624937.6</v>
          </cell>
          <cell r="U30">
            <v>408555.6</v>
          </cell>
          <cell r="V30">
            <v>506548.79999999993</v>
          </cell>
          <cell r="W30">
            <v>500336.69999999995</v>
          </cell>
          <cell r="X30">
            <v>466947.50000000006</v>
          </cell>
          <cell r="Y30">
            <v>293145</v>
          </cell>
          <cell r="Z30">
            <v>414477.9</v>
          </cell>
        </row>
        <row r="31">
          <cell r="E31">
            <v>110854923</v>
          </cell>
          <cell r="F31">
            <v>180668005</v>
          </cell>
          <cell r="G31">
            <v>235529540</v>
          </cell>
          <cell r="H31">
            <v>249879362</v>
          </cell>
          <cell r="I31">
            <v>352997562</v>
          </cell>
          <cell r="J31">
            <v>355526102</v>
          </cell>
          <cell r="K31">
            <v>360936624</v>
          </cell>
          <cell r="L31">
            <v>464058955</v>
          </cell>
          <cell r="M31">
            <v>591116141</v>
          </cell>
          <cell r="R31">
            <v>725659627</v>
          </cell>
          <cell r="S31">
            <v>711842760</v>
          </cell>
          <cell r="T31">
            <v>938933639</v>
          </cell>
          <cell r="U31">
            <v>609512641</v>
          </cell>
          <cell r="V31">
            <v>646623656</v>
          </cell>
          <cell r="W31">
            <v>712811074</v>
          </cell>
          <cell r="X31">
            <v>686548758</v>
          </cell>
          <cell r="Y31">
            <v>402503496</v>
          </cell>
          <cell r="Z31">
            <v>575127420</v>
          </cell>
        </row>
        <row r="36">
          <cell r="E36">
            <v>2</v>
          </cell>
          <cell r="F36">
            <v>2</v>
          </cell>
          <cell r="G36">
            <v>1</v>
          </cell>
          <cell r="H36">
            <v>0</v>
          </cell>
          <cell r="I36">
            <v>11</v>
          </cell>
          <cell r="J36">
            <v>16</v>
          </cell>
          <cell r="K36">
            <v>17</v>
          </cell>
          <cell r="L36">
            <v>30</v>
          </cell>
          <cell r="M36">
            <v>32</v>
          </cell>
        </row>
        <row r="37">
          <cell r="E37">
            <v>1073.5999999999999</v>
          </cell>
          <cell r="F37">
            <v>1007.8</v>
          </cell>
          <cell r="G37">
            <v>534.6</v>
          </cell>
          <cell r="H37">
            <v>0</v>
          </cell>
          <cell r="I37">
            <v>6278.5</v>
          </cell>
          <cell r="J37">
            <v>8274.5</v>
          </cell>
          <cell r="K37">
            <v>9194.7999999999993</v>
          </cell>
          <cell r="L37">
            <v>15840</v>
          </cell>
          <cell r="M37">
            <v>17960</v>
          </cell>
        </row>
        <row r="38">
          <cell r="E38">
            <v>1861082</v>
          </cell>
          <cell r="F38">
            <v>1741502</v>
          </cell>
          <cell r="G38">
            <v>1102195</v>
          </cell>
          <cell r="H38">
            <v>0</v>
          </cell>
          <cell r="I38">
            <v>12194673</v>
          </cell>
          <cell r="J38">
            <v>15863818</v>
          </cell>
          <cell r="K38">
            <v>17745567</v>
          </cell>
          <cell r="L38">
            <v>30427740</v>
          </cell>
          <cell r="M38">
            <v>34122297</v>
          </cell>
        </row>
        <row r="40">
          <cell r="E40">
            <v>207</v>
          </cell>
          <cell r="F40">
            <v>307</v>
          </cell>
          <cell r="G40">
            <v>305</v>
          </cell>
          <cell r="H40">
            <v>328</v>
          </cell>
          <cell r="I40">
            <v>408</v>
          </cell>
          <cell r="J40">
            <v>553</v>
          </cell>
          <cell r="K40">
            <v>434</v>
          </cell>
          <cell r="L40">
            <v>575</v>
          </cell>
          <cell r="M40">
            <v>599</v>
          </cell>
        </row>
        <row r="41">
          <cell r="E41">
            <v>100894.9</v>
          </cell>
          <cell r="F41">
            <v>151635</v>
          </cell>
          <cell r="G41">
            <v>150968.29999999999</v>
          </cell>
          <cell r="H41">
            <v>166342.79999999999</v>
          </cell>
          <cell r="I41">
            <v>211376.7</v>
          </cell>
          <cell r="J41">
            <v>280339.20000000001</v>
          </cell>
          <cell r="K41">
            <v>228256.5</v>
          </cell>
          <cell r="L41">
            <v>299736.8</v>
          </cell>
          <cell r="M41">
            <v>317722.3</v>
          </cell>
        </row>
        <row r="42">
          <cell r="E42">
            <v>145394313</v>
          </cell>
          <cell r="F42">
            <v>239780236</v>
          </cell>
          <cell r="G42">
            <v>277016387</v>
          </cell>
          <cell r="H42">
            <v>310884707</v>
          </cell>
          <cell r="I42">
            <v>363197926</v>
          </cell>
          <cell r="J42">
            <v>491744070</v>
          </cell>
          <cell r="K42">
            <v>403234130</v>
          </cell>
          <cell r="L42">
            <v>503037376</v>
          </cell>
          <cell r="M42">
            <v>557788516</v>
          </cell>
        </row>
        <row r="44">
          <cell r="E44">
            <v>1593</v>
          </cell>
          <cell r="F44">
            <v>1533</v>
          </cell>
          <cell r="G44">
            <v>1694</v>
          </cell>
          <cell r="H44">
            <v>1683</v>
          </cell>
          <cell r="I44">
            <v>1859</v>
          </cell>
          <cell r="J44">
            <v>1903</v>
          </cell>
          <cell r="K44">
            <v>1801</v>
          </cell>
          <cell r="L44">
            <v>1603</v>
          </cell>
          <cell r="M44">
            <v>1929</v>
          </cell>
        </row>
        <row r="45">
          <cell r="E45">
            <v>738421</v>
          </cell>
          <cell r="F45">
            <v>725173.9</v>
          </cell>
          <cell r="G45">
            <v>810268.6</v>
          </cell>
          <cell r="H45">
            <v>819204.5</v>
          </cell>
          <cell r="I45">
            <v>927228.2</v>
          </cell>
          <cell r="J45">
            <v>942060.5</v>
          </cell>
          <cell r="K45">
            <v>893252.1</v>
          </cell>
          <cell r="L45">
            <v>807516.4</v>
          </cell>
          <cell r="M45">
            <v>961926.9</v>
          </cell>
        </row>
        <row r="46">
          <cell r="E46">
            <v>946201105</v>
          </cell>
          <cell r="F46">
            <v>1024640889</v>
          </cell>
          <cell r="G46">
            <v>1391732147</v>
          </cell>
          <cell r="H46">
            <v>1407472475</v>
          </cell>
          <cell r="I46">
            <v>1423746979</v>
          </cell>
          <cell r="J46">
            <v>1529522853</v>
          </cell>
          <cell r="K46">
            <v>1465417409</v>
          </cell>
          <cell r="L46">
            <v>1258655107</v>
          </cell>
          <cell r="M46">
            <v>1526842651</v>
          </cell>
        </row>
        <row r="48">
          <cell r="E48">
            <v>1990</v>
          </cell>
          <cell r="F48">
            <v>1992</v>
          </cell>
          <cell r="G48">
            <v>1973</v>
          </cell>
          <cell r="H48">
            <v>2456</v>
          </cell>
          <cell r="I48">
            <v>2307</v>
          </cell>
          <cell r="J48">
            <v>2295</v>
          </cell>
          <cell r="K48">
            <v>2526</v>
          </cell>
          <cell r="L48">
            <v>1567</v>
          </cell>
          <cell r="M48">
            <v>1808</v>
          </cell>
        </row>
        <row r="49">
          <cell r="E49">
            <v>872395.2</v>
          </cell>
          <cell r="F49">
            <v>889185.2</v>
          </cell>
          <cell r="G49">
            <v>885007.4</v>
          </cell>
          <cell r="H49">
            <v>1134004</v>
          </cell>
          <cell r="I49">
            <v>1092541.3</v>
          </cell>
          <cell r="J49">
            <v>1092435.7</v>
          </cell>
          <cell r="K49">
            <v>1204856.8</v>
          </cell>
          <cell r="L49">
            <v>757124.7</v>
          </cell>
          <cell r="M49">
            <v>857798.7</v>
          </cell>
        </row>
        <row r="50">
          <cell r="E50">
            <v>995995695</v>
          </cell>
          <cell r="F50">
            <v>1127645137</v>
          </cell>
          <cell r="G50">
            <v>1371434605</v>
          </cell>
          <cell r="H50">
            <v>1715252940</v>
          </cell>
          <cell r="I50">
            <v>1436589392</v>
          </cell>
          <cell r="J50">
            <v>1604348219</v>
          </cell>
          <cell r="K50">
            <v>1799601382</v>
          </cell>
          <cell r="L50">
            <v>1055532691</v>
          </cell>
          <cell r="M50">
            <v>1198144788</v>
          </cell>
        </row>
        <row r="52">
          <cell r="E52">
            <v>13</v>
          </cell>
          <cell r="F52">
            <v>125</v>
          </cell>
          <cell r="G52">
            <v>74</v>
          </cell>
          <cell r="H52">
            <v>11</v>
          </cell>
          <cell r="I52">
            <v>5</v>
          </cell>
          <cell r="J52">
            <v>4</v>
          </cell>
          <cell r="K52">
            <v>3</v>
          </cell>
          <cell r="L52">
            <v>2</v>
          </cell>
          <cell r="M52">
            <v>1</v>
          </cell>
        </row>
        <row r="53">
          <cell r="E53">
            <v>4281.8</v>
          </cell>
          <cell r="F53">
            <v>40140.1</v>
          </cell>
          <cell r="G53">
            <v>23975.200000000001</v>
          </cell>
          <cell r="H53">
            <v>4146.7</v>
          </cell>
          <cell r="I53">
            <v>1797.8</v>
          </cell>
          <cell r="J53">
            <v>1301.3</v>
          </cell>
          <cell r="K53">
            <v>887.4</v>
          </cell>
          <cell r="L53">
            <v>695.5</v>
          </cell>
          <cell r="M53">
            <v>313.8</v>
          </cell>
        </row>
        <row r="54">
          <cell r="E54">
            <v>3587331</v>
          </cell>
          <cell r="F54">
            <v>27081623</v>
          </cell>
          <cell r="G54">
            <v>20481855</v>
          </cell>
          <cell r="H54">
            <v>4320201</v>
          </cell>
          <cell r="I54">
            <v>1542176</v>
          </cell>
          <cell r="J54">
            <v>915730</v>
          </cell>
          <cell r="K54">
            <v>617367</v>
          </cell>
          <cell r="L54">
            <v>281513</v>
          </cell>
          <cell r="M54">
            <v>212153</v>
          </cell>
        </row>
        <row r="56">
          <cell r="E56">
            <v>3805</v>
          </cell>
          <cell r="F56">
            <v>3959</v>
          </cell>
          <cell r="G56">
            <v>4047</v>
          </cell>
          <cell r="H56">
            <v>4478</v>
          </cell>
          <cell r="I56">
            <v>4590</v>
          </cell>
          <cell r="J56">
            <v>4771</v>
          </cell>
          <cell r="K56">
            <v>4781</v>
          </cell>
          <cell r="L56">
            <v>3777</v>
          </cell>
          <cell r="M56">
            <v>4369</v>
          </cell>
        </row>
        <row r="57">
          <cell r="E57">
            <v>1717066.5</v>
          </cell>
          <cell r="F57">
            <v>1807142</v>
          </cell>
          <cell r="G57">
            <v>1870754.0999999999</v>
          </cell>
          <cell r="H57">
            <v>2123698</v>
          </cell>
          <cell r="I57">
            <v>2239222.5</v>
          </cell>
          <cell r="J57">
            <v>2324411.1999999997</v>
          </cell>
          <cell r="K57">
            <v>2336447.6</v>
          </cell>
          <cell r="L57">
            <v>1880913.4</v>
          </cell>
          <cell r="M57">
            <v>2155721.6999999997</v>
          </cell>
        </row>
        <row r="58">
          <cell r="E58">
            <v>2093039526</v>
          </cell>
          <cell r="F58">
            <v>2420889387</v>
          </cell>
          <cell r="G58">
            <v>3061767189</v>
          </cell>
          <cell r="H58">
            <v>3437930323</v>
          </cell>
          <cell r="I58">
            <v>3237271146</v>
          </cell>
          <cell r="J58">
            <v>3642394690</v>
          </cell>
          <cell r="K58">
            <v>3686615855</v>
          </cell>
          <cell r="L58">
            <v>2847934427</v>
          </cell>
          <cell r="M58">
            <v>3317110405</v>
          </cell>
        </row>
      </sheetData>
      <sheetData sheetId="17"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R17">
            <v>17</v>
          </cell>
          <cell r="S17">
            <v>5</v>
          </cell>
          <cell r="T17">
            <v>6</v>
          </cell>
          <cell r="U17">
            <v>0</v>
          </cell>
          <cell r="V17">
            <v>6</v>
          </cell>
          <cell r="W17">
            <v>2</v>
          </cell>
          <cell r="X17">
            <v>1</v>
          </cell>
          <cell r="Y17">
            <v>8</v>
          </cell>
          <cell r="Z17">
            <v>2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R18">
            <v>7929.8</v>
          </cell>
          <cell r="S18">
            <v>2310.8000000000002</v>
          </cell>
          <cell r="T18">
            <v>2801.3</v>
          </cell>
          <cell r="U18">
            <v>0</v>
          </cell>
          <cell r="V18">
            <v>2666.2</v>
          </cell>
          <cell r="W18">
            <v>867.2</v>
          </cell>
          <cell r="X18">
            <v>465.3</v>
          </cell>
          <cell r="Y18">
            <v>3914</v>
          </cell>
          <cell r="Z18">
            <v>943.1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R19">
            <v>6931014</v>
          </cell>
          <cell r="S19">
            <v>2107215</v>
          </cell>
          <cell r="T19">
            <v>3243245</v>
          </cell>
          <cell r="U19">
            <v>0</v>
          </cell>
          <cell r="V19">
            <v>2982460</v>
          </cell>
          <cell r="W19">
            <v>1063051</v>
          </cell>
          <cell r="X19">
            <v>556294</v>
          </cell>
          <cell r="Y19">
            <v>4014724</v>
          </cell>
          <cell r="Z19">
            <v>1053135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R21">
            <v>1189</v>
          </cell>
          <cell r="S21">
            <v>1056</v>
          </cell>
          <cell r="T21">
            <v>841</v>
          </cell>
          <cell r="U21">
            <v>639</v>
          </cell>
          <cell r="V21">
            <v>802</v>
          </cell>
          <cell r="W21">
            <v>717</v>
          </cell>
          <cell r="X21">
            <v>731</v>
          </cell>
          <cell r="Y21">
            <v>529</v>
          </cell>
          <cell r="Z21">
            <v>493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R22">
            <v>493378.1</v>
          </cell>
          <cell r="S22">
            <v>422027.1</v>
          </cell>
          <cell r="T22">
            <v>355464.6</v>
          </cell>
          <cell r="U22">
            <v>275366.2</v>
          </cell>
          <cell r="V22">
            <v>342652.9</v>
          </cell>
          <cell r="W22">
            <v>296709.40000000002</v>
          </cell>
          <cell r="X22">
            <v>301674.59999999998</v>
          </cell>
          <cell r="Y22">
            <v>223402.3</v>
          </cell>
          <cell r="Z22">
            <v>200661.6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R23">
            <v>356387297</v>
          </cell>
          <cell r="S23">
            <v>334723420</v>
          </cell>
          <cell r="T23">
            <v>351002527</v>
          </cell>
          <cell r="U23">
            <v>255279777</v>
          </cell>
          <cell r="V23">
            <v>303960998</v>
          </cell>
          <cell r="W23">
            <v>258529668</v>
          </cell>
          <cell r="X23">
            <v>249820487</v>
          </cell>
          <cell r="Y23">
            <v>180593743</v>
          </cell>
          <cell r="Z23">
            <v>161394120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R25">
            <v>1596</v>
          </cell>
          <cell r="S25">
            <v>1967</v>
          </cell>
          <cell r="T25">
            <v>2213</v>
          </cell>
          <cell r="U25">
            <v>1758</v>
          </cell>
          <cell r="V25">
            <v>1375</v>
          </cell>
          <cell r="W25">
            <v>1373</v>
          </cell>
          <cell r="X25">
            <v>1223</v>
          </cell>
          <cell r="Y25">
            <v>1271</v>
          </cell>
          <cell r="Z25">
            <v>1085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R26">
            <v>456274.8</v>
          </cell>
          <cell r="S26">
            <v>550911.80000000005</v>
          </cell>
          <cell r="T26">
            <v>616163.4</v>
          </cell>
          <cell r="U26">
            <v>503032</v>
          </cell>
          <cell r="V26">
            <v>393531.3</v>
          </cell>
          <cell r="W26">
            <v>399353.59999999998</v>
          </cell>
          <cell r="X26">
            <v>344941.9</v>
          </cell>
          <cell r="Y26">
            <v>368078.2</v>
          </cell>
          <cell r="Z26">
            <v>315767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R27">
            <v>232119874</v>
          </cell>
          <cell r="S27">
            <v>342711237</v>
          </cell>
          <cell r="T27">
            <v>430296359</v>
          </cell>
          <cell r="U27">
            <v>292184857</v>
          </cell>
          <cell r="V27">
            <v>207559049</v>
          </cell>
          <cell r="W27">
            <v>236218368</v>
          </cell>
          <cell r="X27">
            <v>218596653</v>
          </cell>
          <cell r="Y27">
            <v>227923292</v>
          </cell>
          <cell r="Z27">
            <v>178565748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R29">
            <v>2802</v>
          </cell>
          <cell r="S29">
            <v>3028</v>
          </cell>
          <cell r="T29">
            <v>3060</v>
          </cell>
          <cell r="U29">
            <v>2397</v>
          </cell>
          <cell r="V29">
            <v>2183</v>
          </cell>
          <cell r="W29">
            <v>2092</v>
          </cell>
          <cell r="X29">
            <v>1955</v>
          </cell>
          <cell r="Y29">
            <v>1808</v>
          </cell>
          <cell r="Z29">
            <v>1580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R30">
            <v>957582.7</v>
          </cell>
          <cell r="S30">
            <v>975249.7</v>
          </cell>
          <cell r="T30">
            <v>974429.3</v>
          </cell>
          <cell r="U30">
            <v>778398.2</v>
          </cell>
          <cell r="V30">
            <v>738850.4</v>
          </cell>
          <cell r="W30">
            <v>696930.2</v>
          </cell>
          <cell r="X30">
            <v>647081.80000000005</v>
          </cell>
          <cell r="Y30">
            <v>595394.5</v>
          </cell>
          <cell r="Z30">
            <v>517371.7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R31">
            <v>595438185</v>
          </cell>
          <cell r="S31">
            <v>679541872</v>
          </cell>
          <cell r="T31">
            <v>784542131</v>
          </cell>
          <cell r="U31">
            <v>547464634</v>
          </cell>
          <cell r="V31">
            <v>514502507</v>
          </cell>
          <cell r="W31">
            <v>495811087</v>
          </cell>
          <cell r="X31">
            <v>468973434</v>
          </cell>
          <cell r="Y31">
            <v>412531759</v>
          </cell>
          <cell r="Z31">
            <v>341013003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488</v>
          </cell>
          <cell r="J41">
            <v>376.7</v>
          </cell>
          <cell r="K41">
            <v>0</v>
          </cell>
          <cell r="L41">
            <v>470.2</v>
          </cell>
          <cell r="M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711504</v>
          </cell>
          <cell r="J42">
            <v>501222</v>
          </cell>
          <cell r="K42">
            <v>0</v>
          </cell>
          <cell r="L42">
            <v>434183</v>
          </cell>
          <cell r="M42">
            <v>0</v>
          </cell>
        </row>
        <row r="44">
          <cell r="E44">
            <v>5</v>
          </cell>
          <cell r="F44">
            <v>4</v>
          </cell>
          <cell r="G44">
            <v>3</v>
          </cell>
          <cell r="H44">
            <v>5</v>
          </cell>
          <cell r="I44">
            <v>10</v>
          </cell>
          <cell r="J44">
            <v>10</v>
          </cell>
          <cell r="K44">
            <v>11</v>
          </cell>
          <cell r="L44">
            <v>6</v>
          </cell>
          <cell r="M44">
            <v>1</v>
          </cell>
        </row>
        <row r="45">
          <cell r="E45">
            <v>2267.1</v>
          </cell>
          <cell r="F45">
            <v>1710.3</v>
          </cell>
          <cell r="G45">
            <v>1512.2</v>
          </cell>
          <cell r="H45">
            <v>2470.6</v>
          </cell>
          <cell r="I45">
            <v>4766</v>
          </cell>
          <cell r="J45">
            <v>4613.3</v>
          </cell>
          <cell r="K45">
            <v>4735.1000000000004</v>
          </cell>
          <cell r="L45">
            <v>2772</v>
          </cell>
          <cell r="M45">
            <v>444</v>
          </cell>
        </row>
        <row r="46">
          <cell r="E46">
            <v>1992444</v>
          </cell>
          <cell r="F46">
            <v>1714077</v>
          </cell>
          <cell r="G46">
            <v>1860707</v>
          </cell>
          <cell r="H46">
            <v>2860137</v>
          </cell>
          <cell r="I46">
            <v>5808889</v>
          </cell>
          <cell r="J46">
            <v>5271509</v>
          </cell>
          <cell r="K46">
            <v>5285288</v>
          </cell>
          <cell r="L46">
            <v>2916076</v>
          </cell>
          <cell r="M46">
            <v>305934</v>
          </cell>
        </row>
        <row r="48">
          <cell r="E48">
            <v>282</v>
          </cell>
          <cell r="F48">
            <v>434</v>
          </cell>
          <cell r="G48">
            <v>313</v>
          </cell>
          <cell r="H48">
            <v>344</v>
          </cell>
          <cell r="I48">
            <v>549</v>
          </cell>
          <cell r="J48">
            <v>413</v>
          </cell>
          <cell r="K48">
            <v>332</v>
          </cell>
          <cell r="L48">
            <v>266</v>
          </cell>
          <cell r="M48">
            <v>173</v>
          </cell>
        </row>
        <row r="49">
          <cell r="E49">
            <v>121262.6</v>
          </cell>
          <cell r="F49">
            <v>178924.79999999999</v>
          </cell>
          <cell r="G49">
            <v>134192.6</v>
          </cell>
          <cell r="H49">
            <v>147753.79999999999</v>
          </cell>
          <cell r="I49">
            <v>239067.2</v>
          </cell>
          <cell r="J49">
            <v>181492.6</v>
          </cell>
          <cell r="K49">
            <v>145368.9</v>
          </cell>
          <cell r="L49">
            <v>118409</v>
          </cell>
          <cell r="M49">
            <v>72990.3</v>
          </cell>
        </row>
        <row r="50">
          <cell r="E50">
            <v>94636419</v>
          </cell>
          <cell r="F50">
            <v>154344970</v>
          </cell>
          <cell r="G50">
            <v>137545959</v>
          </cell>
          <cell r="H50">
            <v>144596351</v>
          </cell>
          <cell r="I50">
            <v>231015169</v>
          </cell>
          <cell r="J50">
            <v>185135596</v>
          </cell>
          <cell r="K50">
            <v>139149477</v>
          </cell>
          <cell r="L50">
            <v>102890099</v>
          </cell>
          <cell r="M50">
            <v>66207654</v>
          </cell>
        </row>
        <row r="52">
          <cell r="E52">
            <v>67</v>
          </cell>
          <cell r="F52">
            <v>98</v>
          </cell>
          <cell r="G52">
            <v>130</v>
          </cell>
          <cell r="H52">
            <v>149</v>
          </cell>
          <cell r="I52">
            <v>80</v>
          </cell>
          <cell r="J52">
            <v>43</v>
          </cell>
          <cell r="K52">
            <v>60</v>
          </cell>
          <cell r="L52">
            <v>96</v>
          </cell>
          <cell r="M52">
            <v>49</v>
          </cell>
        </row>
        <row r="53">
          <cell r="E53">
            <v>25771.8</v>
          </cell>
          <cell r="F53">
            <v>36099.9</v>
          </cell>
          <cell r="G53">
            <v>47687.3</v>
          </cell>
          <cell r="H53">
            <v>56405.3</v>
          </cell>
          <cell r="I53">
            <v>30261</v>
          </cell>
          <cell r="J53">
            <v>16997.7</v>
          </cell>
          <cell r="K53">
            <v>23341</v>
          </cell>
          <cell r="L53">
            <v>37224.5</v>
          </cell>
          <cell r="M53">
            <v>18662.3</v>
          </cell>
        </row>
        <row r="54">
          <cell r="E54">
            <v>14862735</v>
          </cell>
          <cell r="F54">
            <v>24432219</v>
          </cell>
          <cell r="G54">
            <v>38734418</v>
          </cell>
          <cell r="H54">
            <v>40320471</v>
          </cell>
          <cell r="I54">
            <v>20544661</v>
          </cell>
          <cell r="J54">
            <v>11711792</v>
          </cell>
          <cell r="K54">
            <v>15545008</v>
          </cell>
          <cell r="L54">
            <v>24447719</v>
          </cell>
          <cell r="M54">
            <v>11480659</v>
          </cell>
        </row>
        <row r="56">
          <cell r="E56">
            <v>354</v>
          </cell>
          <cell r="F56">
            <v>536</v>
          </cell>
          <cell r="G56">
            <v>446</v>
          </cell>
          <cell r="H56">
            <v>498</v>
          </cell>
          <cell r="I56">
            <v>640</v>
          </cell>
          <cell r="J56">
            <v>467</v>
          </cell>
          <cell r="K56">
            <v>403</v>
          </cell>
          <cell r="L56">
            <v>369</v>
          </cell>
          <cell r="M56">
            <v>223</v>
          </cell>
        </row>
        <row r="57">
          <cell r="E57">
            <v>149301.5</v>
          </cell>
          <cell r="F57">
            <v>216734.99999999997</v>
          </cell>
          <cell r="G57">
            <v>183392.10000000003</v>
          </cell>
          <cell r="H57">
            <v>206629.7</v>
          </cell>
          <cell r="I57">
            <v>274582.2</v>
          </cell>
          <cell r="J57">
            <v>203480.30000000002</v>
          </cell>
          <cell r="K57">
            <v>173445</v>
          </cell>
          <cell r="L57">
            <v>158875.70000000001</v>
          </cell>
          <cell r="M57">
            <v>92096.6</v>
          </cell>
        </row>
        <row r="58">
          <cell r="E58">
            <v>111491598</v>
          </cell>
          <cell r="F58">
            <v>180491266</v>
          </cell>
          <cell r="G58">
            <v>178141084</v>
          </cell>
          <cell r="H58">
            <v>187776959</v>
          </cell>
          <cell r="I58">
            <v>258080223</v>
          </cell>
          <cell r="J58">
            <v>202620119</v>
          </cell>
          <cell r="K58">
            <v>159979773</v>
          </cell>
          <cell r="L58">
            <v>130688077</v>
          </cell>
          <cell r="M58">
            <v>77994247</v>
          </cell>
        </row>
      </sheetData>
      <sheetData sheetId="18"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</sheetData>
      <sheetData sheetId="19"/>
      <sheetData sheetId="20">
        <row r="9">
          <cell r="E9">
            <v>657</v>
          </cell>
          <cell r="F9">
            <v>435</v>
          </cell>
          <cell r="G9">
            <v>390</v>
          </cell>
          <cell r="H9">
            <v>690</v>
          </cell>
          <cell r="I9">
            <v>444</v>
          </cell>
          <cell r="J9">
            <v>432</v>
          </cell>
          <cell r="K9">
            <v>382</v>
          </cell>
          <cell r="L9">
            <v>612</v>
          </cell>
          <cell r="M9">
            <v>580</v>
          </cell>
          <cell r="N9">
            <v>387</v>
          </cell>
          <cell r="O9">
            <v>365</v>
          </cell>
          <cell r="P9">
            <v>518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E10">
            <v>332189.29999999987</v>
          </cell>
          <cell r="F10">
            <v>216942.50000000003</v>
          </cell>
          <cell r="G10">
            <v>193571.1</v>
          </cell>
          <cell r="H10">
            <v>353181.7</v>
          </cell>
          <cell r="I10">
            <v>219354.70000000004</v>
          </cell>
          <cell r="J10">
            <v>213459.7</v>
          </cell>
          <cell r="K10">
            <v>190064.1</v>
          </cell>
          <cell r="L10">
            <v>310578.40000000002</v>
          </cell>
          <cell r="M10">
            <v>298735.3</v>
          </cell>
          <cell r="N10">
            <v>197093.99999999997</v>
          </cell>
          <cell r="O10">
            <v>185473.99999999997</v>
          </cell>
          <cell r="P10">
            <v>258427.2000000001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570.20000000000005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E11">
            <v>962254414</v>
          </cell>
          <cell r="F11">
            <v>577156841</v>
          </cell>
          <cell r="G11">
            <v>529887563</v>
          </cell>
          <cell r="H11">
            <v>993916517</v>
          </cell>
          <cell r="I11">
            <v>574209424</v>
          </cell>
          <cell r="J11">
            <v>575995842</v>
          </cell>
          <cell r="K11">
            <v>526880308</v>
          </cell>
          <cell r="L11">
            <v>911776200</v>
          </cell>
          <cell r="M11">
            <v>907036890</v>
          </cell>
          <cell r="N11">
            <v>554600926</v>
          </cell>
          <cell r="O11">
            <v>505057060</v>
          </cell>
          <cell r="P11">
            <v>705612748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1170666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3">
          <cell r="E13">
            <v>405</v>
          </cell>
          <cell r="F13">
            <v>340</v>
          </cell>
          <cell r="G13">
            <v>383</v>
          </cell>
          <cell r="H13">
            <v>389</v>
          </cell>
          <cell r="I13">
            <v>336</v>
          </cell>
          <cell r="J13">
            <v>351</v>
          </cell>
          <cell r="K13">
            <v>386</v>
          </cell>
          <cell r="L13">
            <v>517</v>
          </cell>
          <cell r="M13">
            <v>456</v>
          </cell>
          <cell r="N13">
            <v>363</v>
          </cell>
          <cell r="O13">
            <v>325</v>
          </cell>
          <cell r="P13">
            <v>440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</v>
          </cell>
          <cell r="AE13">
            <v>0</v>
          </cell>
          <cell r="AF13">
            <v>0</v>
          </cell>
        </row>
        <row r="14">
          <cell r="E14">
            <v>190198.50000000003</v>
          </cell>
          <cell r="F14">
            <v>158711.90000000002</v>
          </cell>
          <cell r="G14">
            <v>177345.80000000002</v>
          </cell>
          <cell r="H14">
            <v>181649.4</v>
          </cell>
          <cell r="I14">
            <v>155876.90000000002</v>
          </cell>
          <cell r="J14">
            <v>162959.80000000005</v>
          </cell>
          <cell r="K14">
            <v>178103.8</v>
          </cell>
          <cell r="L14">
            <v>245902.19999999992</v>
          </cell>
          <cell r="M14">
            <v>219457.59999999998</v>
          </cell>
          <cell r="N14">
            <v>171149</v>
          </cell>
          <cell r="O14">
            <v>151614.10000000003</v>
          </cell>
          <cell r="P14">
            <v>204824.30000000002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383.7</v>
          </cell>
          <cell r="AE14">
            <v>0</v>
          </cell>
          <cell r="AF14">
            <v>0</v>
          </cell>
        </row>
        <row r="15">
          <cell r="E15">
            <v>480372534</v>
          </cell>
          <cell r="F15">
            <v>370035081</v>
          </cell>
          <cell r="G15">
            <v>418608653</v>
          </cell>
          <cell r="H15">
            <v>422349012</v>
          </cell>
          <cell r="I15">
            <v>348784654</v>
          </cell>
          <cell r="J15">
            <v>372112225</v>
          </cell>
          <cell r="K15">
            <v>418617004</v>
          </cell>
          <cell r="L15">
            <v>605032098</v>
          </cell>
          <cell r="M15">
            <v>573889060</v>
          </cell>
          <cell r="N15">
            <v>411623632</v>
          </cell>
          <cell r="O15">
            <v>351739682</v>
          </cell>
          <cell r="P15">
            <v>477471240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622008</v>
          </cell>
          <cell r="AE15">
            <v>0</v>
          </cell>
          <cell r="AF15">
            <v>0</v>
          </cell>
        </row>
        <row r="17">
          <cell r="E17">
            <v>247</v>
          </cell>
          <cell r="F17">
            <v>206</v>
          </cell>
          <cell r="G17">
            <v>193</v>
          </cell>
          <cell r="H17">
            <v>218</v>
          </cell>
          <cell r="I17">
            <v>169</v>
          </cell>
          <cell r="J17">
            <v>177</v>
          </cell>
          <cell r="K17">
            <v>253</v>
          </cell>
          <cell r="L17">
            <v>248</v>
          </cell>
          <cell r="M17">
            <v>240</v>
          </cell>
          <cell r="N17">
            <v>200</v>
          </cell>
          <cell r="O17">
            <v>172</v>
          </cell>
          <cell r="P17">
            <v>227</v>
          </cell>
          <cell r="U17">
            <v>1</v>
          </cell>
          <cell r="V17">
            <v>1</v>
          </cell>
          <cell r="W17">
            <v>1</v>
          </cell>
          <cell r="X17">
            <v>0</v>
          </cell>
          <cell r="Y17">
            <v>1</v>
          </cell>
          <cell r="Z17">
            <v>0</v>
          </cell>
          <cell r="AA17">
            <v>3</v>
          </cell>
          <cell r="AB17">
            <v>1</v>
          </cell>
          <cell r="AC17">
            <v>1</v>
          </cell>
          <cell r="AD17">
            <v>2</v>
          </cell>
          <cell r="AE17">
            <v>1</v>
          </cell>
          <cell r="AF17">
            <v>1</v>
          </cell>
        </row>
        <row r="18">
          <cell r="E18">
            <v>107249.19999999998</v>
          </cell>
          <cell r="F18">
            <v>88061.5</v>
          </cell>
          <cell r="G18">
            <v>83616.400000000009</v>
          </cell>
          <cell r="H18">
            <v>93734.900000000009</v>
          </cell>
          <cell r="I18">
            <v>71864.800000000003</v>
          </cell>
          <cell r="J18">
            <v>77837.799999999988</v>
          </cell>
          <cell r="K18">
            <v>108324.59999999999</v>
          </cell>
          <cell r="L18">
            <v>110971.3</v>
          </cell>
          <cell r="M18">
            <v>108644.50000000001</v>
          </cell>
          <cell r="N18">
            <v>89535.7</v>
          </cell>
          <cell r="O18">
            <v>77807.300000000017</v>
          </cell>
          <cell r="P18">
            <v>100562.2</v>
          </cell>
          <cell r="U18">
            <v>460.4</v>
          </cell>
          <cell r="V18">
            <v>394.5</v>
          </cell>
          <cell r="W18">
            <v>608.79999999999995</v>
          </cell>
          <cell r="X18">
            <v>0</v>
          </cell>
          <cell r="Y18">
            <v>570.70000000000005</v>
          </cell>
          <cell r="Z18">
            <v>0</v>
          </cell>
          <cell r="AA18">
            <v>1066.7</v>
          </cell>
          <cell r="AB18">
            <v>430.6</v>
          </cell>
          <cell r="AC18">
            <v>315.8</v>
          </cell>
          <cell r="AD18">
            <v>917.7</v>
          </cell>
          <cell r="AE18">
            <v>240.1</v>
          </cell>
          <cell r="AF18">
            <v>427.7</v>
          </cell>
        </row>
        <row r="19">
          <cell r="E19">
            <v>218193122</v>
          </cell>
          <cell r="F19">
            <v>165666722</v>
          </cell>
          <cell r="G19">
            <v>161184447</v>
          </cell>
          <cell r="H19">
            <v>174263298</v>
          </cell>
          <cell r="I19">
            <v>127346923</v>
          </cell>
          <cell r="J19">
            <v>149244077</v>
          </cell>
          <cell r="K19">
            <v>205345062</v>
          </cell>
          <cell r="L19">
            <v>227909105</v>
          </cell>
          <cell r="M19">
            <v>235582947</v>
          </cell>
          <cell r="N19">
            <v>178049481</v>
          </cell>
          <cell r="O19">
            <v>152594998</v>
          </cell>
          <cell r="P19">
            <v>192420473</v>
          </cell>
          <cell r="U19">
            <v>631485</v>
          </cell>
          <cell r="V19">
            <v>528314</v>
          </cell>
          <cell r="W19">
            <v>815962</v>
          </cell>
          <cell r="X19">
            <v>0</v>
          </cell>
          <cell r="Y19">
            <v>986785</v>
          </cell>
          <cell r="Z19">
            <v>0</v>
          </cell>
          <cell r="AA19">
            <v>1533144</v>
          </cell>
          <cell r="AB19">
            <v>801742</v>
          </cell>
          <cell r="AC19">
            <v>706343</v>
          </cell>
          <cell r="AD19">
            <v>1555396</v>
          </cell>
          <cell r="AE19">
            <v>351362</v>
          </cell>
          <cell r="AF19">
            <v>643910</v>
          </cell>
        </row>
        <row r="21">
          <cell r="E21">
            <v>229</v>
          </cell>
          <cell r="F21">
            <v>223</v>
          </cell>
          <cell r="G21">
            <v>217</v>
          </cell>
          <cell r="H21">
            <v>252</v>
          </cell>
          <cell r="I21">
            <v>204</v>
          </cell>
          <cell r="J21">
            <v>216</v>
          </cell>
          <cell r="K21">
            <v>273</v>
          </cell>
          <cell r="L21">
            <v>217</v>
          </cell>
          <cell r="M21">
            <v>179</v>
          </cell>
          <cell r="N21">
            <v>220</v>
          </cell>
          <cell r="O21">
            <v>259</v>
          </cell>
          <cell r="P21">
            <v>250</v>
          </cell>
          <cell r="U21">
            <v>14</v>
          </cell>
          <cell r="V21">
            <v>9</v>
          </cell>
          <cell r="W21">
            <v>3</v>
          </cell>
          <cell r="X21">
            <v>8</v>
          </cell>
          <cell r="Y21">
            <v>4</v>
          </cell>
          <cell r="Z21">
            <v>10</v>
          </cell>
          <cell r="AA21">
            <v>12</v>
          </cell>
          <cell r="AB21">
            <v>3</v>
          </cell>
          <cell r="AC21">
            <v>9</v>
          </cell>
          <cell r="AD21">
            <v>20</v>
          </cell>
          <cell r="AE21">
            <v>11</v>
          </cell>
          <cell r="AF21">
            <v>7</v>
          </cell>
        </row>
        <row r="22">
          <cell r="E22">
            <v>91645.6</v>
          </cell>
          <cell r="F22">
            <v>89785.799999999988</v>
          </cell>
          <cell r="G22">
            <v>84876.999999999985</v>
          </cell>
          <cell r="H22">
            <v>98798.900000000009</v>
          </cell>
          <cell r="I22">
            <v>78521.500000000015</v>
          </cell>
          <cell r="J22">
            <v>84648</v>
          </cell>
          <cell r="K22">
            <v>108628.20000000001</v>
          </cell>
          <cell r="L22">
            <v>89644.2</v>
          </cell>
          <cell r="M22">
            <v>72073.700000000012</v>
          </cell>
          <cell r="N22">
            <v>89840.499999999985</v>
          </cell>
          <cell r="O22">
            <v>103904.9</v>
          </cell>
          <cell r="P22">
            <v>100227.20000000001</v>
          </cell>
          <cell r="U22">
            <v>4707.0000000000009</v>
          </cell>
          <cell r="V22">
            <v>2793.3</v>
          </cell>
          <cell r="W22">
            <v>801.99999999999989</v>
          </cell>
          <cell r="X22">
            <v>2379.6</v>
          </cell>
          <cell r="Y22">
            <v>1068.5999999999999</v>
          </cell>
          <cell r="Z22">
            <v>2636.7999999999997</v>
          </cell>
          <cell r="AA22">
            <v>3526.0000000000005</v>
          </cell>
          <cell r="AB22">
            <v>1250.9000000000001</v>
          </cell>
          <cell r="AC22">
            <v>2919.2999999999997</v>
          </cell>
          <cell r="AD22">
            <v>5740.4000000000005</v>
          </cell>
          <cell r="AE22">
            <v>3518.8</v>
          </cell>
          <cell r="AF22">
            <v>2627.5</v>
          </cell>
        </row>
        <row r="23">
          <cell r="E23">
            <v>145985912</v>
          </cell>
          <cell r="F23">
            <v>130253803</v>
          </cell>
          <cell r="G23">
            <v>129023720</v>
          </cell>
          <cell r="H23">
            <v>148040920</v>
          </cell>
          <cell r="I23">
            <v>104721301</v>
          </cell>
          <cell r="J23">
            <v>124212581</v>
          </cell>
          <cell r="K23">
            <v>164025746</v>
          </cell>
          <cell r="L23">
            <v>143964434</v>
          </cell>
          <cell r="M23">
            <v>117653008</v>
          </cell>
          <cell r="N23">
            <v>142741607</v>
          </cell>
          <cell r="O23">
            <v>152652505</v>
          </cell>
          <cell r="P23">
            <v>146841285</v>
          </cell>
          <cell r="U23">
            <v>6002331</v>
          </cell>
          <cell r="V23">
            <v>3339357</v>
          </cell>
          <cell r="W23">
            <v>877181</v>
          </cell>
          <cell r="X23">
            <v>2586616</v>
          </cell>
          <cell r="Y23">
            <v>1152990</v>
          </cell>
          <cell r="Z23">
            <v>2921655</v>
          </cell>
          <cell r="AA23">
            <v>4018772</v>
          </cell>
          <cell r="AB23">
            <v>1725286</v>
          </cell>
          <cell r="AC23">
            <v>3869683</v>
          </cell>
          <cell r="AD23">
            <v>6813445</v>
          </cell>
          <cell r="AE23">
            <v>4204659</v>
          </cell>
          <cell r="AF23">
            <v>3157449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U25">
            <v>12</v>
          </cell>
          <cell r="V25">
            <v>10</v>
          </cell>
          <cell r="W25">
            <v>20</v>
          </cell>
          <cell r="X25">
            <v>5</v>
          </cell>
          <cell r="Y25">
            <v>15</v>
          </cell>
          <cell r="Z25">
            <v>9</v>
          </cell>
          <cell r="AA25">
            <v>5</v>
          </cell>
          <cell r="AB25">
            <v>12</v>
          </cell>
          <cell r="AC25">
            <v>12</v>
          </cell>
          <cell r="AD25">
            <v>10</v>
          </cell>
          <cell r="AE25">
            <v>5</v>
          </cell>
          <cell r="AF25">
            <v>19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308.8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U26">
            <v>2232.5</v>
          </cell>
          <cell r="V26">
            <v>2217.7999999999997</v>
          </cell>
          <cell r="W26">
            <v>4238.3</v>
          </cell>
          <cell r="X26">
            <v>1083.1999999999998</v>
          </cell>
          <cell r="Y26">
            <v>3255.7</v>
          </cell>
          <cell r="Z26">
            <v>2554.3000000000002</v>
          </cell>
          <cell r="AA26">
            <v>1096.9000000000001</v>
          </cell>
          <cell r="AB26">
            <v>2919.2999999999997</v>
          </cell>
          <cell r="AC26">
            <v>2327.4</v>
          </cell>
          <cell r="AD26">
            <v>2037.3</v>
          </cell>
          <cell r="AE26">
            <v>1091.0999999999999</v>
          </cell>
          <cell r="AF26">
            <v>4852.8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304155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U27">
            <v>2163300</v>
          </cell>
          <cell r="V27">
            <v>1583565</v>
          </cell>
          <cell r="W27">
            <v>3861431</v>
          </cell>
          <cell r="X27">
            <v>1099352</v>
          </cell>
          <cell r="Y27">
            <v>2264175</v>
          </cell>
          <cell r="Z27">
            <v>1519897</v>
          </cell>
          <cell r="AA27">
            <v>947918</v>
          </cell>
          <cell r="AB27">
            <v>2560339</v>
          </cell>
          <cell r="AC27">
            <v>2489422</v>
          </cell>
          <cell r="AD27">
            <v>1934242</v>
          </cell>
          <cell r="AE27">
            <v>1012138</v>
          </cell>
          <cell r="AF27">
            <v>3282188</v>
          </cell>
        </row>
        <row r="36">
          <cell r="E36">
            <v>5</v>
          </cell>
          <cell r="F36">
            <v>9</v>
          </cell>
          <cell r="G36">
            <v>5</v>
          </cell>
          <cell r="H36">
            <v>6</v>
          </cell>
          <cell r="I36">
            <v>8</v>
          </cell>
          <cell r="J36">
            <v>7</v>
          </cell>
          <cell r="K36">
            <v>5</v>
          </cell>
          <cell r="L36">
            <v>7</v>
          </cell>
          <cell r="M36">
            <v>16</v>
          </cell>
          <cell r="N36">
            <v>7</v>
          </cell>
          <cell r="O36">
            <v>6</v>
          </cell>
          <cell r="P36">
            <v>9</v>
          </cell>
          <cell r="U36">
            <v>662</v>
          </cell>
          <cell r="V36">
            <v>444</v>
          </cell>
          <cell r="W36">
            <v>395</v>
          </cell>
          <cell r="X36">
            <v>696</v>
          </cell>
          <cell r="Y36">
            <v>452</v>
          </cell>
          <cell r="Z36">
            <v>439</v>
          </cell>
          <cell r="AA36">
            <v>388</v>
          </cell>
          <cell r="AB36">
            <v>619</v>
          </cell>
          <cell r="AC36">
            <v>596</v>
          </cell>
          <cell r="AD36">
            <v>394</v>
          </cell>
          <cell r="AE36">
            <v>371</v>
          </cell>
          <cell r="AF36">
            <v>527</v>
          </cell>
        </row>
        <row r="37">
          <cell r="E37">
            <v>2301.6999999999998</v>
          </cell>
          <cell r="F37">
            <v>3931.2999999999997</v>
          </cell>
          <cell r="G37">
            <v>2039.3999999999999</v>
          </cell>
          <cell r="H37">
            <v>2544.7000000000003</v>
          </cell>
          <cell r="I37">
            <v>3883.4</v>
          </cell>
          <cell r="J37">
            <v>3317.4</v>
          </cell>
          <cell r="K37">
            <v>2045.9</v>
          </cell>
          <cell r="L37">
            <v>3602.7000000000003</v>
          </cell>
          <cell r="M37">
            <v>7495.9000000000005</v>
          </cell>
          <cell r="N37">
            <v>3173.4999999999995</v>
          </cell>
          <cell r="O37">
            <v>2966.6</v>
          </cell>
          <cell r="P37">
            <v>4451.3999999999996</v>
          </cell>
          <cell r="U37">
            <v>334490.99999999988</v>
          </cell>
          <cell r="V37">
            <v>220873.80000000002</v>
          </cell>
          <cell r="W37">
            <v>195610.5</v>
          </cell>
          <cell r="X37">
            <v>355726.4</v>
          </cell>
          <cell r="Y37">
            <v>223238.10000000003</v>
          </cell>
          <cell r="Z37">
            <v>216777.1</v>
          </cell>
          <cell r="AA37">
            <v>192680.2</v>
          </cell>
          <cell r="AB37">
            <v>314181.10000000003</v>
          </cell>
          <cell r="AC37">
            <v>306231.2</v>
          </cell>
          <cell r="AD37">
            <v>200267.49999999997</v>
          </cell>
          <cell r="AE37">
            <v>188440.59999999998</v>
          </cell>
          <cell r="AF37">
            <v>262878.60000000009</v>
          </cell>
        </row>
        <row r="38">
          <cell r="E38">
            <v>5975256</v>
          </cell>
          <cell r="F38">
            <v>9091792</v>
          </cell>
          <cell r="G38">
            <v>5096613</v>
          </cell>
          <cell r="H38">
            <v>6352575</v>
          </cell>
          <cell r="I38">
            <v>8697536</v>
          </cell>
          <cell r="J38">
            <v>7896981</v>
          </cell>
          <cell r="K38">
            <v>4721017</v>
          </cell>
          <cell r="L38">
            <v>9300007</v>
          </cell>
          <cell r="M38">
            <v>19899740</v>
          </cell>
          <cell r="N38">
            <v>7813936</v>
          </cell>
          <cell r="O38">
            <v>7272681</v>
          </cell>
          <cell r="P38">
            <v>10358799</v>
          </cell>
          <cell r="U38">
            <v>968229670</v>
          </cell>
          <cell r="V38">
            <v>586248633</v>
          </cell>
          <cell r="W38">
            <v>534984176</v>
          </cell>
          <cell r="X38">
            <v>1000269092</v>
          </cell>
          <cell r="Y38">
            <v>582906960</v>
          </cell>
          <cell r="Z38">
            <v>583892823</v>
          </cell>
          <cell r="AA38">
            <v>532771991</v>
          </cell>
          <cell r="AB38">
            <v>921076207</v>
          </cell>
          <cell r="AC38">
            <v>926936630</v>
          </cell>
          <cell r="AD38">
            <v>562414862</v>
          </cell>
          <cell r="AE38">
            <v>512329741</v>
          </cell>
          <cell r="AF38">
            <v>715971547</v>
          </cell>
        </row>
        <row r="40">
          <cell r="E40">
            <v>30</v>
          </cell>
          <cell r="F40">
            <v>29</v>
          </cell>
          <cell r="G40">
            <v>24</v>
          </cell>
          <cell r="H40">
            <v>22</v>
          </cell>
          <cell r="I40">
            <v>25</v>
          </cell>
          <cell r="J40">
            <v>23</v>
          </cell>
          <cell r="K40">
            <v>21</v>
          </cell>
          <cell r="L40">
            <v>35</v>
          </cell>
          <cell r="M40">
            <v>26</v>
          </cell>
          <cell r="N40">
            <v>32</v>
          </cell>
          <cell r="O40">
            <v>25</v>
          </cell>
          <cell r="P40">
            <v>36</v>
          </cell>
          <cell r="U40">
            <v>435</v>
          </cell>
          <cell r="V40">
            <v>369</v>
          </cell>
          <cell r="W40">
            <v>407</v>
          </cell>
          <cell r="X40">
            <v>411</v>
          </cell>
          <cell r="Y40">
            <v>361</v>
          </cell>
          <cell r="Z40">
            <v>374</v>
          </cell>
          <cell r="AA40">
            <v>407</v>
          </cell>
          <cell r="AB40">
            <v>552</v>
          </cell>
          <cell r="AC40">
            <v>482</v>
          </cell>
          <cell r="AD40">
            <v>396</v>
          </cell>
          <cell r="AE40">
            <v>350</v>
          </cell>
          <cell r="AF40">
            <v>476</v>
          </cell>
        </row>
        <row r="41">
          <cell r="E41">
            <v>13954.999999999998</v>
          </cell>
          <cell r="F41">
            <v>12310.099999999999</v>
          </cell>
          <cell r="G41">
            <v>10333.200000000001</v>
          </cell>
          <cell r="H41">
            <v>10055.300000000001</v>
          </cell>
          <cell r="I41">
            <v>10683.6</v>
          </cell>
          <cell r="J41">
            <v>9736.8999999999978</v>
          </cell>
          <cell r="K41">
            <v>9082</v>
          </cell>
          <cell r="L41">
            <v>15581.300000000001</v>
          </cell>
          <cell r="M41">
            <v>11610.699999999999</v>
          </cell>
          <cell r="N41">
            <v>13576.199999999999</v>
          </cell>
          <cell r="O41">
            <v>12032.699999999997</v>
          </cell>
          <cell r="P41">
            <v>16115.5</v>
          </cell>
          <cell r="U41">
            <v>204153.50000000003</v>
          </cell>
          <cell r="V41">
            <v>171022.00000000003</v>
          </cell>
          <cell r="W41">
            <v>187679.00000000003</v>
          </cell>
          <cell r="X41">
            <v>191704.69999999998</v>
          </cell>
          <cell r="Y41">
            <v>166560.50000000003</v>
          </cell>
          <cell r="Z41">
            <v>172696.70000000004</v>
          </cell>
          <cell r="AA41">
            <v>187185.8</v>
          </cell>
          <cell r="AB41">
            <v>261483.49999999991</v>
          </cell>
          <cell r="AC41">
            <v>231068.3</v>
          </cell>
          <cell r="AD41">
            <v>185108.90000000002</v>
          </cell>
          <cell r="AE41">
            <v>163646.80000000005</v>
          </cell>
          <cell r="AF41">
            <v>220939.80000000002</v>
          </cell>
        </row>
        <row r="42">
          <cell r="E42">
            <v>32149014</v>
          </cell>
          <cell r="F42">
            <v>25869289</v>
          </cell>
          <cell r="G42">
            <v>20650154</v>
          </cell>
          <cell r="H42">
            <v>20801054</v>
          </cell>
          <cell r="I42">
            <v>21615133</v>
          </cell>
          <cell r="J42">
            <v>19885758</v>
          </cell>
          <cell r="K42">
            <v>16614982</v>
          </cell>
          <cell r="L42">
            <v>33145010</v>
          </cell>
          <cell r="M42">
            <v>27704474</v>
          </cell>
          <cell r="N42">
            <v>27528633</v>
          </cell>
          <cell r="O42">
            <v>25837218</v>
          </cell>
          <cell r="P42">
            <v>32267196</v>
          </cell>
          <cell r="U42">
            <v>512521548</v>
          </cell>
          <cell r="V42">
            <v>395904370</v>
          </cell>
          <cell r="W42">
            <v>439258807</v>
          </cell>
          <cell r="X42">
            <v>443150066</v>
          </cell>
          <cell r="Y42">
            <v>370399787</v>
          </cell>
          <cell r="Z42">
            <v>391997983</v>
          </cell>
          <cell r="AA42">
            <v>435231986</v>
          </cell>
          <cell r="AB42">
            <v>638177108</v>
          </cell>
          <cell r="AC42">
            <v>601593534</v>
          </cell>
          <cell r="AD42">
            <v>439774273</v>
          </cell>
          <cell r="AE42">
            <v>377576900</v>
          </cell>
          <cell r="AF42">
            <v>509738436</v>
          </cell>
        </row>
        <row r="44">
          <cell r="E44">
            <v>53</v>
          </cell>
          <cell r="F44">
            <v>48</v>
          </cell>
          <cell r="G44">
            <v>56</v>
          </cell>
          <cell r="H44">
            <v>52</v>
          </cell>
          <cell r="I44">
            <v>39</v>
          </cell>
          <cell r="J44">
            <v>47</v>
          </cell>
          <cell r="K44">
            <v>61</v>
          </cell>
          <cell r="L44">
            <v>51</v>
          </cell>
          <cell r="M44">
            <v>59</v>
          </cell>
          <cell r="N44">
            <v>72</v>
          </cell>
          <cell r="O44">
            <v>50</v>
          </cell>
          <cell r="P44">
            <v>70</v>
          </cell>
          <cell r="U44">
            <v>301</v>
          </cell>
          <cell r="V44">
            <v>255</v>
          </cell>
          <cell r="W44">
            <v>250</v>
          </cell>
          <cell r="X44">
            <v>270</v>
          </cell>
          <cell r="Y44">
            <v>209</v>
          </cell>
          <cell r="Z44">
            <v>224</v>
          </cell>
          <cell r="AA44">
            <v>317</v>
          </cell>
          <cell r="AB44">
            <v>300</v>
          </cell>
          <cell r="AC44">
            <v>300</v>
          </cell>
          <cell r="AD44">
            <v>274</v>
          </cell>
          <cell r="AE44">
            <v>223</v>
          </cell>
          <cell r="AF44">
            <v>298</v>
          </cell>
        </row>
        <row r="45">
          <cell r="E45">
            <v>21523.300000000003</v>
          </cell>
          <cell r="F45">
            <v>18983</v>
          </cell>
          <cell r="G45">
            <v>22678.899999999994</v>
          </cell>
          <cell r="H45">
            <v>21019.200000000001</v>
          </cell>
          <cell r="I45">
            <v>14939.6</v>
          </cell>
          <cell r="J45">
            <v>18571</v>
          </cell>
          <cell r="K45">
            <v>24234.9</v>
          </cell>
          <cell r="L45">
            <v>21054.800000000007</v>
          </cell>
          <cell r="M45">
            <v>24873.399999999994</v>
          </cell>
          <cell r="N45">
            <v>29613.600000000006</v>
          </cell>
          <cell r="O45">
            <v>21718.000000000004</v>
          </cell>
          <cell r="P45">
            <v>29548.800000000003</v>
          </cell>
          <cell r="U45">
            <v>129232.89999999998</v>
          </cell>
          <cell r="V45">
            <v>107439</v>
          </cell>
          <cell r="W45">
            <v>106904.1</v>
          </cell>
          <cell r="X45">
            <v>114754.1</v>
          </cell>
          <cell r="Y45">
            <v>87375.1</v>
          </cell>
          <cell r="Z45">
            <v>96408.799999999988</v>
          </cell>
          <cell r="AA45">
            <v>133626.20000000001</v>
          </cell>
          <cell r="AB45">
            <v>132456.70000000001</v>
          </cell>
          <cell r="AC45">
            <v>133833.70000000001</v>
          </cell>
          <cell r="AD45">
            <v>120067</v>
          </cell>
          <cell r="AE45">
            <v>99765.400000000023</v>
          </cell>
          <cell r="AF45">
            <v>130538.7</v>
          </cell>
        </row>
        <row r="46">
          <cell r="E46">
            <v>40698824</v>
          </cell>
          <cell r="F46">
            <v>31348645</v>
          </cell>
          <cell r="G46">
            <v>39362303</v>
          </cell>
          <cell r="H46">
            <v>34908407</v>
          </cell>
          <cell r="I46">
            <v>22142174</v>
          </cell>
          <cell r="J46">
            <v>29756411</v>
          </cell>
          <cell r="K46">
            <v>39177459</v>
          </cell>
          <cell r="L46">
            <v>36916588</v>
          </cell>
          <cell r="M46">
            <v>47446407</v>
          </cell>
          <cell r="N46">
            <v>52815571</v>
          </cell>
          <cell r="O46">
            <v>37358537</v>
          </cell>
          <cell r="P46">
            <v>48664306</v>
          </cell>
          <cell r="U46">
            <v>259523431</v>
          </cell>
          <cell r="V46">
            <v>197543681</v>
          </cell>
          <cell r="W46">
            <v>201362712</v>
          </cell>
          <cell r="X46">
            <v>209171705</v>
          </cell>
          <cell r="Y46">
            <v>150475882</v>
          </cell>
          <cell r="Z46">
            <v>179000488</v>
          </cell>
          <cell r="AA46">
            <v>246055665</v>
          </cell>
          <cell r="AB46">
            <v>265627435</v>
          </cell>
          <cell r="AC46">
            <v>283735697</v>
          </cell>
          <cell r="AD46">
            <v>232420448</v>
          </cell>
          <cell r="AE46">
            <v>190304897</v>
          </cell>
          <cell r="AF46">
            <v>241728689</v>
          </cell>
        </row>
        <row r="48">
          <cell r="E48">
            <v>241</v>
          </cell>
          <cell r="F48">
            <v>242</v>
          </cell>
          <cell r="G48">
            <v>239</v>
          </cell>
          <cell r="H48">
            <v>214</v>
          </cell>
          <cell r="I48">
            <v>167</v>
          </cell>
          <cell r="J48">
            <v>243</v>
          </cell>
          <cell r="K48">
            <v>222</v>
          </cell>
          <cell r="L48">
            <v>252</v>
          </cell>
          <cell r="M48">
            <v>217</v>
          </cell>
          <cell r="N48">
            <v>247</v>
          </cell>
          <cell r="O48">
            <v>231</v>
          </cell>
          <cell r="P48">
            <v>299</v>
          </cell>
          <cell r="U48">
            <v>484</v>
          </cell>
          <cell r="V48">
            <v>474</v>
          </cell>
          <cell r="W48">
            <v>459</v>
          </cell>
          <cell r="X48">
            <v>474</v>
          </cell>
          <cell r="Y48">
            <v>375</v>
          </cell>
          <cell r="Z48">
            <v>469</v>
          </cell>
          <cell r="AA48">
            <v>507</v>
          </cell>
          <cell r="AB48">
            <v>472</v>
          </cell>
          <cell r="AC48">
            <v>405</v>
          </cell>
          <cell r="AD48">
            <v>487</v>
          </cell>
          <cell r="AE48">
            <v>501</v>
          </cell>
          <cell r="AF48">
            <v>556</v>
          </cell>
        </row>
        <row r="49">
          <cell r="E49">
            <v>87294.7</v>
          </cell>
          <cell r="F49">
            <v>87187</v>
          </cell>
          <cell r="G49">
            <v>83450.000000000015</v>
          </cell>
          <cell r="H49">
            <v>74510.299999999988</v>
          </cell>
          <cell r="I49">
            <v>58298.200000000004</v>
          </cell>
          <cell r="J49">
            <v>87178.099999999991</v>
          </cell>
          <cell r="K49">
            <v>79278.799999999988</v>
          </cell>
          <cell r="L49">
            <v>93076.800000000017</v>
          </cell>
          <cell r="M49">
            <v>78839.7</v>
          </cell>
          <cell r="N49">
            <v>90428.999999999985</v>
          </cell>
          <cell r="O49">
            <v>84602.200000000012</v>
          </cell>
          <cell r="P49">
            <v>107497.99999999997</v>
          </cell>
          <cell r="U49">
            <v>183647.3</v>
          </cell>
          <cell r="V49">
            <v>179766.09999999998</v>
          </cell>
          <cell r="W49">
            <v>169129</v>
          </cell>
          <cell r="X49">
            <v>175688.80000000002</v>
          </cell>
          <cell r="Y49">
            <v>137888.30000000002</v>
          </cell>
          <cell r="Z49">
            <v>174462.89999999997</v>
          </cell>
          <cell r="AA49">
            <v>191433</v>
          </cell>
          <cell r="AB49">
            <v>183971.9</v>
          </cell>
          <cell r="AC49">
            <v>153832.70000000001</v>
          </cell>
          <cell r="AD49">
            <v>186009.89999999997</v>
          </cell>
          <cell r="AE49">
            <v>192025.9</v>
          </cell>
          <cell r="AF49">
            <v>210352.69999999998</v>
          </cell>
        </row>
        <row r="50">
          <cell r="E50">
            <v>125696935</v>
          </cell>
          <cell r="F50">
            <v>116001686</v>
          </cell>
          <cell r="G50">
            <v>117835958</v>
          </cell>
          <cell r="H50">
            <v>101653446</v>
          </cell>
          <cell r="I50">
            <v>67690707</v>
          </cell>
          <cell r="J50">
            <v>115119294</v>
          </cell>
          <cell r="K50">
            <v>107518607</v>
          </cell>
          <cell r="L50">
            <v>134207196</v>
          </cell>
          <cell r="M50">
            <v>115436887</v>
          </cell>
          <cell r="N50">
            <v>131843297</v>
          </cell>
          <cell r="O50">
            <v>115653650</v>
          </cell>
          <cell r="P50">
            <v>141288861</v>
          </cell>
          <cell r="U50">
            <v>277685178</v>
          </cell>
          <cell r="V50">
            <v>249594846</v>
          </cell>
          <cell r="W50">
            <v>247736859</v>
          </cell>
          <cell r="X50">
            <v>252280982</v>
          </cell>
          <cell r="Y50">
            <v>173564998</v>
          </cell>
          <cell r="Z50">
            <v>242253530</v>
          </cell>
          <cell r="AA50">
            <v>275563125</v>
          </cell>
          <cell r="AB50">
            <v>279896916</v>
          </cell>
          <cell r="AC50">
            <v>236959578</v>
          </cell>
          <cell r="AD50">
            <v>281398349</v>
          </cell>
          <cell r="AE50">
            <v>272510814</v>
          </cell>
          <cell r="AF50">
            <v>291287595</v>
          </cell>
        </row>
        <row r="52">
          <cell r="E52">
            <v>3</v>
          </cell>
          <cell r="F52">
            <v>0</v>
          </cell>
          <cell r="G52">
            <v>2</v>
          </cell>
          <cell r="H52">
            <v>1</v>
          </cell>
          <cell r="I52">
            <v>1</v>
          </cell>
          <cell r="J52">
            <v>0</v>
          </cell>
          <cell r="K52">
            <v>4</v>
          </cell>
          <cell r="L52">
            <v>1</v>
          </cell>
          <cell r="M52">
            <v>0</v>
          </cell>
          <cell r="N52">
            <v>4</v>
          </cell>
          <cell r="O52">
            <v>2</v>
          </cell>
          <cell r="P52">
            <v>3</v>
          </cell>
          <cell r="U52">
            <v>15</v>
          </cell>
          <cell r="V52">
            <v>10</v>
          </cell>
          <cell r="W52">
            <v>22</v>
          </cell>
          <cell r="X52">
            <v>7</v>
          </cell>
          <cell r="Y52">
            <v>16</v>
          </cell>
          <cell r="Z52">
            <v>9</v>
          </cell>
          <cell r="AA52">
            <v>9</v>
          </cell>
          <cell r="AB52">
            <v>13</v>
          </cell>
          <cell r="AC52">
            <v>12</v>
          </cell>
          <cell r="AD52">
            <v>14</v>
          </cell>
          <cell r="AE52">
            <v>7</v>
          </cell>
          <cell r="AF52">
            <v>22</v>
          </cell>
        </row>
        <row r="53">
          <cell r="E53">
            <v>750.5</v>
          </cell>
          <cell r="F53">
            <v>0</v>
          </cell>
          <cell r="G53">
            <v>474.20000000000005</v>
          </cell>
          <cell r="H53">
            <v>330.6</v>
          </cell>
          <cell r="I53">
            <v>263.39999999999998</v>
          </cell>
          <cell r="J53">
            <v>0</v>
          </cell>
          <cell r="K53">
            <v>1112.3</v>
          </cell>
          <cell r="L53">
            <v>286.2</v>
          </cell>
          <cell r="M53">
            <v>0</v>
          </cell>
          <cell r="N53">
            <v>1182.5</v>
          </cell>
          <cell r="O53">
            <v>556.4</v>
          </cell>
          <cell r="P53">
            <v>804.8</v>
          </cell>
          <cell r="U53">
            <v>2983</v>
          </cell>
          <cell r="V53">
            <v>2217.7999999999997</v>
          </cell>
          <cell r="W53">
            <v>4712.5</v>
          </cell>
          <cell r="X53">
            <v>1722.6</v>
          </cell>
          <cell r="Y53">
            <v>3519.1</v>
          </cell>
          <cell r="Z53">
            <v>2554.3000000000002</v>
          </cell>
          <cell r="AA53">
            <v>2209.1999999999998</v>
          </cell>
          <cell r="AB53">
            <v>3205.4999999999995</v>
          </cell>
          <cell r="AC53">
            <v>2327.4</v>
          </cell>
          <cell r="AD53">
            <v>3219.8</v>
          </cell>
          <cell r="AE53">
            <v>1647.5</v>
          </cell>
          <cell r="AF53">
            <v>5657.6</v>
          </cell>
        </row>
        <row r="54">
          <cell r="E54">
            <v>808562</v>
          </cell>
          <cell r="F54">
            <v>0</v>
          </cell>
          <cell r="G54">
            <v>494150</v>
          </cell>
          <cell r="H54">
            <v>359904</v>
          </cell>
          <cell r="I54">
            <v>173243</v>
          </cell>
          <cell r="J54">
            <v>0</v>
          </cell>
          <cell r="K54">
            <v>1031436</v>
          </cell>
          <cell r="L54">
            <v>225021</v>
          </cell>
          <cell r="M54">
            <v>0</v>
          </cell>
          <cell r="N54">
            <v>1370668</v>
          </cell>
          <cell r="O54">
            <v>608415</v>
          </cell>
          <cell r="P54">
            <v>862302</v>
          </cell>
          <cell r="U54">
            <v>2971862</v>
          </cell>
          <cell r="V54">
            <v>1583565</v>
          </cell>
          <cell r="W54">
            <v>4355581</v>
          </cell>
          <cell r="X54">
            <v>1763411</v>
          </cell>
          <cell r="Y54">
            <v>2437418</v>
          </cell>
          <cell r="Z54">
            <v>1519897</v>
          </cell>
          <cell r="AA54">
            <v>1979354</v>
          </cell>
          <cell r="AB54">
            <v>2785360</v>
          </cell>
          <cell r="AC54">
            <v>2489422</v>
          </cell>
          <cell r="AD54">
            <v>3304910</v>
          </cell>
          <cell r="AE54">
            <v>1620553</v>
          </cell>
          <cell r="AF54">
            <v>4144490</v>
          </cell>
        </row>
      </sheetData>
      <sheetData sheetId="21">
        <row r="9">
          <cell r="E9">
            <v>5</v>
          </cell>
          <cell r="F9">
            <v>7</v>
          </cell>
          <cell r="G9">
            <v>2</v>
          </cell>
          <cell r="H9">
            <v>5</v>
          </cell>
          <cell r="I9">
            <v>2</v>
          </cell>
          <cell r="J9">
            <v>1</v>
          </cell>
          <cell r="K9">
            <v>3</v>
          </cell>
          <cell r="L9">
            <v>3</v>
          </cell>
          <cell r="M9">
            <v>6</v>
          </cell>
          <cell r="N9">
            <v>2</v>
          </cell>
          <cell r="O9">
            <v>4</v>
          </cell>
          <cell r="P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E10">
            <v>2651.8</v>
          </cell>
          <cell r="F10">
            <v>3515.5000000000005</v>
          </cell>
          <cell r="G10">
            <v>1015.8</v>
          </cell>
          <cell r="H10">
            <v>2402.8000000000002</v>
          </cell>
          <cell r="I10">
            <v>1119.5999999999999</v>
          </cell>
          <cell r="J10">
            <v>581.6</v>
          </cell>
          <cell r="K10">
            <v>1507.4</v>
          </cell>
          <cell r="L10">
            <v>1705.3</v>
          </cell>
          <cell r="M10">
            <v>3600.7</v>
          </cell>
          <cell r="N10">
            <v>1172.2</v>
          </cell>
          <cell r="O10">
            <v>2105.8000000000002</v>
          </cell>
          <cell r="P10">
            <v>520.29999999999995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E11">
            <v>5392647</v>
          </cell>
          <cell r="F11">
            <v>6519241</v>
          </cell>
          <cell r="G11">
            <v>2035945</v>
          </cell>
          <cell r="H11">
            <v>5008700</v>
          </cell>
          <cell r="I11">
            <v>2210927</v>
          </cell>
          <cell r="J11">
            <v>1260653</v>
          </cell>
          <cell r="K11">
            <v>2926931</v>
          </cell>
          <cell r="L11">
            <v>3657198</v>
          </cell>
          <cell r="M11">
            <v>8197113</v>
          </cell>
          <cell r="N11">
            <v>2161043</v>
          </cell>
          <cell r="O11">
            <v>4062217</v>
          </cell>
          <cell r="P11">
            <v>1067656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3">
          <cell r="E13">
            <v>24</v>
          </cell>
          <cell r="F13">
            <v>26</v>
          </cell>
          <cell r="G13">
            <v>24</v>
          </cell>
          <cell r="H13">
            <v>17</v>
          </cell>
          <cell r="I13">
            <v>15</v>
          </cell>
          <cell r="J13">
            <v>17</v>
          </cell>
          <cell r="K13">
            <v>21</v>
          </cell>
          <cell r="L13">
            <v>17</v>
          </cell>
          <cell r="M13">
            <v>27</v>
          </cell>
          <cell r="N13">
            <v>16</v>
          </cell>
          <cell r="O13">
            <v>17</v>
          </cell>
          <cell r="P13">
            <v>28</v>
          </cell>
          <cell r="U13">
            <v>2</v>
          </cell>
          <cell r="V13">
            <v>4</v>
          </cell>
          <cell r="W13">
            <v>5</v>
          </cell>
          <cell r="X13">
            <v>6</v>
          </cell>
          <cell r="Y13">
            <v>0</v>
          </cell>
          <cell r="Z13">
            <v>1</v>
          </cell>
          <cell r="AA13">
            <v>2</v>
          </cell>
          <cell r="AB13">
            <v>5</v>
          </cell>
          <cell r="AC13">
            <v>5</v>
          </cell>
          <cell r="AD13">
            <v>6</v>
          </cell>
          <cell r="AE13">
            <v>8</v>
          </cell>
          <cell r="AF13">
            <v>3</v>
          </cell>
        </row>
        <row r="14">
          <cell r="E14">
            <v>13174.4</v>
          </cell>
          <cell r="F14">
            <v>13316.199999999999</v>
          </cell>
          <cell r="G14">
            <v>12098.699999999999</v>
          </cell>
          <cell r="H14">
            <v>8939.9</v>
          </cell>
          <cell r="I14">
            <v>7964.4999999999991</v>
          </cell>
          <cell r="J14">
            <v>8664.6</v>
          </cell>
          <cell r="K14">
            <v>11038.299999999997</v>
          </cell>
          <cell r="L14">
            <v>9018.1</v>
          </cell>
          <cell r="M14">
            <v>13984.699999999997</v>
          </cell>
          <cell r="N14">
            <v>8524.8000000000011</v>
          </cell>
          <cell r="O14">
            <v>8576.9000000000015</v>
          </cell>
          <cell r="P14">
            <v>14266.599999999999</v>
          </cell>
          <cell r="U14">
            <v>1366.7</v>
          </cell>
          <cell r="V14">
            <v>2253.9</v>
          </cell>
          <cell r="W14">
            <v>2612.6</v>
          </cell>
          <cell r="X14">
            <v>3259.0000000000005</v>
          </cell>
          <cell r="Y14">
            <v>0</v>
          </cell>
          <cell r="Z14">
            <v>481.2</v>
          </cell>
          <cell r="AA14">
            <v>981.69999999999993</v>
          </cell>
          <cell r="AB14">
            <v>2849.2</v>
          </cell>
          <cell r="AC14">
            <v>2699.7</v>
          </cell>
          <cell r="AD14">
            <v>3456.0999999999995</v>
          </cell>
          <cell r="AE14">
            <v>4547.1000000000004</v>
          </cell>
          <cell r="AF14">
            <v>1399.9</v>
          </cell>
        </row>
        <row r="15">
          <cell r="E15">
            <v>24289358</v>
          </cell>
          <cell r="F15">
            <v>23551049</v>
          </cell>
          <cell r="G15">
            <v>21018938</v>
          </cell>
          <cell r="H15">
            <v>17062452</v>
          </cell>
          <cell r="I15">
            <v>14181854</v>
          </cell>
          <cell r="J15">
            <v>16153263</v>
          </cell>
          <cell r="K15">
            <v>19782832</v>
          </cell>
          <cell r="L15">
            <v>16608045</v>
          </cell>
          <cell r="M15">
            <v>26807623</v>
          </cell>
          <cell r="N15">
            <v>14912944</v>
          </cell>
          <cell r="O15">
            <v>14447498</v>
          </cell>
          <cell r="P15">
            <v>25317481</v>
          </cell>
          <cell r="U15">
            <v>2269656</v>
          </cell>
          <cell r="V15">
            <v>3691324</v>
          </cell>
          <cell r="W15">
            <v>4381125</v>
          </cell>
          <cell r="X15">
            <v>5443201</v>
          </cell>
          <cell r="Y15">
            <v>0</v>
          </cell>
          <cell r="Z15">
            <v>806048</v>
          </cell>
          <cell r="AA15">
            <v>1539452</v>
          </cell>
          <cell r="AB15">
            <v>4909174</v>
          </cell>
          <cell r="AC15">
            <v>4990902</v>
          </cell>
          <cell r="AD15">
            <v>5207532</v>
          </cell>
          <cell r="AE15">
            <v>6940653</v>
          </cell>
          <cell r="AF15">
            <v>2075533</v>
          </cell>
        </row>
        <row r="17">
          <cell r="E17">
            <v>22</v>
          </cell>
          <cell r="F17">
            <v>21</v>
          </cell>
          <cell r="G17">
            <v>24</v>
          </cell>
          <cell r="H17">
            <v>45</v>
          </cell>
          <cell r="I17">
            <v>33</v>
          </cell>
          <cell r="J17">
            <v>26</v>
          </cell>
          <cell r="K17">
            <v>25</v>
          </cell>
          <cell r="L17">
            <v>25</v>
          </cell>
          <cell r="M17">
            <v>24</v>
          </cell>
          <cell r="N17">
            <v>19</v>
          </cell>
          <cell r="O17">
            <v>15</v>
          </cell>
          <cell r="P17">
            <v>16</v>
          </cell>
          <cell r="U17">
            <v>15</v>
          </cell>
          <cell r="V17">
            <v>16</v>
          </cell>
          <cell r="W17">
            <v>31</v>
          </cell>
          <cell r="X17">
            <v>20</v>
          </cell>
          <cell r="Y17">
            <v>19</v>
          </cell>
          <cell r="Z17">
            <v>18</v>
          </cell>
          <cell r="AA17">
            <v>21</v>
          </cell>
          <cell r="AB17">
            <v>36</v>
          </cell>
          <cell r="AC17">
            <v>32</v>
          </cell>
          <cell r="AD17">
            <v>26</v>
          </cell>
          <cell r="AE17">
            <v>27</v>
          </cell>
          <cell r="AF17">
            <v>46</v>
          </cell>
        </row>
        <row r="18">
          <cell r="E18">
            <v>10783.699999999999</v>
          </cell>
          <cell r="F18">
            <v>10696.1</v>
          </cell>
          <cell r="G18">
            <v>12180.499999999998</v>
          </cell>
          <cell r="H18">
            <v>22154.6</v>
          </cell>
          <cell r="I18">
            <v>16065.6</v>
          </cell>
          <cell r="J18">
            <v>12829.500000000002</v>
          </cell>
          <cell r="K18">
            <v>12315.7</v>
          </cell>
          <cell r="L18">
            <v>13036.000000000002</v>
          </cell>
          <cell r="M18">
            <v>11749</v>
          </cell>
          <cell r="N18">
            <v>9597.2000000000007</v>
          </cell>
          <cell r="O18">
            <v>7140.7</v>
          </cell>
          <cell r="P18">
            <v>8221</v>
          </cell>
          <cell r="U18">
            <v>8280.2000000000007</v>
          </cell>
          <cell r="V18">
            <v>8936.6999999999989</v>
          </cell>
          <cell r="W18">
            <v>15810.5</v>
          </cell>
          <cell r="X18">
            <v>11209.199999999999</v>
          </cell>
          <cell r="Y18">
            <v>10260.4</v>
          </cell>
          <cell r="Z18">
            <v>9630.4</v>
          </cell>
          <cell r="AA18">
            <v>10743.1</v>
          </cell>
          <cell r="AB18">
            <v>18825.699999999997</v>
          </cell>
          <cell r="AC18">
            <v>16709.899999999998</v>
          </cell>
          <cell r="AD18">
            <v>13829.099999999997</v>
          </cell>
          <cell r="AE18">
            <v>14483.7</v>
          </cell>
          <cell r="AF18">
            <v>24564.999999999996</v>
          </cell>
        </row>
        <row r="19">
          <cell r="E19">
            <v>18853037</v>
          </cell>
          <cell r="F19">
            <v>17878268</v>
          </cell>
          <cell r="G19">
            <v>19692338</v>
          </cell>
          <cell r="H19">
            <v>37235895</v>
          </cell>
          <cell r="I19">
            <v>24724602</v>
          </cell>
          <cell r="J19">
            <v>21091691</v>
          </cell>
          <cell r="K19">
            <v>19138765</v>
          </cell>
          <cell r="L19">
            <v>20989856</v>
          </cell>
          <cell r="M19">
            <v>19780231</v>
          </cell>
          <cell r="N19">
            <v>14483037</v>
          </cell>
          <cell r="O19">
            <v>10626410</v>
          </cell>
          <cell r="P19">
            <v>12843794</v>
          </cell>
          <cell r="U19">
            <v>13452275</v>
          </cell>
          <cell r="V19">
            <v>14074128</v>
          </cell>
          <cell r="W19">
            <v>24308845</v>
          </cell>
          <cell r="X19">
            <v>16837365</v>
          </cell>
          <cell r="Y19">
            <v>15327982</v>
          </cell>
          <cell r="Z19">
            <v>14105649</v>
          </cell>
          <cell r="AA19">
            <v>15442223</v>
          </cell>
          <cell r="AB19">
            <v>27642363</v>
          </cell>
          <cell r="AC19">
            <v>26207297</v>
          </cell>
          <cell r="AD19">
            <v>18997486</v>
          </cell>
          <cell r="AE19">
            <v>19814329</v>
          </cell>
          <cell r="AF19">
            <v>35403357</v>
          </cell>
        </row>
        <row r="21">
          <cell r="E21">
            <v>11</v>
          </cell>
          <cell r="F21">
            <v>13</v>
          </cell>
          <cell r="G21">
            <v>7</v>
          </cell>
          <cell r="H21">
            <v>11</v>
          </cell>
          <cell r="I21">
            <v>12</v>
          </cell>
          <cell r="J21">
            <v>8</v>
          </cell>
          <cell r="K21">
            <v>12</v>
          </cell>
          <cell r="L21">
            <v>11</v>
          </cell>
          <cell r="M21">
            <v>6</v>
          </cell>
          <cell r="N21">
            <v>7</v>
          </cell>
          <cell r="O21">
            <v>4</v>
          </cell>
          <cell r="P21">
            <v>4</v>
          </cell>
          <cell r="U21">
            <v>30</v>
          </cell>
          <cell r="V21">
            <v>29</v>
          </cell>
          <cell r="W21">
            <v>27</v>
          </cell>
          <cell r="X21">
            <v>19</v>
          </cell>
          <cell r="Y21">
            <v>34</v>
          </cell>
          <cell r="Z21">
            <v>24</v>
          </cell>
          <cell r="AA21">
            <v>47</v>
          </cell>
          <cell r="AB21">
            <v>47</v>
          </cell>
          <cell r="AC21">
            <v>41</v>
          </cell>
          <cell r="AD21">
            <v>41</v>
          </cell>
          <cell r="AE21">
            <v>59</v>
          </cell>
          <cell r="AF21">
            <v>56</v>
          </cell>
        </row>
        <row r="22">
          <cell r="E22">
            <v>4999.3999999999996</v>
          </cell>
          <cell r="F22">
            <v>6304.4</v>
          </cell>
          <cell r="G22">
            <v>3513.6000000000004</v>
          </cell>
          <cell r="H22">
            <v>5556.0000000000009</v>
          </cell>
          <cell r="I22">
            <v>5918.9000000000005</v>
          </cell>
          <cell r="J22">
            <v>4112.8999999999996</v>
          </cell>
          <cell r="K22">
            <v>5623.9</v>
          </cell>
          <cell r="L22">
            <v>5327.1</v>
          </cell>
          <cell r="M22">
            <v>3119.7</v>
          </cell>
          <cell r="N22">
            <v>3740.8</v>
          </cell>
          <cell r="O22">
            <v>2148.4</v>
          </cell>
          <cell r="P22">
            <v>2084.6999999999998</v>
          </cell>
          <cell r="U22">
            <v>14374.700000000003</v>
          </cell>
          <cell r="V22">
            <v>14530.899999999998</v>
          </cell>
          <cell r="W22">
            <v>12528.6</v>
          </cell>
          <cell r="X22">
            <v>8568.0999999999985</v>
          </cell>
          <cell r="Y22">
            <v>16824.400000000001</v>
          </cell>
          <cell r="Z22">
            <v>11608.299999999997</v>
          </cell>
          <cell r="AA22">
            <v>22892.7</v>
          </cell>
          <cell r="AB22">
            <v>22278.399999999994</v>
          </cell>
          <cell r="AC22">
            <v>20957.699999999993</v>
          </cell>
          <cell r="AD22">
            <v>20816.700000000004</v>
          </cell>
          <cell r="AE22">
            <v>29616.300000000007</v>
          </cell>
          <cell r="AF22">
            <v>28804.100000000002</v>
          </cell>
        </row>
        <row r="23">
          <cell r="E23">
            <v>8212791</v>
          </cell>
          <cell r="F23">
            <v>9491752</v>
          </cell>
          <cell r="G23">
            <v>5405645</v>
          </cell>
          <cell r="H23">
            <v>8552028</v>
          </cell>
          <cell r="I23">
            <v>7598897</v>
          </cell>
          <cell r="J23">
            <v>5966930</v>
          </cell>
          <cell r="K23">
            <v>7426575</v>
          </cell>
          <cell r="L23">
            <v>7175074</v>
          </cell>
          <cell r="M23">
            <v>4372372</v>
          </cell>
          <cell r="N23">
            <v>5191947</v>
          </cell>
          <cell r="O23">
            <v>2993606</v>
          </cell>
          <cell r="P23">
            <v>2756992</v>
          </cell>
          <cell r="U23">
            <v>19938252</v>
          </cell>
          <cell r="V23">
            <v>21164554</v>
          </cell>
          <cell r="W23">
            <v>16038936</v>
          </cell>
          <cell r="X23">
            <v>11110785</v>
          </cell>
          <cell r="Y23">
            <v>22476992</v>
          </cell>
          <cell r="Z23">
            <v>14930051</v>
          </cell>
          <cell r="AA23">
            <v>27880018</v>
          </cell>
          <cell r="AB23">
            <v>27439323</v>
          </cell>
          <cell r="AC23">
            <v>29885624</v>
          </cell>
          <cell r="AD23">
            <v>25833212</v>
          </cell>
          <cell r="AE23">
            <v>34255734</v>
          </cell>
          <cell r="AF23">
            <v>39181400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U25">
            <v>1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1</v>
          </cell>
          <cell r="AC25">
            <v>2</v>
          </cell>
          <cell r="AD25">
            <v>1</v>
          </cell>
          <cell r="AE25">
            <v>0</v>
          </cell>
          <cell r="AF25">
            <v>1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U26">
            <v>275.2</v>
          </cell>
          <cell r="V26">
            <v>176.2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188.1</v>
          </cell>
          <cell r="AC26">
            <v>454</v>
          </cell>
          <cell r="AD26">
            <v>174.7</v>
          </cell>
          <cell r="AE26">
            <v>0</v>
          </cell>
          <cell r="AF26">
            <v>217.8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U27">
            <v>313265</v>
          </cell>
          <cell r="V27">
            <v>40914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105840</v>
          </cell>
          <cell r="AC27">
            <v>387817</v>
          </cell>
          <cell r="AD27">
            <v>86979</v>
          </cell>
          <cell r="AE27">
            <v>0</v>
          </cell>
          <cell r="AF27">
            <v>189825</v>
          </cell>
        </row>
        <row r="36">
          <cell r="E36">
            <v>5</v>
          </cell>
          <cell r="F36">
            <v>3</v>
          </cell>
          <cell r="G36">
            <v>3</v>
          </cell>
          <cell r="H36">
            <v>1</v>
          </cell>
          <cell r="I36">
            <v>3</v>
          </cell>
          <cell r="J36">
            <v>1</v>
          </cell>
          <cell r="K36">
            <v>1</v>
          </cell>
          <cell r="L36">
            <v>4</v>
          </cell>
          <cell r="M36">
            <v>0</v>
          </cell>
          <cell r="N36">
            <v>4</v>
          </cell>
          <cell r="O36">
            <v>2</v>
          </cell>
          <cell r="P36">
            <v>5</v>
          </cell>
          <cell r="U36">
            <v>10</v>
          </cell>
          <cell r="V36">
            <v>10</v>
          </cell>
          <cell r="W36">
            <v>5</v>
          </cell>
          <cell r="X36">
            <v>6</v>
          </cell>
          <cell r="Y36">
            <v>5</v>
          </cell>
          <cell r="Z36">
            <v>2</v>
          </cell>
          <cell r="AA36">
            <v>4</v>
          </cell>
          <cell r="AB36">
            <v>7</v>
          </cell>
          <cell r="AC36">
            <v>6</v>
          </cell>
          <cell r="AD36">
            <v>6</v>
          </cell>
          <cell r="AE36">
            <v>6</v>
          </cell>
          <cell r="AF36">
            <v>6</v>
          </cell>
        </row>
        <row r="37">
          <cell r="E37">
            <v>2436.5</v>
          </cell>
          <cell r="F37">
            <v>1691.9</v>
          </cell>
          <cell r="G37">
            <v>1687.9</v>
          </cell>
          <cell r="H37">
            <v>524.70000000000005</v>
          </cell>
          <cell r="I37">
            <v>1570.2</v>
          </cell>
          <cell r="J37">
            <v>663.3</v>
          </cell>
          <cell r="K37">
            <v>522.79999999999995</v>
          </cell>
          <cell r="L37">
            <v>2281</v>
          </cell>
          <cell r="M37">
            <v>0</v>
          </cell>
          <cell r="N37">
            <v>2383.1</v>
          </cell>
          <cell r="O37">
            <v>1096.5</v>
          </cell>
          <cell r="P37">
            <v>3102.1</v>
          </cell>
          <cell r="U37">
            <v>5088.3</v>
          </cell>
          <cell r="V37">
            <v>5207.4000000000005</v>
          </cell>
          <cell r="W37">
            <v>2703.7</v>
          </cell>
          <cell r="X37">
            <v>2927.5</v>
          </cell>
          <cell r="Y37">
            <v>2689.8</v>
          </cell>
          <cell r="Z37">
            <v>1244.9000000000001</v>
          </cell>
          <cell r="AA37">
            <v>2030.2</v>
          </cell>
          <cell r="AB37">
            <v>3986.3</v>
          </cell>
          <cell r="AC37">
            <v>3600.7</v>
          </cell>
          <cell r="AD37">
            <v>3555.3</v>
          </cell>
          <cell r="AE37">
            <v>3202.3</v>
          </cell>
          <cell r="AF37">
            <v>3622.3999999999996</v>
          </cell>
        </row>
        <row r="38">
          <cell r="E38">
            <v>4679820</v>
          </cell>
          <cell r="F38">
            <v>3093148</v>
          </cell>
          <cell r="G38">
            <v>3233969</v>
          </cell>
          <cell r="H38">
            <v>1029083</v>
          </cell>
          <cell r="I38">
            <v>3137978</v>
          </cell>
          <cell r="J38">
            <v>1184866</v>
          </cell>
          <cell r="K38">
            <v>971717</v>
          </cell>
          <cell r="L38">
            <v>4601610</v>
          </cell>
          <cell r="M38">
            <v>0</v>
          </cell>
          <cell r="N38">
            <v>4389853</v>
          </cell>
          <cell r="O38">
            <v>2028820</v>
          </cell>
          <cell r="P38">
            <v>5771433</v>
          </cell>
          <cell r="U38">
            <v>10072467</v>
          </cell>
          <cell r="V38">
            <v>9612389</v>
          </cell>
          <cell r="W38">
            <v>5269914</v>
          </cell>
          <cell r="X38">
            <v>6037783</v>
          </cell>
          <cell r="Y38">
            <v>5348905</v>
          </cell>
          <cell r="Z38">
            <v>2445519</v>
          </cell>
          <cell r="AA38">
            <v>3898648</v>
          </cell>
          <cell r="AB38">
            <v>8258808</v>
          </cell>
          <cell r="AC38">
            <v>8197113</v>
          </cell>
          <cell r="AD38">
            <v>6550896</v>
          </cell>
          <cell r="AE38">
            <v>6091037</v>
          </cell>
          <cell r="AF38">
            <v>6839089</v>
          </cell>
        </row>
        <row r="40">
          <cell r="E40">
            <v>62</v>
          </cell>
          <cell r="F40">
            <v>45</v>
          </cell>
          <cell r="G40">
            <v>55</v>
          </cell>
          <cell r="H40">
            <v>38</v>
          </cell>
          <cell r="I40">
            <v>41</v>
          </cell>
          <cell r="J40">
            <v>51</v>
          </cell>
          <cell r="K40">
            <v>41</v>
          </cell>
          <cell r="L40">
            <v>58</v>
          </cell>
          <cell r="M40">
            <v>49</v>
          </cell>
          <cell r="N40">
            <v>44</v>
          </cell>
          <cell r="O40">
            <v>48</v>
          </cell>
          <cell r="P40">
            <v>67</v>
          </cell>
          <cell r="U40">
            <v>88</v>
          </cell>
          <cell r="V40">
            <v>75</v>
          </cell>
          <cell r="W40">
            <v>84</v>
          </cell>
          <cell r="X40">
            <v>61</v>
          </cell>
          <cell r="Y40">
            <v>56</v>
          </cell>
          <cell r="Z40">
            <v>69</v>
          </cell>
          <cell r="AA40">
            <v>64</v>
          </cell>
          <cell r="AB40">
            <v>80</v>
          </cell>
          <cell r="AC40">
            <v>81</v>
          </cell>
          <cell r="AD40">
            <v>66</v>
          </cell>
          <cell r="AE40">
            <v>73</v>
          </cell>
          <cell r="AF40">
            <v>98</v>
          </cell>
        </row>
        <row r="41">
          <cell r="E41">
            <v>34657.899999999994</v>
          </cell>
          <cell r="F41">
            <v>24102.100000000002</v>
          </cell>
          <cell r="G41">
            <v>28204.599999999995</v>
          </cell>
          <cell r="H41">
            <v>19930.099999999995</v>
          </cell>
          <cell r="I41">
            <v>21632.199999999997</v>
          </cell>
          <cell r="J41">
            <v>26364.800000000003</v>
          </cell>
          <cell r="K41">
            <v>21676.5</v>
          </cell>
          <cell r="L41">
            <v>30443.200000000008</v>
          </cell>
          <cell r="M41">
            <v>25907.8</v>
          </cell>
          <cell r="N41">
            <v>23021.000000000007</v>
          </cell>
          <cell r="O41">
            <v>26156.2</v>
          </cell>
          <cell r="P41">
            <v>35625.899999999994</v>
          </cell>
          <cell r="U41">
            <v>49198.999999999993</v>
          </cell>
          <cell r="V41">
            <v>39672.200000000004</v>
          </cell>
          <cell r="W41">
            <v>42915.899999999994</v>
          </cell>
          <cell r="X41">
            <v>32128.999999999993</v>
          </cell>
          <cell r="Y41">
            <v>29596.699999999997</v>
          </cell>
          <cell r="Z41">
            <v>35510.6</v>
          </cell>
          <cell r="AA41">
            <v>33696.499999999993</v>
          </cell>
          <cell r="AB41">
            <v>42310.500000000007</v>
          </cell>
          <cell r="AC41">
            <v>42592.2</v>
          </cell>
          <cell r="AD41">
            <v>35001.900000000009</v>
          </cell>
          <cell r="AE41">
            <v>39280.200000000004</v>
          </cell>
          <cell r="AF41">
            <v>51292.399999999994</v>
          </cell>
        </row>
        <row r="42">
          <cell r="E42">
            <v>63189728</v>
          </cell>
          <cell r="F42">
            <v>41262313</v>
          </cell>
          <cell r="G42">
            <v>48160863</v>
          </cell>
          <cell r="H42">
            <v>36283965</v>
          </cell>
          <cell r="I42">
            <v>36690060</v>
          </cell>
          <cell r="J42">
            <v>46520374</v>
          </cell>
          <cell r="K42">
            <v>37941245</v>
          </cell>
          <cell r="L42">
            <v>54655181</v>
          </cell>
          <cell r="M42">
            <v>50552908</v>
          </cell>
          <cell r="N42">
            <v>38711412</v>
          </cell>
          <cell r="O42">
            <v>43587860</v>
          </cell>
          <cell r="P42">
            <v>60232607</v>
          </cell>
          <cell r="U42">
            <v>89748742</v>
          </cell>
          <cell r="V42">
            <v>68504686</v>
          </cell>
          <cell r="W42">
            <v>73560926</v>
          </cell>
          <cell r="X42">
            <v>58789618</v>
          </cell>
          <cell r="Y42">
            <v>50871914</v>
          </cell>
          <cell r="Z42">
            <v>63479685</v>
          </cell>
          <cell r="AA42">
            <v>59263529</v>
          </cell>
          <cell r="AB42">
            <v>76172400</v>
          </cell>
          <cell r="AC42">
            <v>82351433</v>
          </cell>
          <cell r="AD42">
            <v>58831888</v>
          </cell>
          <cell r="AE42">
            <v>64976011</v>
          </cell>
          <cell r="AF42">
            <v>87625621</v>
          </cell>
        </row>
        <row r="44">
          <cell r="E44">
            <v>135</v>
          </cell>
          <cell r="F44">
            <v>152</v>
          </cell>
          <cell r="G44">
            <v>207</v>
          </cell>
          <cell r="H44">
            <v>147</v>
          </cell>
          <cell r="I44">
            <v>158</v>
          </cell>
          <cell r="J44">
            <v>148</v>
          </cell>
          <cell r="K44">
            <v>179</v>
          </cell>
          <cell r="L44">
            <v>178</v>
          </cell>
          <cell r="M44">
            <v>170</v>
          </cell>
          <cell r="N44">
            <v>157</v>
          </cell>
          <cell r="O44">
            <v>156</v>
          </cell>
          <cell r="P44">
            <v>142</v>
          </cell>
          <cell r="U44">
            <v>172</v>
          </cell>
          <cell r="V44">
            <v>189</v>
          </cell>
          <cell r="W44">
            <v>262</v>
          </cell>
          <cell r="X44">
            <v>212</v>
          </cell>
          <cell r="Y44">
            <v>210</v>
          </cell>
          <cell r="Z44">
            <v>192</v>
          </cell>
          <cell r="AA44">
            <v>225</v>
          </cell>
          <cell r="AB44">
            <v>239</v>
          </cell>
          <cell r="AC44">
            <v>226</v>
          </cell>
          <cell r="AD44">
            <v>202</v>
          </cell>
          <cell r="AE44">
            <v>198</v>
          </cell>
          <cell r="AF44">
            <v>204</v>
          </cell>
        </row>
        <row r="45">
          <cell r="E45">
            <v>68273.300000000017</v>
          </cell>
          <cell r="F45">
            <v>77231.099999999991</v>
          </cell>
          <cell r="G45">
            <v>99808.999999999985</v>
          </cell>
          <cell r="H45">
            <v>72690.600000000006</v>
          </cell>
          <cell r="I45">
            <v>77540.199999999983</v>
          </cell>
          <cell r="J45">
            <v>73313.699999999983</v>
          </cell>
          <cell r="K45">
            <v>87466.099999999991</v>
          </cell>
          <cell r="L45">
            <v>88800.599999999991</v>
          </cell>
          <cell r="M45">
            <v>85210.4</v>
          </cell>
          <cell r="N45">
            <v>79346.599999999991</v>
          </cell>
          <cell r="O45">
            <v>79750.899999999994</v>
          </cell>
          <cell r="P45">
            <v>72494.399999999994</v>
          </cell>
          <cell r="U45">
            <v>87337.200000000012</v>
          </cell>
          <cell r="V45">
            <v>96863.9</v>
          </cell>
          <cell r="W45">
            <v>127799.99999999999</v>
          </cell>
          <cell r="X45">
            <v>106054.40000000001</v>
          </cell>
          <cell r="Y45">
            <v>103866.19999999998</v>
          </cell>
          <cell r="Z45">
            <v>95773.599999999977</v>
          </cell>
          <cell r="AA45">
            <v>110524.9</v>
          </cell>
          <cell r="AB45">
            <v>120662.29999999999</v>
          </cell>
          <cell r="AC45">
            <v>113669.29999999999</v>
          </cell>
          <cell r="AD45">
            <v>102772.89999999998</v>
          </cell>
          <cell r="AE45">
            <v>101375.29999999999</v>
          </cell>
          <cell r="AF45">
            <v>105280.4</v>
          </cell>
        </row>
        <row r="46">
          <cell r="E46">
            <v>117277652</v>
          </cell>
          <cell r="F46">
            <v>126733349</v>
          </cell>
          <cell r="G46">
            <v>161416147</v>
          </cell>
          <cell r="H46">
            <v>119848981</v>
          </cell>
          <cell r="I46">
            <v>117066222</v>
          </cell>
          <cell r="J46">
            <v>117012783</v>
          </cell>
          <cell r="K46">
            <v>136750814</v>
          </cell>
          <cell r="L46">
            <v>139185305</v>
          </cell>
          <cell r="M46">
            <v>144606275</v>
          </cell>
          <cell r="N46">
            <v>119794551</v>
          </cell>
          <cell r="O46">
            <v>117614587</v>
          </cell>
          <cell r="P46">
            <v>109535985</v>
          </cell>
          <cell r="U46">
            <v>149582964</v>
          </cell>
          <cell r="V46">
            <v>158685745</v>
          </cell>
          <cell r="W46">
            <v>205417330</v>
          </cell>
          <cell r="X46">
            <v>173922241</v>
          </cell>
          <cell r="Y46">
            <v>157118806</v>
          </cell>
          <cell r="Z46">
            <v>152210123</v>
          </cell>
          <cell r="AA46">
            <v>171331802</v>
          </cell>
          <cell r="AB46">
            <v>187817524</v>
          </cell>
          <cell r="AC46">
            <v>190593803</v>
          </cell>
          <cell r="AD46">
            <v>153275074</v>
          </cell>
          <cell r="AE46">
            <v>148055326</v>
          </cell>
          <cell r="AF46">
            <v>157783136</v>
          </cell>
        </row>
        <row r="48">
          <cell r="E48">
            <v>124</v>
          </cell>
          <cell r="F48">
            <v>103</v>
          </cell>
          <cell r="G48">
            <v>154</v>
          </cell>
          <cell r="H48">
            <v>134</v>
          </cell>
          <cell r="I48">
            <v>151</v>
          </cell>
          <cell r="J48">
            <v>139</v>
          </cell>
          <cell r="K48">
            <v>210</v>
          </cell>
          <cell r="L48">
            <v>199</v>
          </cell>
          <cell r="M48">
            <v>160</v>
          </cell>
          <cell r="N48">
            <v>126</v>
          </cell>
          <cell r="O48">
            <v>164</v>
          </cell>
          <cell r="P48">
            <v>144</v>
          </cell>
          <cell r="U48">
            <v>165</v>
          </cell>
          <cell r="V48">
            <v>145</v>
          </cell>
          <cell r="W48">
            <v>188</v>
          </cell>
          <cell r="X48">
            <v>164</v>
          </cell>
          <cell r="Y48">
            <v>197</v>
          </cell>
          <cell r="Z48">
            <v>171</v>
          </cell>
          <cell r="AA48">
            <v>269</v>
          </cell>
          <cell r="AB48">
            <v>257</v>
          </cell>
          <cell r="AC48">
            <v>207</v>
          </cell>
          <cell r="AD48">
            <v>174</v>
          </cell>
          <cell r="AE48">
            <v>227</v>
          </cell>
          <cell r="AF48">
            <v>204</v>
          </cell>
        </row>
        <row r="49">
          <cell r="E49">
            <v>61165.700000000004</v>
          </cell>
          <cell r="F49">
            <v>49608.499999999985</v>
          </cell>
          <cell r="G49">
            <v>70677.399999999994</v>
          </cell>
          <cell r="H49">
            <v>64081.8</v>
          </cell>
          <cell r="I49">
            <v>70237.199999999983</v>
          </cell>
          <cell r="J49">
            <v>65621</v>
          </cell>
          <cell r="K49">
            <v>97602.799999999974</v>
          </cell>
          <cell r="L49">
            <v>94575.299999999988</v>
          </cell>
          <cell r="M49">
            <v>75423.10000000002</v>
          </cell>
          <cell r="N49">
            <v>60732.9</v>
          </cell>
          <cell r="O49">
            <v>79156.200000000012</v>
          </cell>
          <cell r="P49">
            <v>68916.800000000003</v>
          </cell>
          <cell r="U49">
            <v>80539.8</v>
          </cell>
          <cell r="V49">
            <v>70443.799999999988</v>
          </cell>
          <cell r="W49">
            <v>86719.6</v>
          </cell>
          <cell r="X49">
            <v>78205.899999999994</v>
          </cell>
          <cell r="Y49">
            <v>92980.499999999971</v>
          </cell>
          <cell r="Z49">
            <v>81342.2</v>
          </cell>
          <cell r="AA49">
            <v>126119.39999999997</v>
          </cell>
          <cell r="AB49">
            <v>122180.79999999999</v>
          </cell>
          <cell r="AC49">
            <v>99500.500000000015</v>
          </cell>
          <cell r="AD49">
            <v>85290.400000000009</v>
          </cell>
          <cell r="AE49">
            <v>110920.90000000001</v>
          </cell>
          <cell r="AF49">
            <v>99805.6</v>
          </cell>
        </row>
        <row r="50">
          <cell r="E50">
            <v>95781939</v>
          </cell>
          <cell r="F50">
            <v>75811049</v>
          </cell>
          <cell r="G50">
            <v>103871062</v>
          </cell>
          <cell r="H50">
            <v>93398174</v>
          </cell>
          <cell r="I50">
            <v>92013593</v>
          </cell>
          <cell r="J50">
            <v>91374873</v>
          </cell>
          <cell r="K50">
            <v>130379211</v>
          </cell>
          <cell r="L50">
            <v>125379075</v>
          </cell>
          <cell r="M50">
            <v>110183633</v>
          </cell>
          <cell r="N50">
            <v>81318976</v>
          </cell>
          <cell r="O50">
            <v>101822342</v>
          </cell>
          <cell r="P50">
            <v>96810861</v>
          </cell>
          <cell r="U50">
            <v>123932982</v>
          </cell>
          <cell r="V50">
            <v>106467355</v>
          </cell>
          <cell r="W50">
            <v>125315643</v>
          </cell>
          <cell r="X50">
            <v>113060987</v>
          </cell>
          <cell r="Y50">
            <v>122089482</v>
          </cell>
          <cell r="Z50">
            <v>112271854</v>
          </cell>
          <cell r="AA50">
            <v>165685804</v>
          </cell>
          <cell r="AB50">
            <v>159993472</v>
          </cell>
          <cell r="AC50">
            <v>144441629</v>
          </cell>
          <cell r="AD50">
            <v>112344135</v>
          </cell>
          <cell r="AE50">
            <v>139071682</v>
          </cell>
          <cell r="AF50">
            <v>138749253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U52">
            <v>1</v>
          </cell>
          <cell r="V52">
            <v>1</v>
          </cell>
          <cell r="W52">
            <v>0</v>
          </cell>
          <cell r="X52">
            <v>0</v>
          </cell>
          <cell r="Y52">
            <v>1</v>
          </cell>
          <cell r="Z52">
            <v>0</v>
          </cell>
          <cell r="AA52">
            <v>0</v>
          </cell>
          <cell r="AB52">
            <v>1</v>
          </cell>
          <cell r="AC52">
            <v>2</v>
          </cell>
          <cell r="AD52">
            <v>1</v>
          </cell>
          <cell r="AE52">
            <v>0</v>
          </cell>
          <cell r="AF52">
            <v>1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313.8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U53">
            <v>275.2</v>
          </cell>
          <cell r="V53">
            <v>176.2</v>
          </cell>
          <cell r="W53">
            <v>0</v>
          </cell>
          <cell r="X53">
            <v>0</v>
          </cell>
          <cell r="Y53">
            <v>313.8</v>
          </cell>
          <cell r="Z53">
            <v>0</v>
          </cell>
          <cell r="AA53">
            <v>0</v>
          </cell>
          <cell r="AB53">
            <v>188.1</v>
          </cell>
          <cell r="AC53">
            <v>454</v>
          </cell>
          <cell r="AD53">
            <v>174.7</v>
          </cell>
          <cell r="AE53">
            <v>0</v>
          </cell>
          <cell r="AF53">
            <v>217.8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212153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U54">
            <v>313265</v>
          </cell>
          <cell r="V54">
            <v>40914</v>
          </cell>
          <cell r="W54">
            <v>0</v>
          </cell>
          <cell r="X54">
            <v>0</v>
          </cell>
          <cell r="Y54">
            <v>212153</v>
          </cell>
          <cell r="Z54">
            <v>0</v>
          </cell>
          <cell r="AA54">
            <v>0</v>
          </cell>
          <cell r="AB54">
            <v>105840</v>
          </cell>
          <cell r="AC54">
            <v>387817</v>
          </cell>
          <cell r="AD54">
            <v>86979</v>
          </cell>
          <cell r="AE54">
            <v>0</v>
          </cell>
          <cell r="AF54">
            <v>189825</v>
          </cell>
        </row>
      </sheetData>
      <sheetData sheetId="22"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U17">
            <v>0</v>
          </cell>
          <cell r="V17">
            <v>0</v>
          </cell>
          <cell r="W17">
            <v>1</v>
          </cell>
          <cell r="X17">
            <v>0</v>
          </cell>
          <cell r="Y17">
            <v>0</v>
          </cell>
          <cell r="Z17">
            <v>0</v>
          </cell>
          <cell r="AA17">
            <v>1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0</v>
          </cell>
          <cell r="V18">
            <v>0</v>
          </cell>
          <cell r="W18">
            <v>521.29999999999995</v>
          </cell>
          <cell r="X18">
            <v>0</v>
          </cell>
          <cell r="Y18">
            <v>0</v>
          </cell>
          <cell r="Z18">
            <v>0</v>
          </cell>
          <cell r="AA18">
            <v>421.8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U19">
            <v>0</v>
          </cell>
          <cell r="V19">
            <v>0</v>
          </cell>
          <cell r="W19">
            <v>605791</v>
          </cell>
          <cell r="X19">
            <v>0</v>
          </cell>
          <cell r="Y19">
            <v>0</v>
          </cell>
          <cell r="Z19">
            <v>0</v>
          </cell>
          <cell r="AA19">
            <v>447344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U21">
            <v>40</v>
          </cell>
          <cell r="V21">
            <v>54</v>
          </cell>
          <cell r="W21">
            <v>58</v>
          </cell>
          <cell r="X21">
            <v>30</v>
          </cell>
          <cell r="Y21">
            <v>43</v>
          </cell>
          <cell r="Z21">
            <v>60</v>
          </cell>
          <cell r="AA21">
            <v>40</v>
          </cell>
          <cell r="AB21">
            <v>36</v>
          </cell>
          <cell r="AC21">
            <v>16</v>
          </cell>
          <cell r="AD21">
            <v>25</v>
          </cell>
          <cell r="AE21">
            <v>34</v>
          </cell>
          <cell r="AF21">
            <v>57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U22">
            <v>15910.000000000002</v>
          </cell>
          <cell r="V22">
            <v>22318.000000000004</v>
          </cell>
          <cell r="W22">
            <v>23446.799999999999</v>
          </cell>
          <cell r="X22">
            <v>12348.3</v>
          </cell>
          <cell r="Y22">
            <v>17279.599999999999</v>
          </cell>
          <cell r="Z22">
            <v>23822</v>
          </cell>
          <cell r="AA22">
            <v>16384.8</v>
          </cell>
          <cell r="AB22">
            <v>15157.5</v>
          </cell>
          <cell r="AC22">
            <v>6641.0999999999995</v>
          </cell>
          <cell r="AD22">
            <v>10519.400000000001</v>
          </cell>
          <cell r="AE22">
            <v>14080.199999999999</v>
          </cell>
          <cell r="AF22">
            <v>22753.9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U23">
            <v>13615931</v>
          </cell>
          <cell r="V23">
            <v>18307855</v>
          </cell>
          <cell r="W23">
            <v>19977572</v>
          </cell>
          <cell r="X23">
            <v>12084291</v>
          </cell>
          <cell r="Y23">
            <v>13510568</v>
          </cell>
          <cell r="Z23">
            <v>19784707</v>
          </cell>
          <cell r="AA23">
            <v>13406404</v>
          </cell>
          <cell r="AB23">
            <v>13851115</v>
          </cell>
          <cell r="AC23">
            <v>4504864</v>
          </cell>
          <cell r="AD23">
            <v>7846403</v>
          </cell>
          <cell r="AE23">
            <v>9927968</v>
          </cell>
          <cell r="AF23">
            <v>14576442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U25">
            <v>93</v>
          </cell>
          <cell r="V25">
            <v>70</v>
          </cell>
          <cell r="W25">
            <v>97</v>
          </cell>
          <cell r="X25">
            <v>62</v>
          </cell>
          <cell r="Y25">
            <v>111</v>
          </cell>
          <cell r="Z25">
            <v>113</v>
          </cell>
          <cell r="AA25">
            <v>118</v>
          </cell>
          <cell r="AB25">
            <v>62</v>
          </cell>
          <cell r="AC25">
            <v>40</v>
          </cell>
          <cell r="AD25">
            <v>82</v>
          </cell>
          <cell r="AE25">
            <v>106</v>
          </cell>
          <cell r="AF25">
            <v>131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U26">
            <v>27590.699999999997</v>
          </cell>
          <cell r="V26">
            <v>20336.2</v>
          </cell>
          <cell r="W26">
            <v>27006.9</v>
          </cell>
          <cell r="X26">
            <v>17861.199999999997</v>
          </cell>
          <cell r="Y26">
            <v>31240.300000000003</v>
          </cell>
          <cell r="Z26">
            <v>32125.300000000003</v>
          </cell>
          <cell r="AA26">
            <v>32544.500000000004</v>
          </cell>
          <cell r="AB26">
            <v>18364.600000000002</v>
          </cell>
          <cell r="AC26">
            <v>11451.400000000001</v>
          </cell>
          <cell r="AD26">
            <v>24902.600000000002</v>
          </cell>
          <cell r="AE26">
            <v>32435.100000000002</v>
          </cell>
          <cell r="AF26">
            <v>39908.199999999997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U27">
            <v>16457843</v>
          </cell>
          <cell r="V27">
            <v>11453940</v>
          </cell>
          <cell r="W27">
            <v>17781361</v>
          </cell>
          <cell r="X27">
            <v>12015587</v>
          </cell>
          <cell r="Y27">
            <v>16547376</v>
          </cell>
          <cell r="Z27">
            <v>18140866</v>
          </cell>
          <cell r="AA27">
            <v>17848385</v>
          </cell>
          <cell r="AB27">
            <v>9668903</v>
          </cell>
          <cell r="AC27">
            <v>4916416</v>
          </cell>
          <cell r="AD27">
            <v>13890203</v>
          </cell>
          <cell r="AE27">
            <v>17464022</v>
          </cell>
          <cell r="AF27">
            <v>22380846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0</v>
          </cell>
          <cell r="AA44">
            <v>1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1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444</v>
          </cell>
          <cell r="U45">
            <v>0</v>
          </cell>
          <cell r="V45">
            <v>0</v>
          </cell>
          <cell r="W45">
            <v>521.29999999999995</v>
          </cell>
          <cell r="X45">
            <v>0</v>
          </cell>
          <cell r="Y45">
            <v>0</v>
          </cell>
          <cell r="Z45">
            <v>0</v>
          </cell>
          <cell r="AA45">
            <v>421.8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444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305934</v>
          </cell>
          <cell r="U46">
            <v>0</v>
          </cell>
          <cell r="V46">
            <v>0</v>
          </cell>
          <cell r="W46">
            <v>605791</v>
          </cell>
          <cell r="X46">
            <v>0</v>
          </cell>
          <cell r="Y46">
            <v>0</v>
          </cell>
          <cell r="Z46">
            <v>0</v>
          </cell>
          <cell r="AA46">
            <v>447344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305934</v>
          </cell>
        </row>
        <row r="48">
          <cell r="E48">
            <v>19</v>
          </cell>
          <cell r="F48">
            <v>17</v>
          </cell>
          <cell r="G48">
            <v>29</v>
          </cell>
          <cell r="H48">
            <v>12</v>
          </cell>
          <cell r="I48">
            <v>20</v>
          </cell>
          <cell r="J48">
            <v>18</v>
          </cell>
          <cell r="K48">
            <v>17</v>
          </cell>
          <cell r="L48">
            <v>6</v>
          </cell>
          <cell r="M48">
            <v>4</v>
          </cell>
          <cell r="N48">
            <v>5</v>
          </cell>
          <cell r="O48">
            <v>5</v>
          </cell>
          <cell r="P48">
            <v>21</v>
          </cell>
          <cell r="U48">
            <v>59</v>
          </cell>
          <cell r="V48">
            <v>71</v>
          </cell>
          <cell r="W48">
            <v>87</v>
          </cell>
          <cell r="X48">
            <v>42</v>
          </cell>
          <cell r="Y48">
            <v>63</v>
          </cell>
          <cell r="Z48">
            <v>78</v>
          </cell>
          <cell r="AA48">
            <v>57</v>
          </cell>
          <cell r="AB48">
            <v>42</v>
          </cell>
          <cell r="AC48">
            <v>20</v>
          </cell>
          <cell r="AD48">
            <v>30</v>
          </cell>
          <cell r="AE48">
            <v>39</v>
          </cell>
          <cell r="AF48">
            <v>78</v>
          </cell>
        </row>
        <row r="49">
          <cell r="E49">
            <v>7946.5</v>
          </cell>
          <cell r="F49">
            <v>7193.8999999999987</v>
          </cell>
          <cell r="G49">
            <v>12053.5</v>
          </cell>
          <cell r="H49">
            <v>5029.2</v>
          </cell>
          <cell r="I49">
            <v>8292.4</v>
          </cell>
          <cell r="J49">
            <v>7628.6</v>
          </cell>
          <cell r="K49">
            <v>7301.6999999999989</v>
          </cell>
          <cell r="L49">
            <v>2523.1999999999998</v>
          </cell>
          <cell r="M49">
            <v>1636.4</v>
          </cell>
          <cell r="N49">
            <v>2015.1999999999998</v>
          </cell>
          <cell r="O49">
            <v>2088.9</v>
          </cell>
          <cell r="P49">
            <v>9280.7999999999993</v>
          </cell>
          <cell r="U49">
            <v>23856.5</v>
          </cell>
          <cell r="V49">
            <v>29511.9</v>
          </cell>
          <cell r="W49">
            <v>35500.300000000003</v>
          </cell>
          <cell r="X49">
            <v>17377.5</v>
          </cell>
          <cell r="Y49">
            <v>25572</v>
          </cell>
          <cell r="Z49">
            <v>31450.6</v>
          </cell>
          <cell r="AA49">
            <v>23686.5</v>
          </cell>
          <cell r="AB49">
            <v>17680.7</v>
          </cell>
          <cell r="AC49">
            <v>8277.5</v>
          </cell>
          <cell r="AD49">
            <v>12534.600000000002</v>
          </cell>
          <cell r="AE49">
            <v>16169.099999999999</v>
          </cell>
          <cell r="AF49">
            <v>32034.7</v>
          </cell>
        </row>
        <row r="50">
          <cell r="E50">
            <v>7491780</v>
          </cell>
          <cell r="F50">
            <v>6492134</v>
          </cell>
          <cell r="G50">
            <v>11563796</v>
          </cell>
          <cell r="H50">
            <v>5016939</v>
          </cell>
          <cell r="I50">
            <v>8004375</v>
          </cell>
          <cell r="J50">
            <v>7290701</v>
          </cell>
          <cell r="K50">
            <v>6918287</v>
          </cell>
          <cell r="L50">
            <v>2467837</v>
          </cell>
          <cell r="M50">
            <v>1493086</v>
          </cell>
          <cell r="N50">
            <v>1572255</v>
          </cell>
          <cell r="O50">
            <v>1585143</v>
          </cell>
          <cell r="P50">
            <v>6311321</v>
          </cell>
          <cell r="U50">
            <v>21107711</v>
          </cell>
          <cell r="V50">
            <v>24799989</v>
          </cell>
          <cell r="W50">
            <v>31541368</v>
          </cell>
          <cell r="X50">
            <v>17101230</v>
          </cell>
          <cell r="Y50">
            <v>21514943</v>
          </cell>
          <cell r="Z50">
            <v>27075408</v>
          </cell>
          <cell r="AA50">
            <v>20324691</v>
          </cell>
          <cell r="AB50">
            <v>16318952</v>
          </cell>
          <cell r="AC50">
            <v>5997950</v>
          </cell>
          <cell r="AD50">
            <v>9418658</v>
          </cell>
          <cell r="AE50">
            <v>11513111</v>
          </cell>
          <cell r="AF50">
            <v>20887763</v>
          </cell>
        </row>
        <row r="52">
          <cell r="E52">
            <v>4</v>
          </cell>
          <cell r="F52">
            <v>6</v>
          </cell>
          <cell r="G52">
            <v>4</v>
          </cell>
          <cell r="H52">
            <v>1</v>
          </cell>
          <cell r="I52">
            <v>0</v>
          </cell>
          <cell r="J52">
            <v>8</v>
          </cell>
          <cell r="K52">
            <v>6</v>
          </cell>
          <cell r="L52">
            <v>2</v>
          </cell>
          <cell r="M52">
            <v>1</v>
          </cell>
          <cell r="N52">
            <v>0</v>
          </cell>
          <cell r="O52">
            <v>4</v>
          </cell>
          <cell r="P52">
            <v>13</v>
          </cell>
          <cell r="U52">
            <v>97</v>
          </cell>
          <cell r="V52">
            <v>76</v>
          </cell>
          <cell r="W52">
            <v>101</v>
          </cell>
          <cell r="X52">
            <v>63</v>
          </cell>
          <cell r="Y52">
            <v>111</v>
          </cell>
          <cell r="Z52">
            <v>121</v>
          </cell>
          <cell r="AA52">
            <v>124</v>
          </cell>
          <cell r="AB52">
            <v>64</v>
          </cell>
          <cell r="AC52">
            <v>41</v>
          </cell>
          <cell r="AD52">
            <v>82</v>
          </cell>
          <cell r="AE52">
            <v>110</v>
          </cell>
          <cell r="AF52">
            <v>144</v>
          </cell>
        </row>
        <row r="53">
          <cell r="E53">
            <v>1461.2</v>
          </cell>
          <cell r="F53">
            <v>2361.6</v>
          </cell>
          <cell r="G53">
            <v>1436</v>
          </cell>
          <cell r="H53">
            <v>349.4</v>
          </cell>
          <cell r="I53">
            <v>0</v>
          </cell>
          <cell r="J53">
            <v>2969.2</v>
          </cell>
          <cell r="K53">
            <v>2161.8000000000002</v>
          </cell>
          <cell r="L53">
            <v>883.6</v>
          </cell>
          <cell r="M53">
            <v>389</v>
          </cell>
          <cell r="N53">
            <v>0</v>
          </cell>
          <cell r="O53">
            <v>1585.1</v>
          </cell>
          <cell r="P53">
            <v>5065.3999999999996</v>
          </cell>
          <cell r="U53">
            <v>29051.899999999998</v>
          </cell>
          <cell r="V53">
            <v>22697.8</v>
          </cell>
          <cell r="W53">
            <v>28442.9</v>
          </cell>
          <cell r="X53">
            <v>18210.599999999999</v>
          </cell>
          <cell r="Y53">
            <v>31240.300000000003</v>
          </cell>
          <cell r="Z53">
            <v>35094.5</v>
          </cell>
          <cell r="AA53">
            <v>34706.300000000003</v>
          </cell>
          <cell r="AB53">
            <v>19248.2</v>
          </cell>
          <cell r="AC53">
            <v>11840.400000000001</v>
          </cell>
          <cell r="AD53">
            <v>24902.600000000002</v>
          </cell>
          <cell r="AE53">
            <v>34020.200000000004</v>
          </cell>
          <cell r="AF53">
            <v>44973.599999999999</v>
          </cell>
        </row>
        <row r="54">
          <cell r="E54">
            <v>824829</v>
          </cell>
          <cell r="F54">
            <v>1286402</v>
          </cell>
          <cell r="G54">
            <v>1010292</v>
          </cell>
          <cell r="H54">
            <v>298108</v>
          </cell>
          <cell r="I54">
            <v>0</v>
          </cell>
          <cell r="J54">
            <v>1709430</v>
          </cell>
          <cell r="K54">
            <v>1526613</v>
          </cell>
          <cell r="L54">
            <v>569429</v>
          </cell>
          <cell r="M54">
            <v>168468</v>
          </cell>
          <cell r="N54">
            <v>0</v>
          </cell>
          <cell r="O54">
            <v>1058748</v>
          </cell>
          <cell r="P54">
            <v>3028340</v>
          </cell>
          <cell r="U54">
            <v>17282672</v>
          </cell>
          <cell r="V54">
            <v>12740342</v>
          </cell>
          <cell r="W54">
            <v>18791653</v>
          </cell>
          <cell r="X54">
            <v>12313695</v>
          </cell>
          <cell r="Y54">
            <v>16547376</v>
          </cell>
          <cell r="Z54">
            <v>19850296</v>
          </cell>
          <cell r="AA54">
            <v>19374998</v>
          </cell>
          <cell r="AB54">
            <v>10238332</v>
          </cell>
          <cell r="AC54">
            <v>5084884</v>
          </cell>
          <cell r="AD54">
            <v>13890203</v>
          </cell>
          <cell r="AE54">
            <v>18522770</v>
          </cell>
          <cell r="AF54">
            <v>25409186</v>
          </cell>
        </row>
      </sheetData>
      <sheetData sheetId="23"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4"/>
  </sheetPr>
  <dimension ref="A6:I48"/>
  <sheetViews>
    <sheetView showGridLines="0" tabSelected="1" view="pageBreakPreview" zoomScale="70" zoomScaleNormal="100" zoomScaleSheetLayoutView="70" workbookViewId="0">
      <selection activeCell="A48" sqref="A48"/>
    </sheetView>
  </sheetViews>
  <sheetFormatPr defaultRowHeight="13.5" x14ac:dyDescent="0.15"/>
  <cols>
    <col min="1" max="2" width="9" style="126"/>
    <col min="3" max="3" width="40.75" style="126" customWidth="1"/>
    <col min="4" max="4" width="8.5" style="126" customWidth="1"/>
    <col min="5" max="5" width="9" style="126"/>
    <col min="6" max="6" width="9.375" style="126" customWidth="1"/>
    <col min="7" max="7" width="0.125" style="126" customWidth="1"/>
    <col min="8" max="8" width="9" style="126"/>
    <col min="9" max="9" width="8.25" style="126" customWidth="1"/>
    <col min="10" max="11" width="9" style="126"/>
    <col min="12" max="12" width="8.25" style="126" customWidth="1"/>
    <col min="13" max="14" width="9" style="126"/>
    <col min="15" max="15" width="4.875" style="126" customWidth="1"/>
    <col min="16" max="16" width="9" style="126"/>
    <col min="17" max="17" width="8.25" style="126" customWidth="1"/>
    <col min="18" max="18" width="9" style="126"/>
    <col min="19" max="19" width="9.375" style="126" customWidth="1"/>
    <col min="20" max="27" width="9" style="126"/>
    <col min="28" max="28" width="10.25" style="126" customWidth="1"/>
    <col min="29" max="16384" width="9" style="126"/>
  </cols>
  <sheetData>
    <row r="6" spans="1:9" ht="30.75" x14ac:dyDescent="0.15">
      <c r="A6" s="1273" t="s">
        <v>33</v>
      </c>
      <c r="B6" s="1273"/>
      <c r="C6" s="1273"/>
      <c r="D6" s="1273"/>
      <c r="E6" s="1273"/>
      <c r="F6" s="1273"/>
      <c r="G6" s="1273"/>
    </row>
    <row r="7" spans="1:9" x14ac:dyDescent="0.15">
      <c r="B7" s="280"/>
      <c r="C7" s="280"/>
      <c r="D7" s="280"/>
      <c r="E7" s="280"/>
      <c r="F7" s="280"/>
      <c r="G7" s="280"/>
    </row>
    <row r="8" spans="1:9" x14ac:dyDescent="0.15">
      <c r="B8" s="280"/>
      <c r="C8" s="280"/>
      <c r="D8" s="280"/>
      <c r="E8" s="280"/>
      <c r="F8" s="280"/>
      <c r="G8" s="280"/>
    </row>
    <row r="9" spans="1:9" x14ac:dyDescent="0.15">
      <c r="C9" s="280"/>
      <c r="D9" s="280"/>
      <c r="E9" s="280"/>
      <c r="F9" s="280"/>
      <c r="G9" s="280"/>
    </row>
    <row r="10" spans="1:9" ht="24" x14ac:dyDescent="0.15">
      <c r="A10" s="640"/>
      <c r="B10" s="640"/>
      <c r="C10" s="641" t="s">
        <v>271</v>
      </c>
      <c r="D10" s="640"/>
      <c r="E10" s="640"/>
      <c r="F10" s="640"/>
      <c r="G10" s="640"/>
      <c r="H10" s="640"/>
      <c r="I10" s="640"/>
    </row>
    <row r="11" spans="1:9" ht="20.100000000000001" customHeight="1" x14ac:dyDescent="0.15">
      <c r="A11" s="640"/>
      <c r="B11" s="640"/>
      <c r="C11" s="641"/>
      <c r="D11" s="640"/>
      <c r="E11" s="640"/>
      <c r="F11" s="640"/>
      <c r="G11" s="640"/>
      <c r="H11" s="640"/>
      <c r="I11" s="640"/>
    </row>
    <row r="12" spans="1:9" ht="12" customHeight="1" x14ac:dyDescent="0.15">
      <c r="A12" s="640"/>
      <c r="B12" s="640"/>
      <c r="C12" s="641" t="s">
        <v>272</v>
      </c>
      <c r="D12" s="640"/>
      <c r="E12" s="640"/>
      <c r="F12" s="640"/>
      <c r="G12" s="640"/>
      <c r="H12" s="640"/>
      <c r="I12" s="640"/>
    </row>
    <row r="13" spans="1:9" ht="20.100000000000001" customHeight="1" x14ac:dyDescent="0.15">
      <c r="A13" s="640"/>
      <c r="B13" s="640"/>
      <c r="C13" s="641"/>
      <c r="D13" s="640"/>
      <c r="E13" s="640"/>
      <c r="F13" s="640"/>
      <c r="G13" s="640"/>
      <c r="H13" s="640"/>
      <c r="I13" s="640"/>
    </row>
    <row r="14" spans="1:9" ht="12" customHeight="1" x14ac:dyDescent="0.15">
      <c r="A14" s="640"/>
      <c r="B14" s="640"/>
      <c r="C14" s="641" t="s">
        <v>269</v>
      </c>
      <c r="D14" s="640"/>
      <c r="E14" s="640"/>
      <c r="F14" s="640"/>
      <c r="G14" s="640"/>
      <c r="H14" s="640"/>
      <c r="I14" s="640"/>
    </row>
    <row r="15" spans="1:9" ht="20.100000000000001" customHeight="1" x14ac:dyDescent="0.15">
      <c r="A15" s="640"/>
      <c r="B15" s="640"/>
      <c r="C15" s="641"/>
      <c r="D15" s="640"/>
      <c r="E15" s="640"/>
      <c r="F15" s="640"/>
      <c r="G15" s="640"/>
      <c r="H15" s="640"/>
      <c r="I15" s="640"/>
    </row>
    <row r="16" spans="1:9" ht="12" customHeight="1" x14ac:dyDescent="0.15">
      <c r="A16" s="640"/>
      <c r="B16" s="640"/>
      <c r="C16" s="641" t="s">
        <v>270</v>
      </c>
      <c r="D16" s="640"/>
      <c r="E16" s="640"/>
      <c r="F16" s="640"/>
      <c r="G16" s="640"/>
      <c r="H16" s="640"/>
      <c r="I16" s="640"/>
    </row>
    <row r="17" spans="1:9" ht="20.100000000000001" customHeight="1" x14ac:dyDescent="0.15">
      <c r="A17" s="640"/>
      <c r="B17" s="640"/>
      <c r="C17" s="641"/>
      <c r="D17" s="640"/>
      <c r="E17" s="640"/>
      <c r="F17" s="640"/>
      <c r="G17" s="640"/>
      <c r="H17" s="640"/>
      <c r="I17" s="640"/>
    </row>
    <row r="18" spans="1:9" ht="12" customHeight="1" x14ac:dyDescent="0.15">
      <c r="A18" s="640"/>
      <c r="B18" s="640"/>
      <c r="C18" s="641" t="s">
        <v>247</v>
      </c>
      <c r="D18" s="640"/>
      <c r="E18" s="640"/>
      <c r="F18" s="640"/>
      <c r="G18" s="640"/>
      <c r="H18" s="640"/>
      <c r="I18" s="640"/>
    </row>
    <row r="19" spans="1:9" ht="20.100000000000001" customHeight="1" x14ac:dyDescent="0.15">
      <c r="A19" s="640"/>
      <c r="B19" s="640"/>
      <c r="C19" s="641"/>
      <c r="D19" s="640"/>
      <c r="E19" s="640"/>
      <c r="F19" s="640"/>
      <c r="G19" s="640"/>
      <c r="H19" s="640"/>
      <c r="I19" s="640"/>
    </row>
    <row r="20" spans="1:9" ht="12" customHeight="1" x14ac:dyDescent="0.15">
      <c r="C20" s="641" t="s">
        <v>248</v>
      </c>
    </row>
    <row r="21" spans="1:9" ht="20.100000000000001" customHeight="1" x14ac:dyDescent="0.15">
      <c r="C21" s="642"/>
    </row>
    <row r="22" spans="1:9" ht="12" customHeight="1" x14ac:dyDescent="0.15">
      <c r="C22" s="641" t="s">
        <v>296</v>
      </c>
    </row>
    <row r="23" spans="1:9" ht="20.100000000000001" customHeight="1" x14ac:dyDescent="0.15">
      <c r="C23" s="641"/>
    </row>
    <row r="24" spans="1:9" ht="12" customHeight="1" x14ac:dyDescent="0.15">
      <c r="C24" s="641" t="s">
        <v>298</v>
      </c>
    </row>
    <row r="25" spans="1:9" ht="20.100000000000001" customHeight="1" x14ac:dyDescent="0.15">
      <c r="C25" s="641"/>
    </row>
    <row r="26" spans="1:9" ht="12" customHeight="1" x14ac:dyDescent="0.15">
      <c r="C26" s="641" t="s">
        <v>299</v>
      </c>
    </row>
    <row r="27" spans="1:9" ht="20.100000000000001" customHeight="1" x14ac:dyDescent="0.15">
      <c r="C27" s="641"/>
    </row>
    <row r="28" spans="1:9" ht="12" customHeight="1" x14ac:dyDescent="0.15">
      <c r="C28" s="641" t="s">
        <v>303</v>
      </c>
    </row>
    <row r="29" spans="1:9" ht="20.100000000000001" customHeight="1" x14ac:dyDescent="0.15">
      <c r="C29" s="641"/>
    </row>
    <row r="30" spans="1:9" ht="20.100000000000001" customHeight="1" x14ac:dyDescent="0.15">
      <c r="C30" s="641"/>
    </row>
    <row r="31" spans="1:9" ht="20.100000000000001" customHeight="1" x14ac:dyDescent="0.15">
      <c r="C31" s="643" t="s">
        <v>397</v>
      </c>
      <c r="D31" s="644"/>
      <c r="E31" s="644"/>
      <c r="F31" s="644"/>
    </row>
    <row r="32" spans="1:9" ht="20.100000000000001" customHeight="1" x14ac:dyDescent="0.15">
      <c r="B32" s="644"/>
      <c r="C32" s="643" t="s">
        <v>400</v>
      </c>
      <c r="D32" s="644"/>
      <c r="E32" s="644"/>
      <c r="F32" s="644"/>
    </row>
    <row r="33" spans="1:9" ht="20.100000000000001" customHeight="1" x14ac:dyDescent="0.15">
      <c r="B33" s="644"/>
      <c r="C33" s="643" t="s">
        <v>398</v>
      </c>
      <c r="D33" s="644"/>
      <c r="E33" s="644"/>
      <c r="F33" s="644"/>
    </row>
    <row r="34" spans="1:9" ht="20.100000000000001" customHeight="1" x14ac:dyDescent="0.15">
      <c r="B34" s="644"/>
      <c r="C34" s="643"/>
      <c r="D34" s="644"/>
      <c r="E34" s="644"/>
      <c r="F34" s="644"/>
    </row>
    <row r="35" spans="1:9" ht="20.100000000000001" customHeight="1" x14ac:dyDescent="0.15">
      <c r="B35" s="644"/>
      <c r="C35" s="643"/>
      <c r="D35" s="644"/>
      <c r="E35" s="644"/>
      <c r="F35" s="644"/>
    </row>
    <row r="36" spans="1:9" ht="20.100000000000001" customHeight="1" x14ac:dyDescent="0.15">
      <c r="B36" s="644"/>
      <c r="C36" s="643"/>
      <c r="D36" s="644"/>
      <c r="E36" s="644"/>
      <c r="F36" s="644"/>
    </row>
    <row r="37" spans="1:9" ht="20.100000000000001" customHeight="1" x14ac:dyDescent="0.15">
      <c r="B37" s="644"/>
      <c r="C37" s="643"/>
      <c r="D37" s="644"/>
      <c r="E37" s="644"/>
      <c r="F37" s="644"/>
    </row>
    <row r="38" spans="1:9" ht="20.100000000000001" customHeight="1" x14ac:dyDescent="0.15">
      <c r="B38" s="644"/>
      <c r="C38" s="643"/>
      <c r="D38" s="644"/>
      <c r="E38" s="644"/>
      <c r="F38" s="644"/>
    </row>
    <row r="39" spans="1:9" ht="20.100000000000001" customHeight="1" x14ac:dyDescent="0.15">
      <c r="B39" s="644"/>
      <c r="C39" s="643"/>
      <c r="D39" s="644"/>
      <c r="E39" s="644"/>
      <c r="F39" s="644"/>
    </row>
    <row r="40" spans="1:9" ht="20.100000000000001" customHeight="1" x14ac:dyDescent="0.15">
      <c r="B40" s="644"/>
      <c r="C40" s="643"/>
      <c r="D40" s="644"/>
      <c r="E40" s="644"/>
      <c r="F40" s="644"/>
    </row>
    <row r="41" spans="1:9" ht="20.100000000000001" customHeight="1" x14ac:dyDescent="0.15">
      <c r="B41" s="644"/>
      <c r="C41" s="644"/>
      <c r="D41" s="644"/>
      <c r="E41" s="644"/>
      <c r="F41" s="644"/>
    </row>
    <row r="42" spans="1:9" ht="20.100000000000001" customHeight="1" x14ac:dyDescent="0.15">
      <c r="B42" s="644"/>
      <c r="C42" s="644"/>
      <c r="D42" s="644"/>
      <c r="E42" s="644"/>
      <c r="F42" s="644"/>
    </row>
    <row r="43" spans="1:9" ht="20.100000000000001" customHeight="1" x14ac:dyDescent="0.15">
      <c r="B43" s="644"/>
      <c r="C43" s="644"/>
      <c r="D43" s="644"/>
      <c r="E43" s="644"/>
      <c r="F43" s="644"/>
    </row>
    <row r="44" spans="1:9" ht="20.100000000000001" customHeight="1" x14ac:dyDescent="0.15">
      <c r="B44" s="644"/>
      <c r="C44" s="644"/>
      <c r="D44" s="644"/>
      <c r="E44" s="644"/>
      <c r="F44" s="644"/>
    </row>
    <row r="45" spans="1:9" ht="20.100000000000001" customHeight="1" x14ac:dyDescent="0.15">
      <c r="B45" s="644"/>
      <c r="C45" s="644"/>
      <c r="D45" s="644"/>
      <c r="E45" s="644"/>
      <c r="F45" s="644"/>
    </row>
    <row r="46" spans="1:9" ht="19.5" customHeight="1" x14ac:dyDescent="0.15">
      <c r="C46" s="645"/>
    </row>
    <row r="47" spans="1:9" ht="12.95" customHeight="1" x14ac:dyDescent="0.15">
      <c r="A47" s="1274" t="s">
        <v>520</v>
      </c>
      <c r="B47" s="1274"/>
      <c r="C47" s="1274"/>
      <c r="D47" s="1274"/>
      <c r="E47" s="1274"/>
      <c r="F47" s="1274"/>
      <c r="G47" s="484"/>
      <c r="H47" s="484"/>
      <c r="I47" s="484"/>
    </row>
    <row r="48" spans="1:9" x14ac:dyDescent="0.15">
      <c r="A48" s="484"/>
      <c r="B48" s="484"/>
      <c r="C48" s="484"/>
      <c r="D48" s="484"/>
      <c r="E48" s="484"/>
      <c r="F48" s="484"/>
      <c r="G48" s="484"/>
      <c r="H48" s="484"/>
      <c r="I48" s="484"/>
    </row>
  </sheetData>
  <mergeCells count="2">
    <mergeCell ref="A6:G6"/>
    <mergeCell ref="A47:F47"/>
  </mergeCells>
  <phoneticPr fontId="2"/>
  <pageMargins left="0.78740157480314965" right="0.78740157480314965" top="0.51181102362204722" bottom="0.51181102362204722" header="0.31496062992125984" footer="0.31496062992125984"/>
  <pageSetup paperSize="9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</sheetPr>
  <dimension ref="B1:Y65"/>
  <sheetViews>
    <sheetView showGridLines="0" view="pageBreakPreview" topLeftCell="A43" zoomScaleNormal="100" zoomScaleSheetLayoutView="100" workbookViewId="0">
      <selection activeCell="M63" sqref="M63"/>
    </sheetView>
  </sheetViews>
  <sheetFormatPr defaultRowHeight="13.5" x14ac:dyDescent="0.15"/>
  <cols>
    <col min="1" max="1" width="2.625" style="324" customWidth="1"/>
    <col min="2" max="3" width="3.125" style="324" customWidth="1"/>
    <col min="4" max="4" width="9.75" style="324" customWidth="1"/>
    <col min="5" max="5" width="13.75" style="324" customWidth="1"/>
    <col min="6" max="6" width="15.75" style="324" customWidth="1"/>
    <col min="7" max="7" width="8.625" style="324" customWidth="1"/>
    <col min="8" max="8" width="11.75" style="324" customWidth="1"/>
    <col min="9" max="9" width="8.75" style="324" customWidth="1"/>
    <col min="10" max="12" width="7.75" style="324" customWidth="1"/>
    <col min="13" max="13" width="3.75" style="324" customWidth="1"/>
    <col min="14" max="14" width="3.125" style="324" customWidth="1"/>
    <col min="15" max="15" width="4.875" style="324" customWidth="1"/>
    <col min="16" max="16" width="11" style="324" customWidth="1"/>
    <col min="17" max="17" width="13.75" style="324" customWidth="1"/>
    <col min="18" max="18" width="16.75" style="324" customWidth="1"/>
    <col min="19" max="19" width="9.375" style="324" customWidth="1"/>
    <col min="20" max="20" width="11.75" style="324" customWidth="1"/>
    <col min="21" max="21" width="9.25" style="324" customWidth="1"/>
    <col min="22" max="24" width="7.75" style="324" customWidth="1"/>
    <col min="25" max="27" width="9" style="324"/>
    <col min="28" max="28" width="10.25" style="324" customWidth="1"/>
    <col min="29" max="16384" width="9" style="324"/>
  </cols>
  <sheetData>
    <row r="1" spans="2:25" ht="24.95" customHeight="1" x14ac:dyDescent="0.15"/>
    <row r="2" spans="2:25" ht="24.95" customHeight="1" x14ac:dyDescent="0.15"/>
    <row r="3" spans="2:25" ht="16.5" customHeight="1" x14ac:dyDescent="0.2">
      <c r="B3" s="1375" t="s">
        <v>252</v>
      </c>
      <c r="C3" s="1376"/>
      <c r="D3" s="1376"/>
      <c r="G3" s="280"/>
    </row>
    <row r="4" spans="2:25" ht="3.75" customHeight="1" x14ac:dyDescent="0.2">
      <c r="B4" s="493"/>
      <c r="C4" s="279"/>
      <c r="G4" s="280"/>
    </row>
    <row r="5" spans="2:25" ht="15.95" customHeight="1" x14ac:dyDescent="0.2">
      <c r="B5" s="280"/>
      <c r="C5" s="280"/>
      <c r="D5" s="1377" t="s">
        <v>281</v>
      </c>
      <c r="E5" s="1376"/>
      <c r="F5" s="280"/>
      <c r="G5" s="280"/>
      <c r="H5" s="322"/>
      <c r="I5" s="322"/>
      <c r="J5" s="322"/>
      <c r="K5" s="322"/>
      <c r="L5" s="322"/>
      <c r="M5" s="322"/>
      <c r="P5" s="279"/>
    </row>
    <row r="6" spans="2:25" ht="3.75" customHeight="1" x14ac:dyDescent="0.2">
      <c r="B6" s="280"/>
      <c r="C6" s="280"/>
      <c r="D6" s="494"/>
      <c r="E6" s="280"/>
      <c r="F6" s="280"/>
      <c r="G6" s="280"/>
      <c r="H6" s="322"/>
      <c r="I6" s="322"/>
      <c r="J6" s="322"/>
      <c r="K6" s="322"/>
      <c r="L6" s="322"/>
      <c r="M6" s="322"/>
      <c r="P6" s="279"/>
    </row>
    <row r="7" spans="2:25" ht="15" customHeight="1" x14ac:dyDescent="0.15">
      <c r="B7" s="195"/>
      <c r="C7" s="195"/>
      <c r="D7" s="495" t="s">
        <v>282</v>
      </c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495" t="s">
        <v>72</v>
      </c>
      <c r="Q7" s="195"/>
      <c r="R7" s="195"/>
      <c r="S7" s="195"/>
      <c r="T7" s="195"/>
      <c r="U7" s="195"/>
      <c r="V7" s="195"/>
      <c r="W7" s="195"/>
      <c r="X7" s="195"/>
    </row>
    <row r="8" spans="2:25" ht="14.45" customHeight="1" x14ac:dyDescent="0.15">
      <c r="B8" s="496"/>
      <c r="C8" s="497"/>
      <c r="D8" s="1264" t="s">
        <v>21</v>
      </c>
      <c r="E8" s="499" t="s">
        <v>22</v>
      </c>
      <c r="F8" s="500" t="s">
        <v>23</v>
      </c>
      <c r="G8" s="191" t="s">
        <v>211</v>
      </c>
      <c r="H8" s="192" t="s">
        <v>212</v>
      </c>
      <c r="I8" s="192" t="s">
        <v>350</v>
      </c>
      <c r="J8" s="1379" t="s">
        <v>399</v>
      </c>
      <c r="K8" s="1380"/>
      <c r="L8" s="1381"/>
      <c r="M8" s="501"/>
      <c r="N8" s="496"/>
      <c r="O8" s="497"/>
      <c r="P8" s="1264" t="s">
        <v>21</v>
      </c>
      <c r="Q8" s="499" t="s">
        <v>22</v>
      </c>
      <c r="R8" s="500" t="s">
        <v>23</v>
      </c>
      <c r="S8" s="191" t="s">
        <v>211</v>
      </c>
      <c r="T8" s="192" t="s">
        <v>212</v>
      </c>
      <c r="U8" s="192" t="s">
        <v>218</v>
      </c>
      <c r="V8" s="1379" t="s">
        <v>399</v>
      </c>
      <c r="W8" s="1380"/>
      <c r="X8" s="1381"/>
    </row>
    <row r="9" spans="2:25" ht="14.45" customHeight="1" x14ac:dyDescent="0.15">
      <c r="B9" s="502"/>
      <c r="C9" s="503"/>
      <c r="D9" s="504" t="s">
        <v>216</v>
      </c>
      <c r="E9" s="505" t="s">
        <v>382</v>
      </c>
      <c r="F9" s="193" t="s">
        <v>217</v>
      </c>
      <c r="G9" s="193" t="s">
        <v>220</v>
      </c>
      <c r="H9" s="194" t="s">
        <v>221</v>
      </c>
      <c r="I9" s="194" t="s">
        <v>355</v>
      </c>
      <c r="J9" s="506" t="s">
        <v>214</v>
      </c>
      <c r="K9" s="507" t="s">
        <v>215</v>
      </c>
      <c r="L9" s="508" t="s">
        <v>213</v>
      </c>
      <c r="M9" s="501"/>
      <c r="N9" s="502"/>
      <c r="O9" s="503"/>
      <c r="P9" s="504" t="s">
        <v>216</v>
      </c>
      <c r="Q9" s="505" t="s">
        <v>382</v>
      </c>
      <c r="R9" s="193" t="s">
        <v>217</v>
      </c>
      <c r="S9" s="193" t="s">
        <v>220</v>
      </c>
      <c r="T9" s="194" t="s">
        <v>221</v>
      </c>
      <c r="U9" s="194" t="s">
        <v>0</v>
      </c>
      <c r="V9" s="506" t="s">
        <v>214</v>
      </c>
      <c r="W9" s="507" t="s">
        <v>215</v>
      </c>
      <c r="X9" s="508" t="s">
        <v>213</v>
      </c>
    </row>
    <row r="10" spans="2:25" ht="14.45" customHeight="1" x14ac:dyDescent="0.15">
      <c r="B10" s="1382" t="s">
        <v>209</v>
      </c>
      <c r="C10" s="509">
        <v>5</v>
      </c>
      <c r="D10" s="997">
        <v>1707</v>
      </c>
      <c r="E10" s="1003">
        <v>787642</v>
      </c>
      <c r="F10" s="735">
        <v>2111165713</v>
      </c>
      <c r="G10" s="821">
        <f>IF(D10=0,"   －",E10/D10)</f>
        <v>461.41886350322204</v>
      </c>
      <c r="H10" s="820">
        <f>IF(D10=0,"   －",F10/D10)</f>
        <v>1236769.6033977738</v>
      </c>
      <c r="I10" s="1016">
        <f>IF($D$33=0,"－",D10/$D$33*100)</f>
        <v>13.757253384912961</v>
      </c>
      <c r="J10" s="825">
        <v>4399</v>
      </c>
      <c r="K10" s="826">
        <v>1080</v>
      </c>
      <c r="L10" s="842">
        <f>IF(E10 = 0, 0, F10/E10)</f>
        <v>2680.3620337666098</v>
      </c>
      <c r="M10" s="511"/>
      <c r="N10" s="1382" t="s">
        <v>339</v>
      </c>
      <c r="O10" s="509">
        <v>5</v>
      </c>
      <c r="P10" s="997">
        <v>4185</v>
      </c>
      <c r="Q10" s="1003">
        <v>2181430</v>
      </c>
      <c r="R10" s="735">
        <v>6213219020</v>
      </c>
      <c r="S10" s="820">
        <f>IF(P10=0,"   －",Q10/P10)</f>
        <v>521.24970131421742</v>
      </c>
      <c r="T10" s="820">
        <f t="shared" ref="T10:T33" si="0">IF(P10=0,"   －",R10/P10)</f>
        <v>1484640.1481481481</v>
      </c>
      <c r="U10" s="1021">
        <f>IF($P$33=0,"－",P10/$P$33*100)</f>
        <v>54.878048780487809</v>
      </c>
      <c r="V10" s="825">
        <v>6482</v>
      </c>
      <c r="W10" s="826">
        <v>1405</v>
      </c>
      <c r="X10" s="842">
        <f>IF(Q10 = 0, 0, R10/Q10)</f>
        <v>2848.2321321335089</v>
      </c>
      <c r="Y10" s="1238"/>
    </row>
    <row r="11" spans="2:25" ht="14.45" customHeight="1" x14ac:dyDescent="0.15">
      <c r="B11" s="1378"/>
      <c r="C11" s="512">
        <v>4</v>
      </c>
      <c r="D11" s="998">
        <v>2308</v>
      </c>
      <c r="E11" s="1004">
        <v>1019502.6</v>
      </c>
      <c r="F11" s="736">
        <v>2314051288</v>
      </c>
      <c r="G11" s="821">
        <f t="shared" ref="G11:G21" si="1">IF(D11=0,"   －",E11/D11)</f>
        <v>441.72556325823223</v>
      </c>
      <c r="H11" s="821">
        <f t="shared" ref="H11:H33" si="2">IF(D11=0,"   －",F11/D11)</f>
        <v>1002621.8752166377</v>
      </c>
      <c r="I11" s="1017">
        <f>IF($D$33=0,"－",D11/$D$33*100)</f>
        <v>18.600902643455836</v>
      </c>
      <c r="J11" s="827">
        <v>3157</v>
      </c>
      <c r="K11" s="828">
        <v>1080</v>
      </c>
      <c r="L11" s="843">
        <f t="shared" ref="L11:L33" si="3">IF(E11 = 0, 0, F11/E11)</f>
        <v>2269.7845871114014</v>
      </c>
      <c r="M11" s="511"/>
      <c r="N11" s="1378"/>
      <c r="O11" s="512">
        <v>4</v>
      </c>
      <c r="P11" s="998">
        <v>2383</v>
      </c>
      <c r="Q11" s="1004">
        <v>1178290.7</v>
      </c>
      <c r="R11" s="736">
        <v>2936583587</v>
      </c>
      <c r="S11" s="821">
        <f>IF(P11=0,"   －",Q11/P11)</f>
        <v>494.45686109945444</v>
      </c>
      <c r="T11" s="821">
        <f t="shared" si="0"/>
        <v>1232305.3239613932</v>
      </c>
      <c r="U11" s="1022">
        <f>IF($P$33=0,"－",P11/$P$33*100)</f>
        <v>31.248360870705483</v>
      </c>
      <c r="V11" s="827">
        <v>3278</v>
      </c>
      <c r="W11" s="828">
        <v>604</v>
      </c>
      <c r="X11" s="843">
        <f t="shared" ref="X11:X33" si="4">IF(Q11 = 0, 0, R11/Q11)</f>
        <v>2492.2403164176717</v>
      </c>
      <c r="Y11" s="725"/>
    </row>
    <row r="12" spans="2:25" ht="14.45" customHeight="1" x14ac:dyDescent="0.15">
      <c r="B12" s="1378"/>
      <c r="C12" s="512">
        <v>3</v>
      </c>
      <c r="D12" s="998">
        <v>1904</v>
      </c>
      <c r="E12" s="1004">
        <v>809344.5</v>
      </c>
      <c r="F12" s="736">
        <v>1494624955</v>
      </c>
      <c r="G12" s="821">
        <f t="shared" si="1"/>
        <v>425.07589285714283</v>
      </c>
      <c r="H12" s="821">
        <f t="shared" si="2"/>
        <v>784992.09821428568</v>
      </c>
      <c r="I12" s="1017">
        <f>IF($D$33=0,"－",D12/$D$33*100)</f>
        <v>15.344938749194068</v>
      </c>
      <c r="J12" s="827">
        <v>2658</v>
      </c>
      <c r="K12" s="828">
        <v>1080</v>
      </c>
      <c r="L12" s="843">
        <f t="shared" si="3"/>
        <v>1846.7104613671929</v>
      </c>
      <c r="M12" s="511"/>
      <c r="N12" s="1378"/>
      <c r="O12" s="512">
        <v>3</v>
      </c>
      <c r="P12" s="998">
        <v>646</v>
      </c>
      <c r="Q12" s="1004">
        <v>308865.7</v>
      </c>
      <c r="R12" s="736">
        <v>693175700</v>
      </c>
      <c r="S12" s="821">
        <f t="shared" ref="S12:S33" si="5">IF(P12=0,"   －",Q12/P12)</f>
        <v>478.12027863777092</v>
      </c>
      <c r="T12" s="821">
        <f t="shared" si="0"/>
        <v>1073027.399380805</v>
      </c>
      <c r="U12" s="1022">
        <f t="shared" ref="U12:U33" si="6">IF($P$33=0,"－",P12/$P$33*100)</f>
        <v>8.47102019407291</v>
      </c>
      <c r="V12" s="827">
        <v>2594</v>
      </c>
      <c r="W12" s="828">
        <v>872</v>
      </c>
      <c r="X12" s="843">
        <f t="shared" si="4"/>
        <v>2244.2624739490334</v>
      </c>
      <c r="Y12" s="725"/>
    </row>
    <row r="13" spans="2:25" ht="14.45" customHeight="1" x14ac:dyDescent="0.15">
      <c r="B13" s="1378"/>
      <c r="C13" s="512">
        <v>2</v>
      </c>
      <c r="D13" s="998">
        <v>2649</v>
      </c>
      <c r="E13" s="1004">
        <v>1051796.8</v>
      </c>
      <c r="F13" s="737">
        <v>1571139482</v>
      </c>
      <c r="G13" s="821">
        <f t="shared" si="1"/>
        <v>397.05428463571161</v>
      </c>
      <c r="H13" s="821">
        <f t="shared" si="2"/>
        <v>593106.63722159306</v>
      </c>
      <c r="I13" s="1017">
        <f t="shared" ref="I13:I33" si="7">IF($D$33=0,"－",D13/$D$33*100)</f>
        <v>21.349129593810446</v>
      </c>
      <c r="J13" s="827">
        <v>2409</v>
      </c>
      <c r="K13" s="828">
        <v>684</v>
      </c>
      <c r="L13" s="843">
        <f t="shared" si="3"/>
        <v>1493.7671249807947</v>
      </c>
      <c r="M13" s="511"/>
      <c r="N13" s="1378"/>
      <c r="O13" s="512">
        <v>2</v>
      </c>
      <c r="P13" s="998">
        <v>90</v>
      </c>
      <c r="Q13" s="1004">
        <v>40798.699999999997</v>
      </c>
      <c r="R13" s="736">
        <v>78977340</v>
      </c>
      <c r="S13" s="821">
        <f t="shared" si="5"/>
        <v>453.31888888888886</v>
      </c>
      <c r="T13" s="821">
        <f t="shared" si="0"/>
        <v>877526</v>
      </c>
      <c r="U13" s="1022">
        <f t="shared" si="6"/>
        <v>1.1801730920535012</v>
      </c>
      <c r="V13" s="827">
        <v>2462</v>
      </c>
      <c r="W13" s="828">
        <v>1135</v>
      </c>
      <c r="X13" s="843">
        <f t="shared" si="4"/>
        <v>1935.7807969371574</v>
      </c>
      <c r="Y13" s="725"/>
    </row>
    <row r="14" spans="2:25" ht="14.45" customHeight="1" x14ac:dyDescent="0.15">
      <c r="B14" s="1378"/>
      <c r="C14" s="515">
        <v>1</v>
      </c>
      <c r="D14" s="998">
        <v>1</v>
      </c>
      <c r="E14" s="1004">
        <v>308.8</v>
      </c>
      <c r="F14" s="737">
        <v>304155</v>
      </c>
      <c r="G14" s="821">
        <f t="shared" si="1"/>
        <v>308.8</v>
      </c>
      <c r="H14" s="821">
        <f t="shared" si="2"/>
        <v>304155</v>
      </c>
      <c r="I14" s="1017">
        <f t="shared" si="7"/>
        <v>8.0593165699548684E-3</v>
      </c>
      <c r="J14" s="827">
        <v>985</v>
      </c>
      <c r="K14" s="828">
        <v>985</v>
      </c>
      <c r="L14" s="843">
        <f t="shared" si="3"/>
        <v>984.95790155440409</v>
      </c>
      <c r="M14" s="511"/>
      <c r="N14" s="1378"/>
      <c r="O14" s="515">
        <v>1</v>
      </c>
      <c r="P14" s="1011">
        <v>0</v>
      </c>
      <c r="Q14" s="1013">
        <v>0</v>
      </c>
      <c r="R14" s="738">
        <v>0</v>
      </c>
      <c r="S14" s="823" t="str">
        <f t="shared" si="5"/>
        <v xml:space="preserve">   －</v>
      </c>
      <c r="T14" s="823" t="str">
        <f t="shared" si="0"/>
        <v xml:space="preserve">   －</v>
      </c>
      <c r="U14" s="1023">
        <f t="shared" si="6"/>
        <v>0</v>
      </c>
      <c r="V14" s="827">
        <v>0</v>
      </c>
      <c r="W14" s="828">
        <v>0</v>
      </c>
      <c r="X14" s="843">
        <f t="shared" si="4"/>
        <v>0</v>
      </c>
      <c r="Y14" s="725"/>
    </row>
    <row r="15" spans="2:25" ht="14.45" customHeight="1" x14ac:dyDescent="0.15">
      <c r="B15" s="1383"/>
      <c r="C15" s="517" t="s">
        <v>14</v>
      </c>
      <c r="D15" s="999">
        <f>SUM(D10:D14)</f>
        <v>8569</v>
      </c>
      <c r="E15" s="1005">
        <f>SUM(E10:E14)</f>
        <v>3668594.7</v>
      </c>
      <c r="F15" s="566">
        <f>SUM(F10:F14)</f>
        <v>7491285593</v>
      </c>
      <c r="G15" s="821">
        <f>IF(D15=0,"   －",E15/D15)</f>
        <v>428.12401680476137</v>
      </c>
      <c r="H15" s="821">
        <f t="shared" si="2"/>
        <v>874231.01797175861</v>
      </c>
      <c r="I15" s="1018">
        <f t="shared" si="7"/>
        <v>69.060283687943254</v>
      </c>
      <c r="J15" s="739">
        <v>4399</v>
      </c>
      <c r="K15" s="740">
        <v>684</v>
      </c>
      <c r="L15" s="844">
        <f t="shared" si="3"/>
        <v>2042.0041475282073</v>
      </c>
      <c r="M15" s="511"/>
      <c r="N15" s="1383"/>
      <c r="O15" s="517" t="s">
        <v>340</v>
      </c>
      <c r="P15" s="1002">
        <f>SUM(P10:P14)</f>
        <v>7304</v>
      </c>
      <c r="Q15" s="1014">
        <f>SUM(Q10:Q14)</f>
        <v>3709385.1000000006</v>
      </c>
      <c r="R15" s="556">
        <f>SUM(R10:R14)</f>
        <v>9921955647</v>
      </c>
      <c r="S15" s="822">
        <f t="shared" si="5"/>
        <v>507.85666757940862</v>
      </c>
      <c r="T15" s="822">
        <f t="shared" si="0"/>
        <v>1358427.6625136912</v>
      </c>
      <c r="U15" s="1024">
        <f t="shared" si="6"/>
        <v>95.777602937319699</v>
      </c>
      <c r="V15" s="829">
        <v>6482</v>
      </c>
      <c r="W15" s="830">
        <v>604</v>
      </c>
      <c r="X15" s="844">
        <f t="shared" si="4"/>
        <v>2674.8249048069983</v>
      </c>
      <c r="Y15" s="725"/>
    </row>
    <row r="16" spans="2:25" ht="14.45" customHeight="1" x14ac:dyDescent="0.15">
      <c r="B16" s="1382" t="s">
        <v>1</v>
      </c>
      <c r="C16" s="509">
        <v>5</v>
      </c>
      <c r="D16" s="997">
        <v>43</v>
      </c>
      <c r="E16" s="1003">
        <v>18951</v>
      </c>
      <c r="F16" s="741">
        <v>46162793</v>
      </c>
      <c r="G16" s="368">
        <f t="shared" si="1"/>
        <v>440.72093023255815</v>
      </c>
      <c r="H16" s="368">
        <f t="shared" si="2"/>
        <v>1073553.3255813953</v>
      </c>
      <c r="I16" s="1016">
        <f t="shared" si="7"/>
        <v>0.3465506125080593</v>
      </c>
      <c r="J16" s="825">
        <v>2892</v>
      </c>
      <c r="K16" s="826">
        <v>1512</v>
      </c>
      <c r="L16" s="842">
        <f>IF(E16 = 0, 0, F16/E16)</f>
        <v>2435.9027491952929</v>
      </c>
      <c r="M16" s="501"/>
      <c r="N16" s="1382" t="s">
        <v>341</v>
      </c>
      <c r="O16" s="509">
        <v>5</v>
      </c>
      <c r="P16" s="997">
        <v>47</v>
      </c>
      <c r="Q16" s="1003">
        <v>22802.9</v>
      </c>
      <c r="R16" s="735">
        <v>56314140</v>
      </c>
      <c r="S16" s="820">
        <f>IF(P16=0,"   －",Q16/P16)</f>
        <v>485.16808510638299</v>
      </c>
      <c r="T16" s="820">
        <f t="shared" si="0"/>
        <v>1198173.1914893617</v>
      </c>
      <c r="U16" s="1021">
        <f t="shared" si="6"/>
        <v>0.61631261473905063</v>
      </c>
      <c r="V16" s="825">
        <v>3280</v>
      </c>
      <c r="W16" s="826">
        <v>1620</v>
      </c>
      <c r="X16" s="842">
        <f>IF(Q16 = 0, 0, R16/Q16)</f>
        <v>2469.6043047156281</v>
      </c>
      <c r="Y16" s="725"/>
    </row>
    <row r="17" spans="2:25" ht="14.45" customHeight="1" x14ac:dyDescent="0.15">
      <c r="B17" s="1378"/>
      <c r="C17" s="512">
        <v>4</v>
      </c>
      <c r="D17" s="998">
        <v>237</v>
      </c>
      <c r="E17" s="1004">
        <v>100872.6</v>
      </c>
      <c r="F17" s="737">
        <v>201658983</v>
      </c>
      <c r="G17" s="824">
        <f t="shared" si="1"/>
        <v>425.62278481012663</v>
      </c>
      <c r="H17" s="824">
        <f t="shared" si="2"/>
        <v>850881.78481012653</v>
      </c>
      <c r="I17" s="1017">
        <f t="shared" si="7"/>
        <v>1.9100580270793037</v>
      </c>
      <c r="J17" s="827">
        <v>2890</v>
      </c>
      <c r="K17" s="828">
        <v>1080</v>
      </c>
      <c r="L17" s="843">
        <f t="shared" si="3"/>
        <v>1999.1452882150354</v>
      </c>
      <c r="M17" s="501"/>
      <c r="N17" s="1378"/>
      <c r="O17" s="512">
        <v>4</v>
      </c>
      <c r="P17" s="998">
        <v>91</v>
      </c>
      <c r="Q17" s="1004">
        <v>44199.9</v>
      </c>
      <c r="R17" s="736">
        <v>102408932</v>
      </c>
      <c r="S17" s="821">
        <f t="shared" si="5"/>
        <v>485.71318681318684</v>
      </c>
      <c r="T17" s="821">
        <f t="shared" si="0"/>
        <v>1125372.8791208791</v>
      </c>
      <c r="U17" s="1022">
        <f t="shared" si="6"/>
        <v>1.1932861264096513</v>
      </c>
      <c r="V17" s="827">
        <v>2864</v>
      </c>
      <c r="W17" s="828">
        <v>1115</v>
      </c>
      <c r="X17" s="843">
        <f t="shared" si="4"/>
        <v>2316.9494048629067</v>
      </c>
      <c r="Y17" s="725"/>
    </row>
    <row r="18" spans="2:25" ht="14.45" customHeight="1" x14ac:dyDescent="0.15">
      <c r="B18" s="1378"/>
      <c r="C18" s="512">
        <v>3</v>
      </c>
      <c r="D18" s="998">
        <v>570</v>
      </c>
      <c r="E18" s="1004">
        <v>230941.6</v>
      </c>
      <c r="F18" s="737">
        <v>381996679</v>
      </c>
      <c r="G18" s="824">
        <f t="shared" si="1"/>
        <v>405.16070175438597</v>
      </c>
      <c r="H18" s="824">
        <f t="shared" si="2"/>
        <v>670169.61228070175</v>
      </c>
      <c r="I18" s="1017">
        <f t="shared" si="7"/>
        <v>4.5938104448742747</v>
      </c>
      <c r="J18" s="827">
        <v>2523</v>
      </c>
      <c r="K18" s="828">
        <v>972</v>
      </c>
      <c r="L18" s="843">
        <f t="shared" si="3"/>
        <v>1654.0834522667203</v>
      </c>
      <c r="M18" s="501"/>
      <c r="N18" s="1378"/>
      <c r="O18" s="512">
        <v>3</v>
      </c>
      <c r="P18" s="998">
        <v>88</v>
      </c>
      <c r="Q18" s="1004">
        <v>37816.9</v>
      </c>
      <c r="R18" s="736">
        <v>78598953</v>
      </c>
      <c r="S18" s="821">
        <f t="shared" si="5"/>
        <v>429.73750000000001</v>
      </c>
      <c r="T18" s="821">
        <f t="shared" si="0"/>
        <v>893169.92045454541</v>
      </c>
      <c r="U18" s="1022">
        <f t="shared" si="6"/>
        <v>1.1539470233412013</v>
      </c>
      <c r="V18" s="827">
        <v>2476</v>
      </c>
      <c r="W18" s="828">
        <v>1404</v>
      </c>
      <c r="X18" s="843">
        <f t="shared" si="4"/>
        <v>2078.4081455645492</v>
      </c>
      <c r="Y18" s="725"/>
    </row>
    <row r="19" spans="2:25" ht="14.45" customHeight="1" x14ac:dyDescent="0.15">
      <c r="B19" s="1378"/>
      <c r="C19" s="512">
        <v>2</v>
      </c>
      <c r="D19" s="998">
        <v>2744</v>
      </c>
      <c r="E19" s="1004">
        <v>982254.6</v>
      </c>
      <c r="F19" s="737">
        <v>1344569751</v>
      </c>
      <c r="G19" s="824">
        <f t="shared" si="1"/>
        <v>357.96450437317782</v>
      </c>
      <c r="H19" s="824">
        <f t="shared" si="2"/>
        <v>490003.55357142858</v>
      </c>
      <c r="I19" s="1017">
        <f t="shared" si="7"/>
        <v>22.114764667956159</v>
      </c>
      <c r="J19" s="827">
        <v>2268</v>
      </c>
      <c r="K19" s="828">
        <v>433</v>
      </c>
      <c r="L19" s="843">
        <f t="shared" si="3"/>
        <v>1368.8607322378537</v>
      </c>
      <c r="M19" s="501"/>
      <c r="N19" s="1378"/>
      <c r="O19" s="512">
        <v>2</v>
      </c>
      <c r="P19" s="998">
        <v>70</v>
      </c>
      <c r="Q19" s="1004">
        <v>29388.2</v>
      </c>
      <c r="R19" s="736">
        <v>45376773</v>
      </c>
      <c r="S19" s="821">
        <f t="shared" si="5"/>
        <v>419.8314285714286</v>
      </c>
      <c r="T19" s="821">
        <f t="shared" si="0"/>
        <v>648239.61428571434</v>
      </c>
      <c r="U19" s="1022">
        <f t="shared" si="6"/>
        <v>0.91791240493050097</v>
      </c>
      <c r="V19" s="827">
        <v>2449</v>
      </c>
      <c r="W19" s="828">
        <v>1045</v>
      </c>
      <c r="X19" s="843">
        <f t="shared" si="4"/>
        <v>1544.0473727550514</v>
      </c>
      <c r="Y19" s="725"/>
    </row>
    <row r="20" spans="2:25" ht="14.45" customHeight="1" x14ac:dyDescent="0.15">
      <c r="B20" s="1378"/>
      <c r="C20" s="515">
        <v>1</v>
      </c>
      <c r="D20" s="998">
        <v>21</v>
      </c>
      <c r="E20" s="1004">
        <v>5760.9</v>
      </c>
      <c r="F20" s="737">
        <v>5933701</v>
      </c>
      <c r="G20" s="824">
        <f t="shared" si="1"/>
        <v>274.32857142857142</v>
      </c>
      <c r="H20" s="824">
        <f t="shared" si="2"/>
        <v>282557.19047619047</v>
      </c>
      <c r="I20" s="1017">
        <f t="shared" si="7"/>
        <v>0.16924564796905223</v>
      </c>
      <c r="J20" s="827">
        <v>1483</v>
      </c>
      <c r="K20" s="828">
        <v>658</v>
      </c>
      <c r="L20" s="843">
        <f t="shared" si="3"/>
        <v>1029.9954868162961</v>
      </c>
      <c r="M20" s="501"/>
      <c r="N20" s="1378"/>
      <c r="O20" s="515">
        <v>1</v>
      </c>
      <c r="P20" s="998">
        <v>0</v>
      </c>
      <c r="Q20" s="1004">
        <v>0</v>
      </c>
      <c r="R20" s="736">
        <v>0</v>
      </c>
      <c r="S20" s="821" t="str">
        <f t="shared" si="5"/>
        <v xml:space="preserve">   －</v>
      </c>
      <c r="T20" s="821" t="str">
        <f t="shared" si="0"/>
        <v xml:space="preserve">   －</v>
      </c>
      <c r="U20" s="1022">
        <f t="shared" si="6"/>
        <v>0</v>
      </c>
      <c r="V20" s="827">
        <v>0</v>
      </c>
      <c r="W20" s="828">
        <v>0</v>
      </c>
      <c r="X20" s="843">
        <f t="shared" si="4"/>
        <v>0</v>
      </c>
      <c r="Y20" s="725"/>
    </row>
    <row r="21" spans="2:25" ht="14.45" customHeight="1" x14ac:dyDescent="0.15">
      <c r="B21" s="1383"/>
      <c r="C21" s="517" t="s">
        <v>14</v>
      </c>
      <c r="D21" s="999">
        <f>SUM(D16:D20)</f>
        <v>3615</v>
      </c>
      <c r="E21" s="1006">
        <f>SUM(E16:E20)</f>
        <v>1338780.7</v>
      </c>
      <c r="F21" s="567">
        <f>SUM(F16:F20)</f>
        <v>1980321907</v>
      </c>
      <c r="G21" s="822">
        <f t="shared" si="1"/>
        <v>370.34044260027662</v>
      </c>
      <c r="H21" s="824">
        <f t="shared" si="2"/>
        <v>547806.88990318123</v>
      </c>
      <c r="I21" s="1018">
        <f t="shared" si="7"/>
        <v>29.134429400386846</v>
      </c>
      <c r="J21" s="829">
        <v>2892</v>
      </c>
      <c r="K21" s="830">
        <v>433</v>
      </c>
      <c r="L21" s="844">
        <f t="shared" si="3"/>
        <v>1479.1981293127396</v>
      </c>
      <c r="M21" s="501"/>
      <c r="N21" s="1383"/>
      <c r="O21" s="517" t="s">
        <v>340</v>
      </c>
      <c r="P21" s="999">
        <f>SUM(P16:P20)</f>
        <v>296</v>
      </c>
      <c r="Q21" s="1006">
        <f>SUM(Q16:Q20)</f>
        <v>134207.90000000002</v>
      </c>
      <c r="R21" s="561">
        <f>SUM(R16:R20)</f>
        <v>282698798</v>
      </c>
      <c r="S21" s="278">
        <f t="shared" si="5"/>
        <v>453.40506756756764</v>
      </c>
      <c r="T21" s="821">
        <f t="shared" si="0"/>
        <v>955063.5067567568</v>
      </c>
      <c r="U21" s="1025">
        <f t="shared" si="6"/>
        <v>3.8814581694204042</v>
      </c>
      <c r="V21" s="829">
        <v>3280</v>
      </c>
      <c r="W21" s="830">
        <v>1045</v>
      </c>
      <c r="X21" s="844">
        <f t="shared" si="4"/>
        <v>2106.4244206190542</v>
      </c>
      <c r="Y21" s="725"/>
    </row>
    <row r="22" spans="2:25" ht="14.45" customHeight="1" x14ac:dyDescent="0.15">
      <c r="B22" s="1382" t="s">
        <v>2</v>
      </c>
      <c r="C22" s="509">
        <v>5</v>
      </c>
      <c r="D22" s="997">
        <v>1</v>
      </c>
      <c r="E22" s="1003">
        <v>570.20000000000005</v>
      </c>
      <c r="F22" s="741">
        <v>1170666</v>
      </c>
      <c r="G22" s="820">
        <f>IF(D22=0,"   －",E22/D22)</f>
        <v>570.20000000000005</v>
      </c>
      <c r="H22" s="820">
        <f t="shared" si="2"/>
        <v>1170666</v>
      </c>
      <c r="I22" s="1016">
        <f t="shared" si="7"/>
        <v>8.0593165699548684E-3</v>
      </c>
      <c r="J22" s="825">
        <v>2053</v>
      </c>
      <c r="K22" s="826">
        <v>2053</v>
      </c>
      <c r="L22" s="842">
        <f>IF(E22 = 0, 0, F22/E22)</f>
        <v>2053.0796211855486</v>
      </c>
      <c r="M22" s="501"/>
      <c r="N22" s="1382" t="s">
        <v>342</v>
      </c>
      <c r="O22" s="509">
        <v>5</v>
      </c>
      <c r="P22" s="997">
        <v>0</v>
      </c>
      <c r="Q22" s="1003">
        <v>0</v>
      </c>
      <c r="R22" s="735">
        <v>0</v>
      </c>
      <c r="S22" s="820" t="str">
        <f t="shared" si="5"/>
        <v xml:space="preserve">   －</v>
      </c>
      <c r="T22" s="820" t="str">
        <f t="shared" si="0"/>
        <v xml:space="preserve">   －</v>
      </c>
      <c r="U22" s="1021">
        <f t="shared" si="6"/>
        <v>0</v>
      </c>
      <c r="V22" s="825">
        <v>0</v>
      </c>
      <c r="W22" s="826">
        <v>0</v>
      </c>
      <c r="X22" s="842">
        <f>IF(Q22 = 0, 0, R22/Q22)</f>
        <v>0</v>
      </c>
      <c r="Y22" s="725"/>
    </row>
    <row r="23" spans="2:25" ht="14.45" customHeight="1" x14ac:dyDescent="0.15">
      <c r="B23" s="1378"/>
      <c r="C23" s="512">
        <v>4</v>
      </c>
      <c r="D23" s="998">
        <v>1</v>
      </c>
      <c r="E23" s="1004">
        <v>383.7</v>
      </c>
      <c r="F23" s="737">
        <v>622008</v>
      </c>
      <c r="G23" s="821">
        <f>IF(D23=0,"   －",E23/D23)</f>
        <v>383.7</v>
      </c>
      <c r="H23" s="821">
        <f t="shared" si="2"/>
        <v>622008</v>
      </c>
      <c r="I23" s="1017">
        <f t="shared" si="7"/>
        <v>8.0593165699548684E-3</v>
      </c>
      <c r="J23" s="827">
        <v>1621</v>
      </c>
      <c r="K23" s="828">
        <v>1621</v>
      </c>
      <c r="L23" s="843">
        <f t="shared" si="3"/>
        <v>1621.0789679437062</v>
      </c>
      <c r="M23" s="501"/>
      <c r="N23" s="1378"/>
      <c r="O23" s="512">
        <v>4</v>
      </c>
      <c r="P23" s="998">
        <v>0</v>
      </c>
      <c r="Q23" s="1004">
        <v>0</v>
      </c>
      <c r="R23" s="736">
        <v>0</v>
      </c>
      <c r="S23" s="821" t="str">
        <f t="shared" si="5"/>
        <v xml:space="preserve">   －</v>
      </c>
      <c r="T23" s="821" t="str">
        <f t="shared" si="0"/>
        <v xml:space="preserve">   －</v>
      </c>
      <c r="U23" s="1022">
        <f t="shared" si="6"/>
        <v>0</v>
      </c>
      <c r="V23" s="827">
        <v>0</v>
      </c>
      <c r="W23" s="828">
        <v>0</v>
      </c>
      <c r="X23" s="843">
        <f t="shared" si="4"/>
        <v>0</v>
      </c>
      <c r="Y23" s="725"/>
    </row>
    <row r="24" spans="2:25" ht="14.45" customHeight="1" x14ac:dyDescent="0.15">
      <c r="B24" s="1378"/>
      <c r="C24" s="512">
        <v>3</v>
      </c>
      <c r="D24" s="998">
        <v>6</v>
      </c>
      <c r="E24" s="1004">
        <v>2512.6999999999998</v>
      </c>
      <c r="F24" s="737">
        <v>3537717</v>
      </c>
      <c r="G24" s="821">
        <f t="shared" ref="G24:G32" si="8">IF(D24=0,"   －",E24/D24)</f>
        <v>418.7833333333333</v>
      </c>
      <c r="H24" s="821">
        <f t="shared" si="2"/>
        <v>589619.5</v>
      </c>
      <c r="I24" s="1017">
        <f t="shared" si="7"/>
        <v>4.8355899419729211E-2</v>
      </c>
      <c r="J24" s="827">
        <v>1506</v>
      </c>
      <c r="K24" s="828">
        <v>1290</v>
      </c>
      <c r="L24" s="843">
        <f t="shared" si="3"/>
        <v>1407.9344927766945</v>
      </c>
      <c r="M24" s="501"/>
      <c r="N24" s="1378"/>
      <c r="O24" s="512">
        <v>3</v>
      </c>
      <c r="P24" s="998">
        <v>7</v>
      </c>
      <c r="Q24" s="1004">
        <v>2920.3</v>
      </c>
      <c r="R24" s="736">
        <v>5016726</v>
      </c>
      <c r="S24" s="821">
        <f t="shared" si="5"/>
        <v>417.18571428571431</v>
      </c>
      <c r="T24" s="821">
        <f t="shared" si="0"/>
        <v>716675.14285714284</v>
      </c>
      <c r="U24" s="1022">
        <f t="shared" si="6"/>
        <v>9.1791240493050097E-2</v>
      </c>
      <c r="V24" s="827">
        <v>2237</v>
      </c>
      <c r="W24" s="828">
        <v>1340</v>
      </c>
      <c r="X24" s="843">
        <f t="shared" si="4"/>
        <v>1717.8803547580726</v>
      </c>
      <c r="Y24" s="725"/>
    </row>
    <row r="25" spans="2:25" ht="14.45" customHeight="1" x14ac:dyDescent="0.15">
      <c r="B25" s="1378"/>
      <c r="C25" s="512">
        <v>2</v>
      </c>
      <c r="D25" s="998">
        <v>101</v>
      </c>
      <c r="E25" s="1004">
        <v>29879.5</v>
      </c>
      <c r="F25" s="737">
        <v>35920096</v>
      </c>
      <c r="G25" s="821">
        <f t="shared" si="8"/>
        <v>295.83663366336634</v>
      </c>
      <c r="H25" s="821">
        <f t="shared" si="2"/>
        <v>355644.51485148515</v>
      </c>
      <c r="I25" s="1017">
        <f t="shared" si="7"/>
        <v>0.8139909735654417</v>
      </c>
      <c r="J25" s="827">
        <v>1580</v>
      </c>
      <c r="K25" s="828">
        <v>757</v>
      </c>
      <c r="L25" s="843">
        <f t="shared" si="3"/>
        <v>1202.1652303418732</v>
      </c>
      <c r="M25" s="501"/>
      <c r="N25" s="1378"/>
      <c r="O25" s="512">
        <v>2</v>
      </c>
      <c r="P25" s="998">
        <v>9</v>
      </c>
      <c r="Q25" s="1004">
        <v>4090.7</v>
      </c>
      <c r="R25" s="736">
        <v>4749328</v>
      </c>
      <c r="S25" s="821">
        <f t="shared" si="5"/>
        <v>454.52222222222218</v>
      </c>
      <c r="T25" s="821">
        <f t="shared" si="0"/>
        <v>527703.11111111112</v>
      </c>
      <c r="U25" s="1022">
        <f t="shared" si="6"/>
        <v>0.11801730920535011</v>
      </c>
      <c r="V25" s="827">
        <v>1461</v>
      </c>
      <c r="W25" s="828">
        <v>651</v>
      </c>
      <c r="X25" s="843">
        <f t="shared" si="4"/>
        <v>1161.0061847605546</v>
      </c>
      <c r="Y25" s="725"/>
    </row>
    <row r="26" spans="2:25" ht="14.45" customHeight="1" x14ac:dyDescent="0.15">
      <c r="B26" s="1378"/>
      <c r="C26" s="515">
        <v>1</v>
      </c>
      <c r="D26" s="998">
        <v>115</v>
      </c>
      <c r="E26" s="1004">
        <v>24276</v>
      </c>
      <c r="F26" s="737">
        <v>21349998</v>
      </c>
      <c r="G26" s="821">
        <f t="shared" si="8"/>
        <v>211.09565217391304</v>
      </c>
      <c r="H26" s="821">
        <f t="shared" si="2"/>
        <v>185652.15652173912</v>
      </c>
      <c r="I26" s="1017">
        <f t="shared" si="7"/>
        <v>0.92682140554480974</v>
      </c>
      <c r="J26" s="827">
        <v>1516</v>
      </c>
      <c r="K26" s="828">
        <v>217</v>
      </c>
      <c r="L26" s="843">
        <f t="shared" si="3"/>
        <v>879.46935244686108</v>
      </c>
      <c r="M26" s="501"/>
      <c r="N26" s="1378"/>
      <c r="O26" s="515">
        <v>1</v>
      </c>
      <c r="P26" s="1011">
        <v>10</v>
      </c>
      <c r="Q26" s="1013">
        <v>2032.7</v>
      </c>
      <c r="R26" s="738">
        <v>1902644</v>
      </c>
      <c r="S26" s="823">
        <f t="shared" si="5"/>
        <v>203.27</v>
      </c>
      <c r="T26" s="821">
        <f t="shared" si="0"/>
        <v>190264.4</v>
      </c>
      <c r="U26" s="1023">
        <f t="shared" si="6"/>
        <v>0.13113034356150013</v>
      </c>
      <c r="V26" s="827">
        <v>1301</v>
      </c>
      <c r="W26" s="828">
        <v>313</v>
      </c>
      <c r="X26" s="843">
        <f t="shared" si="4"/>
        <v>936.01810399960641</v>
      </c>
      <c r="Y26" s="725"/>
    </row>
    <row r="27" spans="2:25" ht="14.45" customHeight="1" x14ac:dyDescent="0.15">
      <c r="B27" s="1383"/>
      <c r="C27" s="517" t="s">
        <v>14</v>
      </c>
      <c r="D27" s="999">
        <f>SUM(D22:D26)</f>
        <v>224</v>
      </c>
      <c r="E27" s="1005">
        <f>SUM(E22:E26)</f>
        <v>57622.1</v>
      </c>
      <c r="F27" s="566">
        <f>SUM(F22:F26)</f>
        <v>62600485</v>
      </c>
      <c r="G27" s="822">
        <f t="shared" si="8"/>
        <v>257.24151785714287</v>
      </c>
      <c r="H27" s="821">
        <f t="shared" si="2"/>
        <v>279466.45089285716</v>
      </c>
      <c r="I27" s="1018">
        <f t="shared" si="7"/>
        <v>1.8052869116698904</v>
      </c>
      <c r="J27" s="829">
        <v>2053</v>
      </c>
      <c r="K27" s="830">
        <v>217</v>
      </c>
      <c r="L27" s="844">
        <f t="shared" si="3"/>
        <v>1086.3971462338236</v>
      </c>
      <c r="M27" s="501"/>
      <c r="N27" s="1383"/>
      <c r="O27" s="517" t="s">
        <v>340</v>
      </c>
      <c r="P27" s="1002">
        <f>SUM(P22:P26)</f>
        <v>26</v>
      </c>
      <c r="Q27" s="1014">
        <f>SUM(Q22:Q26)</f>
        <v>9043.7000000000007</v>
      </c>
      <c r="R27" s="556">
        <f>SUM(R22:R26)</f>
        <v>11668698</v>
      </c>
      <c r="S27" s="822">
        <f t="shared" si="5"/>
        <v>347.8346153846154</v>
      </c>
      <c r="T27" s="821">
        <f t="shared" si="0"/>
        <v>448796.07692307694</v>
      </c>
      <c r="U27" s="1024">
        <f t="shared" si="6"/>
        <v>0.34093889325990034</v>
      </c>
      <c r="V27" s="829">
        <v>2237</v>
      </c>
      <c r="W27" s="830">
        <v>313</v>
      </c>
      <c r="X27" s="844">
        <f t="shared" si="4"/>
        <v>1290.2570850426262</v>
      </c>
      <c r="Y27" s="725"/>
    </row>
    <row r="28" spans="2:25" ht="15.95" customHeight="1" x14ac:dyDescent="0.15">
      <c r="B28" s="1382" t="s">
        <v>14</v>
      </c>
      <c r="C28" s="509">
        <v>5</v>
      </c>
      <c r="D28" s="1000">
        <f t="shared" ref="D28:F32" si="9">SUM(D10,D16,D22)</f>
        <v>1751</v>
      </c>
      <c r="E28" s="1007">
        <f t="shared" si="9"/>
        <v>807163.2</v>
      </c>
      <c r="F28" s="564">
        <f t="shared" si="9"/>
        <v>2158499172</v>
      </c>
      <c r="G28" s="823">
        <f t="shared" si="8"/>
        <v>460.97270131353508</v>
      </c>
      <c r="H28" s="368">
        <f t="shared" si="2"/>
        <v>1232723.6847515705</v>
      </c>
      <c r="I28" s="1019">
        <f t="shared" si="7"/>
        <v>14.111863313990975</v>
      </c>
      <c r="J28" s="825">
        <v>4399</v>
      </c>
      <c r="K28" s="826">
        <v>1080</v>
      </c>
      <c r="L28" s="842">
        <f>IF(E28 = 0, 0, F28/E28)</f>
        <v>2674.179362983843</v>
      </c>
      <c r="M28" s="501"/>
      <c r="N28" s="1378" t="s">
        <v>340</v>
      </c>
      <c r="O28" s="519">
        <v>5</v>
      </c>
      <c r="P28" s="1012">
        <f>SUM(P10,P16,P22)</f>
        <v>4232</v>
      </c>
      <c r="Q28" s="1015">
        <f t="shared" ref="P28:R32" si="10">SUM(Q10,Q16,Q22)</f>
        <v>2204232.9</v>
      </c>
      <c r="R28" s="557">
        <f t="shared" si="10"/>
        <v>6269533160</v>
      </c>
      <c r="S28" s="820">
        <f t="shared" si="5"/>
        <v>520.84898393194703</v>
      </c>
      <c r="T28" s="820">
        <f t="shared" si="0"/>
        <v>1481458.686200378</v>
      </c>
      <c r="U28" s="1021">
        <f t="shared" si="6"/>
        <v>55.494361395226854</v>
      </c>
      <c r="V28" s="825">
        <v>6482</v>
      </c>
      <c r="W28" s="826">
        <v>1405</v>
      </c>
      <c r="X28" s="842">
        <f>IF(Q28 = 0, 0, R28/Q28)</f>
        <v>2844.3152082522679</v>
      </c>
      <c r="Y28" s="725"/>
    </row>
    <row r="29" spans="2:25" ht="15.95" customHeight="1" x14ac:dyDescent="0.15">
      <c r="B29" s="1378"/>
      <c r="C29" s="512">
        <v>4</v>
      </c>
      <c r="D29" s="1001">
        <f t="shared" si="9"/>
        <v>2546</v>
      </c>
      <c r="E29" s="1008">
        <f>SUM(E11,E17,E23)</f>
        <v>1120758.8999999999</v>
      </c>
      <c r="F29" s="558">
        <f t="shared" si="9"/>
        <v>2516332279</v>
      </c>
      <c r="G29" s="821">
        <f t="shared" si="8"/>
        <v>440.20380989787901</v>
      </c>
      <c r="H29" s="824">
        <f t="shared" si="2"/>
        <v>988347.32089552237</v>
      </c>
      <c r="I29" s="1017">
        <f t="shared" si="7"/>
        <v>20.519019987105093</v>
      </c>
      <c r="J29" s="827">
        <v>3157</v>
      </c>
      <c r="K29" s="828">
        <v>1080</v>
      </c>
      <c r="L29" s="843">
        <f t="shared" si="3"/>
        <v>2245.2039229846851</v>
      </c>
      <c r="M29" s="501"/>
      <c r="N29" s="1378"/>
      <c r="O29" s="512">
        <v>4</v>
      </c>
      <c r="P29" s="1000">
        <f t="shared" si="10"/>
        <v>2474</v>
      </c>
      <c r="Q29" s="1007">
        <f t="shared" si="10"/>
        <v>1222490.5999999999</v>
      </c>
      <c r="R29" s="564">
        <f t="shared" si="10"/>
        <v>3038992519</v>
      </c>
      <c r="S29" s="823">
        <f t="shared" si="5"/>
        <v>494.13524656426836</v>
      </c>
      <c r="T29" s="823">
        <f t="shared" si="0"/>
        <v>1228372.0772029103</v>
      </c>
      <c r="U29" s="1023">
        <f t="shared" si="6"/>
        <v>32.441646997115129</v>
      </c>
      <c r="V29" s="827">
        <v>3278</v>
      </c>
      <c r="W29" s="828">
        <v>604</v>
      </c>
      <c r="X29" s="843">
        <f t="shared" si="4"/>
        <v>2485.9025656311796</v>
      </c>
      <c r="Y29" s="725"/>
    </row>
    <row r="30" spans="2:25" ht="15.95" customHeight="1" x14ac:dyDescent="0.15">
      <c r="B30" s="1378"/>
      <c r="C30" s="512">
        <v>3</v>
      </c>
      <c r="D30" s="1001">
        <f t="shared" si="9"/>
        <v>2480</v>
      </c>
      <c r="E30" s="1008">
        <f t="shared" si="9"/>
        <v>1042798.7999999999</v>
      </c>
      <c r="F30" s="558">
        <f t="shared" si="9"/>
        <v>1880159351</v>
      </c>
      <c r="G30" s="821">
        <f t="shared" si="8"/>
        <v>420.48338709677415</v>
      </c>
      <c r="H30" s="824">
        <f t="shared" si="2"/>
        <v>758128.77056451607</v>
      </c>
      <c r="I30" s="1017">
        <f t="shared" si="7"/>
        <v>19.987105093488072</v>
      </c>
      <c r="J30" s="827">
        <v>2658</v>
      </c>
      <c r="K30" s="828">
        <v>972</v>
      </c>
      <c r="L30" s="843">
        <f t="shared" si="3"/>
        <v>1802.9933971922485</v>
      </c>
      <c r="M30" s="501"/>
      <c r="N30" s="1378"/>
      <c r="O30" s="512">
        <v>3</v>
      </c>
      <c r="P30" s="1001">
        <f t="shared" si="10"/>
        <v>741</v>
      </c>
      <c r="Q30" s="1008">
        <f t="shared" si="10"/>
        <v>349602.9</v>
      </c>
      <c r="R30" s="558">
        <f t="shared" si="10"/>
        <v>776791379</v>
      </c>
      <c r="S30" s="821">
        <f t="shared" si="5"/>
        <v>471.79878542510124</v>
      </c>
      <c r="T30" s="823">
        <f t="shared" si="0"/>
        <v>1048301.4561403509</v>
      </c>
      <c r="U30" s="1022">
        <f t="shared" si="6"/>
        <v>9.7167584579071598</v>
      </c>
      <c r="V30" s="827">
        <v>2594</v>
      </c>
      <c r="W30" s="828">
        <v>872</v>
      </c>
      <c r="X30" s="843">
        <f t="shared" si="4"/>
        <v>2221.924872476744</v>
      </c>
      <c r="Y30" s="725"/>
    </row>
    <row r="31" spans="2:25" ht="15.95" customHeight="1" x14ac:dyDescent="0.15">
      <c r="B31" s="1378"/>
      <c r="C31" s="512">
        <v>2</v>
      </c>
      <c r="D31" s="1001">
        <f t="shared" si="9"/>
        <v>5494</v>
      </c>
      <c r="E31" s="1009">
        <f t="shared" si="9"/>
        <v>2063930.9</v>
      </c>
      <c r="F31" s="522">
        <f t="shared" si="9"/>
        <v>2951629329</v>
      </c>
      <c r="G31" s="821">
        <f t="shared" si="8"/>
        <v>375.66998543866032</v>
      </c>
      <c r="H31" s="824">
        <f t="shared" si="2"/>
        <v>537245.96450673463</v>
      </c>
      <c r="I31" s="1017">
        <f t="shared" si="7"/>
        <v>44.277885235332043</v>
      </c>
      <c r="J31" s="827">
        <v>2409</v>
      </c>
      <c r="K31" s="828">
        <v>433</v>
      </c>
      <c r="L31" s="843">
        <f t="shared" si="3"/>
        <v>1430.1008473684851</v>
      </c>
      <c r="M31" s="501"/>
      <c r="N31" s="1378"/>
      <c r="O31" s="512">
        <v>2</v>
      </c>
      <c r="P31" s="1001">
        <f t="shared" si="10"/>
        <v>169</v>
      </c>
      <c r="Q31" s="1008">
        <f t="shared" si="10"/>
        <v>74277.599999999991</v>
      </c>
      <c r="R31" s="558">
        <f t="shared" si="10"/>
        <v>129103441</v>
      </c>
      <c r="S31" s="821">
        <f t="shared" si="5"/>
        <v>439.51242603550293</v>
      </c>
      <c r="T31" s="823">
        <f t="shared" si="0"/>
        <v>763925.68639053253</v>
      </c>
      <c r="U31" s="1022">
        <f t="shared" si="6"/>
        <v>2.216102806189352</v>
      </c>
      <c r="V31" s="827">
        <v>2462</v>
      </c>
      <c r="W31" s="828">
        <v>651</v>
      </c>
      <c r="X31" s="843">
        <f t="shared" si="4"/>
        <v>1738.1207928096762</v>
      </c>
      <c r="Y31" s="725"/>
    </row>
    <row r="32" spans="2:25" ht="15.95" customHeight="1" x14ac:dyDescent="0.15">
      <c r="B32" s="1378"/>
      <c r="C32" s="515">
        <v>1</v>
      </c>
      <c r="D32" s="1001">
        <f t="shared" si="9"/>
        <v>137</v>
      </c>
      <c r="E32" s="1009">
        <f t="shared" si="9"/>
        <v>30345.7</v>
      </c>
      <c r="F32" s="522">
        <f t="shared" si="9"/>
        <v>27587854</v>
      </c>
      <c r="G32" s="821">
        <f t="shared" si="8"/>
        <v>221.5014598540146</v>
      </c>
      <c r="H32" s="824">
        <f t="shared" si="2"/>
        <v>201371.19708029198</v>
      </c>
      <c r="I32" s="1017">
        <f t="shared" si="7"/>
        <v>1.1041263700838169</v>
      </c>
      <c r="J32" s="827">
        <v>1516</v>
      </c>
      <c r="K32" s="828">
        <v>217</v>
      </c>
      <c r="L32" s="843">
        <f t="shared" si="3"/>
        <v>909.11905146363404</v>
      </c>
      <c r="M32" s="501"/>
      <c r="N32" s="1378"/>
      <c r="O32" s="515">
        <v>1</v>
      </c>
      <c r="P32" s="1001">
        <f t="shared" si="10"/>
        <v>10</v>
      </c>
      <c r="Q32" s="1009">
        <f t="shared" si="10"/>
        <v>2032.7</v>
      </c>
      <c r="R32" s="522">
        <f t="shared" si="10"/>
        <v>1902644</v>
      </c>
      <c r="S32" s="821">
        <f t="shared" si="5"/>
        <v>203.27</v>
      </c>
      <c r="T32" s="823">
        <f t="shared" si="0"/>
        <v>190264.4</v>
      </c>
      <c r="U32" s="1022">
        <f t="shared" si="6"/>
        <v>0.13113034356150013</v>
      </c>
      <c r="V32" s="827">
        <v>1301</v>
      </c>
      <c r="W32" s="828">
        <v>313</v>
      </c>
      <c r="X32" s="843">
        <f t="shared" si="4"/>
        <v>936.01810399960641</v>
      </c>
      <c r="Y32" s="725"/>
    </row>
    <row r="33" spans="2:25" ht="15.95" customHeight="1" x14ac:dyDescent="0.15">
      <c r="B33" s="1383"/>
      <c r="C33" s="517" t="s">
        <v>14</v>
      </c>
      <c r="D33" s="1002">
        <f>SUM(D28:D32)</f>
        <v>12408</v>
      </c>
      <c r="E33" s="1010">
        <f>SUM(E28:E32)</f>
        <v>5064997.5</v>
      </c>
      <c r="F33" s="518">
        <f>SUM(F28:F32)</f>
        <v>9534207985</v>
      </c>
      <c r="G33" s="822">
        <f>IF(D33=0,"   －",E33/D33)</f>
        <v>408.20418278529979</v>
      </c>
      <c r="H33" s="822">
        <f t="shared" si="2"/>
        <v>768392.00394906511</v>
      </c>
      <c r="I33" s="1020">
        <f t="shared" si="7"/>
        <v>100</v>
      </c>
      <c r="J33" s="829">
        <v>4399</v>
      </c>
      <c r="K33" s="830">
        <v>217</v>
      </c>
      <c r="L33" s="844">
        <f t="shared" si="3"/>
        <v>1882.3717060077522</v>
      </c>
      <c r="M33" s="501"/>
      <c r="N33" s="1383"/>
      <c r="O33" s="517" t="s">
        <v>340</v>
      </c>
      <c r="P33" s="1002">
        <f>SUM(P28:P32)</f>
        <v>7626</v>
      </c>
      <c r="Q33" s="1010">
        <f>SUM(Q28:Q32)</f>
        <v>3852636.7</v>
      </c>
      <c r="R33" s="518">
        <f>SUM(R28:R32)</f>
        <v>10216323143</v>
      </c>
      <c r="S33" s="822">
        <f t="shared" si="5"/>
        <v>505.19757408864416</v>
      </c>
      <c r="T33" s="404">
        <f t="shared" si="0"/>
        <v>1339669.9636768948</v>
      </c>
      <c r="U33" s="1024">
        <f t="shared" si="6"/>
        <v>100</v>
      </c>
      <c r="V33" s="829">
        <v>6482</v>
      </c>
      <c r="W33" s="830">
        <v>313</v>
      </c>
      <c r="X33" s="844">
        <f t="shared" si="4"/>
        <v>2651.7743401551461</v>
      </c>
      <c r="Y33" s="725"/>
    </row>
    <row r="34" spans="2:25" ht="20.25" customHeight="1" x14ac:dyDescent="0.15">
      <c r="B34" s="195"/>
      <c r="C34" s="195"/>
      <c r="D34" s="495" t="s">
        <v>343</v>
      </c>
      <c r="E34" s="195"/>
      <c r="F34" s="195"/>
      <c r="G34" s="195"/>
      <c r="H34" s="195"/>
      <c r="I34" s="219"/>
      <c r="J34" s="195"/>
      <c r="K34" s="195"/>
      <c r="L34" s="195"/>
      <c r="M34" s="501"/>
      <c r="N34" s="195"/>
      <c r="O34" s="195"/>
      <c r="P34" s="495" t="s">
        <v>344</v>
      </c>
      <c r="Q34" s="195"/>
      <c r="R34" s="195"/>
      <c r="S34" s="195"/>
      <c r="T34" s="405"/>
      <c r="U34" s="195"/>
      <c r="V34" s="195"/>
      <c r="W34" s="195"/>
      <c r="X34" s="195"/>
    </row>
    <row r="35" spans="2:25" ht="14.45" customHeight="1" x14ac:dyDescent="0.15">
      <c r="B35" s="496"/>
      <c r="C35" s="497"/>
      <c r="D35" s="1264" t="s">
        <v>345</v>
      </c>
      <c r="E35" s="499" t="s">
        <v>346</v>
      </c>
      <c r="F35" s="500" t="s">
        <v>347</v>
      </c>
      <c r="G35" s="191" t="s">
        <v>348</v>
      </c>
      <c r="H35" s="192" t="s">
        <v>349</v>
      </c>
      <c r="I35" s="192" t="s">
        <v>350</v>
      </c>
      <c r="J35" s="1379" t="s">
        <v>399</v>
      </c>
      <c r="K35" s="1380"/>
      <c r="L35" s="1381"/>
      <c r="M35" s="501"/>
      <c r="N35" s="496"/>
      <c r="O35" s="497"/>
      <c r="P35" s="1264" t="s">
        <v>345</v>
      </c>
      <c r="Q35" s="499" t="s">
        <v>346</v>
      </c>
      <c r="R35" s="500" t="s">
        <v>347</v>
      </c>
      <c r="S35" s="191" t="s">
        <v>348</v>
      </c>
      <c r="T35" s="192" t="s">
        <v>349</v>
      </c>
      <c r="U35" s="192" t="s">
        <v>489</v>
      </c>
      <c r="V35" s="1379" t="s">
        <v>399</v>
      </c>
      <c r="W35" s="1380"/>
      <c r="X35" s="1381"/>
    </row>
    <row r="36" spans="2:25" ht="14.45" customHeight="1" x14ac:dyDescent="0.15">
      <c r="B36" s="502"/>
      <c r="C36" s="503"/>
      <c r="D36" s="504" t="s">
        <v>351</v>
      </c>
      <c r="E36" s="505" t="s">
        <v>352</v>
      </c>
      <c r="F36" s="193" t="s">
        <v>353</v>
      </c>
      <c r="G36" s="193" t="s">
        <v>354</v>
      </c>
      <c r="H36" s="194" t="s">
        <v>450</v>
      </c>
      <c r="I36" s="194" t="s">
        <v>355</v>
      </c>
      <c r="J36" s="506" t="s">
        <v>356</v>
      </c>
      <c r="K36" s="507" t="s">
        <v>357</v>
      </c>
      <c r="L36" s="508" t="s">
        <v>358</v>
      </c>
      <c r="M36" s="501"/>
      <c r="N36" s="502"/>
      <c r="O36" s="503"/>
      <c r="P36" s="504" t="s">
        <v>351</v>
      </c>
      <c r="Q36" s="505" t="s">
        <v>352</v>
      </c>
      <c r="R36" s="193" t="s">
        <v>353</v>
      </c>
      <c r="S36" s="193" t="s">
        <v>354</v>
      </c>
      <c r="T36" s="194" t="s">
        <v>450</v>
      </c>
      <c r="U36" s="194" t="s">
        <v>355</v>
      </c>
      <c r="V36" s="506" t="s">
        <v>356</v>
      </c>
      <c r="W36" s="507" t="s">
        <v>357</v>
      </c>
      <c r="X36" s="508" t="s">
        <v>358</v>
      </c>
    </row>
    <row r="37" spans="2:25" ht="14.45" customHeight="1" x14ac:dyDescent="0.15">
      <c r="B37" s="1382" t="s">
        <v>209</v>
      </c>
      <c r="C37" s="509">
        <v>5</v>
      </c>
      <c r="D37" s="997">
        <v>0</v>
      </c>
      <c r="E37" s="1003">
        <v>0</v>
      </c>
      <c r="F37" s="735">
        <v>0</v>
      </c>
      <c r="G37" s="820" t="str">
        <f>IF(D37=0,"   －",E37/D37)</f>
        <v xml:space="preserve">   －</v>
      </c>
      <c r="H37" s="820" t="str">
        <f t="shared" ref="H37:H60" si="11">IF(D37=0,"   －",F37/D37)</f>
        <v xml:space="preserve">   －</v>
      </c>
      <c r="I37" s="1021">
        <f>IF($D$60=0,"－",D37/$D$60*100)</f>
        <v>0</v>
      </c>
      <c r="J37" s="825">
        <v>0</v>
      </c>
      <c r="K37" s="826">
        <v>0</v>
      </c>
      <c r="L37" s="842">
        <f>IF(E37 = 0, 0, F37/E37)</f>
        <v>0</v>
      </c>
      <c r="M37" s="501"/>
      <c r="N37" s="1382" t="s">
        <v>339</v>
      </c>
      <c r="O37" s="509">
        <v>5</v>
      </c>
      <c r="P37" s="997">
        <f>SUM(D10,P10,D37)</f>
        <v>5892</v>
      </c>
      <c r="Q37" s="1003">
        <f>SUM(E10,Q10,E37)</f>
        <v>2969072</v>
      </c>
      <c r="R37" s="836">
        <f>SUM(F10,R10,F37)</f>
        <v>8324384733</v>
      </c>
      <c r="S37" s="833">
        <f t="shared" ref="S37:S60" si="12">IF(P37=0,"   －",Q37/P37)</f>
        <v>503.91581805838427</v>
      </c>
      <c r="T37" s="820">
        <f>IF(P37=0,"   －",R37/P37)</f>
        <v>1412828.3660896129</v>
      </c>
      <c r="U37" s="1021">
        <f>IF($P$60=0,"－",P37/$P$60*100)</f>
        <v>29.396796886693611</v>
      </c>
      <c r="V37" s="825">
        <v>6482</v>
      </c>
      <c r="W37" s="826">
        <v>1080</v>
      </c>
      <c r="X37" s="842">
        <f>IF(Q37 = 0, 0, R37/Q37)</f>
        <v>2803.6991804173158</v>
      </c>
      <c r="Y37" s="725"/>
    </row>
    <row r="38" spans="2:25" ht="14.45" customHeight="1" x14ac:dyDescent="0.15">
      <c r="B38" s="1378"/>
      <c r="C38" s="512">
        <v>4</v>
      </c>
      <c r="D38" s="998">
        <v>0</v>
      </c>
      <c r="E38" s="1004">
        <v>0</v>
      </c>
      <c r="F38" s="736">
        <v>0</v>
      </c>
      <c r="G38" s="821" t="str">
        <f>IF(D38=0,"   －",E38/D38)</f>
        <v xml:space="preserve">   －</v>
      </c>
      <c r="H38" s="821" t="str">
        <f t="shared" si="11"/>
        <v xml:space="preserve">   －</v>
      </c>
      <c r="I38" s="1022">
        <f t="shared" ref="I38:I60" si="13">IF($D$60=0,"－",D38/$D$60*100)</f>
        <v>0</v>
      </c>
      <c r="J38" s="827">
        <v>0</v>
      </c>
      <c r="K38" s="828">
        <v>0</v>
      </c>
      <c r="L38" s="843">
        <f t="shared" ref="L38:L60" si="14">IF(E38 = 0, 0, F38/E38)</f>
        <v>0</v>
      </c>
      <c r="M38" s="501"/>
      <c r="N38" s="1378"/>
      <c r="O38" s="512">
        <v>4</v>
      </c>
      <c r="P38" s="998">
        <f t="shared" ref="P38:R42" si="15">SUM(D11,P11,D38)</f>
        <v>4691</v>
      </c>
      <c r="Q38" s="1004">
        <f t="shared" si="15"/>
        <v>2197793.2999999998</v>
      </c>
      <c r="R38" s="837">
        <f t="shared" si="15"/>
        <v>5250634875</v>
      </c>
      <c r="S38" s="834">
        <f t="shared" si="12"/>
        <v>468.51274781496477</v>
      </c>
      <c r="T38" s="821">
        <f>IF(P38=0,"   －",R38/P38)</f>
        <v>1119299.6962268173</v>
      </c>
      <c r="U38" s="1022">
        <f t="shared" ref="U38:U60" si="16">IF($P$60=0,"－",P38/$P$60*100)</f>
        <v>23.404679938133015</v>
      </c>
      <c r="V38" s="827">
        <v>3278</v>
      </c>
      <c r="W38" s="828">
        <v>604</v>
      </c>
      <c r="X38" s="843">
        <f t="shared" ref="X38:X60" si="17">IF(Q38 = 0, 0, R38/Q38)</f>
        <v>2389.0485401880151</v>
      </c>
      <c r="Y38" s="725"/>
    </row>
    <row r="39" spans="2:25" ht="14.45" customHeight="1" x14ac:dyDescent="0.15">
      <c r="B39" s="1378"/>
      <c r="C39" s="512">
        <v>3</v>
      </c>
      <c r="D39" s="998">
        <v>0</v>
      </c>
      <c r="E39" s="1004">
        <v>0</v>
      </c>
      <c r="F39" s="736">
        <v>0</v>
      </c>
      <c r="G39" s="821" t="str">
        <f t="shared" ref="G39:G60" si="18">IF(D39=0,"   －",E39/D39)</f>
        <v xml:space="preserve">   －</v>
      </c>
      <c r="H39" s="821" t="str">
        <f t="shared" si="11"/>
        <v xml:space="preserve">   －</v>
      </c>
      <c r="I39" s="1022">
        <f t="shared" si="13"/>
        <v>0</v>
      </c>
      <c r="J39" s="827">
        <v>0</v>
      </c>
      <c r="K39" s="828">
        <v>0</v>
      </c>
      <c r="L39" s="843">
        <f t="shared" si="14"/>
        <v>0</v>
      </c>
      <c r="M39" s="501"/>
      <c r="N39" s="1378"/>
      <c r="O39" s="512">
        <v>3</v>
      </c>
      <c r="P39" s="998">
        <f t="shared" si="15"/>
        <v>2550</v>
      </c>
      <c r="Q39" s="1004">
        <f t="shared" si="15"/>
        <v>1118210.2</v>
      </c>
      <c r="R39" s="837">
        <f t="shared" si="15"/>
        <v>2187800655</v>
      </c>
      <c r="S39" s="834">
        <f t="shared" si="12"/>
        <v>438.51380392156858</v>
      </c>
      <c r="T39" s="821">
        <f t="shared" ref="T39:T60" si="19">IF(P39=0,"   －",R39/P39)</f>
        <v>857961.04117647058</v>
      </c>
      <c r="U39" s="1022">
        <f t="shared" si="16"/>
        <v>12.72264631043257</v>
      </c>
      <c r="V39" s="827">
        <v>2658</v>
      </c>
      <c r="W39" s="828">
        <v>872</v>
      </c>
      <c r="X39" s="843">
        <f t="shared" si="17"/>
        <v>1956.5200308492983</v>
      </c>
      <c r="Y39" s="725"/>
    </row>
    <row r="40" spans="2:25" ht="14.45" customHeight="1" x14ac:dyDescent="0.15">
      <c r="B40" s="1378"/>
      <c r="C40" s="512">
        <v>2</v>
      </c>
      <c r="D40" s="998">
        <v>0</v>
      </c>
      <c r="E40" s="1004">
        <v>0</v>
      </c>
      <c r="F40" s="736">
        <v>0</v>
      </c>
      <c r="G40" s="821" t="str">
        <f t="shared" si="18"/>
        <v xml:space="preserve">   －</v>
      </c>
      <c r="H40" s="821" t="str">
        <f t="shared" si="11"/>
        <v xml:space="preserve">   －</v>
      </c>
      <c r="I40" s="1022">
        <f t="shared" si="13"/>
        <v>0</v>
      </c>
      <c r="J40" s="827">
        <v>0</v>
      </c>
      <c r="K40" s="828">
        <v>0</v>
      </c>
      <c r="L40" s="843">
        <f t="shared" si="14"/>
        <v>0</v>
      </c>
      <c r="M40" s="501"/>
      <c r="N40" s="1378"/>
      <c r="O40" s="512">
        <v>2</v>
      </c>
      <c r="P40" s="998">
        <f t="shared" si="15"/>
        <v>2739</v>
      </c>
      <c r="Q40" s="1004">
        <f t="shared" si="15"/>
        <v>1092595.5</v>
      </c>
      <c r="R40" s="837">
        <f t="shared" si="15"/>
        <v>1650116822</v>
      </c>
      <c r="S40" s="834">
        <f t="shared" si="12"/>
        <v>398.90306681270539</v>
      </c>
      <c r="T40" s="821">
        <f t="shared" si="19"/>
        <v>602452.28988682001</v>
      </c>
      <c r="U40" s="1022">
        <f t="shared" si="16"/>
        <v>13.665618919323455</v>
      </c>
      <c r="V40" s="827">
        <v>2462</v>
      </c>
      <c r="W40" s="828">
        <v>684</v>
      </c>
      <c r="X40" s="843">
        <f t="shared" si="17"/>
        <v>1510.2723944954926</v>
      </c>
      <c r="Y40" s="725"/>
    </row>
    <row r="41" spans="2:25" ht="14.45" customHeight="1" x14ac:dyDescent="0.15">
      <c r="B41" s="1378"/>
      <c r="C41" s="515">
        <v>1</v>
      </c>
      <c r="D41" s="1011">
        <v>0</v>
      </c>
      <c r="E41" s="1013">
        <v>0</v>
      </c>
      <c r="F41" s="738">
        <v>0</v>
      </c>
      <c r="G41" s="823" t="str">
        <f t="shared" si="18"/>
        <v xml:space="preserve">   －</v>
      </c>
      <c r="H41" s="821" t="str">
        <f t="shared" si="11"/>
        <v xml:space="preserve">   －</v>
      </c>
      <c r="I41" s="1023">
        <f t="shared" si="13"/>
        <v>0</v>
      </c>
      <c r="J41" s="827">
        <v>0</v>
      </c>
      <c r="K41" s="828">
        <v>0</v>
      </c>
      <c r="L41" s="843">
        <f t="shared" si="14"/>
        <v>0</v>
      </c>
      <c r="M41" s="501"/>
      <c r="N41" s="1378"/>
      <c r="O41" s="515">
        <v>1</v>
      </c>
      <c r="P41" s="998">
        <f t="shared" si="15"/>
        <v>1</v>
      </c>
      <c r="Q41" s="1004">
        <f t="shared" si="15"/>
        <v>308.8</v>
      </c>
      <c r="R41" s="837">
        <f t="shared" si="15"/>
        <v>304155</v>
      </c>
      <c r="S41" s="834">
        <f t="shared" si="12"/>
        <v>308.8</v>
      </c>
      <c r="T41" s="821">
        <f t="shared" si="19"/>
        <v>304155</v>
      </c>
      <c r="U41" s="1022">
        <f>IF($P$60=0,"－",P41/$P$60*100)</f>
        <v>4.9892730629147331E-3</v>
      </c>
      <c r="V41" s="827">
        <v>985</v>
      </c>
      <c r="W41" s="828">
        <v>985</v>
      </c>
      <c r="X41" s="843">
        <f t="shared" si="17"/>
        <v>984.95790155440409</v>
      </c>
      <c r="Y41" s="725"/>
    </row>
    <row r="42" spans="2:25" ht="14.45" customHeight="1" x14ac:dyDescent="0.15">
      <c r="B42" s="1383"/>
      <c r="C42" s="517" t="s">
        <v>14</v>
      </c>
      <c r="D42" s="1002">
        <f>SUM(D37:D41)</f>
        <v>0</v>
      </c>
      <c r="E42" s="1014">
        <f>SUM(E37:E41)</f>
        <v>0</v>
      </c>
      <c r="F42" s="556">
        <f>SUM(F37:F41)</f>
        <v>0</v>
      </c>
      <c r="G42" s="822" t="str">
        <f t="shared" si="18"/>
        <v xml:space="preserve">   －</v>
      </c>
      <c r="H42" s="821" t="str">
        <f t="shared" si="11"/>
        <v xml:space="preserve">   －</v>
      </c>
      <c r="I42" s="1024">
        <f t="shared" si="13"/>
        <v>0</v>
      </c>
      <c r="J42" s="829">
        <v>0</v>
      </c>
      <c r="K42" s="830">
        <v>0</v>
      </c>
      <c r="L42" s="844">
        <f t="shared" si="14"/>
        <v>0</v>
      </c>
      <c r="M42" s="501"/>
      <c r="N42" s="1383"/>
      <c r="O42" s="517" t="s">
        <v>340</v>
      </c>
      <c r="P42" s="1026">
        <f>SUM(P37:P41)</f>
        <v>15873</v>
      </c>
      <c r="Q42" s="1027">
        <f t="shared" si="15"/>
        <v>7377979.8000000007</v>
      </c>
      <c r="R42" s="838">
        <f t="shared" si="15"/>
        <v>17413241240</v>
      </c>
      <c r="S42" s="835">
        <f t="shared" si="12"/>
        <v>464.81319221319228</v>
      </c>
      <c r="T42" s="822">
        <f t="shared" si="19"/>
        <v>1097035.2951552952</v>
      </c>
      <c r="U42" s="1024">
        <f t="shared" si="16"/>
        <v>79.194731327645556</v>
      </c>
      <c r="V42" s="829">
        <v>6482</v>
      </c>
      <c r="W42" s="830">
        <v>604</v>
      </c>
      <c r="X42" s="844">
        <f t="shared" si="17"/>
        <v>2360.1638540674776</v>
      </c>
      <c r="Y42" s="725"/>
    </row>
    <row r="43" spans="2:25" ht="14.45" customHeight="1" x14ac:dyDescent="0.15">
      <c r="B43" s="1382" t="s">
        <v>1</v>
      </c>
      <c r="C43" s="509">
        <v>5</v>
      </c>
      <c r="D43" s="997">
        <v>0</v>
      </c>
      <c r="E43" s="1003">
        <v>0</v>
      </c>
      <c r="F43" s="735">
        <v>0</v>
      </c>
      <c r="G43" s="820" t="str">
        <f t="shared" si="18"/>
        <v xml:space="preserve">   －</v>
      </c>
      <c r="H43" s="820" t="str">
        <f t="shared" si="11"/>
        <v xml:space="preserve">   －</v>
      </c>
      <c r="I43" s="1021">
        <f t="shared" si="13"/>
        <v>0</v>
      </c>
      <c r="J43" s="825">
        <v>0</v>
      </c>
      <c r="K43" s="826">
        <v>0</v>
      </c>
      <c r="L43" s="842">
        <f>IF(E43 = 0, 0, F43/E43)</f>
        <v>0</v>
      </c>
      <c r="M43" s="501"/>
      <c r="N43" s="1382" t="s">
        <v>341</v>
      </c>
      <c r="O43" s="509">
        <v>5</v>
      </c>
      <c r="P43" s="997">
        <f>SUM(D16,P16,D43)</f>
        <v>90</v>
      </c>
      <c r="Q43" s="1003">
        <f>SUM(E16,Q16,E43)</f>
        <v>41753.9</v>
      </c>
      <c r="R43" s="836">
        <f>SUM(F16,R16,F43)</f>
        <v>102476933</v>
      </c>
      <c r="S43" s="820">
        <f t="shared" si="12"/>
        <v>463.93222222222226</v>
      </c>
      <c r="T43" s="823">
        <f t="shared" si="19"/>
        <v>1138632.5888888889</v>
      </c>
      <c r="U43" s="1021">
        <f t="shared" si="16"/>
        <v>0.44903457566232602</v>
      </c>
      <c r="V43" s="825">
        <v>3280</v>
      </c>
      <c r="W43" s="826">
        <v>1512</v>
      </c>
      <c r="X43" s="842">
        <f>IF(Q43 = 0, 0, R43/Q43)</f>
        <v>2454.3080526609488</v>
      </c>
      <c r="Y43" s="725"/>
    </row>
    <row r="44" spans="2:25" ht="14.45" customHeight="1" x14ac:dyDescent="0.15">
      <c r="B44" s="1378"/>
      <c r="C44" s="512">
        <v>4</v>
      </c>
      <c r="D44" s="998">
        <v>0</v>
      </c>
      <c r="E44" s="1004">
        <v>0</v>
      </c>
      <c r="F44" s="736">
        <v>0</v>
      </c>
      <c r="G44" s="821" t="str">
        <f t="shared" si="18"/>
        <v xml:space="preserve">   －</v>
      </c>
      <c r="H44" s="821" t="str">
        <f t="shared" si="11"/>
        <v xml:space="preserve">   －</v>
      </c>
      <c r="I44" s="1022">
        <f t="shared" si="13"/>
        <v>0</v>
      </c>
      <c r="J44" s="827">
        <v>0</v>
      </c>
      <c r="K44" s="828">
        <v>0</v>
      </c>
      <c r="L44" s="843">
        <f t="shared" si="14"/>
        <v>0</v>
      </c>
      <c r="M44" s="501"/>
      <c r="N44" s="1378"/>
      <c r="O44" s="512">
        <v>4</v>
      </c>
      <c r="P44" s="998">
        <f t="shared" ref="P44:R48" si="20">SUM(D17,P17,D44)</f>
        <v>328</v>
      </c>
      <c r="Q44" s="1004">
        <f t="shared" si="20"/>
        <v>145072.5</v>
      </c>
      <c r="R44" s="837">
        <f t="shared" si="20"/>
        <v>304067915</v>
      </c>
      <c r="S44" s="821">
        <f t="shared" si="12"/>
        <v>442.29420731707319</v>
      </c>
      <c r="T44" s="821">
        <f t="shared" si="19"/>
        <v>927036.32621951215</v>
      </c>
      <c r="U44" s="1022">
        <f t="shared" si="16"/>
        <v>1.6364815646360324</v>
      </c>
      <c r="V44" s="827">
        <v>2890</v>
      </c>
      <c r="W44" s="828">
        <v>1080</v>
      </c>
      <c r="X44" s="843">
        <f t="shared" si="17"/>
        <v>2095.9721173895809</v>
      </c>
      <c r="Y44" s="725"/>
    </row>
    <row r="45" spans="2:25" ht="14.45" customHeight="1" x14ac:dyDescent="0.15">
      <c r="B45" s="1378"/>
      <c r="C45" s="512">
        <v>3</v>
      </c>
      <c r="D45" s="998">
        <v>0</v>
      </c>
      <c r="E45" s="1004">
        <v>0</v>
      </c>
      <c r="F45" s="736">
        <v>0</v>
      </c>
      <c r="G45" s="821" t="str">
        <f t="shared" si="18"/>
        <v xml:space="preserve">   －</v>
      </c>
      <c r="H45" s="821" t="str">
        <f t="shared" si="11"/>
        <v xml:space="preserve">   －</v>
      </c>
      <c r="I45" s="1022">
        <f t="shared" si="13"/>
        <v>0</v>
      </c>
      <c r="J45" s="827">
        <v>0</v>
      </c>
      <c r="K45" s="828">
        <v>0</v>
      </c>
      <c r="L45" s="843">
        <f t="shared" si="14"/>
        <v>0</v>
      </c>
      <c r="M45" s="501"/>
      <c r="N45" s="1378"/>
      <c r="O45" s="512">
        <v>3</v>
      </c>
      <c r="P45" s="998">
        <f t="shared" si="20"/>
        <v>658</v>
      </c>
      <c r="Q45" s="1004">
        <f t="shared" si="20"/>
        <v>268758.5</v>
      </c>
      <c r="R45" s="837">
        <f t="shared" si="20"/>
        <v>460595632</v>
      </c>
      <c r="S45" s="821">
        <f t="shared" si="12"/>
        <v>408.44756838905778</v>
      </c>
      <c r="T45" s="821">
        <f t="shared" si="19"/>
        <v>699993.36170212761</v>
      </c>
      <c r="U45" s="1022">
        <f t="shared" si="16"/>
        <v>3.2829416753978942</v>
      </c>
      <c r="V45" s="827">
        <v>2523</v>
      </c>
      <c r="W45" s="828">
        <v>972</v>
      </c>
      <c r="X45" s="843">
        <f t="shared" si="17"/>
        <v>1713.7900085020567</v>
      </c>
      <c r="Y45" s="725"/>
    </row>
    <row r="46" spans="2:25" ht="14.45" customHeight="1" x14ac:dyDescent="0.15">
      <c r="B46" s="1378"/>
      <c r="C46" s="512">
        <v>2</v>
      </c>
      <c r="D46" s="998">
        <v>0</v>
      </c>
      <c r="E46" s="1004">
        <v>0</v>
      </c>
      <c r="F46" s="736">
        <v>0</v>
      </c>
      <c r="G46" s="821" t="str">
        <f t="shared" si="18"/>
        <v xml:space="preserve">   －</v>
      </c>
      <c r="H46" s="821" t="str">
        <f t="shared" si="11"/>
        <v xml:space="preserve">   －</v>
      </c>
      <c r="I46" s="1022">
        <f t="shared" si="13"/>
        <v>0</v>
      </c>
      <c r="J46" s="827">
        <v>0</v>
      </c>
      <c r="K46" s="828">
        <v>0</v>
      </c>
      <c r="L46" s="843">
        <f t="shared" si="14"/>
        <v>0</v>
      </c>
      <c r="M46" s="501"/>
      <c r="N46" s="1378"/>
      <c r="O46" s="512">
        <v>2</v>
      </c>
      <c r="P46" s="998">
        <f t="shared" si="20"/>
        <v>2814</v>
      </c>
      <c r="Q46" s="1004">
        <f t="shared" si="20"/>
        <v>1011642.7999999999</v>
      </c>
      <c r="R46" s="837">
        <f t="shared" si="20"/>
        <v>1389946524</v>
      </c>
      <c r="S46" s="821">
        <f t="shared" si="12"/>
        <v>359.50348258706464</v>
      </c>
      <c r="T46" s="821">
        <f t="shared" si="19"/>
        <v>493939.77398720681</v>
      </c>
      <c r="U46" s="1022">
        <f t="shared" si="16"/>
        <v>14.039814399042058</v>
      </c>
      <c r="V46" s="827">
        <v>2449</v>
      </c>
      <c r="W46" s="828">
        <v>433</v>
      </c>
      <c r="X46" s="843">
        <f t="shared" si="17"/>
        <v>1373.9499001030799</v>
      </c>
      <c r="Y46" s="725"/>
    </row>
    <row r="47" spans="2:25" ht="14.45" customHeight="1" x14ac:dyDescent="0.15">
      <c r="B47" s="1378"/>
      <c r="C47" s="515">
        <v>1</v>
      </c>
      <c r="D47" s="998">
        <v>0</v>
      </c>
      <c r="E47" s="1004">
        <v>0</v>
      </c>
      <c r="F47" s="736">
        <v>0</v>
      </c>
      <c r="G47" s="821" t="str">
        <f t="shared" si="18"/>
        <v xml:space="preserve">   －</v>
      </c>
      <c r="H47" s="821" t="str">
        <f t="shared" si="11"/>
        <v xml:space="preserve">   －</v>
      </c>
      <c r="I47" s="1022">
        <f t="shared" si="13"/>
        <v>0</v>
      </c>
      <c r="J47" s="827">
        <v>0</v>
      </c>
      <c r="K47" s="828">
        <v>0</v>
      </c>
      <c r="L47" s="843">
        <f t="shared" si="14"/>
        <v>0</v>
      </c>
      <c r="M47" s="501"/>
      <c r="N47" s="1378"/>
      <c r="O47" s="515">
        <v>1</v>
      </c>
      <c r="P47" s="998">
        <f t="shared" si="20"/>
        <v>21</v>
      </c>
      <c r="Q47" s="1004">
        <f t="shared" si="20"/>
        <v>5760.9</v>
      </c>
      <c r="R47" s="837">
        <f t="shared" si="20"/>
        <v>5933701</v>
      </c>
      <c r="S47" s="821">
        <f t="shared" si="12"/>
        <v>274.32857142857142</v>
      </c>
      <c r="T47" s="821">
        <f t="shared" si="19"/>
        <v>282557.19047619047</v>
      </c>
      <c r="U47" s="1022">
        <f t="shared" si="16"/>
        <v>0.1047747343212094</v>
      </c>
      <c r="V47" s="827">
        <v>1483</v>
      </c>
      <c r="W47" s="828">
        <v>658</v>
      </c>
      <c r="X47" s="843">
        <f t="shared" si="17"/>
        <v>1029.9954868162961</v>
      </c>
      <c r="Y47" s="725"/>
    </row>
    <row r="48" spans="2:25" ht="14.45" customHeight="1" x14ac:dyDescent="0.15">
      <c r="B48" s="1383"/>
      <c r="C48" s="517" t="s">
        <v>14</v>
      </c>
      <c r="D48" s="999">
        <f>SUM(D43:D47)</f>
        <v>0</v>
      </c>
      <c r="E48" s="1006">
        <f>SUM(E43:E47)</f>
        <v>0</v>
      </c>
      <c r="F48" s="561">
        <f>SUM(F43:F47)</f>
        <v>0</v>
      </c>
      <c r="G48" s="278" t="str">
        <f t="shared" si="18"/>
        <v xml:space="preserve">   －</v>
      </c>
      <c r="H48" s="821" t="str">
        <f t="shared" si="11"/>
        <v xml:space="preserve">   －</v>
      </c>
      <c r="I48" s="1025">
        <f t="shared" si="13"/>
        <v>0</v>
      </c>
      <c r="J48" s="829">
        <v>0</v>
      </c>
      <c r="K48" s="830">
        <v>0</v>
      </c>
      <c r="L48" s="844">
        <f t="shared" si="14"/>
        <v>0</v>
      </c>
      <c r="M48" s="501"/>
      <c r="N48" s="1383"/>
      <c r="O48" s="517" t="s">
        <v>340</v>
      </c>
      <c r="P48" s="1026">
        <f>SUM(P43:P47)</f>
        <v>3911</v>
      </c>
      <c r="Q48" s="1027">
        <f t="shared" si="20"/>
        <v>1472988.6</v>
      </c>
      <c r="R48" s="838">
        <f t="shared" si="20"/>
        <v>2263020705</v>
      </c>
      <c r="S48" s="822">
        <f t="shared" si="12"/>
        <v>376.62710304270013</v>
      </c>
      <c r="T48" s="822">
        <f t="shared" si="19"/>
        <v>578629.6867808745</v>
      </c>
      <c r="U48" s="1024">
        <f t="shared" si="16"/>
        <v>19.513046949059522</v>
      </c>
      <c r="V48" s="829">
        <v>3280</v>
      </c>
      <c r="W48" s="830">
        <v>433</v>
      </c>
      <c r="X48" s="844">
        <f t="shared" si="17"/>
        <v>1536.3463810921551</v>
      </c>
      <c r="Y48" s="725"/>
    </row>
    <row r="49" spans="2:25" ht="14.45" customHeight="1" x14ac:dyDescent="0.15">
      <c r="B49" s="1382" t="s">
        <v>2</v>
      </c>
      <c r="C49" s="509">
        <v>5</v>
      </c>
      <c r="D49" s="997">
        <v>0</v>
      </c>
      <c r="E49" s="1003">
        <v>0</v>
      </c>
      <c r="F49" s="735">
        <v>0</v>
      </c>
      <c r="G49" s="820" t="str">
        <f t="shared" si="18"/>
        <v xml:space="preserve">   －</v>
      </c>
      <c r="H49" s="820" t="str">
        <f t="shared" si="11"/>
        <v xml:space="preserve">   －</v>
      </c>
      <c r="I49" s="1021">
        <f t="shared" si="13"/>
        <v>0</v>
      </c>
      <c r="J49" s="825">
        <v>0</v>
      </c>
      <c r="K49" s="826">
        <v>0</v>
      </c>
      <c r="L49" s="842">
        <f>IF(E49 = 0, 0, F49/E49)</f>
        <v>0</v>
      </c>
      <c r="M49" s="501"/>
      <c r="N49" s="1382" t="s">
        <v>342</v>
      </c>
      <c r="O49" s="509">
        <v>5</v>
      </c>
      <c r="P49" s="997">
        <f>SUM(D22,P22,D49)</f>
        <v>1</v>
      </c>
      <c r="Q49" s="1003">
        <f>SUM(E22,Q22,E49)</f>
        <v>570.20000000000005</v>
      </c>
      <c r="R49" s="836">
        <f>SUM(F22,R22,F49)</f>
        <v>1170666</v>
      </c>
      <c r="S49" s="820">
        <f t="shared" si="12"/>
        <v>570.20000000000005</v>
      </c>
      <c r="T49" s="823">
        <f t="shared" si="19"/>
        <v>1170666</v>
      </c>
      <c r="U49" s="1021">
        <f t="shared" si="16"/>
        <v>4.9892730629147331E-3</v>
      </c>
      <c r="V49" s="825">
        <v>2053</v>
      </c>
      <c r="W49" s="826">
        <v>2053</v>
      </c>
      <c r="X49" s="842">
        <f>IF(Q49 = 0, 0, R49/Q49)</f>
        <v>2053.0796211855486</v>
      </c>
      <c r="Y49" s="725"/>
    </row>
    <row r="50" spans="2:25" ht="14.45" customHeight="1" x14ac:dyDescent="0.15">
      <c r="B50" s="1378"/>
      <c r="C50" s="512">
        <v>4</v>
      </c>
      <c r="D50" s="998">
        <v>0</v>
      </c>
      <c r="E50" s="1004">
        <v>0</v>
      </c>
      <c r="F50" s="736">
        <v>0</v>
      </c>
      <c r="G50" s="821" t="str">
        <f t="shared" si="18"/>
        <v xml:space="preserve">   －</v>
      </c>
      <c r="H50" s="821" t="str">
        <f t="shared" si="11"/>
        <v xml:space="preserve">   －</v>
      </c>
      <c r="I50" s="1022">
        <f t="shared" si="13"/>
        <v>0</v>
      </c>
      <c r="J50" s="827">
        <v>0</v>
      </c>
      <c r="K50" s="828">
        <v>0</v>
      </c>
      <c r="L50" s="843">
        <f t="shared" si="14"/>
        <v>0</v>
      </c>
      <c r="M50" s="501"/>
      <c r="N50" s="1378"/>
      <c r="O50" s="512">
        <v>4</v>
      </c>
      <c r="P50" s="998">
        <f t="shared" ref="P50:R54" si="21">SUM(D23,P23,D50)</f>
        <v>1</v>
      </c>
      <c r="Q50" s="1004">
        <f t="shared" si="21"/>
        <v>383.7</v>
      </c>
      <c r="R50" s="837">
        <f t="shared" si="21"/>
        <v>622008</v>
      </c>
      <c r="S50" s="821">
        <f t="shared" si="12"/>
        <v>383.7</v>
      </c>
      <c r="T50" s="821">
        <f t="shared" si="19"/>
        <v>622008</v>
      </c>
      <c r="U50" s="1022">
        <f t="shared" si="16"/>
        <v>4.9892730629147331E-3</v>
      </c>
      <c r="V50" s="827">
        <v>1621</v>
      </c>
      <c r="W50" s="828">
        <v>1621</v>
      </c>
      <c r="X50" s="843">
        <f t="shared" si="17"/>
        <v>1621.0789679437062</v>
      </c>
      <c r="Y50" s="725"/>
    </row>
    <row r="51" spans="2:25" ht="14.45" customHeight="1" x14ac:dyDescent="0.15">
      <c r="B51" s="1378"/>
      <c r="C51" s="512">
        <v>3</v>
      </c>
      <c r="D51" s="998">
        <v>0</v>
      </c>
      <c r="E51" s="1004">
        <v>0</v>
      </c>
      <c r="F51" s="736">
        <v>0</v>
      </c>
      <c r="G51" s="821" t="str">
        <f t="shared" si="18"/>
        <v xml:space="preserve">   －</v>
      </c>
      <c r="H51" s="821" t="str">
        <f t="shared" si="11"/>
        <v xml:space="preserve">   －</v>
      </c>
      <c r="I51" s="1022">
        <f t="shared" si="13"/>
        <v>0</v>
      </c>
      <c r="J51" s="827">
        <v>0</v>
      </c>
      <c r="K51" s="828">
        <v>0</v>
      </c>
      <c r="L51" s="843">
        <f t="shared" si="14"/>
        <v>0</v>
      </c>
      <c r="M51" s="501"/>
      <c r="N51" s="1378"/>
      <c r="O51" s="512">
        <v>3</v>
      </c>
      <c r="P51" s="998">
        <f t="shared" si="21"/>
        <v>13</v>
      </c>
      <c r="Q51" s="1004">
        <f t="shared" si="21"/>
        <v>5433</v>
      </c>
      <c r="R51" s="837">
        <f t="shared" si="21"/>
        <v>8554443</v>
      </c>
      <c r="S51" s="821">
        <f t="shared" si="12"/>
        <v>417.92307692307691</v>
      </c>
      <c r="T51" s="821">
        <f t="shared" si="19"/>
        <v>658034.07692307688</v>
      </c>
      <c r="U51" s="1022">
        <f t="shared" si="16"/>
        <v>6.4860549817891536E-2</v>
      </c>
      <c r="V51" s="827">
        <v>2237</v>
      </c>
      <c r="W51" s="828">
        <v>1290</v>
      </c>
      <c r="X51" s="843">
        <f t="shared" si="17"/>
        <v>1574.5339591385975</v>
      </c>
      <c r="Y51" s="725"/>
    </row>
    <row r="52" spans="2:25" ht="14.45" customHeight="1" x14ac:dyDescent="0.15">
      <c r="B52" s="1378"/>
      <c r="C52" s="512">
        <v>2</v>
      </c>
      <c r="D52" s="998">
        <v>0</v>
      </c>
      <c r="E52" s="1004">
        <v>0</v>
      </c>
      <c r="F52" s="736">
        <v>0</v>
      </c>
      <c r="G52" s="821" t="str">
        <f t="shared" si="18"/>
        <v xml:space="preserve">   －</v>
      </c>
      <c r="H52" s="821" t="str">
        <f t="shared" si="11"/>
        <v xml:space="preserve">   －</v>
      </c>
      <c r="I52" s="1022">
        <f t="shared" si="13"/>
        <v>0</v>
      </c>
      <c r="J52" s="827">
        <v>0</v>
      </c>
      <c r="K52" s="828">
        <v>0</v>
      </c>
      <c r="L52" s="843">
        <f t="shared" si="14"/>
        <v>0</v>
      </c>
      <c r="M52" s="501"/>
      <c r="N52" s="1378"/>
      <c r="O52" s="512">
        <v>2</v>
      </c>
      <c r="P52" s="998">
        <f t="shared" si="21"/>
        <v>110</v>
      </c>
      <c r="Q52" s="1004">
        <f t="shared" si="21"/>
        <v>33970.199999999997</v>
      </c>
      <c r="R52" s="837">
        <f t="shared" si="21"/>
        <v>40669424</v>
      </c>
      <c r="S52" s="821">
        <f t="shared" si="12"/>
        <v>308.82</v>
      </c>
      <c r="T52" s="821">
        <f t="shared" si="19"/>
        <v>369722.03636363638</v>
      </c>
      <c r="U52" s="1022">
        <f t="shared" si="16"/>
        <v>0.54882003692062065</v>
      </c>
      <c r="V52" s="827">
        <v>1580</v>
      </c>
      <c r="W52" s="828">
        <v>651</v>
      </c>
      <c r="X52" s="843">
        <f t="shared" si="17"/>
        <v>1197.208847754797</v>
      </c>
      <c r="Y52" s="725"/>
    </row>
    <row r="53" spans="2:25" ht="14.45" customHeight="1" x14ac:dyDescent="0.15">
      <c r="B53" s="1378"/>
      <c r="C53" s="515">
        <v>1</v>
      </c>
      <c r="D53" s="998">
        <v>9</v>
      </c>
      <c r="E53" s="1004">
        <v>3597.9</v>
      </c>
      <c r="F53" s="736">
        <v>1465325</v>
      </c>
      <c r="G53" s="821">
        <f t="shared" si="18"/>
        <v>399.76666666666665</v>
      </c>
      <c r="H53" s="821">
        <f t="shared" si="11"/>
        <v>162813.88888888888</v>
      </c>
      <c r="I53" s="1022">
        <f t="shared" si="13"/>
        <v>100</v>
      </c>
      <c r="J53" s="827">
        <v>778</v>
      </c>
      <c r="K53" s="828">
        <v>271</v>
      </c>
      <c r="L53" s="843">
        <f t="shared" si="14"/>
        <v>407.27229772923096</v>
      </c>
      <c r="M53" s="501"/>
      <c r="N53" s="1378"/>
      <c r="O53" s="515">
        <v>1</v>
      </c>
      <c r="P53" s="998">
        <f t="shared" si="21"/>
        <v>134</v>
      </c>
      <c r="Q53" s="1004">
        <f t="shared" si="21"/>
        <v>29906.600000000002</v>
      </c>
      <c r="R53" s="837">
        <f t="shared" si="21"/>
        <v>24717967</v>
      </c>
      <c r="S53" s="821">
        <f t="shared" si="12"/>
        <v>223.18358208955226</v>
      </c>
      <c r="T53" s="821">
        <f t="shared" si="19"/>
        <v>184462.44029850746</v>
      </c>
      <c r="U53" s="1022">
        <f t="shared" si="16"/>
        <v>0.66856259043057431</v>
      </c>
      <c r="V53" s="827">
        <v>1516</v>
      </c>
      <c r="W53" s="828">
        <v>217</v>
      </c>
      <c r="X53" s="843">
        <f t="shared" si="17"/>
        <v>826.50542020824832</v>
      </c>
      <c r="Y53" s="725"/>
    </row>
    <row r="54" spans="2:25" ht="14.45" customHeight="1" x14ac:dyDescent="0.15">
      <c r="B54" s="1383"/>
      <c r="C54" s="517" t="s">
        <v>14</v>
      </c>
      <c r="D54" s="999">
        <f>SUM(D49:D53)</f>
        <v>9</v>
      </c>
      <c r="E54" s="1005">
        <f>SUM(E49:E53)</f>
        <v>3597.9</v>
      </c>
      <c r="F54" s="563">
        <f>SUM(F49:F53)</f>
        <v>1465325</v>
      </c>
      <c r="G54" s="278">
        <f t="shared" si="18"/>
        <v>399.76666666666665</v>
      </c>
      <c r="H54" s="822">
        <f t="shared" si="11"/>
        <v>162813.88888888888</v>
      </c>
      <c r="I54" s="1025">
        <f t="shared" si="13"/>
        <v>100</v>
      </c>
      <c r="J54" s="829">
        <v>778</v>
      </c>
      <c r="K54" s="830">
        <v>271</v>
      </c>
      <c r="L54" s="844">
        <f t="shared" si="14"/>
        <v>407.27229772923096</v>
      </c>
      <c r="M54" s="501"/>
      <c r="N54" s="1383"/>
      <c r="O54" s="517" t="s">
        <v>340</v>
      </c>
      <c r="P54" s="1026">
        <f>SUM(P49:P53)</f>
        <v>259</v>
      </c>
      <c r="Q54" s="1027">
        <f t="shared" si="21"/>
        <v>70263.7</v>
      </c>
      <c r="R54" s="838">
        <f t="shared" si="21"/>
        <v>75734508</v>
      </c>
      <c r="S54" s="822">
        <f t="shared" si="12"/>
        <v>271.288416988417</v>
      </c>
      <c r="T54" s="824">
        <f t="shared" si="19"/>
        <v>292411.22779922781</v>
      </c>
      <c r="U54" s="1024">
        <f t="shared" si="16"/>
        <v>1.292221723294916</v>
      </c>
      <c r="V54" s="829">
        <v>2237</v>
      </c>
      <c r="W54" s="830">
        <v>217</v>
      </c>
      <c r="X54" s="844">
        <f t="shared" si="17"/>
        <v>1077.8610861654026</v>
      </c>
      <c r="Y54" s="725"/>
    </row>
    <row r="55" spans="2:25" ht="15.95" customHeight="1" x14ac:dyDescent="0.15">
      <c r="B55" s="1378" t="s">
        <v>14</v>
      </c>
      <c r="C55" s="519">
        <v>5</v>
      </c>
      <c r="D55" s="1000">
        <f>SUM(D37,D43,D49)</f>
        <v>0</v>
      </c>
      <c r="E55" s="1007">
        <f>SUM(E37,E43,E49)</f>
        <v>0</v>
      </c>
      <c r="F55" s="564">
        <f>SUM(F37,F43,F49)</f>
        <v>0</v>
      </c>
      <c r="G55" s="823" t="str">
        <f>IF(D55=0,"   －",E55/D55)</f>
        <v xml:space="preserve">   －</v>
      </c>
      <c r="H55" s="823" t="str">
        <f t="shared" si="11"/>
        <v xml:space="preserve">   －</v>
      </c>
      <c r="I55" s="1023">
        <f t="shared" si="13"/>
        <v>0</v>
      </c>
      <c r="J55" s="825">
        <v>0</v>
      </c>
      <c r="K55" s="826">
        <v>0</v>
      </c>
      <c r="L55" s="842">
        <f>IF(E55 = 0, 0, F55/E55)</f>
        <v>0</v>
      </c>
      <c r="M55" s="501"/>
      <c r="N55" s="555" t="s">
        <v>340</v>
      </c>
      <c r="O55" s="519">
        <v>5</v>
      </c>
      <c r="P55" s="1012">
        <f>SUM(P37,P43,P49)</f>
        <v>5983</v>
      </c>
      <c r="Q55" s="1015">
        <f t="shared" ref="Q55" si="22">SUM(Q37,Q43,Q49)</f>
        <v>3011396.1</v>
      </c>
      <c r="R55" s="839">
        <f>SUM(F28,R28,F55)</f>
        <v>8428032332</v>
      </c>
      <c r="S55" s="823">
        <f t="shared" si="12"/>
        <v>503.32543874310551</v>
      </c>
      <c r="T55" s="820">
        <f t="shared" si="19"/>
        <v>1408663.2679257898</v>
      </c>
      <c r="U55" s="1023">
        <f t="shared" si="16"/>
        <v>29.85082073541885</v>
      </c>
      <c r="V55" s="825">
        <v>6482</v>
      </c>
      <c r="W55" s="826">
        <v>1080</v>
      </c>
      <c r="X55" s="842">
        <f>IF(Q55 = 0, 0, R55/Q55)</f>
        <v>2798.7126409574616</v>
      </c>
      <c r="Y55" s="725"/>
    </row>
    <row r="56" spans="2:25" ht="15.95" customHeight="1" x14ac:dyDescent="0.15">
      <c r="B56" s="1378"/>
      <c r="C56" s="512">
        <v>4</v>
      </c>
      <c r="D56" s="1001">
        <f t="shared" ref="D56:F59" si="23">SUM(D38,D44,D50)</f>
        <v>0</v>
      </c>
      <c r="E56" s="1008">
        <f>SUM(E38,E44,E50)</f>
        <v>0</v>
      </c>
      <c r="F56" s="558">
        <f t="shared" si="23"/>
        <v>0</v>
      </c>
      <c r="G56" s="821" t="str">
        <f t="shared" si="18"/>
        <v xml:space="preserve">   －</v>
      </c>
      <c r="H56" s="821" t="str">
        <f t="shared" si="11"/>
        <v xml:space="preserve">   －</v>
      </c>
      <c r="I56" s="1022">
        <f t="shared" si="13"/>
        <v>0</v>
      </c>
      <c r="J56" s="827">
        <v>0</v>
      </c>
      <c r="K56" s="828">
        <v>0</v>
      </c>
      <c r="L56" s="843">
        <f t="shared" si="14"/>
        <v>0</v>
      </c>
      <c r="M56" s="501"/>
      <c r="N56" s="524" t="s">
        <v>359</v>
      </c>
      <c r="O56" s="512">
        <v>4</v>
      </c>
      <c r="P56" s="1000">
        <f t="shared" ref="P56:Q59" si="24">SUM(P38,P44,P50)</f>
        <v>5020</v>
      </c>
      <c r="Q56" s="1007">
        <f t="shared" si="24"/>
        <v>2343249.5</v>
      </c>
      <c r="R56" s="840">
        <f t="shared" ref="R56:R59" si="25">SUM(F29,R29,F56)</f>
        <v>5555324798</v>
      </c>
      <c r="S56" s="821">
        <f t="shared" si="12"/>
        <v>466.78276892430279</v>
      </c>
      <c r="T56" s="821">
        <f t="shared" si="19"/>
        <v>1106638.4059760957</v>
      </c>
      <c r="U56" s="1022">
        <f t="shared" si="16"/>
        <v>25.046150775831961</v>
      </c>
      <c r="V56" s="831">
        <v>3278</v>
      </c>
      <c r="W56" s="832">
        <v>604</v>
      </c>
      <c r="X56" s="843">
        <f t="shared" si="17"/>
        <v>2370.7781855922726</v>
      </c>
      <c r="Y56" s="725"/>
    </row>
    <row r="57" spans="2:25" ht="15.95" customHeight="1" x14ac:dyDescent="0.15">
      <c r="B57" s="1378"/>
      <c r="C57" s="512">
        <v>3</v>
      </c>
      <c r="D57" s="1001">
        <f t="shared" si="23"/>
        <v>0</v>
      </c>
      <c r="E57" s="1008">
        <f t="shared" si="23"/>
        <v>0</v>
      </c>
      <c r="F57" s="558">
        <f t="shared" si="23"/>
        <v>0</v>
      </c>
      <c r="G57" s="821" t="str">
        <f t="shared" si="18"/>
        <v xml:space="preserve">   －</v>
      </c>
      <c r="H57" s="821" t="str">
        <f t="shared" si="11"/>
        <v xml:space="preserve">   －</v>
      </c>
      <c r="I57" s="1022">
        <f t="shared" si="13"/>
        <v>0</v>
      </c>
      <c r="J57" s="827">
        <v>0</v>
      </c>
      <c r="K57" s="828">
        <v>0</v>
      </c>
      <c r="L57" s="843">
        <f t="shared" si="14"/>
        <v>0</v>
      </c>
      <c r="M57" s="501"/>
      <c r="N57" s="1378" t="s">
        <v>360</v>
      </c>
      <c r="O57" s="512">
        <v>3</v>
      </c>
      <c r="P57" s="1001">
        <f t="shared" si="24"/>
        <v>3221</v>
      </c>
      <c r="Q57" s="1008">
        <f t="shared" si="24"/>
        <v>1392401.7</v>
      </c>
      <c r="R57" s="840">
        <f t="shared" si="25"/>
        <v>2656950730</v>
      </c>
      <c r="S57" s="821">
        <f t="shared" si="12"/>
        <v>432.28863706923312</v>
      </c>
      <c r="T57" s="821">
        <f t="shared" si="19"/>
        <v>824883.80316671846</v>
      </c>
      <c r="U57" s="1022">
        <f t="shared" si="16"/>
        <v>16.070448535648357</v>
      </c>
      <c r="V57" s="827">
        <v>2658</v>
      </c>
      <c r="W57" s="828">
        <v>872</v>
      </c>
      <c r="X57" s="843">
        <f t="shared" si="17"/>
        <v>1908.1783152088942</v>
      </c>
      <c r="Y57" s="725"/>
    </row>
    <row r="58" spans="2:25" ht="15.95" customHeight="1" x14ac:dyDescent="0.15">
      <c r="B58" s="1378"/>
      <c r="C58" s="512">
        <v>2</v>
      </c>
      <c r="D58" s="1001">
        <f t="shared" si="23"/>
        <v>0</v>
      </c>
      <c r="E58" s="1009">
        <f t="shared" si="23"/>
        <v>0</v>
      </c>
      <c r="F58" s="522">
        <f t="shared" si="23"/>
        <v>0</v>
      </c>
      <c r="G58" s="821" t="str">
        <f t="shared" si="18"/>
        <v xml:space="preserve">   －</v>
      </c>
      <c r="H58" s="821" t="str">
        <f t="shared" si="11"/>
        <v xml:space="preserve">   －</v>
      </c>
      <c r="I58" s="1022">
        <f t="shared" si="13"/>
        <v>0</v>
      </c>
      <c r="J58" s="827">
        <v>0</v>
      </c>
      <c r="K58" s="828">
        <v>0</v>
      </c>
      <c r="L58" s="843">
        <f t="shared" si="14"/>
        <v>0</v>
      </c>
      <c r="M58" s="501"/>
      <c r="N58" s="1378"/>
      <c r="O58" s="512">
        <v>2</v>
      </c>
      <c r="P58" s="1001">
        <f t="shared" si="24"/>
        <v>5663</v>
      </c>
      <c r="Q58" s="1008">
        <f t="shared" si="24"/>
        <v>2138208.5</v>
      </c>
      <c r="R58" s="840">
        <f t="shared" si="25"/>
        <v>3080732770</v>
      </c>
      <c r="S58" s="821">
        <f t="shared" si="12"/>
        <v>377.57522514568251</v>
      </c>
      <c r="T58" s="821">
        <f t="shared" si="19"/>
        <v>544010.731061275</v>
      </c>
      <c r="U58" s="1022">
        <f t="shared" si="16"/>
        <v>28.254253355286135</v>
      </c>
      <c r="V58" s="827">
        <v>2462</v>
      </c>
      <c r="W58" s="828">
        <v>433</v>
      </c>
      <c r="X58" s="843">
        <f t="shared" si="17"/>
        <v>1440.800918151808</v>
      </c>
      <c r="Y58" s="725"/>
    </row>
    <row r="59" spans="2:25" ht="15.95" customHeight="1" x14ac:dyDescent="0.15">
      <c r="B59" s="1378"/>
      <c r="C59" s="515">
        <v>1</v>
      </c>
      <c r="D59" s="1001">
        <f t="shared" si="23"/>
        <v>9</v>
      </c>
      <c r="E59" s="1009">
        <f t="shared" si="23"/>
        <v>3597.9</v>
      </c>
      <c r="F59" s="522">
        <f t="shared" si="23"/>
        <v>1465325</v>
      </c>
      <c r="G59" s="821">
        <f t="shared" si="18"/>
        <v>399.76666666666665</v>
      </c>
      <c r="H59" s="821">
        <f t="shared" si="11"/>
        <v>162813.88888888888</v>
      </c>
      <c r="I59" s="1022">
        <f t="shared" si="13"/>
        <v>100</v>
      </c>
      <c r="J59" s="827">
        <v>778</v>
      </c>
      <c r="K59" s="828">
        <v>271</v>
      </c>
      <c r="L59" s="843">
        <f t="shared" si="14"/>
        <v>407.27229772923096</v>
      </c>
      <c r="M59" s="501"/>
      <c r="N59" s="1378"/>
      <c r="O59" s="515">
        <v>1</v>
      </c>
      <c r="P59" s="1001">
        <f t="shared" si="24"/>
        <v>156</v>
      </c>
      <c r="Q59" s="1009">
        <f t="shared" si="24"/>
        <v>35976.300000000003</v>
      </c>
      <c r="R59" s="840">
        <f t="shared" si="25"/>
        <v>30955823</v>
      </c>
      <c r="S59" s="821">
        <f t="shared" si="12"/>
        <v>230.61730769230772</v>
      </c>
      <c r="T59" s="821">
        <f t="shared" si="19"/>
        <v>198434.76282051281</v>
      </c>
      <c r="U59" s="1022">
        <f t="shared" si="16"/>
        <v>0.77832659781469837</v>
      </c>
      <c r="V59" s="827">
        <v>1516</v>
      </c>
      <c r="W59" s="828">
        <v>217</v>
      </c>
      <c r="X59" s="843">
        <f t="shared" si="17"/>
        <v>860.45043542554401</v>
      </c>
      <c r="Y59" s="725"/>
    </row>
    <row r="60" spans="2:25" ht="15.95" customHeight="1" x14ac:dyDescent="0.15">
      <c r="B60" s="1383"/>
      <c r="C60" s="517" t="s">
        <v>14</v>
      </c>
      <c r="D60" s="1002">
        <f>SUM(D55:D59)</f>
        <v>9</v>
      </c>
      <c r="E60" s="1010">
        <f>SUM(E55:E59)</f>
        <v>3597.9</v>
      </c>
      <c r="F60" s="518">
        <f>SUM(F55:F59)</f>
        <v>1465325</v>
      </c>
      <c r="G60" s="822">
        <f t="shared" si="18"/>
        <v>399.76666666666665</v>
      </c>
      <c r="H60" s="822">
        <f t="shared" si="11"/>
        <v>162813.88888888888</v>
      </c>
      <c r="I60" s="1024">
        <f t="shared" si="13"/>
        <v>100</v>
      </c>
      <c r="J60" s="739">
        <v>778</v>
      </c>
      <c r="K60" s="819">
        <v>271</v>
      </c>
      <c r="L60" s="844">
        <f t="shared" si="14"/>
        <v>407.27229772923096</v>
      </c>
      <c r="M60" s="501"/>
      <c r="N60" s="525" t="s">
        <v>361</v>
      </c>
      <c r="O60" s="517" t="s">
        <v>340</v>
      </c>
      <c r="P60" s="1026">
        <f>SUM(P55:P59)</f>
        <v>20043</v>
      </c>
      <c r="Q60" s="1010">
        <f>SUM(Q55:Q59)</f>
        <v>8921232.1000000015</v>
      </c>
      <c r="R60" s="841">
        <f>SUM(R55:R59)</f>
        <v>19751996453</v>
      </c>
      <c r="S60" s="822">
        <f t="shared" si="12"/>
        <v>445.10463004540247</v>
      </c>
      <c r="T60" s="822">
        <f t="shared" si="19"/>
        <v>985481.03841740254</v>
      </c>
      <c r="U60" s="1024">
        <f t="shared" si="16"/>
        <v>100</v>
      </c>
      <c r="V60" s="829">
        <v>6482</v>
      </c>
      <c r="W60" s="830">
        <v>217</v>
      </c>
      <c r="X60" s="844">
        <f t="shared" si="17"/>
        <v>2214.0435571674002</v>
      </c>
      <c r="Y60" s="725"/>
    </row>
    <row r="61" spans="2:25" ht="11.25" customHeight="1" x14ac:dyDescent="0.15">
      <c r="B61" s="568"/>
      <c r="C61" s="569"/>
      <c r="D61" s="570"/>
      <c r="E61" s="570"/>
      <c r="F61" s="571"/>
      <c r="G61" s="572"/>
      <c r="H61" s="572"/>
      <c r="I61" s="573"/>
      <c r="J61" s="571"/>
      <c r="K61" s="188"/>
      <c r="L61" s="188"/>
      <c r="M61" s="501"/>
      <c r="N61" s="568"/>
      <c r="O61" s="574"/>
      <c r="P61" s="570"/>
      <c r="Q61" s="570"/>
      <c r="R61" s="571"/>
      <c r="S61" s="572"/>
      <c r="T61" s="572"/>
      <c r="U61" s="573"/>
      <c r="V61" s="571"/>
      <c r="W61" s="571"/>
      <c r="X61" s="188"/>
    </row>
    <row r="62" spans="2:25" ht="12.75" customHeight="1" x14ac:dyDescent="0.15">
      <c r="B62" s="1243"/>
      <c r="C62" s="1243"/>
      <c r="D62" s="1243"/>
      <c r="E62" s="1243"/>
      <c r="F62" s="1243"/>
      <c r="G62" s="1243" t="s">
        <v>535</v>
      </c>
      <c r="H62" s="1243"/>
      <c r="I62" s="1243"/>
      <c r="J62" s="1243"/>
      <c r="K62" s="1243"/>
      <c r="L62" s="1243"/>
      <c r="M62" s="1274" t="s">
        <v>536</v>
      </c>
      <c r="N62" s="1274"/>
      <c r="O62" s="1274"/>
      <c r="P62" s="1274"/>
      <c r="Q62" s="1274"/>
      <c r="R62" s="1274"/>
      <c r="S62" s="1274"/>
      <c r="T62" s="1274"/>
      <c r="U62" s="1274"/>
      <c r="V62" s="1274"/>
      <c r="W62" s="1274"/>
      <c r="X62" s="1274"/>
    </row>
    <row r="63" spans="2:25" x14ac:dyDescent="0.15">
      <c r="I63" s="1239"/>
      <c r="J63" s="1239"/>
      <c r="L63" s="341"/>
      <c r="M63" s="341"/>
    </row>
    <row r="65" spans="11:11" x14ac:dyDescent="0.15">
      <c r="K65" s="341"/>
    </row>
  </sheetData>
  <mergeCells count="23">
    <mergeCell ref="V35:X35"/>
    <mergeCell ref="M62:X62"/>
    <mergeCell ref="N22:N27"/>
    <mergeCell ref="B28:B33"/>
    <mergeCell ref="J35:L35"/>
    <mergeCell ref="B37:B42"/>
    <mergeCell ref="B43:B48"/>
    <mergeCell ref="B49:B54"/>
    <mergeCell ref="B55:B60"/>
    <mergeCell ref="N43:N48"/>
    <mergeCell ref="N49:N54"/>
    <mergeCell ref="N37:N42"/>
    <mergeCell ref="V8:X8"/>
    <mergeCell ref="N10:N15"/>
    <mergeCell ref="B16:B21"/>
    <mergeCell ref="B22:B27"/>
    <mergeCell ref="N16:N21"/>
    <mergeCell ref="B3:D3"/>
    <mergeCell ref="D5:E5"/>
    <mergeCell ref="N57:N59"/>
    <mergeCell ref="J8:L8"/>
    <mergeCell ref="B10:B15"/>
    <mergeCell ref="N28:N33"/>
  </mergeCells>
  <phoneticPr fontId="2"/>
  <conditionalFormatting sqref="A63:C1048576 P63:U65537 M63:O1048576 D63:L65537 V63:IV1048576 Y1:IV1 Y3:IV62">
    <cfRule type="expression" dxfId="43" priority="8" stopIfTrue="1">
      <formula>iserror</formula>
    </cfRule>
  </conditionalFormatting>
  <conditionalFormatting sqref="S34:U36 G34:H36 P61:U62 G61:L62 D10:F62 A1:X1 P10:R60 J3:L60 V3:X62 D3:H9 M3:O62 P3:U9 A3:C62 I3:I7">
    <cfRule type="expression" dxfId="42" priority="5" stopIfTrue="1">
      <formula>iserror</formula>
    </cfRule>
  </conditionalFormatting>
  <conditionalFormatting sqref="S16:U16 S22:U22 S28:U28 G16:G21 G22:I22 S10:U10 G49:I49 S37:U37 G55:I55 G37:I37 G43:I43 S43 S49 S55 H16:I16 H28:I28 H10:H15 H17:H21 H29:H33 U55 U49 U43">
    <cfRule type="expression" dxfId="41" priority="6" stopIfTrue="1">
      <formula>ISERROR(G10:I33)</formula>
    </cfRule>
  </conditionalFormatting>
  <conditionalFormatting sqref="S11:U15 G28:G33 S50:S54 I10:I15 S56:S60 S44:S48 G10:G15 I17:I21 I29:I33 G23:I27 G38:I42 G44:I48 G50:I54 G56:I60 S17:U21 S23:U27 S29:U33 S38:U42 U44:U48 U56:U60 U50:U54 T43:T60">
    <cfRule type="expression" dxfId="40" priority="7" stopIfTrue="1">
      <formula>ISERROR(G10)</formula>
    </cfRule>
  </conditionalFormatting>
  <conditionalFormatting sqref="Y2:IV2">
    <cfRule type="expression" dxfId="39" priority="2" stopIfTrue="1">
      <formula>iserror</formula>
    </cfRule>
  </conditionalFormatting>
  <conditionalFormatting sqref="A2:X2">
    <cfRule type="expression" dxfId="38" priority="1" stopIfTrue="1">
      <formula>iserror</formula>
    </cfRule>
  </conditionalFormatting>
  <pageMargins left="0" right="0" top="0" bottom="0" header="0" footer="0"/>
  <pageSetup paperSize="9" scale="96" orientation="portrait" r:id="rId1"/>
  <headerFooter alignWithMargins="0"/>
  <colBreaks count="1" manualBreakCount="1">
    <brk id="12" max="6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43"/>
  </sheetPr>
  <dimension ref="A1:AM63"/>
  <sheetViews>
    <sheetView showGridLines="0" view="pageBreakPreview" topLeftCell="A49" zoomScaleNormal="100" zoomScaleSheetLayoutView="100" workbookViewId="0">
      <selection activeCell="M63" sqref="M63"/>
    </sheetView>
  </sheetViews>
  <sheetFormatPr defaultRowHeight="13.5" x14ac:dyDescent="0.15"/>
  <cols>
    <col min="1" max="1" width="2.625" style="126" customWidth="1"/>
    <col min="2" max="3" width="3.125" style="126" customWidth="1"/>
    <col min="4" max="4" width="9.75" style="126" customWidth="1"/>
    <col min="5" max="5" width="13.75" style="126" customWidth="1"/>
    <col min="6" max="6" width="15.75" style="126" customWidth="1"/>
    <col min="7" max="7" width="8.625" style="126" customWidth="1"/>
    <col min="8" max="8" width="9.875" style="126" customWidth="1"/>
    <col min="9" max="9" width="9.375" style="126" customWidth="1"/>
    <col min="10" max="11" width="7.75" style="126" customWidth="1"/>
    <col min="12" max="12" width="8.25" style="126" customWidth="1"/>
    <col min="13" max="13" width="5" style="126" customWidth="1"/>
    <col min="14" max="14" width="3.125" style="126" customWidth="1"/>
    <col min="15" max="15" width="4.875" style="126" customWidth="1"/>
    <col min="16" max="16" width="9.75" style="126" customWidth="1"/>
    <col min="17" max="17" width="13.75" style="126" customWidth="1"/>
    <col min="18" max="18" width="15.75" style="126" customWidth="1"/>
    <col min="19" max="19" width="9.375" style="126" customWidth="1"/>
    <col min="20" max="20" width="11.25" style="126" bestFit="1" customWidth="1"/>
    <col min="21" max="21" width="8.875" style="126" customWidth="1"/>
    <col min="22" max="24" width="7.75" style="126" customWidth="1"/>
    <col min="25" max="27" width="9" style="126"/>
    <col min="28" max="28" width="10.25" style="126" customWidth="1"/>
    <col min="29" max="16384" width="9" style="126"/>
  </cols>
  <sheetData>
    <row r="1" spans="1:39" ht="24.95" customHeight="1" x14ac:dyDescent="0.15"/>
    <row r="2" spans="1:39" ht="24.95" customHeight="1" x14ac:dyDescent="0.15"/>
    <row r="3" spans="1:39" ht="16.5" customHeight="1" x14ac:dyDescent="0.2">
      <c r="B3" s="1375" t="s">
        <v>253</v>
      </c>
      <c r="C3" s="1384"/>
      <c r="D3" s="1384"/>
      <c r="G3" s="280"/>
    </row>
    <row r="4" spans="1:39" ht="3.75" customHeight="1" x14ac:dyDescent="0.2">
      <c r="B4" s="493"/>
      <c r="C4" s="279"/>
      <c r="G4" s="280"/>
    </row>
    <row r="5" spans="1:39" ht="15.95" customHeight="1" x14ac:dyDescent="0.2">
      <c r="B5" s="280"/>
      <c r="C5" s="280"/>
      <c r="D5" s="1265" t="s">
        <v>283</v>
      </c>
      <c r="E5" s="1266"/>
      <c r="F5" s="280"/>
      <c r="G5" s="280"/>
      <c r="H5" s="322"/>
      <c r="I5" s="322"/>
      <c r="J5" s="322"/>
      <c r="K5" s="322"/>
      <c r="L5" s="322"/>
      <c r="M5" s="322"/>
      <c r="P5" s="279"/>
    </row>
    <row r="6" spans="1:39" ht="3.75" customHeight="1" x14ac:dyDescent="0.2">
      <c r="B6" s="280"/>
      <c r="C6" s="280"/>
      <c r="D6" s="494"/>
      <c r="E6" s="280"/>
      <c r="F6" s="280"/>
      <c r="G6" s="280"/>
      <c r="H6" s="322"/>
      <c r="I6" s="322"/>
      <c r="J6" s="322"/>
      <c r="K6" s="322"/>
      <c r="L6" s="322"/>
      <c r="M6" s="322"/>
      <c r="P6" s="279"/>
    </row>
    <row r="7" spans="1:39" ht="15" customHeight="1" x14ac:dyDescent="0.15">
      <c r="A7" s="324"/>
      <c r="B7" s="195"/>
      <c r="C7" s="195"/>
      <c r="D7" s="495" t="s">
        <v>282</v>
      </c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495" t="s">
        <v>72</v>
      </c>
      <c r="Q7" s="195"/>
      <c r="R7" s="195"/>
      <c r="S7" s="195"/>
      <c r="T7" s="195"/>
      <c r="U7" s="195"/>
      <c r="V7" s="195"/>
      <c r="W7" s="195"/>
      <c r="X7" s="195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324"/>
    </row>
    <row r="8" spans="1:39" ht="14.45" customHeight="1" x14ac:dyDescent="0.15">
      <c r="A8" s="324"/>
      <c r="B8" s="496"/>
      <c r="C8" s="497"/>
      <c r="D8" s="1264" t="s">
        <v>21</v>
      </c>
      <c r="E8" s="499" t="s">
        <v>22</v>
      </c>
      <c r="F8" s="500" t="s">
        <v>23</v>
      </c>
      <c r="G8" s="191" t="s">
        <v>211</v>
      </c>
      <c r="H8" s="192" t="s">
        <v>212</v>
      </c>
      <c r="I8" s="192" t="s">
        <v>350</v>
      </c>
      <c r="J8" s="1379" t="s">
        <v>399</v>
      </c>
      <c r="K8" s="1380"/>
      <c r="L8" s="1381"/>
      <c r="M8" s="501"/>
      <c r="N8" s="496"/>
      <c r="O8" s="497"/>
      <c r="P8" s="1264" t="s">
        <v>21</v>
      </c>
      <c r="Q8" s="499" t="s">
        <v>22</v>
      </c>
      <c r="R8" s="500" t="s">
        <v>23</v>
      </c>
      <c r="S8" s="191" t="s">
        <v>211</v>
      </c>
      <c r="T8" s="192" t="s">
        <v>212</v>
      </c>
      <c r="U8" s="192" t="s">
        <v>218</v>
      </c>
      <c r="V8" s="1379" t="s">
        <v>399</v>
      </c>
      <c r="W8" s="1380"/>
      <c r="X8" s="1381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24"/>
      <c r="AM8" s="324"/>
    </row>
    <row r="9" spans="1:39" ht="14.45" customHeight="1" x14ac:dyDescent="0.15">
      <c r="A9" s="324"/>
      <c r="B9" s="502"/>
      <c r="C9" s="503"/>
      <c r="D9" s="504" t="s">
        <v>216</v>
      </c>
      <c r="E9" s="505" t="s">
        <v>382</v>
      </c>
      <c r="F9" s="193" t="s">
        <v>217</v>
      </c>
      <c r="G9" s="193" t="s">
        <v>220</v>
      </c>
      <c r="H9" s="194" t="s">
        <v>221</v>
      </c>
      <c r="I9" s="194" t="s">
        <v>355</v>
      </c>
      <c r="J9" s="506" t="s">
        <v>214</v>
      </c>
      <c r="K9" s="507" t="s">
        <v>215</v>
      </c>
      <c r="L9" s="508" t="s">
        <v>213</v>
      </c>
      <c r="M9" s="501"/>
      <c r="N9" s="502"/>
      <c r="O9" s="503"/>
      <c r="P9" s="504" t="s">
        <v>216</v>
      </c>
      <c r="Q9" s="505" t="s">
        <v>382</v>
      </c>
      <c r="R9" s="193" t="s">
        <v>217</v>
      </c>
      <c r="S9" s="193" t="s">
        <v>220</v>
      </c>
      <c r="T9" s="194" t="s">
        <v>221</v>
      </c>
      <c r="U9" s="194" t="s">
        <v>0</v>
      </c>
      <c r="V9" s="506" t="s">
        <v>214</v>
      </c>
      <c r="W9" s="507" t="s">
        <v>215</v>
      </c>
      <c r="X9" s="508" t="s">
        <v>213</v>
      </c>
      <c r="Y9" s="324"/>
      <c r="Z9" s="324"/>
      <c r="AA9" s="324"/>
      <c r="AB9" s="324"/>
      <c r="AC9" s="324"/>
      <c r="AD9" s="324"/>
      <c r="AE9" s="324"/>
      <c r="AF9" s="324"/>
      <c r="AG9" s="324"/>
      <c r="AH9" s="324"/>
      <c r="AI9" s="324"/>
      <c r="AJ9" s="324"/>
      <c r="AK9" s="324"/>
      <c r="AL9" s="324"/>
      <c r="AM9" s="324"/>
    </row>
    <row r="10" spans="1:39" ht="14.45" customHeight="1" x14ac:dyDescent="0.15">
      <c r="A10" s="324"/>
      <c r="B10" s="1382" t="s">
        <v>209</v>
      </c>
      <c r="C10" s="509">
        <v>5</v>
      </c>
      <c r="D10" s="997">
        <v>18</v>
      </c>
      <c r="E10" s="1003">
        <v>9303.9</v>
      </c>
      <c r="F10" s="735">
        <v>18583677</v>
      </c>
      <c r="G10" s="368">
        <f>IF(D10=0,"   －",E10/D10)</f>
        <v>516.88333333333333</v>
      </c>
      <c r="H10" s="1271">
        <f>IF(D10=0,"   －",F10/D10)</f>
        <v>1032426.5</v>
      </c>
      <c r="I10" s="1016">
        <f>IF($D$33=0,"－",D10/$D$33*100)</f>
        <v>0.57361376673040154</v>
      </c>
      <c r="J10" s="742">
        <v>2651</v>
      </c>
      <c r="K10" s="743">
        <v>1690</v>
      </c>
      <c r="L10" s="842">
        <f>IF(E10 = 0, 0, F10/E10)</f>
        <v>1997.4072163286364</v>
      </c>
      <c r="M10" s="511"/>
      <c r="N10" s="1382" t="s">
        <v>339</v>
      </c>
      <c r="O10" s="509">
        <v>5</v>
      </c>
      <c r="P10" s="997">
        <v>23</v>
      </c>
      <c r="Q10" s="1003">
        <v>12594.9</v>
      </c>
      <c r="R10" s="735">
        <v>25916594</v>
      </c>
      <c r="S10" s="820">
        <f>IF(P10=0,"   －",Q10/P10)</f>
        <v>547.60434782608695</v>
      </c>
      <c r="T10" s="368">
        <f>IF(P10=0,"   －",R10/P10)</f>
        <v>1126808.4347826086</v>
      </c>
      <c r="U10" s="1021">
        <f>IF($P$33=0,"－",P10/$P$33*100)</f>
        <v>0.84033613445378152</v>
      </c>
      <c r="V10" s="742">
        <v>2310</v>
      </c>
      <c r="W10" s="743">
        <v>1714</v>
      </c>
      <c r="X10" s="842">
        <f>IF(Q10 = 0, 0, R10/Q10)</f>
        <v>2057.7054204479591</v>
      </c>
      <c r="Y10" s="725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324"/>
      <c r="AM10" s="324"/>
    </row>
    <row r="11" spans="1:39" ht="14.45" customHeight="1" x14ac:dyDescent="0.15">
      <c r="A11" s="324"/>
      <c r="B11" s="1378"/>
      <c r="C11" s="512">
        <v>4</v>
      </c>
      <c r="D11" s="998">
        <v>124</v>
      </c>
      <c r="E11" s="1004">
        <v>60569.4</v>
      </c>
      <c r="F11" s="736">
        <v>107396347</v>
      </c>
      <c r="G11" s="824">
        <f>IF(D11=0,"   －",E11/D11)</f>
        <v>488.46290322580649</v>
      </c>
      <c r="H11" s="404">
        <f>IF(D11=0,"   －",F11/D11)</f>
        <v>866099.57258064521</v>
      </c>
      <c r="I11" s="1017">
        <f t="shared" ref="I11:I33" si="0">IF($D$33=0,"－",D11/$D$33*100)</f>
        <v>3.9515615041427665</v>
      </c>
      <c r="J11" s="744">
        <v>2192</v>
      </c>
      <c r="K11" s="745">
        <v>1242</v>
      </c>
      <c r="L11" s="843">
        <f t="shared" ref="L11:L33" si="1">IF(E11 = 0, 0, F11/E11)</f>
        <v>1773.1122811188488</v>
      </c>
      <c r="M11" s="511"/>
      <c r="N11" s="1378"/>
      <c r="O11" s="512">
        <v>4</v>
      </c>
      <c r="P11" s="998">
        <v>125</v>
      </c>
      <c r="Q11" s="1004">
        <v>68998.3</v>
      </c>
      <c r="R11" s="736">
        <v>126736990</v>
      </c>
      <c r="S11" s="821">
        <f>IF(P11=0,"   －",Q11/P11)</f>
        <v>551.9864</v>
      </c>
      <c r="T11" s="824">
        <f t="shared" ref="T11:T33" si="2">IF(P11=0,"   －",R11/P11)</f>
        <v>1013895.92</v>
      </c>
      <c r="U11" s="1022">
        <f t="shared" ref="U11:U33" si="3">IF($P$33=0,"－",P11/$P$33*100)</f>
        <v>4.5670442089879426</v>
      </c>
      <c r="V11" s="744">
        <v>2176</v>
      </c>
      <c r="W11" s="745">
        <v>1517</v>
      </c>
      <c r="X11" s="843">
        <f t="shared" ref="X11:X33" si="4">IF(Q11 = 0, 0, R11/Q11)</f>
        <v>1836.8132258331002</v>
      </c>
      <c r="Y11" s="725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324"/>
      <c r="AL11" s="324"/>
      <c r="AM11" s="324"/>
    </row>
    <row r="12" spans="1:39" ht="14.45" customHeight="1" x14ac:dyDescent="0.15">
      <c r="A12" s="324"/>
      <c r="B12" s="1378"/>
      <c r="C12" s="512">
        <v>3</v>
      </c>
      <c r="D12" s="998">
        <v>169</v>
      </c>
      <c r="E12" s="1004">
        <v>78952.2</v>
      </c>
      <c r="F12" s="736">
        <v>126115443</v>
      </c>
      <c r="G12" s="824">
        <f>IF(D12=0,"   －",E12/D12)</f>
        <v>467.17278106508871</v>
      </c>
      <c r="H12" s="824">
        <f t="shared" ref="H12:H32" si="5">IF(D12=0,"   －",F12/D12)</f>
        <v>746245.22485207103</v>
      </c>
      <c r="I12" s="1017">
        <f t="shared" si="0"/>
        <v>5.38559592096877</v>
      </c>
      <c r="J12" s="744">
        <v>1944</v>
      </c>
      <c r="K12" s="745">
        <v>1225</v>
      </c>
      <c r="L12" s="843">
        <f t="shared" si="1"/>
        <v>1597.3645192914194</v>
      </c>
      <c r="M12" s="511"/>
      <c r="N12" s="1378"/>
      <c r="O12" s="512">
        <v>3</v>
      </c>
      <c r="P12" s="998">
        <v>126</v>
      </c>
      <c r="Q12" s="1004">
        <v>67817.399999999994</v>
      </c>
      <c r="R12" s="736">
        <v>111222481</v>
      </c>
      <c r="S12" s="821">
        <f t="shared" ref="S12:S33" si="6">IF(P12=0,"   －",Q12/P12)</f>
        <v>538.23333333333323</v>
      </c>
      <c r="T12" s="824">
        <f t="shared" si="2"/>
        <v>882718.10317460319</v>
      </c>
      <c r="U12" s="1022">
        <f t="shared" si="3"/>
        <v>4.6035805626598467</v>
      </c>
      <c r="V12" s="744">
        <v>1944</v>
      </c>
      <c r="W12" s="745">
        <v>1209</v>
      </c>
      <c r="X12" s="843">
        <f t="shared" si="4"/>
        <v>1640.0286799552919</v>
      </c>
      <c r="Y12" s="725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  <c r="AL12" s="324"/>
      <c r="AM12" s="324"/>
    </row>
    <row r="13" spans="1:39" ht="14.45" customHeight="1" x14ac:dyDescent="0.15">
      <c r="A13" s="324"/>
      <c r="B13" s="1378"/>
      <c r="C13" s="512">
        <v>2</v>
      </c>
      <c r="D13" s="998">
        <v>64</v>
      </c>
      <c r="E13" s="1004">
        <v>30083.8</v>
      </c>
      <c r="F13" s="736">
        <v>42814341</v>
      </c>
      <c r="G13" s="821">
        <f>IF(D13=0,"   －",E13/D13)</f>
        <v>470.05937499999999</v>
      </c>
      <c r="H13" s="824">
        <f t="shared" si="5"/>
        <v>668974.078125</v>
      </c>
      <c r="I13" s="1017">
        <f t="shared" si="0"/>
        <v>2.0395156150414278</v>
      </c>
      <c r="J13" s="744">
        <v>1879</v>
      </c>
      <c r="K13" s="745">
        <v>626</v>
      </c>
      <c r="L13" s="843">
        <f t="shared" si="1"/>
        <v>1423.1693137170171</v>
      </c>
      <c r="M13" s="511"/>
      <c r="N13" s="1378"/>
      <c r="O13" s="512">
        <v>2</v>
      </c>
      <c r="P13" s="998">
        <v>42</v>
      </c>
      <c r="Q13" s="1004">
        <v>22366</v>
      </c>
      <c r="R13" s="736">
        <v>32330268</v>
      </c>
      <c r="S13" s="821">
        <f t="shared" si="6"/>
        <v>532.52380952380952</v>
      </c>
      <c r="T13" s="821">
        <f t="shared" si="2"/>
        <v>769768.28571428568</v>
      </c>
      <c r="U13" s="1022">
        <f t="shared" si="3"/>
        <v>1.5345268542199488</v>
      </c>
      <c r="V13" s="744">
        <v>1700</v>
      </c>
      <c r="W13" s="745">
        <v>1192</v>
      </c>
      <c r="X13" s="843">
        <f t="shared" si="4"/>
        <v>1445.5096128051507</v>
      </c>
      <c r="Y13" s="725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</row>
    <row r="14" spans="1:39" ht="14.45" customHeight="1" x14ac:dyDescent="0.15">
      <c r="A14" s="324"/>
      <c r="B14" s="1378"/>
      <c r="C14" s="515">
        <v>1</v>
      </c>
      <c r="D14" s="1011">
        <v>0</v>
      </c>
      <c r="E14" s="1013">
        <v>0</v>
      </c>
      <c r="F14" s="738">
        <v>0</v>
      </c>
      <c r="G14" s="823" t="str">
        <f t="shared" ref="G14:G33" si="7">IF(D14=0,"   －",E14/D14)</f>
        <v xml:space="preserve">   －</v>
      </c>
      <c r="H14" s="821" t="str">
        <f t="shared" si="5"/>
        <v xml:space="preserve">   －</v>
      </c>
      <c r="I14" s="1019">
        <f t="shared" si="0"/>
        <v>0</v>
      </c>
      <c r="J14" s="744">
        <v>0</v>
      </c>
      <c r="K14" s="745">
        <v>0</v>
      </c>
      <c r="L14" s="843">
        <f t="shared" si="1"/>
        <v>0</v>
      </c>
      <c r="M14" s="511"/>
      <c r="N14" s="1378"/>
      <c r="O14" s="515">
        <v>1</v>
      </c>
      <c r="P14" s="1011">
        <v>0</v>
      </c>
      <c r="Q14" s="1013">
        <v>0</v>
      </c>
      <c r="R14" s="738">
        <v>0</v>
      </c>
      <c r="S14" s="823" t="str">
        <f t="shared" si="6"/>
        <v xml:space="preserve">   －</v>
      </c>
      <c r="T14" s="404" t="str">
        <f t="shared" si="2"/>
        <v xml:space="preserve">   －</v>
      </c>
      <c r="U14" s="1023">
        <f t="shared" si="3"/>
        <v>0</v>
      </c>
      <c r="V14" s="744">
        <v>0</v>
      </c>
      <c r="W14" s="745">
        <v>0</v>
      </c>
      <c r="X14" s="843">
        <f t="shared" si="4"/>
        <v>0</v>
      </c>
      <c r="Y14" s="725"/>
      <c r="Z14" s="324" t="s">
        <v>490</v>
      </c>
      <c r="AA14" s="324"/>
      <c r="AB14" s="324"/>
      <c r="AC14" s="324"/>
      <c r="AD14" s="324"/>
      <c r="AE14" s="324"/>
      <c r="AF14" s="324"/>
      <c r="AG14" s="324"/>
      <c r="AH14" s="324"/>
      <c r="AI14" s="324"/>
      <c r="AJ14" s="324"/>
      <c r="AK14" s="324"/>
      <c r="AL14" s="324"/>
      <c r="AM14" s="324"/>
    </row>
    <row r="15" spans="1:39" ht="14.45" customHeight="1" x14ac:dyDescent="0.15">
      <c r="A15" s="324"/>
      <c r="B15" s="1383"/>
      <c r="C15" s="517" t="s">
        <v>14</v>
      </c>
      <c r="D15" s="1002">
        <f>SUM(D10:D14)</f>
        <v>375</v>
      </c>
      <c r="E15" s="1014">
        <f>SUM(E10:E14)</f>
        <v>178909.3</v>
      </c>
      <c r="F15" s="556">
        <f>SUM(F10:F14)</f>
        <v>294909808</v>
      </c>
      <c r="G15" s="822">
        <f t="shared" si="7"/>
        <v>477.09146666666663</v>
      </c>
      <c r="H15" s="404">
        <f t="shared" si="5"/>
        <v>786426.15466666664</v>
      </c>
      <c r="I15" s="1020">
        <f t="shared" si="0"/>
        <v>11.950286806883364</v>
      </c>
      <c r="J15" s="746">
        <v>2651</v>
      </c>
      <c r="K15" s="747">
        <v>626</v>
      </c>
      <c r="L15" s="844">
        <f t="shared" si="1"/>
        <v>1648.3760654141513</v>
      </c>
      <c r="M15" s="511"/>
      <c r="N15" s="1383"/>
      <c r="O15" s="517" t="s">
        <v>340</v>
      </c>
      <c r="P15" s="1002">
        <f>SUM(P10:P14)</f>
        <v>316</v>
      </c>
      <c r="Q15" s="1014">
        <f>SUM(Q10:Q14)</f>
        <v>171776.59999999998</v>
      </c>
      <c r="R15" s="556">
        <f>SUM(R10:R14)</f>
        <v>296206333</v>
      </c>
      <c r="S15" s="822">
        <f t="shared" si="6"/>
        <v>543.59683544303789</v>
      </c>
      <c r="T15" s="822">
        <f t="shared" si="2"/>
        <v>937361.8132911392</v>
      </c>
      <c r="U15" s="1024">
        <f t="shared" si="3"/>
        <v>11.545487760321519</v>
      </c>
      <c r="V15" s="746">
        <v>2310</v>
      </c>
      <c r="W15" s="747">
        <v>1192</v>
      </c>
      <c r="X15" s="844">
        <f t="shared" si="4"/>
        <v>1724.369518316232</v>
      </c>
      <c r="Y15" s="725" t="s">
        <v>491</v>
      </c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</row>
    <row r="16" spans="1:39" ht="14.45" customHeight="1" x14ac:dyDescent="0.15">
      <c r="A16" s="324"/>
      <c r="B16" s="1382" t="s">
        <v>1</v>
      </c>
      <c r="C16" s="509">
        <v>5</v>
      </c>
      <c r="D16" s="997">
        <v>9</v>
      </c>
      <c r="E16" s="1003">
        <v>4408.8</v>
      </c>
      <c r="F16" s="748">
        <v>8412793</v>
      </c>
      <c r="G16" s="820">
        <f t="shared" si="7"/>
        <v>489.86666666666667</v>
      </c>
      <c r="H16" s="368">
        <f t="shared" si="5"/>
        <v>934754.77777777775</v>
      </c>
      <c r="I16" s="1016">
        <f t="shared" si="0"/>
        <v>0.28680688336520077</v>
      </c>
      <c r="J16" s="742">
        <v>2163</v>
      </c>
      <c r="K16" s="743">
        <v>1618</v>
      </c>
      <c r="L16" s="842">
        <f>IF(E16 = 0, 0, F16/E16)</f>
        <v>1908.1820450009072</v>
      </c>
      <c r="M16" s="501"/>
      <c r="N16" s="1382" t="s">
        <v>341</v>
      </c>
      <c r="O16" s="509">
        <v>5</v>
      </c>
      <c r="P16" s="997">
        <v>23</v>
      </c>
      <c r="Q16" s="1003">
        <v>13551.2</v>
      </c>
      <c r="R16" s="735">
        <v>25709504</v>
      </c>
      <c r="S16" s="820">
        <f t="shared" si="6"/>
        <v>589.18260869565222</v>
      </c>
      <c r="T16" s="368">
        <f t="shared" si="2"/>
        <v>1117804.5217391304</v>
      </c>
      <c r="U16" s="1021">
        <f t="shared" si="3"/>
        <v>0.84033613445378152</v>
      </c>
      <c r="V16" s="742">
        <v>2087</v>
      </c>
      <c r="W16" s="743">
        <v>1740</v>
      </c>
      <c r="X16" s="842">
        <f>IF(Q16 = 0, 0, R16/Q16)</f>
        <v>1897.2123501977683</v>
      </c>
      <c r="Y16" s="725"/>
      <c r="Z16" s="341"/>
      <c r="AA16" s="324"/>
      <c r="AB16" s="324"/>
      <c r="AC16" s="324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</row>
    <row r="17" spans="1:39" ht="14.45" customHeight="1" x14ac:dyDescent="0.15">
      <c r="A17" s="324"/>
      <c r="B17" s="1378"/>
      <c r="C17" s="512">
        <v>4</v>
      </c>
      <c r="D17" s="998">
        <v>225</v>
      </c>
      <c r="E17" s="1004">
        <v>108750.1</v>
      </c>
      <c r="F17" s="749">
        <v>186989805</v>
      </c>
      <c r="G17" s="821">
        <f t="shared" si="7"/>
        <v>483.33377777777781</v>
      </c>
      <c r="H17" s="824">
        <f t="shared" si="5"/>
        <v>831065.8</v>
      </c>
      <c r="I17" s="1017">
        <f t="shared" si="0"/>
        <v>7.1701720841300194</v>
      </c>
      <c r="J17" s="744">
        <v>2217</v>
      </c>
      <c r="K17" s="745">
        <v>1355</v>
      </c>
      <c r="L17" s="843">
        <f t="shared" si="1"/>
        <v>1719.4449016598605</v>
      </c>
      <c r="M17" s="501"/>
      <c r="N17" s="1378"/>
      <c r="O17" s="512">
        <v>4</v>
      </c>
      <c r="P17" s="998">
        <v>374</v>
      </c>
      <c r="Q17" s="1004">
        <v>208972.2</v>
      </c>
      <c r="R17" s="736">
        <v>370798711</v>
      </c>
      <c r="S17" s="821">
        <f t="shared" si="6"/>
        <v>558.74919786096257</v>
      </c>
      <c r="T17" s="824">
        <f t="shared" si="2"/>
        <v>991440.40374331549</v>
      </c>
      <c r="U17" s="1022">
        <f t="shared" si="3"/>
        <v>13.664596273291925</v>
      </c>
      <c r="V17" s="744">
        <v>2323</v>
      </c>
      <c r="W17" s="745">
        <v>1080</v>
      </c>
      <c r="X17" s="843">
        <f t="shared" si="4"/>
        <v>1774.3925316381794</v>
      </c>
      <c r="Y17" s="725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24"/>
      <c r="AM17" s="324"/>
    </row>
    <row r="18" spans="1:39" ht="14.45" customHeight="1" x14ac:dyDescent="0.15">
      <c r="A18" s="324"/>
      <c r="B18" s="1378"/>
      <c r="C18" s="512">
        <v>3</v>
      </c>
      <c r="D18" s="998">
        <v>995</v>
      </c>
      <c r="E18" s="1004">
        <v>462359.4</v>
      </c>
      <c r="F18" s="749">
        <v>732221750</v>
      </c>
      <c r="G18" s="821">
        <f t="shared" si="7"/>
        <v>464.68281407035181</v>
      </c>
      <c r="H18" s="824">
        <f t="shared" si="5"/>
        <v>735901.25628140708</v>
      </c>
      <c r="I18" s="1017">
        <f t="shared" si="0"/>
        <v>31.708094327597198</v>
      </c>
      <c r="J18" s="744">
        <v>1944</v>
      </c>
      <c r="K18" s="745">
        <v>1000</v>
      </c>
      <c r="L18" s="843">
        <f t="shared" si="1"/>
        <v>1583.6635958953143</v>
      </c>
      <c r="M18" s="501"/>
      <c r="N18" s="1378"/>
      <c r="O18" s="512">
        <v>3</v>
      </c>
      <c r="P18" s="998">
        <v>934</v>
      </c>
      <c r="Q18" s="1004">
        <v>499567.5</v>
      </c>
      <c r="R18" s="736">
        <v>794620901</v>
      </c>
      <c r="S18" s="821">
        <f t="shared" si="6"/>
        <v>534.86884368308347</v>
      </c>
      <c r="T18" s="824">
        <f t="shared" si="2"/>
        <v>850771.84261241974</v>
      </c>
      <c r="U18" s="1022">
        <f t="shared" si="3"/>
        <v>34.124954329557909</v>
      </c>
      <c r="V18" s="744">
        <v>1944</v>
      </c>
      <c r="W18" s="745">
        <v>1027</v>
      </c>
      <c r="X18" s="843">
        <f t="shared" si="4"/>
        <v>1590.6176862986483</v>
      </c>
      <c r="Y18" s="725"/>
      <c r="Z18" s="324"/>
      <c r="AA18" s="324"/>
      <c r="AB18" s="324"/>
      <c r="AC18" s="324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</row>
    <row r="19" spans="1:39" ht="14.45" customHeight="1" x14ac:dyDescent="0.15">
      <c r="A19" s="324"/>
      <c r="B19" s="1378"/>
      <c r="C19" s="512">
        <v>2</v>
      </c>
      <c r="D19" s="998">
        <v>1127</v>
      </c>
      <c r="E19" s="1004">
        <v>510120.9</v>
      </c>
      <c r="F19" s="749">
        <v>712381115</v>
      </c>
      <c r="G19" s="821">
        <f t="shared" si="7"/>
        <v>452.63611357586512</v>
      </c>
      <c r="H19" s="824">
        <f t="shared" si="5"/>
        <v>632103.91748003545</v>
      </c>
      <c r="I19" s="1017">
        <f t="shared" si="0"/>
        <v>35.914595283620137</v>
      </c>
      <c r="J19" s="744">
        <v>1893</v>
      </c>
      <c r="K19" s="745">
        <v>442</v>
      </c>
      <c r="L19" s="843">
        <f t="shared" si="1"/>
        <v>1396.4946643040894</v>
      </c>
      <c r="M19" s="501"/>
      <c r="N19" s="1378"/>
      <c r="O19" s="512">
        <v>2</v>
      </c>
      <c r="P19" s="998">
        <v>681</v>
      </c>
      <c r="Q19" s="1004">
        <v>347677.8</v>
      </c>
      <c r="R19" s="736">
        <v>485763673</v>
      </c>
      <c r="S19" s="821">
        <f t="shared" si="6"/>
        <v>510.54008810572685</v>
      </c>
      <c r="T19" s="821">
        <f t="shared" si="2"/>
        <v>713309.35829662264</v>
      </c>
      <c r="U19" s="1022">
        <f t="shared" si="3"/>
        <v>24.881256850566313</v>
      </c>
      <c r="V19" s="744">
        <v>1893</v>
      </c>
      <c r="W19" s="745">
        <v>440</v>
      </c>
      <c r="X19" s="843">
        <f t="shared" si="4"/>
        <v>1397.1662067580962</v>
      </c>
      <c r="Y19" s="725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</row>
    <row r="20" spans="1:39" ht="14.45" customHeight="1" x14ac:dyDescent="0.15">
      <c r="A20" s="324"/>
      <c r="B20" s="1378"/>
      <c r="C20" s="515">
        <v>1</v>
      </c>
      <c r="D20" s="1011">
        <v>0</v>
      </c>
      <c r="E20" s="1013">
        <v>0</v>
      </c>
      <c r="F20" s="738">
        <v>0</v>
      </c>
      <c r="G20" s="821" t="str">
        <f t="shared" si="7"/>
        <v xml:space="preserve">   －</v>
      </c>
      <c r="H20" s="821" t="str">
        <f t="shared" si="5"/>
        <v xml:space="preserve">   －</v>
      </c>
      <c r="I20" s="1017">
        <f t="shared" si="0"/>
        <v>0</v>
      </c>
      <c r="J20" s="744">
        <v>0</v>
      </c>
      <c r="K20" s="745">
        <v>0</v>
      </c>
      <c r="L20" s="843">
        <f t="shared" si="1"/>
        <v>0</v>
      </c>
      <c r="M20" s="501"/>
      <c r="N20" s="1378"/>
      <c r="O20" s="515">
        <v>1</v>
      </c>
      <c r="P20" s="998">
        <v>1</v>
      </c>
      <c r="Q20" s="1004">
        <v>313.8</v>
      </c>
      <c r="R20" s="736">
        <v>212153</v>
      </c>
      <c r="S20" s="821">
        <f t="shared" si="6"/>
        <v>313.8</v>
      </c>
      <c r="T20" s="821">
        <f t="shared" si="2"/>
        <v>212153</v>
      </c>
      <c r="U20" s="1022">
        <f t="shared" si="3"/>
        <v>3.653635367190354E-2</v>
      </c>
      <c r="V20" s="744">
        <v>676</v>
      </c>
      <c r="W20" s="745">
        <v>676</v>
      </c>
      <c r="X20" s="843">
        <f t="shared" si="4"/>
        <v>676.07711918419375</v>
      </c>
      <c r="Y20" s="725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</row>
    <row r="21" spans="1:39" ht="14.45" customHeight="1" x14ac:dyDescent="0.15">
      <c r="A21" s="324"/>
      <c r="B21" s="1383"/>
      <c r="C21" s="517" t="s">
        <v>14</v>
      </c>
      <c r="D21" s="1002">
        <f>SUM(D16:D20)</f>
        <v>2356</v>
      </c>
      <c r="E21" s="1028">
        <f>SUM(E16:E20)</f>
        <v>1085639.2000000002</v>
      </c>
      <c r="F21" s="560">
        <f>SUM(F16:F20)</f>
        <v>1640005463</v>
      </c>
      <c r="G21" s="822">
        <f t="shared" si="7"/>
        <v>460.79762308998312</v>
      </c>
      <c r="H21" s="404">
        <f t="shared" si="5"/>
        <v>696097.3951612903</v>
      </c>
      <c r="I21" s="1020">
        <f t="shared" si="0"/>
        <v>75.079668578712557</v>
      </c>
      <c r="J21" s="746">
        <v>2217</v>
      </c>
      <c r="K21" s="747">
        <v>442</v>
      </c>
      <c r="L21" s="844">
        <f t="shared" si="1"/>
        <v>1510.6358198930177</v>
      </c>
      <c r="M21" s="501"/>
      <c r="N21" s="1383"/>
      <c r="O21" s="517" t="s">
        <v>340</v>
      </c>
      <c r="P21" s="999">
        <f>SUM(P16:P20)</f>
        <v>2013</v>
      </c>
      <c r="Q21" s="1006">
        <f>SUM(Q16:Q20)</f>
        <v>1070082.5</v>
      </c>
      <c r="R21" s="561">
        <f>SUM(R16:R20)</f>
        <v>1677104942</v>
      </c>
      <c r="S21" s="278">
        <f t="shared" si="6"/>
        <v>531.5859413810233</v>
      </c>
      <c r="T21" s="823">
        <f t="shared" si="2"/>
        <v>833137.07998012914</v>
      </c>
      <c r="U21" s="1025">
        <f t="shared" si="3"/>
        <v>73.54767994154183</v>
      </c>
      <c r="V21" s="746">
        <v>2323</v>
      </c>
      <c r="W21" s="747">
        <v>440</v>
      </c>
      <c r="X21" s="844">
        <f t="shared" si="4"/>
        <v>1567.2669555852001</v>
      </c>
      <c r="Y21" s="725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</row>
    <row r="22" spans="1:39" ht="14.45" customHeight="1" x14ac:dyDescent="0.15">
      <c r="A22" s="324"/>
      <c r="B22" s="1382" t="s">
        <v>2</v>
      </c>
      <c r="C22" s="509">
        <v>5</v>
      </c>
      <c r="D22" s="997">
        <v>0</v>
      </c>
      <c r="E22" s="1003">
        <v>0</v>
      </c>
      <c r="F22" s="735">
        <v>0</v>
      </c>
      <c r="G22" s="820" t="str">
        <f t="shared" si="7"/>
        <v xml:space="preserve">   －</v>
      </c>
      <c r="H22" s="820" t="str">
        <f t="shared" si="5"/>
        <v xml:space="preserve">   －</v>
      </c>
      <c r="I22" s="1016">
        <f t="shared" si="0"/>
        <v>0</v>
      </c>
      <c r="J22" s="742">
        <v>0</v>
      </c>
      <c r="K22" s="743">
        <v>0</v>
      </c>
      <c r="L22" s="842">
        <f>IF(E22 = 0, 0, F22/E22)</f>
        <v>0</v>
      </c>
      <c r="M22" s="501"/>
      <c r="N22" s="1382" t="s">
        <v>342</v>
      </c>
      <c r="O22" s="509">
        <v>5</v>
      </c>
      <c r="P22" s="997">
        <v>0</v>
      </c>
      <c r="Q22" s="1003">
        <v>0</v>
      </c>
      <c r="R22" s="735">
        <v>0</v>
      </c>
      <c r="S22" s="820" t="str">
        <f t="shared" si="6"/>
        <v xml:space="preserve">   －</v>
      </c>
      <c r="T22" s="820" t="str">
        <f t="shared" si="2"/>
        <v xml:space="preserve">   －</v>
      </c>
      <c r="U22" s="1021">
        <f t="shared" si="3"/>
        <v>0</v>
      </c>
      <c r="V22" s="742">
        <v>0</v>
      </c>
      <c r="W22" s="743">
        <v>0</v>
      </c>
      <c r="X22" s="842">
        <f>IF(Q22 = 0, 0, R22/Q22)</f>
        <v>0</v>
      </c>
      <c r="Y22" s="725"/>
      <c r="Z22" s="562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</row>
    <row r="23" spans="1:39" ht="14.45" customHeight="1" x14ac:dyDescent="0.15">
      <c r="A23" s="324"/>
      <c r="B23" s="1378"/>
      <c r="C23" s="512">
        <v>4</v>
      </c>
      <c r="D23" s="998">
        <v>15</v>
      </c>
      <c r="E23" s="1004">
        <v>7130.1</v>
      </c>
      <c r="F23" s="736">
        <v>11336098</v>
      </c>
      <c r="G23" s="821">
        <f t="shared" si="7"/>
        <v>475.34000000000003</v>
      </c>
      <c r="H23" s="404">
        <f t="shared" si="5"/>
        <v>755739.8666666667</v>
      </c>
      <c r="I23" s="1017">
        <f t="shared" si="0"/>
        <v>0.47801147227533464</v>
      </c>
      <c r="J23" s="744">
        <v>1844</v>
      </c>
      <c r="K23" s="745">
        <v>1341</v>
      </c>
      <c r="L23" s="843">
        <f t="shared" si="1"/>
        <v>1589.893269379111</v>
      </c>
      <c r="M23" s="501"/>
      <c r="N23" s="1378"/>
      <c r="O23" s="512">
        <v>4</v>
      </c>
      <c r="P23" s="998">
        <v>32</v>
      </c>
      <c r="Q23" s="1004">
        <v>18777</v>
      </c>
      <c r="R23" s="736">
        <v>30918502</v>
      </c>
      <c r="S23" s="821">
        <f t="shared" si="6"/>
        <v>586.78125</v>
      </c>
      <c r="T23" s="404">
        <f t="shared" si="2"/>
        <v>966203.1875</v>
      </c>
      <c r="U23" s="1022">
        <f t="shared" si="3"/>
        <v>1.1691633175009133</v>
      </c>
      <c r="V23" s="744">
        <v>1949</v>
      </c>
      <c r="W23" s="745">
        <v>1392</v>
      </c>
      <c r="X23" s="843">
        <f t="shared" si="4"/>
        <v>1646.6156468019385</v>
      </c>
      <c r="Y23" s="725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</row>
    <row r="24" spans="1:39" ht="14.45" customHeight="1" x14ac:dyDescent="0.15">
      <c r="A24" s="324"/>
      <c r="B24" s="1378"/>
      <c r="C24" s="512">
        <v>3</v>
      </c>
      <c r="D24" s="998">
        <v>138</v>
      </c>
      <c r="E24" s="1004">
        <v>66946.5</v>
      </c>
      <c r="F24" s="736">
        <v>101197503</v>
      </c>
      <c r="G24" s="821">
        <f t="shared" si="7"/>
        <v>485.11956521739131</v>
      </c>
      <c r="H24" s="824">
        <f t="shared" si="5"/>
        <v>733315.23913043481</v>
      </c>
      <c r="I24" s="1017">
        <f t="shared" si="0"/>
        <v>4.3977055449330784</v>
      </c>
      <c r="J24" s="744">
        <v>1844</v>
      </c>
      <c r="K24" s="745">
        <v>1081</v>
      </c>
      <c r="L24" s="843">
        <f t="shared" si="1"/>
        <v>1511.6175304160786</v>
      </c>
      <c r="M24" s="501"/>
      <c r="N24" s="1378"/>
      <c r="O24" s="512">
        <v>3</v>
      </c>
      <c r="P24" s="998">
        <v>169</v>
      </c>
      <c r="Q24" s="1004">
        <v>96337.4</v>
      </c>
      <c r="R24" s="736">
        <v>140415796</v>
      </c>
      <c r="S24" s="821">
        <f t="shared" si="6"/>
        <v>570.04378698224843</v>
      </c>
      <c r="T24" s="824">
        <f t="shared" si="2"/>
        <v>830862.69822485209</v>
      </c>
      <c r="U24" s="1022">
        <f t="shared" si="3"/>
        <v>6.1746437705516986</v>
      </c>
      <c r="V24" s="744">
        <v>1847</v>
      </c>
      <c r="W24" s="745">
        <v>561</v>
      </c>
      <c r="X24" s="843">
        <f t="shared" si="4"/>
        <v>1457.5418892351258</v>
      </c>
      <c r="Y24" s="725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</row>
    <row r="25" spans="1:39" ht="14.45" customHeight="1" x14ac:dyDescent="0.15">
      <c r="A25" s="324"/>
      <c r="B25" s="1378"/>
      <c r="C25" s="512">
        <v>2</v>
      </c>
      <c r="D25" s="998">
        <v>251</v>
      </c>
      <c r="E25" s="1004">
        <v>116706.5</v>
      </c>
      <c r="F25" s="736">
        <v>151788922</v>
      </c>
      <c r="G25" s="821">
        <f t="shared" si="7"/>
        <v>464.96613545816734</v>
      </c>
      <c r="H25" s="824">
        <f t="shared" si="5"/>
        <v>604736.74103585654</v>
      </c>
      <c r="I25" s="1017">
        <f t="shared" si="0"/>
        <v>7.9987253027405991</v>
      </c>
      <c r="J25" s="744">
        <v>1879</v>
      </c>
      <c r="K25" s="745">
        <v>338</v>
      </c>
      <c r="L25" s="843">
        <f t="shared" si="1"/>
        <v>1300.6038395462122</v>
      </c>
      <c r="M25" s="501"/>
      <c r="N25" s="1378"/>
      <c r="O25" s="512">
        <v>2</v>
      </c>
      <c r="P25" s="998">
        <v>203</v>
      </c>
      <c r="Q25" s="1004">
        <v>107094.39999999999</v>
      </c>
      <c r="R25" s="736">
        <v>138345959</v>
      </c>
      <c r="S25" s="821">
        <f t="shared" si="6"/>
        <v>527.55862068965519</v>
      </c>
      <c r="T25" s="821">
        <f t="shared" si="2"/>
        <v>681507.18719211826</v>
      </c>
      <c r="U25" s="1022">
        <f t="shared" si="3"/>
        <v>7.4168797953964196</v>
      </c>
      <c r="V25" s="744">
        <v>1824</v>
      </c>
      <c r="W25" s="745">
        <v>534</v>
      </c>
      <c r="X25" s="843">
        <f t="shared" si="4"/>
        <v>1291.8131947141962</v>
      </c>
      <c r="Y25" s="725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</row>
    <row r="26" spans="1:39" ht="14.45" customHeight="1" x14ac:dyDescent="0.15">
      <c r="A26" s="324"/>
      <c r="B26" s="1378"/>
      <c r="C26" s="515">
        <v>1</v>
      </c>
      <c r="D26" s="1011">
        <v>3</v>
      </c>
      <c r="E26" s="1013">
        <v>638</v>
      </c>
      <c r="F26" s="738">
        <v>506084</v>
      </c>
      <c r="G26" s="823">
        <f t="shared" si="7"/>
        <v>212.66666666666666</v>
      </c>
      <c r="H26" s="821">
        <f t="shared" si="5"/>
        <v>168694.66666666666</v>
      </c>
      <c r="I26" s="1019">
        <f t="shared" si="0"/>
        <v>9.5602294455066919E-2</v>
      </c>
      <c r="J26" s="744">
        <v>1138</v>
      </c>
      <c r="K26" s="745">
        <v>498</v>
      </c>
      <c r="L26" s="843">
        <f t="shared" si="1"/>
        <v>793.23510971786834</v>
      </c>
      <c r="M26" s="501"/>
      <c r="N26" s="1378"/>
      <c r="O26" s="515">
        <v>1</v>
      </c>
      <c r="P26" s="998">
        <v>4</v>
      </c>
      <c r="Q26" s="1004">
        <v>848</v>
      </c>
      <c r="R26" s="736">
        <v>618556</v>
      </c>
      <c r="S26" s="821">
        <f t="shared" si="6"/>
        <v>212</v>
      </c>
      <c r="T26" s="821">
        <f t="shared" si="2"/>
        <v>154639</v>
      </c>
      <c r="U26" s="1022">
        <f t="shared" si="3"/>
        <v>0.14614541468761416</v>
      </c>
      <c r="V26" s="744">
        <v>934</v>
      </c>
      <c r="W26" s="745">
        <v>232</v>
      </c>
      <c r="X26" s="843">
        <f t="shared" si="4"/>
        <v>729.42924528301887</v>
      </c>
      <c r="Y26" s="725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</row>
    <row r="27" spans="1:39" ht="14.45" customHeight="1" x14ac:dyDescent="0.15">
      <c r="A27" s="324"/>
      <c r="B27" s="1383"/>
      <c r="C27" s="517" t="s">
        <v>14</v>
      </c>
      <c r="D27" s="1002">
        <f>SUM(D22:D26)</f>
        <v>407</v>
      </c>
      <c r="E27" s="1014">
        <f>SUM(E22:E26)</f>
        <v>191421.1</v>
      </c>
      <c r="F27" s="556">
        <f>SUM(F22:F26)</f>
        <v>264828607</v>
      </c>
      <c r="G27" s="822">
        <f t="shared" si="7"/>
        <v>470.32211302211306</v>
      </c>
      <c r="H27" s="278">
        <f t="shared" si="5"/>
        <v>650684.53808353806</v>
      </c>
      <c r="I27" s="1020">
        <f t="shared" si="0"/>
        <v>12.970044614404081</v>
      </c>
      <c r="J27" s="746">
        <v>1879</v>
      </c>
      <c r="K27" s="747">
        <v>338</v>
      </c>
      <c r="L27" s="844">
        <f t="shared" si="1"/>
        <v>1383.4870189336493</v>
      </c>
      <c r="M27" s="501"/>
      <c r="N27" s="1383"/>
      <c r="O27" s="517" t="s">
        <v>340</v>
      </c>
      <c r="P27" s="999">
        <f>SUM(P22:P26)</f>
        <v>408</v>
      </c>
      <c r="Q27" s="1005">
        <f>SUM(Q22:Q26)</f>
        <v>223056.8</v>
      </c>
      <c r="R27" s="563">
        <f>SUM(R22:R26)</f>
        <v>310298813</v>
      </c>
      <c r="S27" s="278">
        <f t="shared" si="6"/>
        <v>546.70784313725483</v>
      </c>
      <c r="T27" s="823">
        <f t="shared" si="2"/>
        <v>760536.30637254904</v>
      </c>
      <c r="U27" s="1025">
        <f t="shared" si="3"/>
        <v>14.906832298136646</v>
      </c>
      <c r="V27" s="746">
        <v>1949</v>
      </c>
      <c r="W27" s="747">
        <v>232</v>
      </c>
      <c r="X27" s="844">
        <f t="shared" si="4"/>
        <v>1391.1201675985669</v>
      </c>
      <c r="Y27" s="725"/>
      <c r="Z27" s="324"/>
      <c r="AA27" s="324"/>
      <c r="AB27" s="324"/>
      <c r="AC27" s="324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</row>
    <row r="28" spans="1:39" ht="15.95" customHeight="1" x14ac:dyDescent="0.15">
      <c r="A28" s="324"/>
      <c r="B28" s="1378" t="s">
        <v>14</v>
      </c>
      <c r="C28" s="519">
        <v>5</v>
      </c>
      <c r="D28" s="1000">
        <f>SUM(D10,D16,D22)</f>
        <v>27</v>
      </c>
      <c r="E28" s="1007">
        <f>SUM(E10,E16,E22)</f>
        <v>13712.7</v>
      </c>
      <c r="F28" s="564">
        <f>SUM(F10,F16,F22)</f>
        <v>26996470</v>
      </c>
      <c r="G28" s="823">
        <f t="shared" si="7"/>
        <v>507.87777777777779</v>
      </c>
      <c r="H28" s="404">
        <f t="shared" si="5"/>
        <v>999869.25925925921</v>
      </c>
      <c r="I28" s="1019">
        <f t="shared" si="0"/>
        <v>0.86042065009560231</v>
      </c>
      <c r="J28" s="742">
        <v>2651</v>
      </c>
      <c r="K28" s="743">
        <v>1618</v>
      </c>
      <c r="L28" s="842">
        <f>IF(E28 = 0, 0, F28/E28)</f>
        <v>1968.720237444121</v>
      </c>
      <c r="M28" s="501"/>
      <c r="N28" s="1378" t="s">
        <v>340</v>
      </c>
      <c r="O28" s="519">
        <v>5</v>
      </c>
      <c r="P28" s="1000">
        <f>SUM(P10,P16,P22)</f>
        <v>46</v>
      </c>
      <c r="Q28" s="1029">
        <f>SUM(Q10,Q16,Q22)</f>
        <v>26146.1</v>
      </c>
      <c r="R28" s="520">
        <f>SUM(R10,R16,R22)</f>
        <v>51626098</v>
      </c>
      <c r="S28" s="823">
        <f t="shared" si="6"/>
        <v>568.39347826086953</v>
      </c>
      <c r="T28" s="368">
        <f t="shared" si="2"/>
        <v>1122306.4782608696</v>
      </c>
      <c r="U28" s="1023">
        <f t="shared" si="3"/>
        <v>1.680672268907563</v>
      </c>
      <c r="V28" s="742">
        <v>2310</v>
      </c>
      <c r="W28" s="743">
        <v>1714</v>
      </c>
      <c r="X28" s="842">
        <f>IF(Q28 = 0, 0, R28/Q28)</f>
        <v>1974.5238486810654</v>
      </c>
      <c r="Y28" s="725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</row>
    <row r="29" spans="1:39" ht="15.95" customHeight="1" x14ac:dyDescent="0.15">
      <c r="A29" s="324"/>
      <c r="B29" s="1378"/>
      <c r="C29" s="512">
        <v>4</v>
      </c>
      <c r="D29" s="1001">
        <f t="shared" ref="D29:F32" si="8">SUM(D11,D17,D23)</f>
        <v>364</v>
      </c>
      <c r="E29" s="1008">
        <f t="shared" si="8"/>
        <v>176449.6</v>
      </c>
      <c r="F29" s="558">
        <f t="shared" si="8"/>
        <v>305722250</v>
      </c>
      <c r="G29" s="821">
        <f t="shared" si="7"/>
        <v>484.75164835164838</v>
      </c>
      <c r="H29" s="824">
        <f t="shared" si="5"/>
        <v>839896.2912087912</v>
      </c>
      <c r="I29" s="1017">
        <f t="shared" si="0"/>
        <v>11.59974506054812</v>
      </c>
      <c r="J29" s="744">
        <v>2217</v>
      </c>
      <c r="K29" s="745">
        <v>1242</v>
      </c>
      <c r="L29" s="843">
        <f t="shared" si="1"/>
        <v>1732.6321510504981</v>
      </c>
      <c r="M29" s="501"/>
      <c r="N29" s="1378"/>
      <c r="O29" s="512">
        <v>4</v>
      </c>
      <c r="P29" s="1001">
        <f t="shared" ref="P29:R32" si="9">SUM(P11,P17,P23)</f>
        <v>531</v>
      </c>
      <c r="Q29" s="1009">
        <f>SUM(Q23,Q17,Q11)</f>
        <v>296747.5</v>
      </c>
      <c r="R29" s="522">
        <f t="shared" si="9"/>
        <v>528454203</v>
      </c>
      <c r="S29" s="821">
        <f t="shared" si="6"/>
        <v>558.84651600753295</v>
      </c>
      <c r="T29" s="821">
        <f t="shared" si="2"/>
        <v>995205.65536723169</v>
      </c>
      <c r="U29" s="1022">
        <f t="shared" si="3"/>
        <v>19.400803799780782</v>
      </c>
      <c r="V29" s="744">
        <v>2323</v>
      </c>
      <c r="W29" s="745">
        <v>1080</v>
      </c>
      <c r="X29" s="843">
        <f t="shared" si="4"/>
        <v>1780.8210785263566</v>
      </c>
      <c r="Y29" s="725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</row>
    <row r="30" spans="1:39" ht="15.95" customHeight="1" x14ac:dyDescent="0.15">
      <c r="A30" s="324"/>
      <c r="B30" s="1378"/>
      <c r="C30" s="512">
        <v>3</v>
      </c>
      <c r="D30" s="1001">
        <f t="shared" si="8"/>
        <v>1302</v>
      </c>
      <c r="E30" s="1008">
        <f t="shared" si="8"/>
        <v>608258.1</v>
      </c>
      <c r="F30" s="558">
        <f t="shared" si="8"/>
        <v>959534696</v>
      </c>
      <c r="G30" s="821">
        <f t="shared" si="7"/>
        <v>467.17211981566817</v>
      </c>
      <c r="H30" s="824">
        <f t="shared" si="5"/>
        <v>736969.8125960062</v>
      </c>
      <c r="I30" s="1017">
        <f t="shared" si="0"/>
        <v>41.491395793499045</v>
      </c>
      <c r="J30" s="744">
        <v>1944</v>
      </c>
      <c r="K30" s="745">
        <v>1000</v>
      </c>
      <c r="L30" s="843">
        <f t="shared" si="1"/>
        <v>1577.5124013967097</v>
      </c>
      <c r="M30" s="501"/>
      <c r="N30" s="1378"/>
      <c r="O30" s="512">
        <v>3</v>
      </c>
      <c r="P30" s="1001">
        <f t="shared" si="9"/>
        <v>1229</v>
      </c>
      <c r="Q30" s="1009">
        <f>SUM(Q12,Q18,Q24)</f>
        <v>663722.30000000005</v>
      </c>
      <c r="R30" s="522">
        <f t="shared" si="9"/>
        <v>1046259178</v>
      </c>
      <c r="S30" s="821">
        <f t="shared" si="6"/>
        <v>540.05069161920267</v>
      </c>
      <c r="T30" s="404">
        <f t="shared" si="2"/>
        <v>851309.33930024412</v>
      </c>
      <c r="U30" s="1022">
        <f t="shared" si="3"/>
        <v>44.903178662769456</v>
      </c>
      <c r="V30" s="744">
        <v>1944</v>
      </c>
      <c r="W30" s="745">
        <v>561</v>
      </c>
      <c r="X30" s="843">
        <f t="shared" si="4"/>
        <v>1576.3507991218617</v>
      </c>
      <c r="Y30" s="725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</row>
    <row r="31" spans="1:39" ht="15.95" customHeight="1" x14ac:dyDescent="0.15">
      <c r="A31" s="324"/>
      <c r="B31" s="1378"/>
      <c r="C31" s="512">
        <v>2</v>
      </c>
      <c r="D31" s="1001">
        <f t="shared" si="8"/>
        <v>1442</v>
      </c>
      <c r="E31" s="1008">
        <f t="shared" si="8"/>
        <v>656911.20000000007</v>
      </c>
      <c r="F31" s="558">
        <f t="shared" si="8"/>
        <v>906984378</v>
      </c>
      <c r="G31" s="821">
        <f t="shared" si="7"/>
        <v>455.55561719833571</v>
      </c>
      <c r="H31" s="824">
        <f t="shared" si="5"/>
        <v>628976.68377253809</v>
      </c>
      <c r="I31" s="1017">
        <f t="shared" si="0"/>
        <v>45.952836201402171</v>
      </c>
      <c r="J31" s="744">
        <v>1893</v>
      </c>
      <c r="K31" s="745">
        <v>338</v>
      </c>
      <c r="L31" s="843">
        <f t="shared" si="1"/>
        <v>1380.6803385297737</v>
      </c>
      <c r="M31" s="501"/>
      <c r="N31" s="1378"/>
      <c r="O31" s="512">
        <v>2</v>
      </c>
      <c r="P31" s="1001">
        <f t="shared" si="9"/>
        <v>926</v>
      </c>
      <c r="Q31" s="1009">
        <f t="shared" si="9"/>
        <v>477138.19999999995</v>
      </c>
      <c r="R31" s="522">
        <f t="shared" si="9"/>
        <v>656439900</v>
      </c>
      <c r="S31" s="821">
        <f t="shared" si="6"/>
        <v>515.26803455723541</v>
      </c>
      <c r="T31" s="821">
        <f t="shared" si="2"/>
        <v>708898.38012958958</v>
      </c>
      <c r="U31" s="1022">
        <f t="shared" si="3"/>
        <v>33.832663500182683</v>
      </c>
      <c r="V31" s="744">
        <v>1893</v>
      </c>
      <c r="W31" s="745">
        <v>440</v>
      </c>
      <c r="X31" s="843">
        <f t="shared" si="4"/>
        <v>1375.7856738362177</v>
      </c>
      <c r="Y31" s="725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</row>
    <row r="32" spans="1:39" ht="15.95" customHeight="1" x14ac:dyDescent="0.15">
      <c r="A32" s="324"/>
      <c r="B32" s="1378"/>
      <c r="C32" s="515">
        <v>1</v>
      </c>
      <c r="D32" s="1001">
        <f t="shared" si="8"/>
        <v>3</v>
      </c>
      <c r="E32" s="1008">
        <f t="shared" si="8"/>
        <v>638</v>
      </c>
      <c r="F32" s="558">
        <f t="shared" si="8"/>
        <v>506084</v>
      </c>
      <c r="G32" s="821">
        <f t="shared" si="7"/>
        <v>212.66666666666666</v>
      </c>
      <c r="H32" s="824">
        <f t="shared" si="5"/>
        <v>168694.66666666666</v>
      </c>
      <c r="I32" s="1017">
        <f t="shared" si="0"/>
        <v>9.5602294455066919E-2</v>
      </c>
      <c r="J32" s="744">
        <v>1138</v>
      </c>
      <c r="K32" s="745">
        <v>498</v>
      </c>
      <c r="L32" s="843">
        <f t="shared" si="1"/>
        <v>793.23510971786834</v>
      </c>
      <c r="M32" s="501"/>
      <c r="N32" s="1378"/>
      <c r="O32" s="515">
        <v>1</v>
      </c>
      <c r="P32" s="1001">
        <f t="shared" si="9"/>
        <v>5</v>
      </c>
      <c r="Q32" s="1009">
        <f t="shared" si="9"/>
        <v>1161.8</v>
      </c>
      <c r="R32" s="522">
        <f t="shared" si="9"/>
        <v>830709</v>
      </c>
      <c r="S32" s="821">
        <f t="shared" si="6"/>
        <v>232.35999999999999</v>
      </c>
      <c r="T32" s="821">
        <f t="shared" si="2"/>
        <v>166141.79999999999</v>
      </c>
      <c r="U32" s="1022">
        <f t="shared" si="3"/>
        <v>0.18268176835951772</v>
      </c>
      <c r="V32" s="744">
        <v>934</v>
      </c>
      <c r="W32" s="745">
        <v>232</v>
      </c>
      <c r="X32" s="843">
        <f t="shared" si="4"/>
        <v>715.01893613358584</v>
      </c>
      <c r="Y32" s="725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</row>
    <row r="33" spans="1:39" ht="15.95" customHeight="1" x14ac:dyDescent="0.15">
      <c r="A33" s="324"/>
      <c r="B33" s="1383"/>
      <c r="C33" s="517" t="s">
        <v>14</v>
      </c>
      <c r="D33" s="1002">
        <f>SUM(D28:D32)</f>
        <v>3138</v>
      </c>
      <c r="E33" s="1014">
        <f>SUM(E28:E32)</f>
        <v>1455969.6</v>
      </c>
      <c r="F33" s="556">
        <f>SUM(F28:F32)</f>
        <v>2199743878</v>
      </c>
      <c r="G33" s="822">
        <f t="shared" si="7"/>
        <v>463.9801147227534</v>
      </c>
      <c r="H33" s="822">
        <f>IF(D33=0,"   －",F33/D33)</f>
        <v>701001.87316762272</v>
      </c>
      <c r="I33" s="1020">
        <f t="shared" si="0"/>
        <v>100</v>
      </c>
      <c r="J33" s="746">
        <v>2651</v>
      </c>
      <c r="K33" s="747">
        <v>338</v>
      </c>
      <c r="L33" s="844">
        <f t="shared" si="1"/>
        <v>1510.8446481300159</v>
      </c>
      <c r="M33" s="501"/>
      <c r="N33" s="1383"/>
      <c r="O33" s="517" t="s">
        <v>340</v>
      </c>
      <c r="P33" s="1002">
        <f>SUM(P28:P32)</f>
        <v>2737</v>
      </c>
      <c r="Q33" s="1010">
        <f>SUM(Q28:Q32)</f>
        <v>1464915.9000000001</v>
      </c>
      <c r="R33" s="518">
        <f>SUM(R28:R32)</f>
        <v>2283610088</v>
      </c>
      <c r="S33" s="822">
        <f t="shared" si="6"/>
        <v>535.2268542199489</v>
      </c>
      <c r="T33" s="822">
        <f t="shared" si="2"/>
        <v>834347.85823894781</v>
      </c>
      <c r="U33" s="1024">
        <f t="shared" si="3"/>
        <v>100</v>
      </c>
      <c r="V33" s="746">
        <v>2323</v>
      </c>
      <c r="W33" s="747">
        <v>232</v>
      </c>
      <c r="X33" s="844">
        <f t="shared" si="4"/>
        <v>1558.867705647812</v>
      </c>
      <c r="Y33" s="725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</row>
    <row r="34" spans="1:39" ht="20.25" customHeight="1" x14ac:dyDescent="0.15">
      <c r="A34" s="324"/>
      <c r="B34" s="195"/>
      <c r="C34" s="195"/>
      <c r="D34" s="495" t="s">
        <v>343</v>
      </c>
      <c r="E34" s="195"/>
      <c r="F34" s="195"/>
      <c r="G34" s="195"/>
      <c r="H34" s="405"/>
      <c r="I34" s="195"/>
      <c r="J34" s="195"/>
      <c r="K34" s="195"/>
      <c r="L34" s="195"/>
      <c r="M34" s="501"/>
      <c r="N34" s="195"/>
      <c r="O34" s="195"/>
      <c r="P34" s="495" t="s">
        <v>344</v>
      </c>
      <c r="Q34" s="219"/>
      <c r="R34" s="195"/>
      <c r="S34" s="195"/>
      <c r="T34" s="195"/>
      <c r="U34" s="195"/>
      <c r="V34" s="195"/>
      <c r="W34" s="195"/>
      <c r="X34" s="195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</row>
    <row r="35" spans="1:39" ht="14.45" customHeight="1" x14ac:dyDescent="0.15">
      <c r="B35" s="496"/>
      <c r="C35" s="497"/>
      <c r="D35" s="1264" t="s">
        <v>345</v>
      </c>
      <c r="E35" s="499" t="s">
        <v>346</v>
      </c>
      <c r="F35" s="500" t="s">
        <v>347</v>
      </c>
      <c r="G35" s="191" t="s">
        <v>348</v>
      </c>
      <c r="H35" s="192" t="s">
        <v>349</v>
      </c>
      <c r="I35" s="192" t="s">
        <v>350</v>
      </c>
      <c r="J35" s="1379" t="s">
        <v>399</v>
      </c>
      <c r="K35" s="1380"/>
      <c r="L35" s="1381"/>
      <c r="M35" s="501"/>
      <c r="N35" s="496"/>
      <c r="O35" s="497"/>
      <c r="P35" s="1264" t="s">
        <v>345</v>
      </c>
      <c r="Q35" s="499" t="s">
        <v>346</v>
      </c>
      <c r="R35" s="500" t="s">
        <v>347</v>
      </c>
      <c r="S35" s="191" t="s">
        <v>348</v>
      </c>
      <c r="T35" s="192" t="s">
        <v>349</v>
      </c>
      <c r="U35" s="192" t="s">
        <v>350</v>
      </c>
      <c r="V35" s="1379" t="s">
        <v>399</v>
      </c>
      <c r="W35" s="1380"/>
      <c r="X35" s="1381"/>
    </row>
    <row r="36" spans="1:39" ht="14.45" customHeight="1" x14ac:dyDescent="0.15">
      <c r="B36" s="502"/>
      <c r="C36" s="503"/>
      <c r="D36" s="504" t="s">
        <v>351</v>
      </c>
      <c r="E36" s="505" t="s">
        <v>352</v>
      </c>
      <c r="F36" s="193" t="s">
        <v>353</v>
      </c>
      <c r="G36" s="193" t="s">
        <v>354</v>
      </c>
      <c r="H36" s="194" t="s">
        <v>450</v>
      </c>
      <c r="I36" s="194" t="s">
        <v>355</v>
      </c>
      <c r="J36" s="506" t="s">
        <v>356</v>
      </c>
      <c r="K36" s="507" t="s">
        <v>357</v>
      </c>
      <c r="L36" s="508" t="s">
        <v>358</v>
      </c>
      <c r="M36" s="501"/>
      <c r="N36" s="502"/>
      <c r="O36" s="503"/>
      <c r="P36" s="504" t="s">
        <v>351</v>
      </c>
      <c r="Q36" s="505" t="s">
        <v>352</v>
      </c>
      <c r="R36" s="193" t="s">
        <v>353</v>
      </c>
      <c r="S36" s="193" t="s">
        <v>354</v>
      </c>
      <c r="T36" s="194" t="s">
        <v>450</v>
      </c>
      <c r="U36" s="194" t="s">
        <v>355</v>
      </c>
      <c r="V36" s="506" t="s">
        <v>356</v>
      </c>
      <c r="W36" s="507" t="s">
        <v>357</v>
      </c>
      <c r="X36" s="508" t="s">
        <v>358</v>
      </c>
    </row>
    <row r="37" spans="1:39" ht="14.45" customHeight="1" x14ac:dyDescent="0.15">
      <c r="B37" s="1382" t="s">
        <v>209</v>
      </c>
      <c r="C37" s="509">
        <v>5</v>
      </c>
      <c r="D37" s="997">
        <v>0</v>
      </c>
      <c r="E37" s="1003">
        <v>0</v>
      </c>
      <c r="F37" s="735">
        <v>0</v>
      </c>
      <c r="G37" s="820" t="str">
        <f>IF(D37=0,"   －",E37/D37)</f>
        <v xml:space="preserve">   －</v>
      </c>
      <c r="H37" s="820" t="str">
        <f t="shared" ref="H37:H60" si="10">IF(D37=0,"   －",F37/D37)</f>
        <v xml:space="preserve">   －</v>
      </c>
      <c r="I37" s="1030" t="str">
        <f>IF($D$60=0,"－",D37/$D$60*100)</f>
        <v>－</v>
      </c>
      <c r="J37" s="750">
        <v>0</v>
      </c>
      <c r="K37" s="751">
        <v>0</v>
      </c>
      <c r="L37" s="842">
        <f>IF(E37 = 0, 0, F37/E37)</f>
        <v>0</v>
      </c>
      <c r="M37" s="501"/>
      <c r="N37" s="1382" t="s">
        <v>339</v>
      </c>
      <c r="O37" s="509">
        <v>5</v>
      </c>
      <c r="P37" s="997">
        <f>SUM(D10,P10,D37)</f>
        <v>41</v>
      </c>
      <c r="Q37" s="1003">
        <f>SUM(E10,Q10,E37)</f>
        <v>21898.799999999999</v>
      </c>
      <c r="R37" s="836">
        <f>SUM(F10,R10,F37)</f>
        <v>44500271</v>
      </c>
      <c r="S37" s="833">
        <f t="shared" ref="S37:S60" si="11">IF(P37=0,"   －",Q37/P37)</f>
        <v>534.11707317073171</v>
      </c>
      <c r="T37" s="820">
        <f>IF(P37=0,"   －",R37/P37)</f>
        <v>1085372.4634146341</v>
      </c>
      <c r="U37" s="1021">
        <f>IF($P$60=0,"－",P37/$P$60*100)</f>
        <v>0.69787234042553192</v>
      </c>
      <c r="V37" s="825">
        <v>2651</v>
      </c>
      <c r="W37" s="826">
        <v>1690</v>
      </c>
      <c r="X37" s="842">
        <f>IF(Q37 = 0, 0, R37/Q37)</f>
        <v>2032.0871919922554</v>
      </c>
      <c r="Y37" s="726"/>
    </row>
    <row r="38" spans="1:39" ht="14.45" customHeight="1" x14ac:dyDescent="0.15">
      <c r="B38" s="1378"/>
      <c r="C38" s="512">
        <v>4</v>
      </c>
      <c r="D38" s="998">
        <v>0</v>
      </c>
      <c r="E38" s="1004">
        <v>0</v>
      </c>
      <c r="F38" s="749">
        <v>0</v>
      </c>
      <c r="G38" s="823" t="str">
        <f t="shared" ref="G38:G60" si="12">IF(D38=0,"   －",E38/D38)</f>
        <v xml:space="preserve">   －</v>
      </c>
      <c r="H38" s="823" t="str">
        <f t="shared" si="10"/>
        <v xml:space="preserve">   －</v>
      </c>
      <c r="I38" s="1031" t="str">
        <f t="shared" ref="I38:I59" si="13">IF($D$60=0,"－",D38/$D$60*100)</f>
        <v>－</v>
      </c>
      <c r="J38" s="752">
        <v>0</v>
      </c>
      <c r="K38" s="753">
        <v>0</v>
      </c>
      <c r="L38" s="843">
        <f t="shared" ref="L38:L60" si="14">IF(E38 = 0, 0, F38/E38)</f>
        <v>0</v>
      </c>
      <c r="M38" s="501"/>
      <c r="N38" s="1378"/>
      <c r="O38" s="512">
        <v>4</v>
      </c>
      <c r="P38" s="998">
        <f t="shared" ref="P38:R42" si="15">SUM(D11,P11,D38)</f>
        <v>249</v>
      </c>
      <c r="Q38" s="1004">
        <f t="shared" si="15"/>
        <v>129567.70000000001</v>
      </c>
      <c r="R38" s="837">
        <f t="shared" si="15"/>
        <v>234133337</v>
      </c>
      <c r="S38" s="834">
        <f t="shared" si="11"/>
        <v>520.35220883534146</v>
      </c>
      <c r="T38" s="821">
        <f>IF(P38=0,"   －",R38/P38)</f>
        <v>940294.52610441763</v>
      </c>
      <c r="U38" s="1022">
        <f t="shared" ref="U38:U60" si="16">IF($P$60=0,"－",P38/$P$60*100)</f>
        <v>4.2382978723404259</v>
      </c>
      <c r="V38" s="827">
        <v>2192</v>
      </c>
      <c r="W38" s="828">
        <v>1242</v>
      </c>
      <c r="X38" s="843">
        <f t="shared" ref="X38:X60" si="17">IF(Q38 = 0, 0, R38/Q38)</f>
        <v>1807.0347548038592</v>
      </c>
      <c r="Y38" s="726"/>
    </row>
    <row r="39" spans="1:39" ht="14.45" customHeight="1" x14ac:dyDescent="0.15">
      <c r="B39" s="1378"/>
      <c r="C39" s="512">
        <v>3</v>
      </c>
      <c r="D39" s="998">
        <v>0</v>
      </c>
      <c r="E39" s="1004">
        <v>0</v>
      </c>
      <c r="F39" s="749">
        <v>0</v>
      </c>
      <c r="G39" s="821" t="str">
        <f t="shared" si="12"/>
        <v xml:space="preserve">   －</v>
      </c>
      <c r="H39" s="823" t="str">
        <f t="shared" si="10"/>
        <v xml:space="preserve">   －</v>
      </c>
      <c r="I39" s="1031" t="str">
        <f t="shared" si="13"/>
        <v>－</v>
      </c>
      <c r="J39" s="752">
        <v>0</v>
      </c>
      <c r="K39" s="753">
        <v>0</v>
      </c>
      <c r="L39" s="843">
        <f t="shared" si="14"/>
        <v>0</v>
      </c>
      <c r="M39" s="501"/>
      <c r="N39" s="1378"/>
      <c r="O39" s="512">
        <v>3</v>
      </c>
      <c r="P39" s="998">
        <f t="shared" si="15"/>
        <v>295</v>
      </c>
      <c r="Q39" s="1004">
        <f t="shared" si="15"/>
        <v>146769.59999999998</v>
      </c>
      <c r="R39" s="837">
        <f t="shared" si="15"/>
        <v>237337924</v>
      </c>
      <c r="S39" s="834">
        <f t="shared" si="11"/>
        <v>497.5240677966101</v>
      </c>
      <c r="T39" s="821">
        <f t="shared" ref="T39:T60" si="18">IF(P39=0,"   －",R39/P39)</f>
        <v>804535.33559322031</v>
      </c>
      <c r="U39" s="1022">
        <f t="shared" si="16"/>
        <v>5.0212765957446805</v>
      </c>
      <c r="V39" s="827">
        <v>1944</v>
      </c>
      <c r="W39" s="828">
        <v>1209</v>
      </c>
      <c r="X39" s="843">
        <f t="shared" si="17"/>
        <v>1617.078223283296</v>
      </c>
      <c r="Y39" s="726"/>
    </row>
    <row r="40" spans="1:39" ht="14.45" customHeight="1" x14ac:dyDescent="0.15">
      <c r="B40" s="1378"/>
      <c r="C40" s="512">
        <v>2</v>
      </c>
      <c r="D40" s="998">
        <v>0</v>
      </c>
      <c r="E40" s="1004">
        <v>0</v>
      </c>
      <c r="F40" s="749">
        <v>0</v>
      </c>
      <c r="G40" s="821" t="str">
        <f t="shared" si="12"/>
        <v xml:space="preserve">   －</v>
      </c>
      <c r="H40" s="823" t="str">
        <f t="shared" si="10"/>
        <v xml:space="preserve">   －</v>
      </c>
      <c r="I40" s="1031" t="str">
        <f t="shared" si="13"/>
        <v>－</v>
      </c>
      <c r="J40" s="752">
        <v>0</v>
      </c>
      <c r="K40" s="753">
        <v>0</v>
      </c>
      <c r="L40" s="843">
        <f t="shared" si="14"/>
        <v>0</v>
      </c>
      <c r="M40" s="501"/>
      <c r="N40" s="1378"/>
      <c r="O40" s="512">
        <v>2</v>
      </c>
      <c r="P40" s="998">
        <f t="shared" si="15"/>
        <v>106</v>
      </c>
      <c r="Q40" s="1004">
        <f t="shared" si="15"/>
        <v>52449.8</v>
      </c>
      <c r="R40" s="837">
        <f t="shared" si="15"/>
        <v>75144609</v>
      </c>
      <c r="S40" s="834">
        <f t="shared" si="11"/>
        <v>494.80943396226417</v>
      </c>
      <c r="T40" s="821">
        <f t="shared" si="18"/>
        <v>708911.40566037735</v>
      </c>
      <c r="U40" s="1022">
        <f t="shared" si="16"/>
        <v>1.8042553191489361</v>
      </c>
      <c r="V40" s="827">
        <v>1879</v>
      </c>
      <c r="W40" s="828">
        <v>626</v>
      </c>
      <c r="X40" s="843">
        <f t="shared" si="17"/>
        <v>1432.6958158086397</v>
      </c>
      <c r="Y40" s="726"/>
    </row>
    <row r="41" spans="1:39" ht="14.45" customHeight="1" x14ac:dyDescent="0.15">
      <c r="B41" s="1378"/>
      <c r="C41" s="515">
        <v>1</v>
      </c>
      <c r="D41" s="1011">
        <v>0</v>
      </c>
      <c r="E41" s="1013">
        <v>0</v>
      </c>
      <c r="F41" s="738">
        <v>0</v>
      </c>
      <c r="G41" s="821" t="str">
        <f t="shared" si="12"/>
        <v xml:space="preserve">   －</v>
      </c>
      <c r="H41" s="823" t="str">
        <f t="shared" si="10"/>
        <v xml:space="preserve">   －</v>
      </c>
      <c r="I41" s="1031" t="str">
        <f t="shared" si="13"/>
        <v>－</v>
      </c>
      <c r="J41" s="754">
        <v>0</v>
      </c>
      <c r="K41" s="755">
        <v>0</v>
      </c>
      <c r="L41" s="843">
        <f t="shared" si="14"/>
        <v>0</v>
      </c>
      <c r="M41" s="501"/>
      <c r="N41" s="1378"/>
      <c r="O41" s="515">
        <v>1</v>
      </c>
      <c r="P41" s="998">
        <f t="shared" si="15"/>
        <v>0</v>
      </c>
      <c r="Q41" s="1004">
        <f t="shared" si="15"/>
        <v>0</v>
      </c>
      <c r="R41" s="837">
        <f t="shared" si="15"/>
        <v>0</v>
      </c>
      <c r="S41" s="834" t="str">
        <f t="shared" si="11"/>
        <v xml:space="preserve">   －</v>
      </c>
      <c r="T41" s="821" t="str">
        <f t="shared" si="18"/>
        <v xml:space="preserve">   －</v>
      </c>
      <c r="U41" s="1022">
        <f>IF($P$60=0,"－",P41/$P$60*100)</f>
        <v>0</v>
      </c>
      <c r="V41" s="827">
        <v>0</v>
      </c>
      <c r="W41" s="828">
        <v>0</v>
      </c>
      <c r="X41" s="843">
        <f t="shared" si="17"/>
        <v>0</v>
      </c>
      <c r="Y41" s="726"/>
    </row>
    <row r="42" spans="1:39" ht="14.45" customHeight="1" x14ac:dyDescent="0.15">
      <c r="B42" s="1383"/>
      <c r="C42" s="517" t="s">
        <v>14</v>
      </c>
      <c r="D42" s="1002">
        <f>SUM(D37:D41)</f>
        <v>0</v>
      </c>
      <c r="E42" s="1014">
        <f>SUM(E37:E41)</f>
        <v>0</v>
      </c>
      <c r="F42" s="556">
        <f>SUM(F37:F41)</f>
        <v>0</v>
      </c>
      <c r="G42" s="822" t="str">
        <f t="shared" si="12"/>
        <v xml:space="preserve">   －</v>
      </c>
      <c r="H42" s="822" t="str">
        <f t="shared" si="10"/>
        <v xml:space="preserve">   －</v>
      </c>
      <c r="I42" s="1032" t="str">
        <f t="shared" si="13"/>
        <v>－</v>
      </c>
      <c r="J42" s="756">
        <v>0</v>
      </c>
      <c r="K42" s="757">
        <v>0</v>
      </c>
      <c r="L42" s="844">
        <f t="shared" si="14"/>
        <v>0</v>
      </c>
      <c r="M42" s="501"/>
      <c r="N42" s="1383"/>
      <c r="O42" s="517" t="s">
        <v>340</v>
      </c>
      <c r="P42" s="1026">
        <f>SUM(P37:P41)</f>
        <v>691</v>
      </c>
      <c r="Q42" s="1027">
        <f t="shared" si="15"/>
        <v>350685.89999999997</v>
      </c>
      <c r="R42" s="838">
        <f t="shared" si="15"/>
        <v>591116141</v>
      </c>
      <c r="S42" s="835">
        <f t="shared" si="11"/>
        <v>507.50492040520982</v>
      </c>
      <c r="T42" s="822">
        <f t="shared" si="18"/>
        <v>855450.27641099854</v>
      </c>
      <c r="U42" s="1024">
        <f t="shared" si="16"/>
        <v>11.761702127659575</v>
      </c>
      <c r="V42" s="829">
        <v>2651</v>
      </c>
      <c r="W42" s="830">
        <v>626</v>
      </c>
      <c r="X42" s="844">
        <f t="shared" si="17"/>
        <v>1685.5999656672825</v>
      </c>
      <c r="Y42" s="726"/>
    </row>
    <row r="43" spans="1:39" ht="14.45" customHeight="1" x14ac:dyDescent="0.15">
      <c r="B43" s="1382" t="s">
        <v>1</v>
      </c>
      <c r="C43" s="509">
        <v>5</v>
      </c>
      <c r="D43" s="997">
        <v>0</v>
      </c>
      <c r="E43" s="1003">
        <v>0</v>
      </c>
      <c r="F43" s="748">
        <v>0</v>
      </c>
      <c r="G43" s="820" t="str">
        <f t="shared" si="12"/>
        <v xml:space="preserve">   －</v>
      </c>
      <c r="H43" s="820" t="str">
        <f t="shared" si="10"/>
        <v xml:space="preserve">   －</v>
      </c>
      <c r="I43" s="1030" t="str">
        <f t="shared" si="13"/>
        <v>－</v>
      </c>
      <c r="J43" s="750">
        <v>0</v>
      </c>
      <c r="K43" s="751">
        <v>0</v>
      </c>
      <c r="L43" s="842">
        <f>IF(E43 = 0, 0, F43/E43)</f>
        <v>0</v>
      </c>
      <c r="M43" s="501"/>
      <c r="N43" s="1382" t="s">
        <v>341</v>
      </c>
      <c r="O43" s="509">
        <v>5</v>
      </c>
      <c r="P43" s="997">
        <f>SUM(D16,P16,D43)</f>
        <v>32</v>
      </c>
      <c r="Q43" s="1003">
        <f>SUM(E16,Q16,E43)</f>
        <v>17960</v>
      </c>
      <c r="R43" s="836">
        <f>SUM(F16,R16,F43)</f>
        <v>34122297</v>
      </c>
      <c r="S43" s="820">
        <f t="shared" si="11"/>
        <v>561.25</v>
      </c>
      <c r="T43" s="823">
        <f t="shared" si="18"/>
        <v>1066321.78125</v>
      </c>
      <c r="U43" s="1021">
        <f t="shared" si="16"/>
        <v>0.5446808510638298</v>
      </c>
      <c r="V43" s="825">
        <v>2163</v>
      </c>
      <c r="W43" s="826">
        <v>1618</v>
      </c>
      <c r="X43" s="842">
        <f>IF(Q43 = 0, 0, R43/Q43)</f>
        <v>1899.9051781737194</v>
      </c>
      <c r="Y43" s="726"/>
    </row>
    <row r="44" spans="1:39" ht="14.45" customHeight="1" x14ac:dyDescent="0.15">
      <c r="B44" s="1378"/>
      <c r="C44" s="512">
        <v>4</v>
      </c>
      <c r="D44" s="998">
        <v>0</v>
      </c>
      <c r="E44" s="1004">
        <v>0</v>
      </c>
      <c r="F44" s="749">
        <v>0</v>
      </c>
      <c r="G44" s="821" t="str">
        <f t="shared" si="12"/>
        <v xml:space="preserve">   －</v>
      </c>
      <c r="H44" s="821" t="str">
        <f t="shared" si="10"/>
        <v xml:space="preserve">   －</v>
      </c>
      <c r="I44" s="1031" t="str">
        <f t="shared" si="13"/>
        <v>－</v>
      </c>
      <c r="J44" s="752">
        <v>0</v>
      </c>
      <c r="K44" s="753">
        <v>0</v>
      </c>
      <c r="L44" s="843">
        <f t="shared" si="14"/>
        <v>0</v>
      </c>
      <c r="M44" s="501"/>
      <c r="N44" s="1378"/>
      <c r="O44" s="512">
        <v>4</v>
      </c>
      <c r="P44" s="998">
        <f t="shared" ref="P44:R48" si="19">SUM(D17,P17,D44)</f>
        <v>599</v>
      </c>
      <c r="Q44" s="1004">
        <f t="shared" si="19"/>
        <v>317722.30000000005</v>
      </c>
      <c r="R44" s="837">
        <f t="shared" si="19"/>
        <v>557788516</v>
      </c>
      <c r="S44" s="821">
        <f t="shared" si="11"/>
        <v>530.42120200333898</v>
      </c>
      <c r="T44" s="821">
        <f t="shared" si="18"/>
        <v>931199.52587646071</v>
      </c>
      <c r="U44" s="1022">
        <f t="shared" si="16"/>
        <v>10.195744680851064</v>
      </c>
      <c r="V44" s="827">
        <v>2323</v>
      </c>
      <c r="W44" s="828">
        <v>1080</v>
      </c>
      <c r="X44" s="843">
        <f t="shared" si="17"/>
        <v>1755.5850376256244</v>
      </c>
      <c r="Y44" s="726"/>
    </row>
    <row r="45" spans="1:39" ht="14.45" customHeight="1" x14ac:dyDescent="0.15">
      <c r="B45" s="1378"/>
      <c r="C45" s="512">
        <v>3</v>
      </c>
      <c r="D45" s="998">
        <v>0</v>
      </c>
      <c r="E45" s="1004">
        <v>0</v>
      </c>
      <c r="F45" s="736">
        <v>0</v>
      </c>
      <c r="G45" s="821" t="str">
        <f t="shared" si="12"/>
        <v xml:space="preserve">   －</v>
      </c>
      <c r="H45" s="821" t="str">
        <f t="shared" si="10"/>
        <v xml:space="preserve">   －</v>
      </c>
      <c r="I45" s="1031" t="str">
        <f t="shared" si="13"/>
        <v>－</v>
      </c>
      <c r="J45" s="752">
        <v>0</v>
      </c>
      <c r="K45" s="753">
        <v>0</v>
      </c>
      <c r="L45" s="843">
        <f t="shared" si="14"/>
        <v>0</v>
      </c>
      <c r="M45" s="501"/>
      <c r="N45" s="1378"/>
      <c r="O45" s="512">
        <v>3</v>
      </c>
      <c r="P45" s="998">
        <f t="shared" si="19"/>
        <v>1929</v>
      </c>
      <c r="Q45" s="1004">
        <f t="shared" si="19"/>
        <v>961926.9</v>
      </c>
      <c r="R45" s="837">
        <f t="shared" si="19"/>
        <v>1526842651</v>
      </c>
      <c r="S45" s="821">
        <f t="shared" si="11"/>
        <v>498.66609642301711</v>
      </c>
      <c r="T45" s="821">
        <f t="shared" si="18"/>
        <v>791520.29600829445</v>
      </c>
      <c r="U45" s="1022">
        <f t="shared" si="16"/>
        <v>32.834042553191487</v>
      </c>
      <c r="V45" s="827">
        <v>1944</v>
      </c>
      <c r="W45" s="828">
        <v>1000</v>
      </c>
      <c r="X45" s="843">
        <f t="shared" si="17"/>
        <v>1587.2751359796675</v>
      </c>
      <c r="Y45" s="726"/>
    </row>
    <row r="46" spans="1:39" ht="14.45" customHeight="1" x14ac:dyDescent="0.15">
      <c r="B46" s="1378"/>
      <c r="C46" s="512">
        <v>2</v>
      </c>
      <c r="D46" s="998">
        <v>0</v>
      </c>
      <c r="E46" s="1004">
        <v>0</v>
      </c>
      <c r="F46" s="749">
        <v>0</v>
      </c>
      <c r="G46" s="823" t="str">
        <f t="shared" si="12"/>
        <v xml:space="preserve">   －</v>
      </c>
      <c r="H46" s="821" t="str">
        <f t="shared" si="10"/>
        <v xml:space="preserve">   －</v>
      </c>
      <c r="I46" s="1031" t="str">
        <f t="shared" si="13"/>
        <v>－</v>
      </c>
      <c r="J46" s="752">
        <v>0</v>
      </c>
      <c r="K46" s="753">
        <v>0</v>
      </c>
      <c r="L46" s="843">
        <f t="shared" si="14"/>
        <v>0</v>
      </c>
      <c r="M46" s="501"/>
      <c r="N46" s="1378"/>
      <c r="O46" s="512">
        <v>2</v>
      </c>
      <c r="P46" s="998">
        <f t="shared" si="19"/>
        <v>1808</v>
      </c>
      <c r="Q46" s="1004">
        <f t="shared" si="19"/>
        <v>857798.7</v>
      </c>
      <c r="R46" s="837">
        <f t="shared" si="19"/>
        <v>1198144788</v>
      </c>
      <c r="S46" s="821">
        <f t="shared" si="11"/>
        <v>474.44618362831858</v>
      </c>
      <c r="T46" s="821">
        <f t="shared" si="18"/>
        <v>662690.70132743358</v>
      </c>
      <c r="U46" s="1022">
        <f t="shared" si="16"/>
        <v>30.774468085106381</v>
      </c>
      <c r="V46" s="827">
        <v>1893</v>
      </c>
      <c r="W46" s="828">
        <v>440</v>
      </c>
      <c r="X46" s="843">
        <f t="shared" si="17"/>
        <v>1396.7668498448413</v>
      </c>
      <c r="Y46" s="726"/>
    </row>
    <row r="47" spans="1:39" ht="14.45" customHeight="1" x14ac:dyDescent="0.15">
      <c r="B47" s="1378"/>
      <c r="C47" s="515">
        <v>1</v>
      </c>
      <c r="D47" s="1011">
        <v>0</v>
      </c>
      <c r="E47" s="1013">
        <v>0</v>
      </c>
      <c r="F47" s="738">
        <v>0</v>
      </c>
      <c r="G47" s="821" t="str">
        <f t="shared" si="12"/>
        <v xml:space="preserve">   －</v>
      </c>
      <c r="H47" s="821" t="str">
        <f t="shared" si="10"/>
        <v xml:space="preserve">   －</v>
      </c>
      <c r="I47" s="1031" t="str">
        <f t="shared" si="13"/>
        <v>－</v>
      </c>
      <c r="J47" s="754">
        <v>0</v>
      </c>
      <c r="K47" s="755">
        <v>0</v>
      </c>
      <c r="L47" s="843">
        <f t="shared" si="14"/>
        <v>0</v>
      </c>
      <c r="M47" s="501"/>
      <c r="N47" s="1378"/>
      <c r="O47" s="515">
        <v>1</v>
      </c>
      <c r="P47" s="998">
        <f t="shared" si="19"/>
        <v>1</v>
      </c>
      <c r="Q47" s="1004">
        <f t="shared" si="19"/>
        <v>313.8</v>
      </c>
      <c r="R47" s="837">
        <f t="shared" si="19"/>
        <v>212153</v>
      </c>
      <c r="S47" s="821">
        <f t="shared" si="11"/>
        <v>313.8</v>
      </c>
      <c r="T47" s="821">
        <f t="shared" si="18"/>
        <v>212153</v>
      </c>
      <c r="U47" s="1022">
        <f t="shared" si="16"/>
        <v>1.7021276595744681E-2</v>
      </c>
      <c r="V47" s="827">
        <v>676</v>
      </c>
      <c r="W47" s="828">
        <v>676</v>
      </c>
      <c r="X47" s="843">
        <f t="shared" si="17"/>
        <v>676.07711918419375</v>
      </c>
      <c r="Y47" s="726"/>
    </row>
    <row r="48" spans="1:39" ht="14.45" customHeight="1" x14ac:dyDescent="0.15">
      <c r="B48" s="1383"/>
      <c r="C48" s="517" t="s">
        <v>14</v>
      </c>
      <c r="D48" s="1002">
        <f>SUM(D43:D47)</f>
        <v>0</v>
      </c>
      <c r="E48" s="1028">
        <f>SUM(E43:E47)</f>
        <v>0</v>
      </c>
      <c r="F48" s="560">
        <f>SUM(F43:F47)</f>
        <v>0</v>
      </c>
      <c r="G48" s="822" t="str">
        <f t="shared" si="12"/>
        <v xml:space="preserve">   －</v>
      </c>
      <c r="H48" s="822" t="str">
        <f t="shared" si="10"/>
        <v xml:space="preserve">   －</v>
      </c>
      <c r="I48" s="1032" t="str">
        <f t="shared" si="13"/>
        <v>－</v>
      </c>
      <c r="J48" s="758">
        <v>0</v>
      </c>
      <c r="K48" s="757">
        <v>0</v>
      </c>
      <c r="L48" s="844">
        <f t="shared" si="14"/>
        <v>0</v>
      </c>
      <c r="M48" s="501"/>
      <c r="N48" s="1383"/>
      <c r="O48" s="517" t="s">
        <v>340</v>
      </c>
      <c r="P48" s="1026">
        <f>SUM(P43:P47)</f>
        <v>4369</v>
      </c>
      <c r="Q48" s="1027">
        <f t="shared" si="19"/>
        <v>2155721.7000000002</v>
      </c>
      <c r="R48" s="838">
        <f t="shared" si="19"/>
        <v>3317110405</v>
      </c>
      <c r="S48" s="822">
        <f t="shared" si="11"/>
        <v>493.41306935225458</v>
      </c>
      <c r="T48" s="822">
        <f t="shared" si="18"/>
        <v>759237.90455481806</v>
      </c>
      <c r="U48" s="1024">
        <f t="shared" si="16"/>
        <v>74.365957446808508</v>
      </c>
      <c r="V48" s="829">
        <v>2323</v>
      </c>
      <c r="W48" s="830">
        <v>440</v>
      </c>
      <c r="X48" s="844">
        <f t="shared" si="17"/>
        <v>1538.7470493060398</v>
      </c>
      <c r="Y48" s="726"/>
    </row>
    <row r="49" spans="1:25" ht="14.45" customHeight="1" x14ac:dyDescent="0.15">
      <c r="B49" s="1382" t="s">
        <v>2</v>
      </c>
      <c r="C49" s="509">
        <v>5</v>
      </c>
      <c r="D49" s="997">
        <v>0</v>
      </c>
      <c r="E49" s="1003">
        <v>0</v>
      </c>
      <c r="F49" s="735">
        <v>0</v>
      </c>
      <c r="G49" s="820" t="str">
        <f t="shared" si="12"/>
        <v xml:space="preserve">   －</v>
      </c>
      <c r="H49" s="820" t="str">
        <f t="shared" si="10"/>
        <v xml:space="preserve">   －</v>
      </c>
      <c r="I49" s="1030" t="str">
        <f t="shared" si="13"/>
        <v>－</v>
      </c>
      <c r="J49" s="754">
        <v>0</v>
      </c>
      <c r="K49" s="755">
        <v>0</v>
      </c>
      <c r="L49" s="842">
        <f>IF(E49 = 0, 0, F49/E49)</f>
        <v>0</v>
      </c>
      <c r="M49" s="501"/>
      <c r="N49" s="1382" t="s">
        <v>342</v>
      </c>
      <c r="O49" s="509">
        <v>5</v>
      </c>
      <c r="P49" s="997">
        <f>SUM(D22,P22,D49)</f>
        <v>0</v>
      </c>
      <c r="Q49" s="1003">
        <f>SUM(E22,Q22,E49)</f>
        <v>0</v>
      </c>
      <c r="R49" s="836">
        <f>SUM(F22,R22,F49)</f>
        <v>0</v>
      </c>
      <c r="S49" s="820" t="str">
        <f t="shared" si="11"/>
        <v xml:space="preserve">   －</v>
      </c>
      <c r="T49" s="823" t="str">
        <f t="shared" si="18"/>
        <v xml:space="preserve">   －</v>
      </c>
      <c r="U49" s="1021">
        <f t="shared" si="16"/>
        <v>0</v>
      </c>
      <c r="V49" s="825">
        <v>0</v>
      </c>
      <c r="W49" s="826">
        <v>0</v>
      </c>
      <c r="X49" s="842">
        <f>IF(Q49 = 0, 0, R49/Q49)</f>
        <v>0</v>
      </c>
      <c r="Y49" s="726"/>
    </row>
    <row r="50" spans="1:25" ht="14.45" customHeight="1" x14ac:dyDescent="0.15">
      <c r="B50" s="1378"/>
      <c r="C50" s="512">
        <v>4</v>
      </c>
      <c r="D50" s="998">
        <v>0</v>
      </c>
      <c r="E50" s="1004">
        <v>0</v>
      </c>
      <c r="F50" s="749">
        <v>0</v>
      </c>
      <c r="G50" s="823" t="str">
        <f t="shared" si="12"/>
        <v xml:space="preserve">   －</v>
      </c>
      <c r="H50" s="821" t="str">
        <f t="shared" si="10"/>
        <v xml:space="preserve">   －</v>
      </c>
      <c r="I50" s="1031" t="str">
        <f t="shared" si="13"/>
        <v>－</v>
      </c>
      <c r="J50" s="754">
        <v>0</v>
      </c>
      <c r="K50" s="755">
        <v>0</v>
      </c>
      <c r="L50" s="843">
        <f t="shared" si="14"/>
        <v>0</v>
      </c>
      <c r="M50" s="501"/>
      <c r="N50" s="1378"/>
      <c r="O50" s="512">
        <v>4</v>
      </c>
      <c r="P50" s="998">
        <f t="shared" ref="P50:R54" si="20">SUM(D23,P23,D50)</f>
        <v>47</v>
      </c>
      <c r="Q50" s="1004">
        <f t="shared" si="20"/>
        <v>25907.1</v>
      </c>
      <c r="R50" s="837">
        <f t="shared" si="20"/>
        <v>42254600</v>
      </c>
      <c r="S50" s="821">
        <f t="shared" si="11"/>
        <v>551.21489361702129</v>
      </c>
      <c r="T50" s="821">
        <f t="shared" si="18"/>
        <v>899034.04255319154</v>
      </c>
      <c r="U50" s="1022">
        <f t="shared" si="16"/>
        <v>0.8</v>
      </c>
      <c r="V50" s="827">
        <v>1949</v>
      </c>
      <c r="W50" s="828">
        <v>1341</v>
      </c>
      <c r="X50" s="843">
        <f t="shared" si="17"/>
        <v>1631.0046280749293</v>
      </c>
      <c r="Y50" s="726"/>
    </row>
    <row r="51" spans="1:25" ht="14.45" customHeight="1" x14ac:dyDescent="0.15">
      <c r="B51" s="1378"/>
      <c r="C51" s="512">
        <v>3</v>
      </c>
      <c r="D51" s="998">
        <v>0</v>
      </c>
      <c r="E51" s="1004">
        <v>0</v>
      </c>
      <c r="F51" s="749">
        <v>0</v>
      </c>
      <c r="G51" s="821" t="str">
        <f t="shared" si="12"/>
        <v xml:space="preserve">   －</v>
      </c>
      <c r="H51" s="821" t="str">
        <f t="shared" si="10"/>
        <v xml:space="preserve">   －</v>
      </c>
      <c r="I51" s="1031" t="str">
        <f t="shared" si="13"/>
        <v>－</v>
      </c>
      <c r="J51" s="752">
        <v>0</v>
      </c>
      <c r="K51" s="753">
        <v>0</v>
      </c>
      <c r="L51" s="843">
        <f t="shared" si="14"/>
        <v>0</v>
      </c>
      <c r="M51" s="501"/>
      <c r="N51" s="1378"/>
      <c r="O51" s="512">
        <v>3</v>
      </c>
      <c r="P51" s="998">
        <f t="shared" si="20"/>
        <v>307</v>
      </c>
      <c r="Q51" s="1004">
        <f t="shared" si="20"/>
        <v>163283.9</v>
      </c>
      <c r="R51" s="837">
        <f t="shared" si="20"/>
        <v>241613299</v>
      </c>
      <c r="S51" s="821">
        <f t="shared" si="11"/>
        <v>531.86938110749179</v>
      </c>
      <c r="T51" s="821">
        <f t="shared" si="18"/>
        <v>787014.00325732899</v>
      </c>
      <c r="U51" s="1022">
        <f t="shared" si="16"/>
        <v>5.225531914893617</v>
      </c>
      <c r="V51" s="827">
        <v>1847</v>
      </c>
      <c r="W51" s="828">
        <v>561</v>
      </c>
      <c r="X51" s="843">
        <f t="shared" si="17"/>
        <v>1479.7129355680506</v>
      </c>
      <c r="Y51" s="726"/>
    </row>
    <row r="52" spans="1:25" ht="14.45" customHeight="1" x14ac:dyDescent="0.15">
      <c r="B52" s="1378"/>
      <c r="C52" s="512">
        <v>2</v>
      </c>
      <c r="D52" s="998">
        <v>0</v>
      </c>
      <c r="E52" s="1004">
        <v>0</v>
      </c>
      <c r="F52" s="749">
        <v>0</v>
      </c>
      <c r="G52" s="821" t="str">
        <f t="shared" si="12"/>
        <v xml:space="preserve">   －</v>
      </c>
      <c r="H52" s="821" t="str">
        <f t="shared" si="10"/>
        <v xml:space="preserve">   －</v>
      </c>
      <c r="I52" s="1031" t="str">
        <f t="shared" si="13"/>
        <v>－</v>
      </c>
      <c r="J52" s="752">
        <v>0</v>
      </c>
      <c r="K52" s="753">
        <v>0</v>
      </c>
      <c r="L52" s="843">
        <f t="shared" si="14"/>
        <v>0</v>
      </c>
      <c r="M52" s="501"/>
      <c r="N52" s="1378"/>
      <c r="O52" s="512">
        <v>2</v>
      </c>
      <c r="P52" s="998">
        <f t="shared" si="20"/>
        <v>454</v>
      </c>
      <c r="Q52" s="1004">
        <f t="shared" si="20"/>
        <v>223800.9</v>
      </c>
      <c r="R52" s="837">
        <f t="shared" si="20"/>
        <v>290134881</v>
      </c>
      <c r="S52" s="821">
        <f t="shared" si="11"/>
        <v>492.9535242290749</v>
      </c>
      <c r="T52" s="821">
        <f t="shared" si="18"/>
        <v>639063.6145374449</v>
      </c>
      <c r="U52" s="1022">
        <f t="shared" si="16"/>
        <v>7.7276595744680847</v>
      </c>
      <c r="V52" s="827">
        <v>1879</v>
      </c>
      <c r="W52" s="828">
        <v>338</v>
      </c>
      <c r="X52" s="843">
        <f t="shared" si="17"/>
        <v>1296.3972933084719</v>
      </c>
      <c r="Y52" s="726"/>
    </row>
    <row r="53" spans="1:25" ht="14.45" customHeight="1" x14ac:dyDescent="0.15">
      <c r="B53" s="1378"/>
      <c r="C53" s="515">
        <v>1</v>
      </c>
      <c r="D53" s="1011">
        <v>0</v>
      </c>
      <c r="E53" s="1013">
        <v>0</v>
      </c>
      <c r="F53" s="738">
        <v>0</v>
      </c>
      <c r="G53" s="821" t="str">
        <f t="shared" si="12"/>
        <v xml:space="preserve">   －</v>
      </c>
      <c r="H53" s="821" t="str">
        <f t="shared" si="10"/>
        <v xml:space="preserve">   －</v>
      </c>
      <c r="I53" s="1031" t="str">
        <f t="shared" si="13"/>
        <v>－</v>
      </c>
      <c r="J53" s="752">
        <v>0</v>
      </c>
      <c r="K53" s="753">
        <v>0</v>
      </c>
      <c r="L53" s="843">
        <f t="shared" si="14"/>
        <v>0</v>
      </c>
      <c r="M53" s="501"/>
      <c r="N53" s="1378"/>
      <c r="O53" s="515">
        <v>1</v>
      </c>
      <c r="P53" s="998">
        <f t="shared" si="20"/>
        <v>7</v>
      </c>
      <c r="Q53" s="1004">
        <f t="shared" si="20"/>
        <v>1486</v>
      </c>
      <c r="R53" s="837">
        <f t="shared" si="20"/>
        <v>1124640</v>
      </c>
      <c r="S53" s="821">
        <f t="shared" si="11"/>
        <v>212.28571428571428</v>
      </c>
      <c r="T53" s="821">
        <f t="shared" si="18"/>
        <v>160662.85714285713</v>
      </c>
      <c r="U53" s="1022">
        <f t="shared" si="16"/>
        <v>0.11914893617021277</v>
      </c>
      <c r="V53" s="827">
        <v>1138</v>
      </c>
      <c r="W53" s="828">
        <v>232</v>
      </c>
      <c r="X53" s="843">
        <f t="shared" si="17"/>
        <v>756.82368775235534</v>
      </c>
      <c r="Y53" s="726"/>
    </row>
    <row r="54" spans="1:25" ht="14.45" customHeight="1" x14ac:dyDescent="0.15">
      <c r="B54" s="1383"/>
      <c r="C54" s="517" t="s">
        <v>14</v>
      </c>
      <c r="D54" s="1002">
        <f>SUM(D49:D53)</f>
        <v>0</v>
      </c>
      <c r="E54" s="1014">
        <f>SUM(E49:E53)</f>
        <v>0</v>
      </c>
      <c r="F54" s="556">
        <f>SUM(F49:F53)</f>
        <v>0</v>
      </c>
      <c r="G54" s="822" t="str">
        <f t="shared" si="12"/>
        <v xml:space="preserve">   －</v>
      </c>
      <c r="H54" s="822" t="str">
        <f t="shared" si="10"/>
        <v xml:space="preserve">   －</v>
      </c>
      <c r="I54" s="1032" t="str">
        <f t="shared" si="13"/>
        <v>－</v>
      </c>
      <c r="J54" s="754">
        <v>0</v>
      </c>
      <c r="K54" s="755">
        <v>0</v>
      </c>
      <c r="L54" s="844">
        <f t="shared" si="14"/>
        <v>0</v>
      </c>
      <c r="M54" s="501"/>
      <c r="N54" s="1383"/>
      <c r="O54" s="517" t="s">
        <v>340</v>
      </c>
      <c r="P54" s="1026">
        <f>SUM(P49:P53)</f>
        <v>815</v>
      </c>
      <c r="Q54" s="1027">
        <f t="shared" si="20"/>
        <v>414477.9</v>
      </c>
      <c r="R54" s="838">
        <f t="shared" si="20"/>
        <v>575127420</v>
      </c>
      <c r="S54" s="822">
        <f t="shared" si="11"/>
        <v>508.56184049079758</v>
      </c>
      <c r="T54" s="824">
        <f t="shared" si="18"/>
        <v>705677.81595092022</v>
      </c>
      <c r="U54" s="1024">
        <f t="shared" si="16"/>
        <v>13.872340425531915</v>
      </c>
      <c r="V54" s="829">
        <v>1949</v>
      </c>
      <c r="W54" s="830">
        <v>232</v>
      </c>
      <c r="X54" s="844">
        <f t="shared" si="17"/>
        <v>1387.5948995109268</v>
      </c>
      <c r="Y54" s="726"/>
    </row>
    <row r="55" spans="1:25" ht="15.95" customHeight="1" x14ac:dyDescent="0.15">
      <c r="B55" s="1382" t="s">
        <v>14</v>
      </c>
      <c r="C55" s="509">
        <v>5</v>
      </c>
      <c r="D55" s="1000">
        <f t="shared" ref="D55:F59" si="21">SUM(D37,D43,D49)</f>
        <v>0</v>
      </c>
      <c r="E55" s="1007">
        <f t="shared" si="21"/>
        <v>0</v>
      </c>
      <c r="F55" s="564">
        <f t="shared" si="21"/>
        <v>0</v>
      </c>
      <c r="G55" s="820" t="str">
        <f t="shared" si="12"/>
        <v xml:space="preserve">   －</v>
      </c>
      <c r="H55" s="820" t="str">
        <f t="shared" si="10"/>
        <v xml:space="preserve">   －</v>
      </c>
      <c r="I55" s="1030" t="str">
        <f t="shared" si="13"/>
        <v>－</v>
      </c>
      <c r="J55" s="759">
        <v>0</v>
      </c>
      <c r="K55" s="760">
        <v>0</v>
      </c>
      <c r="L55" s="842">
        <f>IF(E55 = 0, 0, F55/E55)</f>
        <v>0</v>
      </c>
      <c r="M55" s="501"/>
      <c r="N55" s="555" t="s">
        <v>340</v>
      </c>
      <c r="O55" s="509">
        <v>5</v>
      </c>
      <c r="P55" s="1012">
        <f>SUM(P37,P43,P49)</f>
        <v>73</v>
      </c>
      <c r="Q55" s="1015">
        <f t="shared" ref="Q55" si="22">SUM(Q37,Q43,Q49)</f>
        <v>39858.800000000003</v>
      </c>
      <c r="R55" s="839">
        <f>SUM(F28,R28,F55)</f>
        <v>78622568</v>
      </c>
      <c r="S55" s="823">
        <f t="shared" si="11"/>
        <v>546.01095890410966</v>
      </c>
      <c r="T55" s="820">
        <f t="shared" si="18"/>
        <v>1077021.4794520547</v>
      </c>
      <c r="U55" s="1023">
        <f t="shared" si="16"/>
        <v>1.2425531914893617</v>
      </c>
      <c r="V55" s="825">
        <v>2651</v>
      </c>
      <c r="W55" s="826">
        <v>1618</v>
      </c>
      <c r="X55" s="842">
        <f>IF(Q55 = 0, 0, R55/Q55)</f>
        <v>1972.5272210904491</v>
      </c>
      <c r="Y55" s="726"/>
    </row>
    <row r="56" spans="1:25" ht="15.95" customHeight="1" x14ac:dyDescent="0.15">
      <c r="B56" s="1378"/>
      <c r="C56" s="512">
        <v>4</v>
      </c>
      <c r="D56" s="1001">
        <f t="shared" si="21"/>
        <v>0</v>
      </c>
      <c r="E56" s="1008">
        <f t="shared" si="21"/>
        <v>0</v>
      </c>
      <c r="F56" s="558">
        <f t="shared" si="21"/>
        <v>0</v>
      </c>
      <c r="G56" s="821" t="str">
        <f t="shared" si="12"/>
        <v xml:space="preserve">   －</v>
      </c>
      <c r="H56" s="821" t="str">
        <f t="shared" si="10"/>
        <v xml:space="preserve">   －</v>
      </c>
      <c r="I56" s="1031" t="str">
        <f t="shared" si="13"/>
        <v>－</v>
      </c>
      <c r="J56" s="761">
        <v>0</v>
      </c>
      <c r="K56" s="762">
        <v>0</v>
      </c>
      <c r="L56" s="843">
        <f t="shared" si="14"/>
        <v>0</v>
      </c>
      <c r="M56" s="501"/>
      <c r="N56" s="524" t="s">
        <v>359</v>
      </c>
      <c r="O56" s="512">
        <v>4</v>
      </c>
      <c r="P56" s="1000">
        <f t="shared" ref="P56:Q59" si="23">SUM(P38,P44,P50)</f>
        <v>895</v>
      </c>
      <c r="Q56" s="1007">
        <f t="shared" si="23"/>
        <v>473197.10000000003</v>
      </c>
      <c r="R56" s="840">
        <f t="shared" ref="R56:R59" si="24">SUM(F29,R29,F56)</f>
        <v>834176453</v>
      </c>
      <c r="S56" s="821">
        <f t="shared" si="11"/>
        <v>528.71184357541904</v>
      </c>
      <c r="T56" s="821">
        <f t="shared" si="18"/>
        <v>932040.72960893856</v>
      </c>
      <c r="U56" s="1022">
        <f t="shared" si="16"/>
        <v>15.23404255319149</v>
      </c>
      <c r="V56" s="831">
        <v>2323</v>
      </c>
      <c r="W56" s="832">
        <v>1080</v>
      </c>
      <c r="X56" s="843">
        <f t="shared" si="17"/>
        <v>1762.8519976136793</v>
      </c>
      <c r="Y56" s="726"/>
    </row>
    <row r="57" spans="1:25" ht="15.95" customHeight="1" x14ac:dyDescent="0.15">
      <c r="B57" s="1378"/>
      <c r="C57" s="512">
        <v>3</v>
      </c>
      <c r="D57" s="1001">
        <f t="shared" si="21"/>
        <v>0</v>
      </c>
      <c r="E57" s="1008">
        <f t="shared" si="21"/>
        <v>0</v>
      </c>
      <c r="F57" s="558">
        <f t="shared" si="21"/>
        <v>0</v>
      </c>
      <c r="G57" s="821" t="str">
        <f t="shared" si="12"/>
        <v xml:space="preserve">   －</v>
      </c>
      <c r="H57" s="821" t="str">
        <f t="shared" si="10"/>
        <v xml:space="preserve">   －</v>
      </c>
      <c r="I57" s="1031" t="str">
        <f t="shared" si="13"/>
        <v>－</v>
      </c>
      <c r="J57" s="761">
        <v>0</v>
      </c>
      <c r="K57" s="762">
        <v>0</v>
      </c>
      <c r="L57" s="843">
        <f t="shared" si="14"/>
        <v>0</v>
      </c>
      <c r="M57" s="501"/>
      <c r="N57" s="1378" t="s">
        <v>392</v>
      </c>
      <c r="O57" s="512">
        <v>3</v>
      </c>
      <c r="P57" s="1001">
        <f t="shared" si="23"/>
        <v>2531</v>
      </c>
      <c r="Q57" s="1008">
        <f t="shared" si="23"/>
        <v>1271980.3999999999</v>
      </c>
      <c r="R57" s="840">
        <f t="shared" si="24"/>
        <v>2005793874</v>
      </c>
      <c r="S57" s="821">
        <f t="shared" si="11"/>
        <v>502.56041090478067</v>
      </c>
      <c r="T57" s="821">
        <f t="shared" si="18"/>
        <v>792490.66534966417</v>
      </c>
      <c r="U57" s="1022">
        <f t="shared" si="16"/>
        <v>43.08085106382979</v>
      </c>
      <c r="V57" s="827">
        <v>1944</v>
      </c>
      <c r="W57" s="828">
        <v>561</v>
      </c>
      <c r="X57" s="843">
        <f t="shared" si="17"/>
        <v>1576.9062746564334</v>
      </c>
      <c r="Y57" s="726"/>
    </row>
    <row r="58" spans="1:25" ht="15.95" customHeight="1" x14ac:dyDescent="0.15">
      <c r="B58" s="1378"/>
      <c r="C58" s="512">
        <v>2</v>
      </c>
      <c r="D58" s="1001">
        <f t="shared" si="21"/>
        <v>0</v>
      </c>
      <c r="E58" s="1008">
        <f t="shared" si="21"/>
        <v>0</v>
      </c>
      <c r="F58" s="558">
        <f t="shared" si="21"/>
        <v>0</v>
      </c>
      <c r="G58" s="821" t="str">
        <f t="shared" si="12"/>
        <v xml:space="preserve">   －</v>
      </c>
      <c r="H58" s="821" t="str">
        <f t="shared" si="10"/>
        <v xml:space="preserve">   －</v>
      </c>
      <c r="I58" s="1031" t="str">
        <f t="shared" si="13"/>
        <v>－</v>
      </c>
      <c r="J58" s="761">
        <v>0</v>
      </c>
      <c r="K58" s="762">
        <v>0</v>
      </c>
      <c r="L58" s="843">
        <f t="shared" si="14"/>
        <v>0</v>
      </c>
      <c r="M58" s="501"/>
      <c r="N58" s="1378"/>
      <c r="O58" s="512">
        <v>2</v>
      </c>
      <c r="P58" s="1001">
        <f t="shared" si="23"/>
        <v>2368</v>
      </c>
      <c r="Q58" s="1008">
        <f t="shared" si="23"/>
        <v>1134049.3999999999</v>
      </c>
      <c r="R58" s="840">
        <f t="shared" si="24"/>
        <v>1563424278</v>
      </c>
      <c r="S58" s="821">
        <f t="shared" si="11"/>
        <v>478.90599662162157</v>
      </c>
      <c r="T58" s="821">
        <f t="shared" si="18"/>
        <v>660229.84712837834</v>
      </c>
      <c r="U58" s="1022">
        <f t="shared" si="16"/>
        <v>40.306382978723406</v>
      </c>
      <c r="V58" s="827">
        <v>1893</v>
      </c>
      <c r="W58" s="828">
        <v>338</v>
      </c>
      <c r="X58" s="843">
        <f t="shared" si="17"/>
        <v>1378.6209648362762</v>
      </c>
      <c r="Y58" s="726"/>
    </row>
    <row r="59" spans="1:25" ht="15.95" customHeight="1" x14ac:dyDescent="0.15">
      <c r="B59" s="1378"/>
      <c r="C59" s="515">
        <v>1</v>
      </c>
      <c r="D59" s="1001">
        <f t="shared" si="21"/>
        <v>0</v>
      </c>
      <c r="E59" s="1008">
        <f t="shared" si="21"/>
        <v>0</v>
      </c>
      <c r="F59" s="558">
        <f t="shared" si="21"/>
        <v>0</v>
      </c>
      <c r="G59" s="821" t="str">
        <f t="shared" si="12"/>
        <v xml:space="preserve">   －</v>
      </c>
      <c r="H59" s="821" t="str">
        <f t="shared" si="10"/>
        <v xml:space="preserve">   －</v>
      </c>
      <c r="I59" s="1031" t="str">
        <f t="shared" si="13"/>
        <v>－</v>
      </c>
      <c r="J59" s="761">
        <v>0</v>
      </c>
      <c r="K59" s="762">
        <v>0</v>
      </c>
      <c r="L59" s="843">
        <f t="shared" si="14"/>
        <v>0</v>
      </c>
      <c r="M59" s="501"/>
      <c r="N59" s="1378"/>
      <c r="O59" s="515">
        <v>1</v>
      </c>
      <c r="P59" s="1001">
        <f t="shared" si="23"/>
        <v>8</v>
      </c>
      <c r="Q59" s="1009">
        <f t="shared" si="23"/>
        <v>1799.8</v>
      </c>
      <c r="R59" s="840">
        <f t="shared" si="24"/>
        <v>1336793</v>
      </c>
      <c r="S59" s="821">
        <f t="shared" si="11"/>
        <v>224.97499999999999</v>
      </c>
      <c r="T59" s="821">
        <f t="shared" si="18"/>
        <v>167099.125</v>
      </c>
      <c r="U59" s="1022">
        <f t="shared" si="16"/>
        <v>0.13617021276595745</v>
      </c>
      <c r="V59" s="827">
        <v>1138</v>
      </c>
      <c r="W59" s="828">
        <v>232</v>
      </c>
      <c r="X59" s="843">
        <f t="shared" si="17"/>
        <v>742.74530503389269</v>
      </c>
      <c r="Y59" s="726"/>
    </row>
    <row r="60" spans="1:25" ht="15.95" customHeight="1" x14ac:dyDescent="0.15">
      <c r="B60" s="1383"/>
      <c r="C60" s="517" t="s">
        <v>14</v>
      </c>
      <c r="D60" s="1002">
        <f>SUM(D55:D59)</f>
        <v>0</v>
      </c>
      <c r="E60" s="1010">
        <f>SUM(E55:E59)</f>
        <v>0</v>
      </c>
      <c r="F60" s="518">
        <f>SUM(F55:F59)</f>
        <v>0</v>
      </c>
      <c r="G60" s="822" t="str">
        <f t="shared" si="12"/>
        <v xml:space="preserve">   －</v>
      </c>
      <c r="H60" s="822" t="str">
        <f t="shared" si="10"/>
        <v xml:space="preserve">   －</v>
      </c>
      <c r="I60" s="1032" t="str">
        <f>IF($D$60=0,"－",D60/$D$60*100)</f>
        <v>－</v>
      </c>
      <c r="J60" s="756">
        <v>0</v>
      </c>
      <c r="K60" s="757">
        <v>0</v>
      </c>
      <c r="L60" s="844">
        <f t="shared" si="14"/>
        <v>0</v>
      </c>
      <c r="M60" s="501"/>
      <c r="N60" s="525" t="s">
        <v>361</v>
      </c>
      <c r="O60" s="517" t="s">
        <v>340</v>
      </c>
      <c r="P60" s="1026">
        <f>SUM(P55:P59)</f>
        <v>5875</v>
      </c>
      <c r="Q60" s="1010">
        <f>SUM(Q55:Q59)</f>
        <v>2920885.4999999995</v>
      </c>
      <c r="R60" s="841">
        <f>SUM(R55:R59)</f>
        <v>4483353966</v>
      </c>
      <c r="S60" s="822">
        <f t="shared" si="11"/>
        <v>497.17199999999991</v>
      </c>
      <c r="T60" s="822">
        <f t="shared" si="18"/>
        <v>763124.07931914891</v>
      </c>
      <c r="U60" s="1024">
        <f t="shared" si="16"/>
        <v>100</v>
      </c>
      <c r="V60" s="829">
        <v>2651</v>
      </c>
      <c r="W60" s="830">
        <v>232</v>
      </c>
      <c r="X60" s="844">
        <f t="shared" si="17"/>
        <v>1534.9297211410719</v>
      </c>
      <c r="Y60" s="726"/>
    </row>
    <row r="61" spans="1:25" ht="11.25" customHeight="1" x14ac:dyDescent="0.15">
      <c r="I61" s="629"/>
      <c r="O61" s="345"/>
      <c r="Q61" s="565"/>
      <c r="T61" s="40"/>
      <c r="U61" s="629"/>
    </row>
    <row r="62" spans="1:25" ht="12.75" customHeight="1" x14ac:dyDescent="0.15">
      <c r="A62" s="1274" t="s">
        <v>537</v>
      </c>
      <c r="B62" s="1274"/>
      <c r="C62" s="1274"/>
      <c r="D62" s="1274"/>
      <c r="E62" s="1274"/>
      <c r="F62" s="1274"/>
      <c r="G62" s="1274"/>
      <c r="H62" s="1274"/>
      <c r="I62" s="1274"/>
      <c r="J62" s="1274"/>
      <c r="K62" s="1274"/>
      <c r="L62" s="1274"/>
      <c r="M62" s="1274" t="s">
        <v>538</v>
      </c>
      <c r="N62" s="1274"/>
      <c r="O62" s="1274"/>
      <c r="P62" s="1274"/>
      <c r="Q62" s="1274"/>
      <c r="R62" s="1274"/>
      <c r="S62" s="1274"/>
      <c r="T62" s="1274"/>
      <c r="U62" s="1274"/>
      <c r="V62" s="1274"/>
      <c r="W62" s="1274"/>
      <c r="X62" s="1274"/>
    </row>
    <row r="63" spans="1:25" x14ac:dyDescent="0.15">
      <c r="I63" s="527"/>
    </row>
  </sheetData>
  <mergeCells count="23">
    <mergeCell ref="M62:X62"/>
    <mergeCell ref="A62:L62"/>
    <mergeCell ref="B28:B33"/>
    <mergeCell ref="B16:B21"/>
    <mergeCell ref="B22:B27"/>
    <mergeCell ref="V35:X35"/>
    <mergeCell ref="B3:D3"/>
    <mergeCell ref="B43:B48"/>
    <mergeCell ref="B49:B54"/>
    <mergeCell ref="N43:N48"/>
    <mergeCell ref="N49:N54"/>
    <mergeCell ref="B37:B42"/>
    <mergeCell ref="N22:N27"/>
    <mergeCell ref="N37:N42"/>
    <mergeCell ref="N16:N21"/>
    <mergeCell ref="N28:N33"/>
    <mergeCell ref="V8:X8"/>
    <mergeCell ref="N10:N15"/>
    <mergeCell ref="B55:B60"/>
    <mergeCell ref="N57:N59"/>
    <mergeCell ref="J35:L35"/>
    <mergeCell ref="J8:L8"/>
    <mergeCell ref="B10:B15"/>
  </mergeCells>
  <phoneticPr fontId="2"/>
  <conditionalFormatting sqref="G28 G55:I55 G37:I37 G43:I43 G49:I49 G16 G22 S16 S22 S28 S10:U10 G10:H11 G12:G13 I22 I16 I28 H12:H33 U28 U22 U16 T11:T33">
    <cfRule type="expression" dxfId="37" priority="7" stopIfTrue="1">
      <formula>ISERROR(G10:I33)</formula>
    </cfRule>
  </conditionalFormatting>
  <conditionalFormatting sqref="G14:G15 I10:I15 G17:G21 G23:G27 G29:G33 I29:I33 I23:I27 I17:I21 G38:I42 G44:I48 G50:I54 G56:I60 S11:S15 S17:S21 S23:S27 S29:S33 U29:U33 U23:U27 U17:U21 U11:U15">
    <cfRule type="expression" dxfId="36" priority="8" stopIfTrue="1">
      <formula>ISERROR(G10)</formula>
    </cfRule>
  </conditionalFormatting>
  <conditionalFormatting sqref="B8:C60 P10:R36 J8:X9 G34:H36 D8:H9 D10:F60 J34:O36 J10:K33 M10:O33 J37:K60 M37:O60 S34:X36 V10:W33">
    <cfRule type="expression" dxfId="35" priority="9" stopIfTrue="1">
      <formula>iserror</formula>
    </cfRule>
  </conditionalFormatting>
  <conditionalFormatting sqref="L10:L33">
    <cfRule type="expression" dxfId="34" priority="6" stopIfTrue="1">
      <formula>iserror</formula>
    </cfRule>
  </conditionalFormatting>
  <conditionalFormatting sqref="L37:L60">
    <cfRule type="expression" dxfId="33" priority="5" stopIfTrue="1">
      <formula>iserror</formula>
    </cfRule>
  </conditionalFormatting>
  <conditionalFormatting sqref="X10:X33">
    <cfRule type="expression" dxfId="32" priority="4" stopIfTrue="1">
      <formula>iserror</formula>
    </cfRule>
  </conditionalFormatting>
  <conditionalFormatting sqref="V37:X60 P37:R60">
    <cfRule type="expression" dxfId="31" priority="1" stopIfTrue="1">
      <formula>iserror</formula>
    </cfRule>
  </conditionalFormatting>
  <conditionalFormatting sqref="S37:U37 S43 S49 S55 U55 U49 U43">
    <cfRule type="expression" dxfId="30" priority="2" stopIfTrue="1">
      <formula>ISERROR(S37:U60)</formula>
    </cfRule>
  </conditionalFormatting>
  <conditionalFormatting sqref="S50:S54 S56:S60 S44:S48 S38:U42 U44:U48 U56:U60 U50:U54 T43:T60">
    <cfRule type="expression" dxfId="29" priority="3" stopIfTrue="1">
      <formula>ISERROR(S38)</formula>
    </cfRule>
  </conditionalFormatting>
  <pageMargins left="0" right="0" top="0" bottom="0" header="0" footer="0"/>
  <pageSetup paperSize="9" scale="96" orientation="portrait" r:id="rId1"/>
  <headerFooter alignWithMargins="0"/>
  <colBreaks count="1" manualBreakCount="1">
    <brk id="12" max="6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43"/>
  </sheetPr>
  <dimension ref="A1:AM64"/>
  <sheetViews>
    <sheetView showGridLines="0" view="pageBreakPreview" topLeftCell="A40" zoomScaleNormal="100" zoomScaleSheetLayoutView="100" workbookViewId="0">
      <selection activeCell="M63" sqref="M63"/>
    </sheetView>
  </sheetViews>
  <sheetFormatPr defaultRowHeight="13.5" x14ac:dyDescent="0.15"/>
  <cols>
    <col min="1" max="1" width="2.625" style="126" customWidth="1"/>
    <col min="2" max="3" width="3.125" style="126" customWidth="1"/>
    <col min="4" max="4" width="9.75" style="126" customWidth="1"/>
    <col min="5" max="5" width="12.125" style="126" customWidth="1"/>
    <col min="6" max="6" width="13.75" style="126" customWidth="1"/>
    <col min="7" max="7" width="8.625" style="126" customWidth="1"/>
    <col min="8" max="8" width="9.875" style="126" customWidth="1"/>
    <col min="9" max="9" width="8.75" style="126" customWidth="1"/>
    <col min="10" max="10" width="8.5" style="126" bestFit="1" customWidth="1"/>
    <col min="11" max="12" width="7.625" style="126" bestFit="1" customWidth="1"/>
    <col min="13" max="13" width="5.75" style="126" customWidth="1"/>
    <col min="14" max="14" width="3.125" style="126" customWidth="1"/>
    <col min="15" max="15" width="4.875" style="126" customWidth="1"/>
    <col min="16" max="16" width="9.75" style="126" customWidth="1"/>
    <col min="17" max="17" width="13.875" style="126" customWidth="1"/>
    <col min="18" max="18" width="14.125" style="126" customWidth="1"/>
    <col min="19" max="19" width="9.375" style="126" customWidth="1"/>
    <col min="20" max="20" width="9.875" style="126" customWidth="1"/>
    <col min="21" max="21" width="8.875" style="126" customWidth="1"/>
    <col min="22" max="24" width="8" style="126" bestFit="1" customWidth="1"/>
    <col min="25" max="27" width="9" style="126"/>
    <col min="28" max="28" width="10.25" style="126" customWidth="1"/>
    <col min="29" max="16384" width="9" style="126"/>
  </cols>
  <sheetData>
    <row r="1" spans="1:39" ht="24.95" customHeight="1" x14ac:dyDescent="0.15"/>
    <row r="2" spans="1:39" ht="24.95" customHeight="1" x14ac:dyDescent="0.15"/>
    <row r="3" spans="1:39" ht="16.5" customHeight="1" x14ac:dyDescent="0.2">
      <c r="B3" s="1375" t="s">
        <v>292</v>
      </c>
      <c r="C3" s="1384"/>
      <c r="D3" s="1384"/>
      <c r="G3" s="280"/>
    </row>
    <row r="4" spans="1:39" ht="3.75" customHeight="1" x14ac:dyDescent="0.2">
      <c r="B4" s="493"/>
      <c r="C4" s="279"/>
      <c r="G4" s="280"/>
    </row>
    <row r="5" spans="1:39" ht="15.95" customHeight="1" x14ac:dyDescent="0.2">
      <c r="B5" s="280"/>
      <c r="C5" s="280"/>
      <c r="D5" s="1377" t="s">
        <v>284</v>
      </c>
      <c r="E5" s="1384"/>
      <c r="F5" s="280"/>
      <c r="G5" s="280"/>
      <c r="H5" s="322"/>
      <c r="I5" s="322"/>
      <c r="J5" s="322"/>
      <c r="K5" s="322"/>
      <c r="L5" s="322"/>
      <c r="M5" s="322"/>
      <c r="P5" s="279"/>
    </row>
    <row r="6" spans="1:39" ht="3.75" customHeight="1" x14ac:dyDescent="0.2">
      <c r="B6" s="280"/>
      <c r="C6" s="280"/>
      <c r="D6" s="494"/>
      <c r="E6" s="280"/>
      <c r="F6" s="280"/>
      <c r="G6" s="280"/>
      <c r="H6" s="322"/>
      <c r="I6" s="322"/>
      <c r="J6" s="322"/>
      <c r="K6" s="322"/>
      <c r="L6" s="322"/>
      <c r="M6" s="322"/>
      <c r="P6" s="279"/>
    </row>
    <row r="7" spans="1:39" ht="15" customHeight="1" x14ac:dyDescent="0.15">
      <c r="A7" s="324"/>
      <c r="B7" s="195"/>
      <c r="C7" s="195"/>
      <c r="D7" s="495" t="s">
        <v>282</v>
      </c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495" t="s">
        <v>72</v>
      </c>
      <c r="Q7" s="195"/>
      <c r="R7" s="195"/>
      <c r="S7" s="195"/>
      <c r="T7" s="195"/>
      <c r="U7" s="195"/>
      <c r="V7" s="195"/>
      <c r="W7" s="195"/>
      <c r="X7" s="195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324"/>
    </row>
    <row r="8" spans="1:39" ht="14.45" customHeight="1" x14ac:dyDescent="0.15">
      <c r="A8" s="324"/>
      <c r="B8" s="496"/>
      <c r="C8" s="497"/>
      <c r="D8" s="1264" t="s">
        <v>21</v>
      </c>
      <c r="E8" s="499" t="s">
        <v>22</v>
      </c>
      <c r="F8" s="500" t="s">
        <v>23</v>
      </c>
      <c r="G8" s="191" t="s">
        <v>211</v>
      </c>
      <c r="H8" s="192" t="s">
        <v>212</v>
      </c>
      <c r="I8" s="192" t="s">
        <v>350</v>
      </c>
      <c r="J8" s="1379" t="s">
        <v>399</v>
      </c>
      <c r="K8" s="1380"/>
      <c r="L8" s="1381"/>
      <c r="M8" s="501"/>
      <c r="N8" s="496"/>
      <c r="O8" s="497"/>
      <c r="P8" s="1264" t="s">
        <v>21</v>
      </c>
      <c r="Q8" s="499" t="s">
        <v>22</v>
      </c>
      <c r="R8" s="500" t="s">
        <v>23</v>
      </c>
      <c r="S8" s="191" t="s">
        <v>211</v>
      </c>
      <c r="T8" s="192" t="s">
        <v>212</v>
      </c>
      <c r="U8" s="192" t="s">
        <v>218</v>
      </c>
      <c r="V8" s="1379" t="s">
        <v>399</v>
      </c>
      <c r="W8" s="1380"/>
      <c r="X8" s="1381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24"/>
      <c r="AM8" s="324"/>
    </row>
    <row r="9" spans="1:39" ht="14.45" customHeight="1" x14ac:dyDescent="0.15">
      <c r="A9" s="324"/>
      <c r="B9" s="502"/>
      <c r="C9" s="503"/>
      <c r="D9" s="504" t="s">
        <v>216</v>
      </c>
      <c r="E9" s="505" t="s">
        <v>382</v>
      </c>
      <c r="F9" s="193" t="s">
        <v>217</v>
      </c>
      <c r="G9" s="193" t="s">
        <v>220</v>
      </c>
      <c r="H9" s="194" t="s">
        <v>221</v>
      </c>
      <c r="I9" s="194" t="s">
        <v>355</v>
      </c>
      <c r="J9" s="506" t="s">
        <v>214</v>
      </c>
      <c r="K9" s="507" t="s">
        <v>215</v>
      </c>
      <c r="L9" s="508" t="s">
        <v>213</v>
      </c>
      <c r="M9" s="501"/>
      <c r="N9" s="502"/>
      <c r="O9" s="503"/>
      <c r="P9" s="504" t="s">
        <v>216</v>
      </c>
      <c r="Q9" s="505" t="s">
        <v>382</v>
      </c>
      <c r="R9" s="193" t="s">
        <v>217</v>
      </c>
      <c r="S9" s="193" t="s">
        <v>220</v>
      </c>
      <c r="T9" s="194" t="s">
        <v>221</v>
      </c>
      <c r="U9" s="194" t="s">
        <v>0</v>
      </c>
      <c r="V9" s="506" t="s">
        <v>214</v>
      </c>
      <c r="W9" s="507" t="s">
        <v>215</v>
      </c>
      <c r="X9" s="508" t="s">
        <v>213</v>
      </c>
      <c r="Y9" s="324"/>
      <c r="Z9" s="324"/>
      <c r="AA9" s="324"/>
      <c r="AB9" s="324"/>
      <c r="AC9" s="324"/>
      <c r="AD9" s="324"/>
      <c r="AE9" s="324"/>
      <c r="AF9" s="324"/>
      <c r="AG9" s="324"/>
      <c r="AH9" s="324"/>
      <c r="AI9" s="324"/>
      <c r="AJ9" s="324"/>
      <c r="AK9" s="324"/>
      <c r="AL9" s="324"/>
      <c r="AM9" s="324"/>
    </row>
    <row r="10" spans="1:39" ht="14.45" customHeight="1" x14ac:dyDescent="0.15">
      <c r="A10" s="324"/>
      <c r="B10" s="1382" t="s">
        <v>209</v>
      </c>
      <c r="C10" s="509">
        <v>5</v>
      </c>
      <c r="D10" s="997">
        <v>0</v>
      </c>
      <c r="E10" s="1003">
        <v>0</v>
      </c>
      <c r="F10" s="748">
        <v>0</v>
      </c>
      <c r="G10" s="820" t="str">
        <f>IF(D10=0,"   －",E10/D10)</f>
        <v xml:space="preserve">   －</v>
      </c>
      <c r="H10" s="820" t="str">
        <f>IF(D10=0,"   －",F10/D10)</f>
        <v xml:space="preserve">   －</v>
      </c>
      <c r="I10" s="1016">
        <f>IF($D$33=0,"－",D10/$D$33*100)</f>
        <v>0</v>
      </c>
      <c r="J10" s="750">
        <v>0</v>
      </c>
      <c r="K10" s="751">
        <v>0</v>
      </c>
      <c r="L10" s="842">
        <f>IF(E10 = 0, 0, F10/E10)</f>
        <v>0</v>
      </c>
      <c r="M10" s="511"/>
      <c r="N10" s="1382" t="s">
        <v>339</v>
      </c>
      <c r="O10" s="509">
        <v>5</v>
      </c>
      <c r="P10" s="997">
        <v>0</v>
      </c>
      <c r="Q10" s="1003">
        <v>0</v>
      </c>
      <c r="R10" s="748">
        <v>0</v>
      </c>
      <c r="S10" s="820" t="str">
        <f t="shared" ref="S10:S33" si="0">IF(P10=0,"   －",Q10/P10)</f>
        <v xml:space="preserve">   －</v>
      </c>
      <c r="T10" s="820" t="str">
        <f>IF(P10=0,"   －",R10/P10)</f>
        <v xml:space="preserve">   －</v>
      </c>
      <c r="U10" s="1021">
        <f>IF($P$33=0,"－",P10/$P$33*100)</f>
        <v>0</v>
      </c>
      <c r="V10" s="750">
        <v>0</v>
      </c>
      <c r="W10" s="751">
        <v>0</v>
      </c>
      <c r="X10" s="842">
        <f>IF(Q10 = 0, 0, R10/Q10)</f>
        <v>0</v>
      </c>
      <c r="Y10" s="725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324"/>
      <c r="AM10" s="324"/>
    </row>
    <row r="11" spans="1:39" ht="14.45" customHeight="1" x14ac:dyDescent="0.15">
      <c r="A11" s="324"/>
      <c r="B11" s="1378"/>
      <c r="C11" s="512">
        <v>4</v>
      </c>
      <c r="D11" s="998">
        <v>0</v>
      </c>
      <c r="E11" s="1004">
        <v>0</v>
      </c>
      <c r="F11" s="749">
        <v>0</v>
      </c>
      <c r="G11" s="821" t="str">
        <f t="shared" ref="G11:G33" si="1">IF(D11=0,"   －",E11/D11)</f>
        <v xml:space="preserve">   －</v>
      </c>
      <c r="H11" s="821" t="str">
        <f>IF(D11=0,"   －",F11/D11)</f>
        <v xml:space="preserve">   －</v>
      </c>
      <c r="I11" s="1017">
        <f t="shared" ref="I11:I31" si="2">IF($D$33=0,"－",D11/$D$33*100)</f>
        <v>0</v>
      </c>
      <c r="J11" s="752">
        <v>0</v>
      </c>
      <c r="K11" s="753">
        <v>0</v>
      </c>
      <c r="L11" s="843">
        <f t="shared" ref="L11:L33" si="3">IF(E11 = 0, 0, F11/E11)</f>
        <v>0</v>
      </c>
      <c r="M11" s="511"/>
      <c r="N11" s="1378"/>
      <c r="O11" s="512">
        <v>4</v>
      </c>
      <c r="P11" s="998">
        <v>0</v>
      </c>
      <c r="Q11" s="1004">
        <v>0</v>
      </c>
      <c r="R11" s="749">
        <v>0</v>
      </c>
      <c r="S11" s="821" t="str">
        <f t="shared" si="0"/>
        <v xml:space="preserve">   －</v>
      </c>
      <c r="T11" s="821" t="str">
        <f>IF(P11=0,"   －",R11/P11)</f>
        <v xml:space="preserve">   －</v>
      </c>
      <c r="U11" s="1022">
        <f t="shared" ref="U11:U33" si="4">IF($P$33=0,"－",P11/$P$33*100)</f>
        <v>0</v>
      </c>
      <c r="V11" s="752">
        <v>0</v>
      </c>
      <c r="W11" s="753">
        <v>0</v>
      </c>
      <c r="X11" s="843">
        <f t="shared" ref="X11:X33" si="5">IF(Q11 = 0, 0, R11/Q11)</f>
        <v>0</v>
      </c>
      <c r="Y11" s="725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324"/>
      <c r="AL11" s="324"/>
      <c r="AM11" s="324"/>
    </row>
    <row r="12" spans="1:39" ht="14.45" customHeight="1" x14ac:dyDescent="0.15">
      <c r="A12" s="324"/>
      <c r="B12" s="1378"/>
      <c r="C12" s="512">
        <v>3</v>
      </c>
      <c r="D12" s="998">
        <v>0</v>
      </c>
      <c r="E12" s="1004">
        <v>0</v>
      </c>
      <c r="F12" s="749">
        <v>0</v>
      </c>
      <c r="G12" s="821" t="str">
        <f t="shared" si="1"/>
        <v xml:space="preserve">   －</v>
      </c>
      <c r="H12" s="821" t="str">
        <f t="shared" ref="H12:H33" si="6">IF(D12=0,"   －",F12/D12)</f>
        <v xml:space="preserve">   －</v>
      </c>
      <c r="I12" s="1017">
        <f t="shared" si="2"/>
        <v>0</v>
      </c>
      <c r="J12" s="752">
        <v>0</v>
      </c>
      <c r="K12" s="753">
        <v>0</v>
      </c>
      <c r="L12" s="843">
        <f t="shared" si="3"/>
        <v>0</v>
      </c>
      <c r="M12" s="511"/>
      <c r="N12" s="1378"/>
      <c r="O12" s="512">
        <v>3</v>
      </c>
      <c r="P12" s="998">
        <v>0</v>
      </c>
      <c r="Q12" s="1004">
        <v>0</v>
      </c>
      <c r="R12" s="749">
        <v>0</v>
      </c>
      <c r="S12" s="821" t="str">
        <f t="shared" si="0"/>
        <v xml:space="preserve">   －</v>
      </c>
      <c r="T12" s="821" t="str">
        <f t="shared" ref="T12:T32" si="7">IF(P12=0,"   －",R12/P12)</f>
        <v xml:space="preserve">   －</v>
      </c>
      <c r="U12" s="1022">
        <f t="shared" si="4"/>
        <v>0</v>
      </c>
      <c r="V12" s="752">
        <v>0</v>
      </c>
      <c r="W12" s="753">
        <v>0</v>
      </c>
      <c r="X12" s="843">
        <f t="shared" si="5"/>
        <v>0</v>
      </c>
      <c r="Y12" s="725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  <c r="AL12" s="324"/>
      <c r="AM12" s="324"/>
    </row>
    <row r="13" spans="1:39" ht="14.45" customHeight="1" x14ac:dyDescent="0.15">
      <c r="A13" s="324"/>
      <c r="B13" s="1378"/>
      <c r="C13" s="512">
        <v>2</v>
      </c>
      <c r="D13" s="998">
        <v>0</v>
      </c>
      <c r="E13" s="1004">
        <v>0</v>
      </c>
      <c r="F13" s="749">
        <v>0</v>
      </c>
      <c r="G13" s="821" t="str">
        <f t="shared" si="1"/>
        <v xml:space="preserve">   －</v>
      </c>
      <c r="H13" s="821" t="str">
        <f t="shared" si="6"/>
        <v xml:space="preserve">   －</v>
      </c>
      <c r="I13" s="1017">
        <f t="shared" si="2"/>
        <v>0</v>
      </c>
      <c r="J13" s="752">
        <v>0</v>
      </c>
      <c r="K13" s="753">
        <v>0</v>
      </c>
      <c r="L13" s="843">
        <f t="shared" si="3"/>
        <v>0</v>
      </c>
      <c r="M13" s="511"/>
      <c r="N13" s="1378"/>
      <c r="O13" s="512">
        <v>2</v>
      </c>
      <c r="P13" s="998">
        <v>0</v>
      </c>
      <c r="Q13" s="1004">
        <v>0</v>
      </c>
      <c r="R13" s="749">
        <v>0</v>
      </c>
      <c r="S13" s="821" t="str">
        <f t="shared" si="0"/>
        <v xml:space="preserve">   －</v>
      </c>
      <c r="T13" s="821" t="str">
        <f t="shared" si="7"/>
        <v xml:space="preserve">   －</v>
      </c>
      <c r="U13" s="1022">
        <f t="shared" si="4"/>
        <v>0</v>
      </c>
      <c r="V13" s="752">
        <v>0</v>
      </c>
      <c r="W13" s="753">
        <v>0</v>
      </c>
      <c r="X13" s="843">
        <f t="shared" si="5"/>
        <v>0</v>
      </c>
      <c r="Y13" s="725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</row>
    <row r="14" spans="1:39" ht="14.45" customHeight="1" x14ac:dyDescent="0.15">
      <c r="A14" s="324"/>
      <c r="B14" s="1378"/>
      <c r="C14" s="515">
        <v>1</v>
      </c>
      <c r="D14" s="1011">
        <v>0</v>
      </c>
      <c r="E14" s="1013">
        <v>0</v>
      </c>
      <c r="F14" s="738">
        <v>0</v>
      </c>
      <c r="G14" s="821" t="str">
        <f t="shared" si="1"/>
        <v xml:space="preserve">   －</v>
      </c>
      <c r="H14" s="821" t="str">
        <f t="shared" si="6"/>
        <v xml:space="preserve">   －</v>
      </c>
      <c r="I14" s="1017">
        <f t="shared" si="2"/>
        <v>0</v>
      </c>
      <c r="J14" s="754">
        <v>0</v>
      </c>
      <c r="K14" s="755">
        <v>0</v>
      </c>
      <c r="L14" s="843">
        <f t="shared" si="3"/>
        <v>0</v>
      </c>
      <c r="M14" s="511"/>
      <c r="N14" s="1378"/>
      <c r="O14" s="515">
        <v>1</v>
      </c>
      <c r="P14" s="1011">
        <v>0</v>
      </c>
      <c r="Q14" s="1013">
        <v>0</v>
      </c>
      <c r="R14" s="738">
        <v>0</v>
      </c>
      <c r="S14" s="821" t="str">
        <f t="shared" si="0"/>
        <v xml:space="preserve">   －</v>
      </c>
      <c r="T14" s="821" t="str">
        <f t="shared" si="7"/>
        <v xml:space="preserve">   －</v>
      </c>
      <c r="U14" s="1022">
        <f t="shared" si="4"/>
        <v>0</v>
      </c>
      <c r="V14" s="754">
        <v>0</v>
      </c>
      <c r="W14" s="755">
        <v>0</v>
      </c>
      <c r="X14" s="843">
        <f t="shared" si="5"/>
        <v>0</v>
      </c>
      <c r="Y14" s="725"/>
      <c r="Z14" s="324"/>
      <c r="AA14" s="324"/>
      <c r="AB14" s="324"/>
      <c r="AC14" s="324"/>
      <c r="AD14" s="324"/>
      <c r="AE14" s="324"/>
      <c r="AF14" s="324"/>
      <c r="AG14" s="324"/>
      <c r="AH14" s="324"/>
      <c r="AI14" s="324"/>
      <c r="AJ14" s="324"/>
      <c r="AK14" s="324"/>
      <c r="AL14" s="324"/>
      <c r="AM14" s="324"/>
    </row>
    <row r="15" spans="1:39" ht="14.45" customHeight="1" x14ac:dyDescent="0.15">
      <c r="A15" s="324"/>
      <c r="B15" s="1383"/>
      <c r="C15" s="517" t="s">
        <v>14</v>
      </c>
      <c r="D15" s="1002">
        <f>SUM(D10:D14)</f>
        <v>0</v>
      </c>
      <c r="E15" s="1014">
        <f>SUM(E10:E14)</f>
        <v>0</v>
      </c>
      <c r="F15" s="556">
        <f>SUM(F10:F14)</f>
        <v>0</v>
      </c>
      <c r="G15" s="822" t="str">
        <f t="shared" si="1"/>
        <v xml:space="preserve">   －</v>
      </c>
      <c r="H15" s="824" t="str">
        <f t="shared" si="6"/>
        <v xml:space="preserve">   －</v>
      </c>
      <c r="I15" s="1020">
        <f t="shared" si="2"/>
        <v>0</v>
      </c>
      <c r="J15" s="756">
        <v>0</v>
      </c>
      <c r="K15" s="757">
        <v>0</v>
      </c>
      <c r="L15" s="844">
        <f t="shared" si="3"/>
        <v>0</v>
      </c>
      <c r="M15" s="511"/>
      <c r="N15" s="1383"/>
      <c r="O15" s="517" t="s">
        <v>340</v>
      </c>
      <c r="P15" s="1002">
        <f>SUM(P10:P14)</f>
        <v>0</v>
      </c>
      <c r="Q15" s="1014">
        <f>SUM(Q10:Q14)</f>
        <v>0</v>
      </c>
      <c r="R15" s="556">
        <f>SUM(R10:R14)</f>
        <v>0</v>
      </c>
      <c r="S15" s="822" t="str">
        <f t="shared" si="0"/>
        <v xml:space="preserve">   －</v>
      </c>
      <c r="T15" s="824" t="str">
        <f t="shared" si="7"/>
        <v xml:space="preserve">   －</v>
      </c>
      <c r="U15" s="1024">
        <f t="shared" si="4"/>
        <v>0</v>
      </c>
      <c r="V15" s="756">
        <v>0</v>
      </c>
      <c r="W15" s="757">
        <v>0</v>
      </c>
      <c r="X15" s="844">
        <f t="shared" si="5"/>
        <v>0</v>
      </c>
      <c r="Y15" s="725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</row>
    <row r="16" spans="1:39" ht="14.45" customHeight="1" x14ac:dyDescent="0.15">
      <c r="A16" s="324"/>
      <c r="B16" s="1382" t="s">
        <v>1</v>
      </c>
      <c r="C16" s="509">
        <v>5</v>
      </c>
      <c r="D16" s="997">
        <v>0</v>
      </c>
      <c r="E16" s="1003">
        <v>0</v>
      </c>
      <c r="F16" s="748">
        <v>0</v>
      </c>
      <c r="G16" s="820" t="str">
        <f t="shared" si="1"/>
        <v xml:space="preserve">   －</v>
      </c>
      <c r="H16" s="820" t="str">
        <f t="shared" si="6"/>
        <v xml:space="preserve">   －</v>
      </c>
      <c r="I16" s="1016">
        <f t="shared" si="2"/>
        <v>0</v>
      </c>
      <c r="J16" s="750">
        <v>0</v>
      </c>
      <c r="K16" s="751">
        <v>0</v>
      </c>
      <c r="L16" s="842">
        <f>IF(E16 = 0, 0, F16/E16)</f>
        <v>0</v>
      </c>
      <c r="M16" s="501"/>
      <c r="N16" s="1382" t="s">
        <v>341</v>
      </c>
      <c r="O16" s="509">
        <v>5</v>
      </c>
      <c r="P16" s="997">
        <v>0</v>
      </c>
      <c r="Q16" s="1003">
        <v>0</v>
      </c>
      <c r="R16" s="748">
        <v>0</v>
      </c>
      <c r="S16" s="820" t="str">
        <f t="shared" si="0"/>
        <v xml:space="preserve">   －</v>
      </c>
      <c r="T16" s="820" t="str">
        <f t="shared" si="7"/>
        <v xml:space="preserve">   －</v>
      </c>
      <c r="U16" s="1021">
        <f t="shared" si="4"/>
        <v>0</v>
      </c>
      <c r="V16" s="750">
        <v>0</v>
      </c>
      <c r="W16" s="751">
        <v>0</v>
      </c>
      <c r="X16" s="842">
        <f>IF(Q16 = 0, 0, R16/Q16)</f>
        <v>0</v>
      </c>
      <c r="Y16" s="725"/>
      <c r="Z16" s="324"/>
      <c r="AA16" s="324"/>
      <c r="AB16" s="324"/>
      <c r="AC16" s="324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</row>
    <row r="17" spans="1:39" ht="14.45" customHeight="1" x14ac:dyDescent="0.15">
      <c r="A17" s="324"/>
      <c r="B17" s="1378"/>
      <c r="C17" s="512">
        <v>4</v>
      </c>
      <c r="D17" s="998">
        <v>0</v>
      </c>
      <c r="E17" s="1004">
        <v>0</v>
      </c>
      <c r="F17" s="749">
        <v>0</v>
      </c>
      <c r="G17" s="821" t="str">
        <f t="shared" si="1"/>
        <v xml:space="preserve">   －</v>
      </c>
      <c r="H17" s="821" t="str">
        <f t="shared" si="6"/>
        <v xml:space="preserve">   －</v>
      </c>
      <c r="I17" s="1017">
        <f t="shared" si="2"/>
        <v>0</v>
      </c>
      <c r="J17" s="752">
        <v>0</v>
      </c>
      <c r="K17" s="753">
        <v>0</v>
      </c>
      <c r="L17" s="843">
        <f t="shared" si="3"/>
        <v>0</v>
      </c>
      <c r="M17" s="501"/>
      <c r="N17" s="1378"/>
      <c r="O17" s="512">
        <v>4</v>
      </c>
      <c r="P17" s="998">
        <v>0</v>
      </c>
      <c r="Q17" s="1004">
        <v>0</v>
      </c>
      <c r="R17" s="749">
        <v>0</v>
      </c>
      <c r="S17" s="821" t="str">
        <f t="shared" si="0"/>
        <v xml:space="preserve">   －</v>
      </c>
      <c r="T17" s="821" t="str">
        <f t="shared" si="7"/>
        <v xml:space="preserve">   －</v>
      </c>
      <c r="U17" s="1022">
        <f t="shared" si="4"/>
        <v>0</v>
      </c>
      <c r="V17" s="752">
        <v>0</v>
      </c>
      <c r="W17" s="753">
        <v>0</v>
      </c>
      <c r="X17" s="843">
        <f t="shared" si="5"/>
        <v>0</v>
      </c>
      <c r="Y17" s="725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24"/>
      <c r="AM17" s="324"/>
    </row>
    <row r="18" spans="1:39" ht="14.45" customHeight="1" x14ac:dyDescent="0.15">
      <c r="A18" s="324"/>
      <c r="B18" s="1378"/>
      <c r="C18" s="512">
        <v>3</v>
      </c>
      <c r="D18" s="998">
        <v>1</v>
      </c>
      <c r="E18" s="1004">
        <v>444</v>
      </c>
      <c r="F18" s="749">
        <v>305934</v>
      </c>
      <c r="G18" s="821">
        <f t="shared" si="1"/>
        <v>444</v>
      </c>
      <c r="H18" s="821">
        <f t="shared" si="6"/>
        <v>305934</v>
      </c>
      <c r="I18" s="1017">
        <f t="shared" si="2"/>
        <v>6.5703022339027597E-2</v>
      </c>
      <c r="J18" s="752">
        <v>689</v>
      </c>
      <c r="K18" s="753">
        <v>689</v>
      </c>
      <c r="L18" s="843">
        <f t="shared" si="3"/>
        <v>689.04054054054052</v>
      </c>
      <c r="M18" s="501"/>
      <c r="N18" s="1378"/>
      <c r="O18" s="512">
        <v>3</v>
      </c>
      <c r="P18" s="998">
        <v>0</v>
      </c>
      <c r="Q18" s="1004">
        <v>0</v>
      </c>
      <c r="R18" s="736">
        <v>0</v>
      </c>
      <c r="S18" s="821" t="str">
        <f>IF(P18=0,"   －",Q18/P18)</f>
        <v xml:space="preserve">   －</v>
      </c>
      <c r="T18" s="821" t="str">
        <f t="shared" si="7"/>
        <v xml:space="preserve">   －</v>
      </c>
      <c r="U18" s="1022">
        <f t="shared" si="4"/>
        <v>0</v>
      </c>
      <c r="V18" s="752">
        <v>0</v>
      </c>
      <c r="W18" s="753">
        <v>0</v>
      </c>
      <c r="X18" s="843">
        <f t="shared" si="5"/>
        <v>0</v>
      </c>
      <c r="Y18" s="725"/>
      <c r="Z18" s="324"/>
      <c r="AA18" s="324"/>
      <c r="AB18" s="324"/>
      <c r="AC18" s="324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</row>
    <row r="19" spans="1:39" ht="14.45" customHeight="1" x14ac:dyDescent="0.15">
      <c r="A19" s="324"/>
      <c r="B19" s="1378"/>
      <c r="C19" s="512">
        <v>2</v>
      </c>
      <c r="D19" s="998">
        <v>78</v>
      </c>
      <c r="E19" s="1004">
        <v>32941.599999999999</v>
      </c>
      <c r="F19" s="749">
        <v>23672916</v>
      </c>
      <c r="G19" s="821">
        <f>IF(D19=0,"   －",E19/D19)</f>
        <v>422.32820512820513</v>
      </c>
      <c r="H19" s="821">
        <f t="shared" si="6"/>
        <v>303498.92307692306</v>
      </c>
      <c r="I19" s="1017">
        <f>IF($D$33=0,"－",D19/$D$33*100)</f>
        <v>5.1248357424441524</v>
      </c>
      <c r="J19" s="744">
        <v>985</v>
      </c>
      <c r="K19" s="745">
        <v>379</v>
      </c>
      <c r="L19" s="843">
        <f t="shared" si="3"/>
        <v>718.63285329188625</v>
      </c>
      <c r="M19" s="501"/>
      <c r="N19" s="1378"/>
      <c r="O19" s="512">
        <v>2</v>
      </c>
      <c r="P19" s="998">
        <v>95</v>
      </c>
      <c r="Q19" s="1004">
        <v>40048.699999999997</v>
      </c>
      <c r="R19" s="736">
        <v>42534738</v>
      </c>
      <c r="S19" s="821">
        <f t="shared" si="0"/>
        <v>421.56526315789472</v>
      </c>
      <c r="T19" s="821">
        <f t="shared" si="7"/>
        <v>447734.08421052631</v>
      </c>
      <c r="U19" s="1022">
        <f t="shared" si="4"/>
        <v>33.928571428571431</v>
      </c>
      <c r="V19" s="744">
        <v>1356</v>
      </c>
      <c r="W19" s="745">
        <v>697</v>
      </c>
      <c r="X19" s="843">
        <f t="shared" si="5"/>
        <v>1062.0753732330888</v>
      </c>
      <c r="Y19" s="725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</row>
    <row r="20" spans="1:39" ht="14.45" customHeight="1" x14ac:dyDescent="0.15">
      <c r="A20" s="324"/>
      <c r="B20" s="1378"/>
      <c r="C20" s="515">
        <v>1</v>
      </c>
      <c r="D20" s="1011">
        <v>49</v>
      </c>
      <c r="E20" s="1013">
        <v>18662.3</v>
      </c>
      <c r="F20" s="738">
        <v>11480659</v>
      </c>
      <c r="G20" s="821">
        <f t="shared" si="1"/>
        <v>380.86326530612246</v>
      </c>
      <c r="H20" s="821">
        <f t="shared" si="6"/>
        <v>234299.16326530612</v>
      </c>
      <c r="I20" s="1017">
        <f t="shared" si="2"/>
        <v>3.2194480946123525</v>
      </c>
      <c r="J20" s="744">
        <v>883</v>
      </c>
      <c r="K20" s="745">
        <v>410</v>
      </c>
      <c r="L20" s="843">
        <f t="shared" si="3"/>
        <v>615.1792115655627</v>
      </c>
      <c r="M20" s="501"/>
      <c r="N20" s="1378"/>
      <c r="O20" s="515">
        <v>1</v>
      </c>
      <c r="P20" s="1011">
        <v>0</v>
      </c>
      <c r="Q20" s="1013">
        <v>0</v>
      </c>
      <c r="R20" s="738">
        <v>0</v>
      </c>
      <c r="S20" s="823" t="str">
        <f t="shared" si="0"/>
        <v xml:space="preserve">   －</v>
      </c>
      <c r="T20" s="821" t="str">
        <f t="shared" si="7"/>
        <v xml:space="preserve">   －</v>
      </c>
      <c r="U20" s="1023">
        <f>IF($P$33=0,"－",P20/$P$33*100)</f>
        <v>0</v>
      </c>
      <c r="V20" s="744">
        <v>0</v>
      </c>
      <c r="W20" s="745">
        <v>0</v>
      </c>
      <c r="X20" s="843">
        <f t="shared" si="5"/>
        <v>0</v>
      </c>
      <c r="Y20" s="725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</row>
    <row r="21" spans="1:39" ht="14.45" customHeight="1" x14ac:dyDescent="0.15">
      <c r="A21" s="324"/>
      <c r="B21" s="1383"/>
      <c r="C21" s="517" t="s">
        <v>14</v>
      </c>
      <c r="D21" s="1002">
        <f>SUM(D16:D20)</f>
        <v>128</v>
      </c>
      <c r="E21" s="1014">
        <f>SUM(E16:E20)</f>
        <v>52047.899999999994</v>
      </c>
      <c r="F21" s="556">
        <f>SUM(F16:F20)</f>
        <v>35459509</v>
      </c>
      <c r="G21" s="822">
        <f t="shared" si="1"/>
        <v>406.62421874999995</v>
      </c>
      <c r="H21" s="824">
        <f t="shared" si="6"/>
        <v>277027.4140625</v>
      </c>
      <c r="I21" s="1020">
        <f t="shared" si="2"/>
        <v>8.4099868593955325</v>
      </c>
      <c r="J21" s="746">
        <v>985</v>
      </c>
      <c r="K21" s="747">
        <v>379</v>
      </c>
      <c r="L21" s="844">
        <f t="shared" si="3"/>
        <v>681.2860653359694</v>
      </c>
      <c r="M21" s="501"/>
      <c r="N21" s="1383"/>
      <c r="O21" s="517" t="s">
        <v>340</v>
      </c>
      <c r="P21" s="1002">
        <f>SUM(P16:P20)</f>
        <v>95</v>
      </c>
      <c r="Q21" s="1014">
        <f>SUM(Q16:Q20)</f>
        <v>40048.699999999997</v>
      </c>
      <c r="R21" s="556">
        <f>SUM(R16:R20)</f>
        <v>42534738</v>
      </c>
      <c r="S21" s="822">
        <f t="shared" si="0"/>
        <v>421.56526315789472</v>
      </c>
      <c r="T21" s="822">
        <f t="shared" si="7"/>
        <v>447734.08421052631</v>
      </c>
      <c r="U21" s="1024">
        <f t="shared" si="4"/>
        <v>33.928571428571431</v>
      </c>
      <c r="V21" s="746">
        <v>1356</v>
      </c>
      <c r="W21" s="747">
        <v>697</v>
      </c>
      <c r="X21" s="844">
        <f t="shared" si="5"/>
        <v>1062.0753732330888</v>
      </c>
      <c r="Y21" s="725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</row>
    <row r="22" spans="1:39" ht="14.45" customHeight="1" x14ac:dyDescent="0.15">
      <c r="A22" s="324"/>
      <c r="B22" s="1382" t="s">
        <v>2</v>
      </c>
      <c r="C22" s="509">
        <v>5</v>
      </c>
      <c r="D22" s="997">
        <v>0</v>
      </c>
      <c r="E22" s="1003">
        <v>0</v>
      </c>
      <c r="F22" s="748">
        <v>0</v>
      </c>
      <c r="G22" s="820" t="str">
        <f t="shared" si="1"/>
        <v xml:space="preserve">   －</v>
      </c>
      <c r="H22" s="820" t="str">
        <f t="shared" si="6"/>
        <v xml:space="preserve">   －</v>
      </c>
      <c r="I22" s="1016">
        <f t="shared" si="2"/>
        <v>0</v>
      </c>
      <c r="J22" s="750">
        <v>0</v>
      </c>
      <c r="K22" s="751">
        <v>0</v>
      </c>
      <c r="L22" s="842">
        <f>IF(E22 = 0, 0, F22/E22)</f>
        <v>0</v>
      </c>
      <c r="M22" s="501"/>
      <c r="N22" s="1382" t="s">
        <v>342</v>
      </c>
      <c r="O22" s="509">
        <v>5</v>
      </c>
      <c r="P22" s="997">
        <v>0</v>
      </c>
      <c r="Q22" s="1003">
        <v>0</v>
      </c>
      <c r="R22" s="735">
        <v>0</v>
      </c>
      <c r="S22" s="820" t="str">
        <f t="shared" si="0"/>
        <v xml:space="preserve">   －</v>
      </c>
      <c r="T22" s="823" t="str">
        <f t="shared" si="7"/>
        <v xml:space="preserve">   －</v>
      </c>
      <c r="U22" s="1021">
        <f t="shared" si="4"/>
        <v>0</v>
      </c>
      <c r="V22" s="750">
        <v>0</v>
      </c>
      <c r="W22" s="751">
        <v>0</v>
      </c>
      <c r="X22" s="842">
        <f>IF(Q22 = 0, 0, R22/Q22)</f>
        <v>0</v>
      </c>
      <c r="Y22" s="725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</row>
    <row r="23" spans="1:39" ht="14.45" customHeight="1" x14ac:dyDescent="0.15">
      <c r="A23" s="324"/>
      <c r="B23" s="1378"/>
      <c r="C23" s="512">
        <v>4</v>
      </c>
      <c r="D23" s="998">
        <v>0</v>
      </c>
      <c r="E23" s="1004">
        <v>0</v>
      </c>
      <c r="F23" s="749">
        <v>0</v>
      </c>
      <c r="G23" s="821" t="str">
        <f t="shared" si="1"/>
        <v xml:space="preserve">   －</v>
      </c>
      <c r="H23" s="821" t="str">
        <f t="shared" si="6"/>
        <v xml:space="preserve">   －</v>
      </c>
      <c r="I23" s="1017">
        <f t="shared" si="2"/>
        <v>0</v>
      </c>
      <c r="J23" s="752">
        <v>0</v>
      </c>
      <c r="K23" s="753">
        <v>0</v>
      </c>
      <c r="L23" s="843">
        <f t="shared" si="3"/>
        <v>0</v>
      </c>
      <c r="M23" s="501"/>
      <c r="N23" s="1378"/>
      <c r="O23" s="512">
        <v>4</v>
      </c>
      <c r="P23" s="998">
        <v>0</v>
      </c>
      <c r="Q23" s="1004">
        <v>0</v>
      </c>
      <c r="R23" s="749">
        <v>0</v>
      </c>
      <c r="S23" s="823" t="str">
        <f t="shared" si="0"/>
        <v xml:space="preserve">   －</v>
      </c>
      <c r="T23" s="821" t="str">
        <f t="shared" si="7"/>
        <v xml:space="preserve">   －</v>
      </c>
      <c r="U23" s="1022">
        <f t="shared" si="4"/>
        <v>0</v>
      </c>
      <c r="V23" s="752">
        <v>0</v>
      </c>
      <c r="W23" s="753">
        <v>0</v>
      </c>
      <c r="X23" s="843">
        <f t="shared" si="5"/>
        <v>0</v>
      </c>
      <c r="Y23" s="725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</row>
    <row r="24" spans="1:39" ht="14.45" customHeight="1" x14ac:dyDescent="0.15">
      <c r="A24" s="324"/>
      <c r="B24" s="1378"/>
      <c r="C24" s="512">
        <v>3</v>
      </c>
      <c r="D24" s="998">
        <v>0</v>
      </c>
      <c r="E24" s="1004">
        <v>0</v>
      </c>
      <c r="F24" s="749">
        <v>0</v>
      </c>
      <c r="G24" s="821" t="str">
        <f t="shared" si="1"/>
        <v xml:space="preserve">   －</v>
      </c>
      <c r="H24" s="821" t="str">
        <f t="shared" si="6"/>
        <v xml:space="preserve">   －</v>
      </c>
      <c r="I24" s="1017">
        <f t="shared" si="2"/>
        <v>0</v>
      </c>
      <c r="J24" s="744">
        <v>0</v>
      </c>
      <c r="K24" s="745">
        <v>0</v>
      </c>
      <c r="L24" s="843">
        <f t="shared" si="3"/>
        <v>0</v>
      </c>
      <c r="M24" s="501"/>
      <c r="N24" s="1378"/>
      <c r="O24" s="512">
        <v>3</v>
      </c>
      <c r="P24" s="998">
        <v>2</v>
      </c>
      <c r="Q24" s="1004">
        <v>943.1</v>
      </c>
      <c r="R24" s="749">
        <v>1053135</v>
      </c>
      <c r="S24" s="821">
        <f t="shared" si="0"/>
        <v>471.55</v>
      </c>
      <c r="T24" s="821">
        <f t="shared" si="7"/>
        <v>526567.5</v>
      </c>
      <c r="U24" s="1022">
        <f t="shared" si="4"/>
        <v>0.7142857142857143</v>
      </c>
      <c r="V24" s="744">
        <v>1162</v>
      </c>
      <c r="W24" s="745">
        <v>1061</v>
      </c>
      <c r="X24" s="843">
        <f t="shared" si="5"/>
        <v>1116.6737355529635</v>
      </c>
      <c r="Y24" s="725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</row>
    <row r="25" spans="1:39" ht="14.45" customHeight="1" x14ac:dyDescent="0.15">
      <c r="A25" s="324"/>
      <c r="B25" s="1378"/>
      <c r="C25" s="512">
        <v>2</v>
      </c>
      <c r="D25" s="998">
        <v>333</v>
      </c>
      <c r="E25" s="1004">
        <v>134748.9</v>
      </c>
      <c r="F25" s="749">
        <v>93720132</v>
      </c>
      <c r="G25" s="821">
        <f t="shared" si="1"/>
        <v>404.65135135135131</v>
      </c>
      <c r="H25" s="821">
        <f t="shared" si="6"/>
        <v>281441.83783783781</v>
      </c>
      <c r="I25" s="1017">
        <f t="shared" si="2"/>
        <v>21.879106438896191</v>
      </c>
      <c r="J25" s="744">
        <v>1072</v>
      </c>
      <c r="K25" s="745">
        <v>217</v>
      </c>
      <c r="L25" s="843">
        <f t="shared" si="3"/>
        <v>695.51686136213357</v>
      </c>
      <c r="M25" s="501"/>
      <c r="N25" s="1378"/>
      <c r="O25" s="512">
        <v>2</v>
      </c>
      <c r="P25" s="998">
        <v>160</v>
      </c>
      <c r="Q25" s="1004">
        <v>65912.7</v>
      </c>
      <c r="R25" s="749">
        <v>67673988</v>
      </c>
      <c r="S25" s="821">
        <f t="shared" si="0"/>
        <v>411.95437499999997</v>
      </c>
      <c r="T25" s="821">
        <f t="shared" si="7"/>
        <v>422962.42499999999</v>
      </c>
      <c r="U25" s="1022">
        <f t="shared" si="4"/>
        <v>57.142857142857139</v>
      </c>
      <c r="V25" s="744">
        <v>1257</v>
      </c>
      <c r="W25" s="745">
        <v>541</v>
      </c>
      <c r="X25" s="843">
        <f t="shared" si="5"/>
        <v>1026.7215271108603</v>
      </c>
      <c r="Y25" s="725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</row>
    <row r="26" spans="1:39" ht="14.45" customHeight="1" x14ac:dyDescent="0.15">
      <c r="A26" s="324"/>
      <c r="B26" s="1378"/>
      <c r="C26" s="515">
        <v>1</v>
      </c>
      <c r="D26" s="1011">
        <v>1061</v>
      </c>
      <c r="E26" s="1013">
        <v>310166.59999999998</v>
      </c>
      <c r="F26" s="738">
        <v>174733430</v>
      </c>
      <c r="G26" s="821">
        <f t="shared" si="1"/>
        <v>292.33421300659751</v>
      </c>
      <c r="H26" s="821">
        <f t="shared" si="6"/>
        <v>164687.49293119699</v>
      </c>
      <c r="I26" s="1017">
        <f t="shared" si="2"/>
        <v>69.710906701708268</v>
      </c>
      <c r="J26" s="744">
        <v>933</v>
      </c>
      <c r="K26" s="745">
        <v>55</v>
      </c>
      <c r="L26" s="843">
        <f t="shared" si="3"/>
        <v>563.35346874873062</v>
      </c>
      <c r="M26" s="501"/>
      <c r="N26" s="1378"/>
      <c r="O26" s="515">
        <v>1</v>
      </c>
      <c r="P26" s="1011">
        <v>23</v>
      </c>
      <c r="Q26" s="1013">
        <v>5097</v>
      </c>
      <c r="R26" s="738">
        <v>3457729</v>
      </c>
      <c r="S26" s="821">
        <f t="shared" si="0"/>
        <v>221.60869565217391</v>
      </c>
      <c r="T26" s="821">
        <f t="shared" si="7"/>
        <v>150336.04347826086</v>
      </c>
      <c r="U26" s="1022">
        <f t="shared" si="4"/>
        <v>8.2142857142857135</v>
      </c>
      <c r="V26" s="744">
        <v>870</v>
      </c>
      <c r="W26" s="745">
        <v>328</v>
      </c>
      <c r="X26" s="843">
        <f t="shared" si="5"/>
        <v>678.38512850696486</v>
      </c>
      <c r="Y26" s="725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</row>
    <row r="27" spans="1:39" ht="14.45" customHeight="1" x14ac:dyDescent="0.15">
      <c r="A27" s="324"/>
      <c r="B27" s="1383"/>
      <c r="C27" s="517" t="s">
        <v>14</v>
      </c>
      <c r="D27" s="1002">
        <f>SUM(D22:D26)</f>
        <v>1394</v>
      </c>
      <c r="E27" s="1014">
        <f>SUM(E22:E26)</f>
        <v>444915.5</v>
      </c>
      <c r="F27" s="556">
        <f>SUM(F22:F26)</f>
        <v>268453562</v>
      </c>
      <c r="G27" s="822">
        <f t="shared" si="1"/>
        <v>319.16463414634148</v>
      </c>
      <c r="H27" s="822">
        <f t="shared" si="6"/>
        <v>192577.87804878049</v>
      </c>
      <c r="I27" s="1020">
        <f t="shared" si="2"/>
        <v>91.590013140604469</v>
      </c>
      <c r="J27" s="746">
        <v>1072</v>
      </c>
      <c r="K27" s="747">
        <v>55</v>
      </c>
      <c r="L27" s="844">
        <f t="shared" si="3"/>
        <v>603.38100605620616</v>
      </c>
      <c r="M27" s="501"/>
      <c r="N27" s="1383"/>
      <c r="O27" s="517" t="s">
        <v>340</v>
      </c>
      <c r="P27" s="1002">
        <f>SUM(P22:P26)</f>
        <v>185</v>
      </c>
      <c r="Q27" s="1014">
        <f>SUM(Q22:Q26)</f>
        <v>71952.800000000003</v>
      </c>
      <c r="R27" s="556">
        <f>SUM(R22:R26)</f>
        <v>72184852</v>
      </c>
      <c r="S27" s="822">
        <f t="shared" si="0"/>
        <v>388.93405405405406</v>
      </c>
      <c r="T27" s="822">
        <f>IF(P27=0,"   －",R27/P27)</f>
        <v>390188.38918918918</v>
      </c>
      <c r="U27" s="1024">
        <f t="shared" si="4"/>
        <v>66.071428571428569</v>
      </c>
      <c r="V27" s="746">
        <v>1257</v>
      </c>
      <c r="W27" s="747">
        <v>328</v>
      </c>
      <c r="X27" s="844">
        <f t="shared" si="5"/>
        <v>1003.2250586495591</v>
      </c>
      <c r="Y27" s="725"/>
      <c r="Z27" s="324"/>
      <c r="AA27" s="324"/>
      <c r="AB27" s="324"/>
      <c r="AC27" s="324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</row>
    <row r="28" spans="1:39" ht="15.95" customHeight="1" x14ac:dyDescent="0.15">
      <c r="A28" s="324"/>
      <c r="B28" s="1382" t="s">
        <v>14</v>
      </c>
      <c r="C28" s="509">
        <v>5</v>
      </c>
      <c r="D28" s="1012">
        <f>SUM(D10,D16,D22)</f>
        <v>0</v>
      </c>
      <c r="E28" s="1015">
        <f>SUM(E10,E16,E22)</f>
        <v>0</v>
      </c>
      <c r="F28" s="557">
        <f>SUM(F10,F16,F22)</f>
        <v>0</v>
      </c>
      <c r="G28" s="820" t="str">
        <f t="shared" si="1"/>
        <v xml:space="preserve">   －</v>
      </c>
      <c r="H28" s="823" t="str">
        <f t="shared" si="6"/>
        <v xml:space="preserve">   －</v>
      </c>
      <c r="I28" s="1016">
        <f t="shared" si="2"/>
        <v>0</v>
      </c>
      <c r="J28" s="750">
        <v>0</v>
      </c>
      <c r="K28" s="763">
        <v>0</v>
      </c>
      <c r="L28" s="842">
        <f>IF(E28 = 0, 0, F28/E28)</f>
        <v>0</v>
      </c>
      <c r="M28" s="501"/>
      <c r="N28" s="1382" t="s">
        <v>340</v>
      </c>
      <c r="O28" s="509">
        <v>5</v>
      </c>
      <c r="P28" s="1012">
        <f>SUM(P10,P16,P22)</f>
        <v>0</v>
      </c>
      <c r="Q28" s="1033">
        <f>SUM(Q10,Q16,Q22)</f>
        <v>0</v>
      </c>
      <c r="R28" s="521">
        <f>SUM(R10,R16,R22)</f>
        <v>0</v>
      </c>
      <c r="S28" s="820" t="str">
        <f t="shared" si="0"/>
        <v xml:space="preserve">   －</v>
      </c>
      <c r="T28" s="823" t="str">
        <f t="shared" si="7"/>
        <v xml:space="preserve">   －</v>
      </c>
      <c r="U28" s="1021">
        <f t="shared" si="4"/>
        <v>0</v>
      </c>
      <c r="V28" s="750">
        <v>0</v>
      </c>
      <c r="W28" s="751">
        <v>0</v>
      </c>
      <c r="X28" s="842">
        <f>IF(Q28 = 0, 0, R28/Q28)</f>
        <v>0</v>
      </c>
      <c r="Y28" s="725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</row>
    <row r="29" spans="1:39" ht="15.95" customHeight="1" x14ac:dyDescent="0.15">
      <c r="A29" s="324"/>
      <c r="B29" s="1378"/>
      <c r="C29" s="512">
        <v>4</v>
      </c>
      <c r="D29" s="1001">
        <f t="shared" ref="D29:F32" si="8">SUM(D11,D17,D23)</f>
        <v>0</v>
      </c>
      <c r="E29" s="1008">
        <f t="shared" si="8"/>
        <v>0</v>
      </c>
      <c r="F29" s="558">
        <f t="shared" si="8"/>
        <v>0</v>
      </c>
      <c r="G29" s="821" t="str">
        <f t="shared" si="1"/>
        <v xml:space="preserve">   －</v>
      </c>
      <c r="H29" s="821" t="str">
        <f t="shared" si="6"/>
        <v xml:space="preserve">   －</v>
      </c>
      <c r="I29" s="1017">
        <f t="shared" si="2"/>
        <v>0</v>
      </c>
      <c r="J29" s="752">
        <v>0</v>
      </c>
      <c r="K29" s="753">
        <v>0</v>
      </c>
      <c r="L29" s="843">
        <f t="shared" si="3"/>
        <v>0</v>
      </c>
      <c r="M29" s="501"/>
      <c r="N29" s="1378"/>
      <c r="O29" s="512">
        <v>4</v>
      </c>
      <c r="P29" s="1001">
        <f t="shared" ref="P29:R32" si="9">SUM(P11,P17,P23)</f>
        <v>0</v>
      </c>
      <c r="Q29" s="1009">
        <f t="shared" si="9"/>
        <v>0</v>
      </c>
      <c r="R29" s="522">
        <f t="shared" si="9"/>
        <v>0</v>
      </c>
      <c r="S29" s="821" t="str">
        <f t="shared" si="0"/>
        <v xml:space="preserve">   －</v>
      </c>
      <c r="T29" s="821" t="str">
        <f t="shared" si="7"/>
        <v xml:space="preserve">   －</v>
      </c>
      <c r="U29" s="1022">
        <f t="shared" si="4"/>
        <v>0</v>
      </c>
      <c r="V29" s="752">
        <v>0</v>
      </c>
      <c r="W29" s="753">
        <v>0</v>
      </c>
      <c r="X29" s="843">
        <f t="shared" si="5"/>
        <v>0</v>
      </c>
      <c r="Y29" s="725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</row>
    <row r="30" spans="1:39" ht="15.95" customHeight="1" x14ac:dyDescent="0.15">
      <c r="A30" s="324"/>
      <c r="B30" s="1378"/>
      <c r="C30" s="512">
        <v>3</v>
      </c>
      <c r="D30" s="1001">
        <f t="shared" si="8"/>
        <v>1</v>
      </c>
      <c r="E30" s="1009">
        <f t="shared" si="8"/>
        <v>444</v>
      </c>
      <c r="F30" s="522">
        <f t="shared" si="8"/>
        <v>305934</v>
      </c>
      <c r="G30" s="821">
        <f t="shared" si="1"/>
        <v>444</v>
      </c>
      <c r="H30" s="821">
        <f t="shared" si="6"/>
        <v>305934</v>
      </c>
      <c r="I30" s="1017">
        <f t="shared" si="2"/>
        <v>6.5703022339027597E-2</v>
      </c>
      <c r="J30" s="744">
        <v>689</v>
      </c>
      <c r="K30" s="745">
        <v>689</v>
      </c>
      <c r="L30" s="843">
        <f t="shared" si="3"/>
        <v>689.04054054054052</v>
      </c>
      <c r="M30" s="501"/>
      <c r="N30" s="1378"/>
      <c r="O30" s="512">
        <v>3</v>
      </c>
      <c r="P30" s="1001">
        <f t="shared" si="9"/>
        <v>2</v>
      </c>
      <c r="Q30" s="1009">
        <f t="shared" si="9"/>
        <v>943.1</v>
      </c>
      <c r="R30" s="522">
        <f t="shared" si="9"/>
        <v>1053135</v>
      </c>
      <c r="S30" s="821">
        <f t="shared" si="0"/>
        <v>471.55</v>
      </c>
      <c r="T30" s="821">
        <f t="shared" si="7"/>
        <v>526567.5</v>
      </c>
      <c r="U30" s="1022">
        <f t="shared" si="4"/>
        <v>0.7142857142857143</v>
      </c>
      <c r="V30" s="744">
        <v>1162</v>
      </c>
      <c r="W30" s="745">
        <v>1061</v>
      </c>
      <c r="X30" s="843">
        <f t="shared" si="5"/>
        <v>1116.6737355529635</v>
      </c>
      <c r="Y30" s="725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</row>
    <row r="31" spans="1:39" ht="15.95" customHeight="1" x14ac:dyDescent="0.15">
      <c r="A31" s="324"/>
      <c r="B31" s="1378"/>
      <c r="C31" s="512">
        <v>2</v>
      </c>
      <c r="D31" s="1001">
        <f t="shared" si="8"/>
        <v>411</v>
      </c>
      <c r="E31" s="1009">
        <f t="shared" si="8"/>
        <v>167690.5</v>
      </c>
      <c r="F31" s="522">
        <f t="shared" si="8"/>
        <v>117393048</v>
      </c>
      <c r="G31" s="821">
        <f t="shared" si="1"/>
        <v>408.00608272506082</v>
      </c>
      <c r="H31" s="821">
        <f t="shared" si="6"/>
        <v>285627.85401459853</v>
      </c>
      <c r="I31" s="1017">
        <f t="shared" si="2"/>
        <v>27.003942181340339</v>
      </c>
      <c r="J31" s="744">
        <v>1072</v>
      </c>
      <c r="K31" s="745">
        <v>217</v>
      </c>
      <c r="L31" s="843">
        <f t="shared" si="3"/>
        <v>700.05783273351801</v>
      </c>
      <c r="M31" s="501"/>
      <c r="N31" s="1378"/>
      <c r="O31" s="512">
        <v>2</v>
      </c>
      <c r="P31" s="1001">
        <f t="shared" si="9"/>
        <v>255</v>
      </c>
      <c r="Q31" s="1009">
        <f t="shared" si="9"/>
        <v>105961.4</v>
      </c>
      <c r="R31" s="522">
        <f t="shared" si="9"/>
        <v>110208726</v>
      </c>
      <c r="S31" s="821">
        <f t="shared" si="0"/>
        <v>415.53490196078428</v>
      </c>
      <c r="T31" s="821">
        <f t="shared" si="7"/>
        <v>432191.08235294116</v>
      </c>
      <c r="U31" s="1022">
        <f t="shared" si="4"/>
        <v>91.071428571428569</v>
      </c>
      <c r="V31" s="744">
        <v>1356</v>
      </c>
      <c r="W31" s="745">
        <v>541</v>
      </c>
      <c r="X31" s="843">
        <f t="shared" si="5"/>
        <v>1040.0837097282597</v>
      </c>
      <c r="Y31" s="725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</row>
    <row r="32" spans="1:39" ht="15.95" customHeight="1" x14ac:dyDescent="0.15">
      <c r="A32" s="324"/>
      <c r="B32" s="1378"/>
      <c r="C32" s="515">
        <v>1</v>
      </c>
      <c r="D32" s="1001">
        <f t="shared" si="8"/>
        <v>1110</v>
      </c>
      <c r="E32" s="1009">
        <f t="shared" si="8"/>
        <v>328828.89999999997</v>
      </c>
      <c r="F32" s="522">
        <f t="shared" si="8"/>
        <v>186214089</v>
      </c>
      <c r="G32" s="821">
        <f t="shared" si="1"/>
        <v>296.24225225225223</v>
      </c>
      <c r="H32" s="821">
        <f t="shared" si="6"/>
        <v>167760.44054054053</v>
      </c>
      <c r="I32" s="1017">
        <f>IF($D$33=0,"－",D32/$D$33*100)</f>
        <v>72.930354796320628</v>
      </c>
      <c r="J32" s="744">
        <v>933</v>
      </c>
      <c r="K32" s="745">
        <v>55</v>
      </c>
      <c r="L32" s="843">
        <f t="shared" si="3"/>
        <v>566.29477822660965</v>
      </c>
      <c r="M32" s="501"/>
      <c r="N32" s="1378"/>
      <c r="O32" s="515">
        <v>1</v>
      </c>
      <c r="P32" s="1001">
        <f t="shared" si="9"/>
        <v>23</v>
      </c>
      <c r="Q32" s="1009">
        <f t="shared" si="9"/>
        <v>5097</v>
      </c>
      <c r="R32" s="522">
        <f t="shared" si="9"/>
        <v>3457729</v>
      </c>
      <c r="S32" s="821">
        <f t="shared" si="0"/>
        <v>221.60869565217391</v>
      </c>
      <c r="T32" s="821">
        <f t="shared" si="7"/>
        <v>150336.04347826086</v>
      </c>
      <c r="U32" s="1022">
        <f t="shared" si="4"/>
        <v>8.2142857142857135</v>
      </c>
      <c r="V32" s="744">
        <v>870</v>
      </c>
      <c r="W32" s="745">
        <v>328</v>
      </c>
      <c r="X32" s="843">
        <f t="shared" si="5"/>
        <v>678.38512850696486</v>
      </c>
      <c r="Y32" s="725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</row>
    <row r="33" spans="1:39" ht="15.95" customHeight="1" x14ac:dyDescent="0.15">
      <c r="A33" s="324"/>
      <c r="B33" s="1383"/>
      <c r="C33" s="517" t="s">
        <v>14</v>
      </c>
      <c r="D33" s="1002">
        <f>SUM(D28:D32)</f>
        <v>1522</v>
      </c>
      <c r="E33" s="1010">
        <f>SUM(E28:E32)</f>
        <v>496963.39999999997</v>
      </c>
      <c r="F33" s="518">
        <f>SUM(F28:F32)</f>
        <v>303913071</v>
      </c>
      <c r="G33" s="822">
        <f t="shared" si="1"/>
        <v>326.51997371879105</v>
      </c>
      <c r="H33" s="824">
        <f t="shared" si="6"/>
        <v>199680.0729303548</v>
      </c>
      <c r="I33" s="1020">
        <f>IF($D$33=0,"－",D33/$D$33*100)</f>
        <v>100</v>
      </c>
      <c r="J33" s="746">
        <v>1072</v>
      </c>
      <c r="K33" s="747">
        <v>55</v>
      </c>
      <c r="L33" s="844">
        <f t="shared" si="3"/>
        <v>611.54014762455347</v>
      </c>
      <c r="M33" s="501"/>
      <c r="N33" s="1383"/>
      <c r="O33" s="517" t="s">
        <v>340</v>
      </c>
      <c r="P33" s="1002">
        <f>SUM(P28:P32)</f>
        <v>280</v>
      </c>
      <c r="Q33" s="1010">
        <f>SUM(Q28:Q32)</f>
        <v>112001.5</v>
      </c>
      <c r="R33" s="518">
        <f>SUM(R28:R32)</f>
        <v>114719590</v>
      </c>
      <c r="S33" s="822">
        <f t="shared" si="0"/>
        <v>400.00535714285712</v>
      </c>
      <c r="T33" s="822">
        <f>IF(P33=0,"   －",R33/P33)</f>
        <v>409712.82142857142</v>
      </c>
      <c r="U33" s="1024">
        <f t="shared" si="4"/>
        <v>100</v>
      </c>
      <c r="V33" s="746">
        <v>1356</v>
      </c>
      <c r="W33" s="747">
        <v>328</v>
      </c>
      <c r="X33" s="844">
        <f t="shared" si="5"/>
        <v>1024.2683356919326</v>
      </c>
      <c r="Y33" s="725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</row>
    <row r="34" spans="1:39" ht="20.25" customHeight="1" x14ac:dyDescent="0.15">
      <c r="A34" s="324"/>
      <c r="B34" s="195"/>
      <c r="C34" s="195"/>
      <c r="D34" s="495" t="s">
        <v>343</v>
      </c>
      <c r="E34" s="195"/>
      <c r="F34" s="195"/>
      <c r="G34" s="195"/>
      <c r="H34" s="405"/>
      <c r="I34" s="195"/>
      <c r="J34" s="195"/>
      <c r="K34" s="195"/>
      <c r="L34" s="195"/>
      <c r="M34" s="501"/>
      <c r="N34" s="195"/>
      <c r="O34" s="195"/>
      <c r="P34" s="495" t="s">
        <v>344</v>
      </c>
      <c r="Q34" s="195"/>
      <c r="R34" s="195"/>
      <c r="S34" s="195"/>
      <c r="T34" s="195"/>
      <c r="U34" s="195"/>
      <c r="V34" s="195"/>
      <c r="W34" s="195"/>
      <c r="X34" s="195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</row>
    <row r="35" spans="1:39" ht="14.45" customHeight="1" x14ac:dyDescent="0.15">
      <c r="B35" s="496"/>
      <c r="C35" s="497"/>
      <c r="D35" s="1264" t="s">
        <v>345</v>
      </c>
      <c r="E35" s="499" t="s">
        <v>346</v>
      </c>
      <c r="F35" s="500" t="s">
        <v>347</v>
      </c>
      <c r="G35" s="191" t="s">
        <v>348</v>
      </c>
      <c r="H35" s="192" t="s">
        <v>349</v>
      </c>
      <c r="I35" s="192" t="s">
        <v>350</v>
      </c>
      <c r="J35" s="1379" t="s">
        <v>399</v>
      </c>
      <c r="K35" s="1380"/>
      <c r="L35" s="1381"/>
      <c r="M35" s="501"/>
      <c r="N35" s="496"/>
      <c r="O35" s="497"/>
      <c r="P35" s="1264" t="s">
        <v>345</v>
      </c>
      <c r="Q35" s="499" t="s">
        <v>346</v>
      </c>
      <c r="R35" s="500" t="s">
        <v>347</v>
      </c>
      <c r="S35" s="191" t="s">
        <v>348</v>
      </c>
      <c r="T35" s="192" t="s">
        <v>349</v>
      </c>
      <c r="U35" s="192" t="s">
        <v>350</v>
      </c>
      <c r="V35" s="1379" t="s">
        <v>399</v>
      </c>
      <c r="W35" s="1380"/>
      <c r="X35" s="1381"/>
    </row>
    <row r="36" spans="1:39" ht="14.45" customHeight="1" x14ac:dyDescent="0.15">
      <c r="B36" s="502"/>
      <c r="C36" s="503"/>
      <c r="D36" s="504" t="s">
        <v>351</v>
      </c>
      <c r="E36" s="505" t="s">
        <v>352</v>
      </c>
      <c r="F36" s="193" t="s">
        <v>353</v>
      </c>
      <c r="G36" s="193" t="s">
        <v>354</v>
      </c>
      <c r="H36" s="194" t="s">
        <v>450</v>
      </c>
      <c r="I36" s="194" t="s">
        <v>355</v>
      </c>
      <c r="J36" s="506" t="s">
        <v>356</v>
      </c>
      <c r="K36" s="507" t="s">
        <v>357</v>
      </c>
      <c r="L36" s="508" t="s">
        <v>358</v>
      </c>
      <c r="M36" s="501"/>
      <c r="N36" s="502"/>
      <c r="O36" s="503"/>
      <c r="P36" s="504" t="s">
        <v>351</v>
      </c>
      <c r="Q36" s="505" t="s">
        <v>352</v>
      </c>
      <c r="R36" s="193" t="s">
        <v>353</v>
      </c>
      <c r="S36" s="193" t="s">
        <v>354</v>
      </c>
      <c r="T36" s="194" t="s">
        <v>450</v>
      </c>
      <c r="U36" s="194" t="s">
        <v>355</v>
      </c>
      <c r="V36" s="506" t="s">
        <v>356</v>
      </c>
      <c r="W36" s="507" t="s">
        <v>357</v>
      </c>
      <c r="X36" s="508" t="s">
        <v>358</v>
      </c>
    </row>
    <row r="37" spans="1:39" ht="14.45" customHeight="1" x14ac:dyDescent="0.15">
      <c r="B37" s="1382" t="s">
        <v>209</v>
      </c>
      <c r="C37" s="509">
        <v>5</v>
      </c>
      <c r="D37" s="997">
        <v>0</v>
      </c>
      <c r="E37" s="1003">
        <v>0</v>
      </c>
      <c r="F37" s="748">
        <v>0</v>
      </c>
      <c r="G37" s="820" t="str">
        <f t="shared" ref="G37:G60" si="10">IF(D37=0,"   －",E37/D37)</f>
        <v xml:space="preserve">   －</v>
      </c>
      <c r="H37" s="820" t="str">
        <f>IF(D37=0,"   －",F37/D37)</f>
        <v xml:space="preserve">   －</v>
      </c>
      <c r="I37" s="1031">
        <f t="shared" ref="I37:I60" si="11">IF($D$60=0,"－",D37/$D$60*100)</f>
        <v>0</v>
      </c>
      <c r="J37" s="750">
        <v>0</v>
      </c>
      <c r="K37" s="751">
        <v>0</v>
      </c>
      <c r="L37" s="842">
        <f>IF(E37 = 0, 0, F37/E37)</f>
        <v>0</v>
      </c>
      <c r="M37" s="501"/>
      <c r="N37" s="1382" t="s">
        <v>339</v>
      </c>
      <c r="O37" s="509">
        <v>5</v>
      </c>
      <c r="P37" s="997">
        <f t="shared" ref="P37:R52" si="12">SUM(D10,P10,D37)</f>
        <v>0</v>
      </c>
      <c r="Q37" s="1003">
        <f t="shared" si="12"/>
        <v>0</v>
      </c>
      <c r="R37" s="836">
        <f t="shared" si="12"/>
        <v>0</v>
      </c>
      <c r="S37" s="833" t="str">
        <f t="shared" ref="S37:S60" si="13">IF(P37=0,"   －",Q37/P37)</f>
        <v xml:space="preserve">   －</v>
      </c>
      <c r="T37" s="820" t="str">
        <f>IF(P37=0,"   －",R37/P37)</f>
        <v xml:space="preserve">   －</v>
      </c>
      <c r="U37" s="1021">
        <f>IF($P$60=0,"－",P37/$P$60*100)</f>
        <v>0</v>
      </c>
      <c r="V37" s="825">
        <v>0</v>
      </c>
      <c r="W37" s="826">
        <v>0</v>
      </c>
      <c r="X37" s="842">
        <f>IF(Q37 = 0, 0, R37/Q37)</f>
        <v>0</v>
      </c>
      <c r="Y37" s="726"/>
    </row>
    <row r="38" spans="1:39" ht="14.45" customHeight="1" x14ac:dyDescent="0.15">
      <c r="B38" s="1378"/>
      <c r="C38" s="512">
        <v>4</v>
      </c>
      <c r="D38" s="998">
        <v>0</v>
      </c>
      <c r="E38" s="1004">
        <v>0</v>
      </c>
      <c r="F38" s="749">
        <v>0</v>
      </c>
      <c r="G38" s="821" t="str">
        <f t="shared" si="10"/>
        <v xml:space="preserve">   －</v>
      </c>
      <c r="H38" s="821" t="str">
        <f>IF(D38=0,"   －",F38/D38)</f>
        <v xml:space="preserve">   －</v>
      </c>
      <c r="I38" s="1031">
        <f t="shared" si="11"/>
        <v>0</v>
      </c>
      <c r="J38" s="752">
        <v>0</v>
      </c>
      <c r="K38" s="753">
        <v>0</v>
      </c>
      <c r="L38" s="843">
        <f t="shared" ref="L38:L60" si="14">IF(E38 = 0, 0, F38/E38)</f>
        <v>0</v>
      </c>
      <c r="M38" s="501"/>
      <c r="N38" s="1378"/>
      <c r="O38" s="512">
        <v>4</v>
      </c>
      <c r="P38" s="998">
        <f t="shared" si="12"/>
        <v>0</v>
      </c>
      <c r="Q38" s="1004">
        <f t="shared" si="12"/>
        <v>0</v>
      </c>
      <c r="R38" s="837">
        <f t="shared" si="12"/>
        <v>0</v>
      </c>
      <c r="S38" s="834" t="str">
        <f t="shared" si="13"/>
        <v xml:space="preserve">   －</v>
      </c>
      <c r="T38" s="821" t="str">
        <f>IF(P38=0,"   －",R38/P38)</f>
        <v xml:space="preserve">   －</v>
      </c>
      <c r="U38" s="1022">
        <f t="shared" ref="U38:U60" si="15">IF($P$60=0,"－",P38/$P$60*100)</f>
        <v>0</v>
      </c>
      <c r="V38" s="827">
        <v>0</v>
      </c>
      <c r="W38" s="828">
        <v>0</v>
      </c>
      <c r="X38" s="843">
        <f t="shared" ref="X38:X60" si="16">IF(Q38 = 0, 0, R38/Q38)</f>
        <v>0</v>
      </c>
      <c r="Y38" s="726"/>
    </row>
    <row r="39" spans="1:39" ht="14.45" customHeight="1" x14ac:dyDescent="0.15">
      <c r="B39" s="1378"/>
      <c r="C39" s="512">
        <v>3</v>
      </c>
      <c r="D39" s="998">
        <v>0</v>
      </c>
      <c r="E39" s="1004">
        <v>0</v>
      </c>
      <c r="F39" s="749">
        <v>0</v>
      </c>
      <c r="G39" s="821" t="str">
        <f t="shared" si="10"/>
        <v xml:space="preserve">   －</v>
      </c>
      <c r="H39" s="821" t="str">
        <f t="shared" ref="H39:H60" si="17">IF(D39=0,"   －",F39/D39)</f>
        <v xml:space="preserve">   －</v>
      </c>
      <c r="I39" s="1031">
        <f t="shared" si="11"/>
        <v>0</v>
      </c>
      <c r="J39" s="752">
        <v>0</v>
      </c>
      <c r="K39" s="753">
        <v>0</v>
      </c>
      <c r="L39" s="843">
        <f t="shared" si="14"/>
        <v>0</v>
      </c>
      <c r="M39" s="501"/>
      <c r="N39" s="1378"/>
      <c r="O39" s="512">
        <v>3</v>
      </c>
      <c r="P39" s="998">
        <f t="shared" si="12"/>
        <v>0</v>
      </c>
      <c r="Q39" s="1004">
        <f t="shared" si="12"/>
        <v>0</v>
      </c>
      <c r="R39" s="837">
        <f t="shared" si="12"/>
        <v>0</v>
      </c>
      <c r="S39" s="834" t="str">
        <f t="shared" si="13"/>
        <v xml:space="preserve">   －</v>
      </c>
      <c r="T39" s="821" t="str">
        <f t="shared" ref="T39:T60" si="18">IF(P39=0,"   －",R39/P39)</f>
        <v xml:space="preserve">   －</v>
      </c>
      <c r="U39" s="1022">
        <f t="shared" si="15"/>
        <v>0</v>
      </c>
      <c r="V39" s="827">
        <v>0</v>
      </c>
      <c r="W39" s="828">
        <v>0</v>
      </c>
      <c r="X39" s="843">
        <f t="shared" si="16"/>
        <v>0</v>
      </c>
      <c r="Y39" s="726"/>
    </row>
    <row r="40" spans="1:39" ht="14.45" customHeight="1" x14ac:dyDescent="0.15">
      <c r="B40" s="1378"/>
      <c r="C40" s="512">
        <v>2</v>
      </c>
      <c r="D40" s="998">
        <v>0</v>
      </c>
      <c r="E40" s="1004">
        <v>0</v>
      </c>
      <c r="F40" s="749">
        <v>0</v>
      </c>
      <c r="G40" s="821" t="str">
        <f t="shared" si="10"/>
        <v xml:space="preserve">   －</v>
      </c>
      <c r="H40" s="821" t="str">
        <f t="shared" si="17"/>
        <v xml:space="preserve">   －</v>
      </c>
      <c r="I40" s="1031">
        <f t="shared" si="11"/>
        <v>0</v>
      </c>
      <c r="J40" s="752">
        <v>0</v>
      </c>
      <c r="K40" s="753">
        <v>0</v>
      </c>
      <c r="L40" s="843">
        <f t="shared" si="14"/>
        <v>0</v>
      </c>
      <c r="M40" s="501"/>
      <c r="N40" s="1378"/>
      <c r="O40" s="512">
        <v>2</v>
      </c>
      <c r="P40" s="998">
        <f t="shared" si="12"/>
        <v>0</v>
      </c>
      <c r="Q40" s="1004">
        <f t="shared" si="12"/>
        <v>0</v>
      </c>
      <c r="R40" s="837">
        <f t="shared" si="12"/>
        <v>0</v>
      </c>
      <c r="S40" s="834" t="str">
        <f t="shared" si="13"/>
        <v xml:space="preserve">   －</v>
      </c>
      <c r="T40" s="821" t="str">
        <f t="shared" si="18"/>
        <v xml:space="preserve">   －</v>
      </c>
      <c r="U40" s="1022">
        <f t="shared" si="15"/>
        <v>0</v>
      </c>
      <c r="V40" s="827">
        <v>0</v>
      </c>
      <c r="W40" s="828">
        <v>0</v>
      </c>
      <c r="X40" s="843">
        <f t="shared" si="16"/>
        <v>0</v>
      </c>
      <c r="Y40" s="726"/>
    </row>
    <row r="41" spans="1:39" ht="14.45" customHeight="1" x14ac:dyDescent="0.15">
      <c r="B41" s="1378"/>
      <c r="C41" s="515">
        <v>1</v>
      </c>
      <c r="D41" s="1011">
        <v>0</v>
      </c>
      <c r="E41" s="1013">
        <v>0</v>
      </c>
      <c r="F41" s="738">
        <v>0</v>
      </c>
      <c r="G41" s="821" t="str">
        <f t="shared" si="10"/>
        <v xml:space="preserve">   －</v>
      </c>
      <c r="H41" s="821" t="str">
        <f t="shared" si="17"/>
        <v xml:space="preserve">   －</v>
      </c>
      <c r="I41" s="1031">
        <f t="shared" si="11"/>
        <v>0</v>
      </c>
      <c r="J41" s="754">
        <v>0</v>
      </c>
      <c r="K41" s="755">
        <v>0</v>
      </c>
      <c r="L41" s="843">
        <f t="shared" si="14"/>
        <v>0</v>
      </c>
      <c r="M41" s="501"/>
      <c r="N41" s="1378"/>
      <c r="O41" s="515">
        <v>1</v>
      </c>
      <c r="P41" s="998">
        <f t="shared" si="12"/>
        <v>0</v>
      </c>
      <c r="Q41" s="1004">
        <f t="shared" si="12"/>
        <v>0</v>
      </c>
      <c r="R41" s="837">
        <f t="shared" si="12"/>
        <v>0</v>
      </c>
      <c r="S41" s="834" t="str">
        <f t="shared" si="13"/>
        <v xml:space="preserve">   －</v>
      </c>
      <c r="T41" s="821" t="str">
        <f t="shared" si="18"/>
        <v xml:space="preserve">   －</v>
      </c>
      <c r="U41" s="1022">
        <f>IF($P$60=0,"－",P41/$P$60*100)</f>
        <v>0</v>
      </c>
      <c r="V41" s="827">
        <v>0</v>
      </c>
      <c r="W41" s="828">
        <v>0</v>
      </c>
      <c r="X41" s="843">
        <f t="shared" si="16"/>
        <v>0</v>
      </c>
      <c r="Y41" s="726"/>
    </row>
    <row r="42" spans="1:39" ht="14.45" customHeight="1" x14ac:dyDescent="0.15">
      <c r="B42" s="1383"/>
      <c r="C42" s="517" t="s">
        <v>14</v>
      </c>
      <c r="D42" s="1002">
        <f>SUM(D37:D41)</f>
        <v>0</v>
      </c>
      <c r="E42" s="1014">
        <f>SUM(E37:E41)</f>
        <v>0</v>
      </c>
      <c r="F42" s="556">
        <f>SUM(F37:F41)</f>
        <v>0</v>
      </c>
      <c r="G42" s="822" t="str">
        <f t="shared" si="10"/>
        <v xml:space="preserve">   －</v>
      </c>
      <c r="H42" s="824" t="str">
        <f t="shared" si="17"/>
        <v xml:space="preserve">   －</v>
      </c>
      <c r="I42" s="1034">
        <f t="shared" si="11"/>
        <v>0</v>
      </c>
      <c r="J42" s="756">
        <v>0</v>
      </c>
      <c r="K42" s="757">
        <v>0</v>
      </c>
      <c r="L42" s="844">
        <f t="shared" si="14"/>
        <v>0</v>
      </c>
      <c r="M42" s="501"/>
      <c r="N42" s="1383"/>
      <c r="O42" s="517" t="s">
        <v>340</v>
      </c>
      <c r="P42" s="1026">
        <f>SUM(P37:P41)</f>
        <v>0</v>
      </c>
      <c r="Q42" s="1027">
        <f t="shared" si="12"/>
        <v>0</v>
      </c>
      <c r="R42" s="838">
        <f t="shared" si="12"/>
        <v>0</v>
      </c>
      <c r="S42" s="835" t="str">
        <f t="shared" si="13"/>
        <v xml:space="preserve">   －</v>
      </c>
      <c r="T42" s="822" t="str">
        <f t="shared" si="18"/>
        <v xml:space="preserve">   －</v>
      </c>
      <c r="U42" s="1024">
        <f t="shared" si="15"/>
        <v>0</v>
      </c>
      <c r="V42" s="829">
        <v>0</v>
      </c>
      <c r="W42" s="830">
        <v>0</v>
      </c>
      <c r="X42" s="844">
        <f t="shared" si="16"/>
        <v>0</v>
      </c>
      <c r="Y42" s="726"/>
    </row>
    <row r="43" spans="1:39" ht="14.45" customHeight="1" x14ac:dyDescent="0.15">
      <c r="B43" s="1382" t="s">
        <v>1</v>
      </c>
      <c r="C43" s="509">
        <v>5</v>
      </c>
      <c r="D43" s="997">
        <v>0</v>
      </c>
      <c r="E43" s="1003">
        <v>0</v>
      </c>
      <c r="F43" s="748">
        <v>0</v>
      </c>
      <c r="G43" s="820" t="str">
        <f t="shared" si="10"/>
        <v xml:space="preserve">   －</v>
      </c>
      <c r="H43" s="820" t="str">
        <f t="shared" si="17"/>
        <v xml:space="preserve">   －</v>
      </c>
      <c r="I43" s="1035">
        <f t="shared" si="11"/>
        <v>0</v>
      </c>
      <c r="J43" s="750">
        <v>0</v>
      </c>
      <c r="K43" s="751">
        <v>0</v>
      </c>
      <c r="L43" s="842">
        <f>IF(E43 = 0, 0, F43/E43)</f>
        <v>0</v>
      </c>
      <c r="M43" s="501"/>
      <c r="N43" s="1382" t="s">
        <v>341</v>
      </c>
      <c r="O43" s="509">
        <v>5</v>
      </c>
      <c r="P43" s="997">
        <f>SUM(D16,P16,D43)</f>
        <v>0</v>
      </c>
      <c r="Q43" s="1003">
        <f t="shared" si="12"/>
        <v>0</v>
      </c>
      <c r="R43" s="836">
        <f t="shared" si="12"/>
        <v>0</v>
      </c>
      <c r="S43" s="820" t="str">
        <f t="shared" si="13"/>
        <v xml:space="preserve">   －</v>
      </c>
      <c r="T43" s="823" t="str">
        <f t="shared" si="18"/>
        <v xml:space="preserve">   －</v>
      </c>
      <c r="U43" s="1021">
        <f t="shared" si="15"/>
        <v>0</v>
      </c>
      <c r="V43" s="825">
        <v>0</v>
      </c>
      <c r="W43" s="826">
        <v>0</v>
      </c>
      <c r="X43" s="842">
        <f>IF(Q43 = 0, 0, R43/Q43)</f>
        <v>0</v>
      </c>
      <c r="Y43" s="726"/>
    </row>
    <row r="44" spans="1:39" ht="14.45" customHeight="1" x14ac:dyDescent="0.15">
      <c r="B44" s="1378"/>
      <c r="C44" s="512">
        <v>4</v>
      </c>
      <c r="D44" s="998">
        <v>0</v>
      </c>
      <c r="E44" s="1004">
        <v>0</v>
      </c>
      <c r="F44" s="749">
        <v>0</v>
      </c>
      <c r="G44" s="821" t="str">
        <f t="shared" si="10"/>
        <v xml:space="preserve">   －</v>
      </c>
      <c r="H44" s="821" t="str">
        <f t="shared" si="17"/>
        <v xml:space="preserve">   －</v>
      </c>
      <c r="I44" s="1031">
        <f t="shared" si="11"/>
        <v>0</v>
      </c>
      <c r="J44" s="752">
        <v>0</v>
      </c>
      <c r="K44" s="753">
        <v>0</v>
      </c>
      <c r="L44" s="843">
        <f t="shared" si="14"/>
        <v>0</v>
      </c>
      <c r="M44" s="501"/>
      <c r="N44" s="1378"/>
      <c r="O44" s="512">
        <v>4</v>
      </c>
      <c r="P44" s="998">
        <f>SUM(D17,P17,D44)</f>
        <v>0</v>
      </c>
      <c r="Q44" s="1004">
        <f t="shared" si="12"/>
        <v>0</v>
      </c>
      <c r="R44" s="837">
        <f t="shared" si="12"/>
        <v>0</v>
      </c>
      <c r="S44" s="821" t="str">
        <f t="shared" si="13"/>
        <v xml:space="preserve">   －</v>
      </c>
      <c r="T44" s="821" t="str">
        <f t="shared" si="18"/>
        <v xml:space="preserve">   －</v>
      </c>
      <c r="U44" s="1022">
        <f t="shared" si="15"/>
        <v>0</v>
      </c>
      <c r="V44" s="827">
        <v>0</v>
      </c>
      <c r="W44" s="828">
        <v>0</v>
      </c>
      <c r="X44" s="843">
        <f t="shared" si="16"/>
        <v>0</v>
      </c>
      <c r="Y44" s="726"/>
    </row>
    <row r="45" spans="1:39" ht="14.45" customHeight="1" x14ac:dyDescent="0.15">
      <c r="B45" s="1378"/>
      <c r="C45" s="512">
        <v>3</v>
      </c>
      <c r="D45" s="998">
        <v>0</v>
      </c>
      <c r="E45" s="1004">
        <v>0</v>
      </c>
      <c r="F45" s="749">
        <v>0</v>
      </c>
      <c r="G45" s="821" t="str">
        <f t="shared" si="10"/>
        <v xml:space="preserve">   －</v>
      </c>
      <c r="H45" s="821" t="str">
        <f t="shared" si="17"/>
        <v xml:space="preserve">   －</v>
      </c>
      <c r="I45" s="1031">
        <f t="shared" si="11"/>
        <v>0</v>
      </c>
      <c r="J45" s="752">
        <v>0</v>
      </c>
      <c r="K45" s="753">
        <v>0</v>
      </c>
      <c r="L45" s="843">
        <f t="shared" si="14"/>
        <v>0</v>
      </c>
      <c r="M45" s="501"/>
      <c r="N45" s="1378"/>
      <c r="O45" s="512">
        <v>3</v>
      </c>
      <c r="P45" s="998">
        <f>SUM(D18,P18,D45)</f>
        <v>1</v>
      </c>
      <c r="Q45" s="1004">
        <f t="shared" si="12"/>
        <v>444</v>
      </c>
      <c r="R45" s="837">
        <f t="shared" si="12"/>
        <v>305934</v>
      </c>
      <c r="S45" s="821">
        <f t="shared" si="13"/>
        <v>444</v>
      </c>
      <c r="T45" s="821">
        <f t="shared" si="18"/>
        <v>305934</v>
      </c>
      <c r="U45" s="1022">
        <f t="shared" si="15"/>
        <v>5.5463117027176934E-2</v>
      </c>
      <c r="V45" s="827">
        <v>689</v>
      </c>
      <c r="W45" s="828">
        <v>689</v>
      </c>
      <c r="X45" s="843">
        <f t="shared" si="16"/>
        <v>689.04054054054052</v>
      </c>
      <c r="Y45" s="726"/>
    </row>
    <row r="46" spans="1:39" ht="14.45" customHeight="1" x14ac:dyDescent="0.15">
      <c r="B46" s="1378"/>
      <c r="C46" s="512">
        <v>2</v>
      </c>
      <c r="D46" s="998">
        <v>0</v>
      </c>
      <c r="E46" s="1004">
        <v>0</v>
      </c>
      <c r="F46" s="749">
        <v>0</v>
      </c>
      <c r="G46" s="821" t="str">
        <f t="shared" si="10"/>
        <v xml:space="preserve">   －</v>
      </c>
      <c r="H46" s="821" t="str">
        <f t="shared" si="17"/>
        <v xml:space="preserve">   －</v>
      </c>
      <c r="I46" s="1031">
        <f t="shared" si="11"/>
        <v>0</v>
      </c>
      <c r="J46" s="752">
        <v>0</v>
      </c>
      <c r="K46" s="753">
        <v>0</v>
      </c>
      <c r="L46" s="843">
        <f t="shared" si="14"/>
        <v>0</v>
      </c>
      <c r="M46" s="501"/>
      <c r="N46" s="1378"/>
      <c r="O46" s="512">
        <v>2</v>
      </c>
      <c r="P46" s="998">
        <f>SUM(D19,P19,D46)</f>
        <v>173</v>
      </c>
      <c r="Q46" s="1004">
        <f t="shared" si="12"/>
        <v>72990.299999999988</v>
      </c>
      <c r="R46" s="837">
        <f t="shared" si="12"/>
        <v>66207654</v>
      </c>
      <c r="S46" s="821">
        <f t="shared" si="13"/>
        <v>421.90924855491323</v>
      </c>
      <c r="T46" s="821">
        <f t="shared" si="18"/>
        <v>382703.20231213875</v>
      </c>
      <c r="U46" s="1022">
        <f t="shared" si="15"/>
        <v>9.5951192457016088</v>
      </c>
      <c r="V46" s="827">
        <v>1356</v>
      </c>
      <c r="W46" s="828">
        <v>379</v>
      </c>
      <c r="X46" s="843">
        <f t="shared" si="16"/>
        <v>907.07469348666893</v>
      </c>
      <c r="Y46" s="726"/>
    </row>
    <row r="47" spans="1:39" ht="14.45" customHeight="1" x14ac:dyDescent="0.15">
      <c r="B47" s="1378"/>
      <c r="C47" s="515">
        <v>1</v>
      </c>
      <c r="D47" s="1011">
        <v>0</v>
      </c>
      <c r="E47" s="1013">
        <v>0</v>
      </c>
      <c r="F47" s="738">
        <v>0</v>
      </c>
      <c r="G47" s="821" t="str">
        <f t="shared" si="10"/>
        <v xml:space="preserve">   －</v>
      </c>
      <c r="H47" s="821" t="str">
        <f t="shared" si="17"/>
        <v xml:space="preserve">   －</v>
      </c>
      <c r="I47" s="1031">
        <f t="shared" si="11"/>
        <v>0</v>
      </c>
      <c r="J47" s="754">
        <v>0</v>
      </c>
      <c r="K47" s="755">
        <v>0</v>
      </c>
      <c r="L47" s="843">
        <f t="shared" si="14"/>
        <v>0</v>
      </c>
      <c r="M47" s="501"/>
      <c r="N47" s="1378"/>
      <c r="O47" s="515">
        <v>1</v>
      </c>
      <c r="P47" s="998">
        <f>SUM(D20,P20,D47)</f>
        <v>49</v>
      </c>
      <c r="Q47" s="1004">
        <f t="shared" si="12"/>
        <v>18662.3</v>
      </c>
      <c r="R47" s="837">
        <f t="shared" si="12"/>
        <v>11480659</v>
      </c>
      <c r="S47" s="821">
        <f t="shared" si="13"/>
        <v>380.86326530612246</v>
      </c>
      <c r="T47" s="821">
        <f t="shared" si="18"/>
        <v>234299.16326530612</v>
      </c>
      <c r="U47" s="1022">
        <f t="shared" si="15"/>
        <v>2.7176927343316692</v>
      </c>
      <c r="V47" s="827">
        <v>883</v>
      </c>
      <c r="W47" s="828">
        <v>410</v>
      </c>
      <c r="X47" s="843">
        <f t="shared" si="16"/>
        <v>615.1792115655627</v>
      </c>
      <c r="Y47" s="726"/>
    </row>
    <row r="48" spans="1:39" ht="14.45" customHeight="1" x14ac:dyDescent="0.15">
      <c r="B48" s="1383"/>
      <c r="C48" s="517" t="s">
        <v>14</v>
      </c>
      <c r="D48" s="1002">
        <f>SUM(D43:D47)</f>
        <v>0</v>
      </c>
      <c r="E48" s="1014">
        <f>SUM(E43:E47)</f>
        <v>0</v>
      </c>
      <c r="F48" s="556">
        <f>SUM(F43:F47)</f>
        <v>0</v>
      </c>
      <c r="G48" s="822" t="str">
        <f t="shared" si="10"/>
        <v xml:space="preserve">   －</v>
      </c>
      <c r="H48" s="822" t="str">
        <f t="shared" si="17"/>
        <v xml:space="preserve">   －</v>
      </c>
      <c r="I48" s="1036">
        <f t="shared" si="11"/>
        <v>0</v>
      </c>
      <c r="J48" s="758">
        <v>0</v>
      </c>
      <c r="K48" s="757">
        <v>0</v>
      </c>
      <c r="L48" s="844">
        <f t="shared" si="14"/>
        <v>0</v>
      </c>
      <c r="M48" s="501"/>
      <c r="N48" s="1383"/>
      <c r="O48" s="517" t="s">
        <v>340</v>
      </c>
      <c r="P48" s="1026">
        <f>SUM(P43:P47)</f>
        <v>223</v>
      </c>
      <c r="Q48" s="1027">
        <f t="shared" si="12"/>
        <v>92096.599999999991</v>
      </c>
      <c r="R48" s="838">
        <f t="shared" si="12"/>
        <v>77994247</v>
      </c>
      <c r="S48" s="822">
        <f t="shared" si="13"/>
        <v>412.98923766816142</v>
      </c>
      <c r="T48" s="822">
        <f t="shared" si="18"/>
        <v>349749.98654708522</v>
      </c>
      <c r="U48" s="1024">
        <f t="shared" si="15"/>
        <v>12.368275097060454</v>
      </c>
      <c r="V48" s="829">
        <v>1356</v>
      </c>
      <c r="W48" s="830">
        <v>379</v>
      </c>
      <c r="X48" s="844">
        <f t="shared" si="16"/>
        <v>846.87433629471673</v>
      </c>
      <c r="Y48" s="726"/>
    </row>
    <row r="49" spans="1:26" ht="14.45" customHeight="1" x14ac:dyDescent="0.15">
      <c r="B49" s="1382" t="s">
        <v>2</v>
      </c>
      <c r="C49" s="509">
        <v>5</v>
      </c>
      <c r="D49" s="997">
        <v>0</v>
      </c>
      <c r="E49" s="1003">
        <v>0</v>
      </c>
      <c r="F49" s="748">
        <v>0</v>
      </c>
      <c r="G49" s="820" t="str">
        <f t="shared" si="10"/>
        <v xml:space="preserve">   －</v>
      </c>
      <c r="H49" s="823" t="str">
        <f t="shared" si="17"/>
        <v xml:space="preserve">   －</v>
      </c>
      <c r="I49" s="1037">
        <f t="shared" si="11"/>
        <v>0</v>
      </c>
      <c r="J49" s="764">
        <v>0</v>
      </c>
      <c r="K49" s="765">
        <v>0</v>
      </c>
      <c r="L49" s="842">
        <f>IF(E49 = 0, 0, F49/E49)</f>
        <v>0</v>
      </c>
      <c r="M49" s="501"/>
      <c r="N49" s="1382" t="s">
        <v>342</v>
      </c>
      <c r="O49" s="509">
        <v>5</v>
      </c>
      <c r="P49" s="997">
        <f>SUM(D22,P22,D49)</f>
        <v>0</v>
      </c>
      <c r="Q49" s="1003">
        <f t="shared" si="12"/>
        <v>0</v>
      </c>
      <c r="R49" s="836">
        <f t="shared" si="12"/>
        <v>0</v>
      </c>
      <c r="S49" s="820" t="str">
        <f t="shared" si="13"/>
        <v xml:space="preserve">   －</v>
      </c>
      <c r="T49" s="823" t="str">
        <f t="shared" si="18"/>
        <v xml:space="preserve">   －</v>
      </c>
      <c r="U49" s="1021">
        <f t="shared" si="15"/>
        <v>0</v>
      </c>
      <c r="V49" s="825">
        <v>0</v>
      </c>
      <c r="W49" s="826">
        <v>0</v>
      </c>
      <c r="X49" s="842">
        <f>IF(Q49 = 0, 0, R49/Q49)</f>
        <v>0</v>
      </c>
      <c r="Y49" s="726"/>
    </row>
    <row r="50" spans="1:26" ht="14.45" customHeight="1" x14ac:dyDescent="0.15">
      <c r="B50" s="1378"/>
      <c r="C50" s="512">
        <v>4</v>
      </c>
      <c r="D50" s="998">
        <v>0</v>
      </c>
      <c r="E50" s="1004">
        <v>0</v>
      </c>
      <c r="F50" s="749">
        <v>0</v>
      </c>
      <c r="G50" s="821" t="str">
        <f t="shared" si="10"/>
        <v xml:space="preserve">   －</v>
      </c>
      <c r="H50" s="821" t="str">
        <f t="shared" si="17"/>
        <v xml:space="preserve">   －</v>
      </c>
      <c r="I50" s="1031">
        <f t="shared" si="11"/>
        <v>0</v>
      </c>
      <c r="J50" s="754">
        <v>0</v>
      </c>
      <c r="K50" s="755">
        <v>0</v>
      </c>
      <c r="L50" s="843">
        <f t="shared" si="14"/>
        <v>0</v>
      </c>
      <c r="M50" s="501"/>
      <c r="N50" s="1378"/>
      <c r="O50" s="512">
        <v>4</v>
      </c>
      <c r="P50" s="998">
        <f>SUM(D23,P23,D50)</f>
        <v>0</v>
      </c>
      <c r="Q50" s="1004">
        <f t="shared" si="12"/>
        <v>0</v>
      </c>
      <c r="R50" s="837">
        <f t="shared" si="12"/>
        <v>0</v>
      </c>
      <c r="S50" s="821" t="str">
        <f t="shared" si="13"/>
        <v xml:space="preserve">   －</v>
      </c>
      <c r="T50" s="821" t="str">
        <f t="shared" si="18"/>
        <v xml:space="preserve">   －</v>
      </c>
      <c r="U50" s="1022">
        <f t="shared" si="15"/>
        <v>0</v>
      </c>
      <c r="V50" s="827">
        <v>0</v>
      </c>
      <c r="W50" s="828">
        <v>0</v>
      </c>
      <c r="X50" s="843">
        <f t="shared" si="16"/>
        <v>0</v>
      </c>
      <c r="Y50" s="726"/>
    </row>
    <row r="51" spans="1:26" ht="14.45" customHeight="1" x14ac:dyDescent="0.15">
      <c r="B51" s="1378"/>
      <c r="C51" s="512">
        <v>3</v>
      </c>
      <c r="D51" s="998">
        <v>0</v>
      </c>
      <c r="E51" s="1004">
        <v>0</v>
      </c>
      <c r="F51" s="749">
        <v>0</v>
      </c>
      <c r="G51" s="821" t="str">
        <f t="shared" si="10"/>
        <v xml:space="preserve">   －</v>
      </c>
      <c r="H51" s="821" t="str">
        <f t="shared" si="17"/>
        <v xml:space="preserve">   －</v>
      </c>
      <c r="I51" s="1031">
        <f t="shared" si="11"/>
        <v>0</v>
      </c>
      <c r="J51" s="752">
        <v>0</v>
      </c>
      <c r="K51" s="753">
        <v>0</v>
      </c>
      <c r="L51" s="843">
        <f t="shared" si="14"/>
        <v>0</v>
      </c>
      <c r="M51" s="501"/>
      <c r="N51" s="1378"/>
      <c r="O51" s="512">
        <v>3</v>
      </c>
      <c r="P51" s="998">
        <f>SUM(D24,P24,D51)</f>
        <v>2</v>
      </c>
      <c r="Q51" s="1004">
        <f t="shared" si="12"/>
        <v>943.1</v>
      </c>
      <c r="R51" s="837">
        <f t="shared" si="12"/>
        <v>1053135</v>
      </c>
      <c r="S51" s="821">
        <f t="shared" si="13"/>
        <v>471.55</v>
      </c>
      <c r="T51" s="821">
        <f t="shared" si="18"/>
        <v>526567.5</v>
      </c>
      <c r="U51" s="1022">
        <f t="shared" si="15"/>
        <v>0.11092623405435387</v>
      </c>
      <c r="V51" s="827">
        <v>1162</v>
      </c>
      <c r="W51" s="828">
        <v>1061</v>
      </c>
      <c r="X51" s="843">
        <f t="shared" si="16"/>
        <v>1116.6737355529635</v>
      </c>
      <c r="Y51" s="726"/>
    </row>
    <row r="52" spans="1:26" ht="14.45" customHeight="1" x14ac:dyDescent="0.15">
      <c r="B52" s="1378"/>
      <c r="C52" s="512">
        <v>2</v>
      </c>
      <c r="D52" s="998">
        <v>0</v>
      </c>
      <c r="E52" s="1004">
        <v>0</v>
      </c>
      <c r="F52" s="749">
        <v>0</v>
      </c>
      <c r="G52" s="821" t="str">
        <f t="shared" si="10"/>
        <v xml:space="preserve">   －</v>
      </c>
      <c r="H52" s="821" t="str">
        <f t="shared" si="17"/>
        <v xml:space="preserve">   －</v>
      </c>
      <c r="I52" s="1031">
        <f t="shared" si="11"/>
        <v>0</v>
      </c>
      <c r="J52" s="752">
        <v>0</v>
      </c>
      <c r="K52" s="753">
        <v>0</v>
      </c>
      <c r="L52" s="843">
        <f t="shared" si="14"/>
        <v>0</v>
      </c>
      <c r="M52" s="501"/>
      <c r="N52" s="1378"/>
      <c r="O52" s="512">
        <v>2</v>
      </c>
      <c r="P52" s="998">
        <f>SUM(D25,P25,D52)</f>
        <v>493</v>
      </c>
      <c r="Q52" s="1004">
        <f t="shared" si="12"/>
        <v>200661.59999999998</v>
      </c>
      <c r="R52" s="837">
        <f t="shared" si="12"/>
        <v>161394120</v>
      </c>
      <c r="S52" s="821">
        <f t="shared" si="13"/>
        <v>407.02150101419875</v>
      </c>
      <c r="T52" s="821">
        <f t="shared" si="18"/>
        <v>327371.44016227179</v>
      </c>
      <c r="U52" s="1022">
        <f t="shared" si="15"/>
        <v>27.343316694398222</v>
      </c>
      <c r="V52" s="827">
        <v>1257</v>
      </c>
      <c r="W52" s="828">
        <v>217</v>
      </c>
      <c r="X52" s="843">
        <f t="shared" si="16"/>
        <v>804.30994270951703</v>
      </c>
      <c r="Y52" s="726"/>
    </row>
    <row r="53" spans="1:26" ht="14.45" customHeight="1" x14ac:dyDescent="0.15">
      <c r="B53" s="1378"/>
      <c r="C53" s="515">
        <v>1</v>
      </c>
      <c r="D53" s="1011">
        <v>1</v>
      </c>
      <c r="E53" s="1013">
        <v>503.4</v>
      </c>
      <c r="F53" s="738">
        <v>374589</v>
      </c>
      <c r="G53" s="821">
        <f>IF(D53=0,"   －",E53/D53)</f>
        <v>503.4</v>
      </c>
      <c r="H53" s="821">
        <f t="shared" si="17"/>
        <v>374589</v>
      </c>
      <c r="I53" s="1031">
        <f>IF($D$60=0,"－",D53/$D$60*100)</f>
        <v>100</v>
      </c>
      <c r="J53" s="744">
        <v>744</v>
      </c>
      <c r="K53" s="745">
        <v>744</v>
      </c>
      <c r="L53" s="843">
        <f t="shared" si="14"/>
        <v>744.11799761620978</v>
      </c>
      <c r="M53" s="501"/>
      <c r="N53" s="1378"/>
      <c r="O53" s="515">
        <v>1</v>
      </c>
      <c r="P53" s="998">
        <f>SUM(D26,P26,D53)</f>
        <v>1085</v>
      </c>
      <c r="Q53" s="1004">
        <f t="shared" ref="Q53:R54" si="19">SUM(E26,Q26,E53)</f>
        <v>315767</v>
      </c>
      <c r="R53" s="837">
        <f t="shared" si="19"/>
        <v>178565748</v>
      </c>
      <c r="S53" s="821">
        <f t="shared" si="13"/>
        <v>291.02949308755763</v>
      </c>
      <c r="T53" s="821">
        <f t="shared" si="18"/>
        <v>164576.7262672811</v>
      </c>
      <c r="U53" s="1022">
        <f t="shared" si="15"/>
        <v>60.177481974486966</v>
      </c>
      <c r="V53" s="827">
        <v>933</v>
      </c>
      <c r="W53" s="828">
        <v>55</v>
      </c>
      <c r="X53" s="843">
        <f t="shared" si="16"/>
        <v>565.49844663945248</v>
      </c>
      <c r="Y53" s="726"/>
    </row>
    <row r="54" spans="1:26" ht="14.45" customHeight="1" x14ac:dyDescent="0.15">
      <c r="B54" s="1383"/>
      <c r="C54" s="517" t="s">
        <v>14</v>
      </c>
      <c r="D54" s="1002">
        <f>SUM(D49:D53)</f>
        <v>1</v>
      </c>
      <c r="E54" s="1014">
        <f>SUM(E49:E53)</f>
        <v>503.4</v>
      </c>
      <c r="F54" s="556">
        <f>SUM(F49:F53)</f>
        <v>374589</v>
      </c>
      <c r="G54" s="822">
        <f t="shared" si="10"/>
        <v>503.4</v>
      </c>
      <c r="H54" s="824">
        <f t="shared" si="17"/>
        <v>374589</v>
      </c>
      <c r="I54" s="1032">
        <f t="shared" si="11"/>
        <v>100</v>
      </c>
      <c r="J54" s="746">
        <v>744</v>
      </c>
      <c r="K54" s="747">
        <v>744</v>
      </c>
      <c r="L54" s="844">
        <f t="shared" si="14"/>
        <v>744.11799761620978</v>
      </c>
      <c r="M54" s="501"/>
      <c r="N54" s="1383"/>
      <c r="O54" s="517" t="s">
        <v>340</v>
      </c>
      <c r="P54" s="1026">
        <f>SUM(P49:P53)</f>
        <v>1580</v>
      </c>
      <c r="Q54" s="1027">
        <f t="shared" si="19"/>
        <v>517371.7</v>
      </c>
      <c r="R54" s="838">
        <f t="shared" si="19"/>
        <v>341013003</v>
      </c>
      <c r="S54" s="822">
        <f t="shared" si="13"/>
        <v>327.45044303797471</v>
      </c>
      <c r="T54" s="824">
        <f t="shared" si="18"/>
        <v>215831.01455696204</v>
      </c>
      <c r="U54" s="1024">
        <f t="shared" si="15"/>
        <v>87.631724902939538</v>
      </c>
      <c r="V54" s="829">
        <v>1257</v>
      </c>
      <c r="W54" s="830">
        <v>55</v>
      </c>
      <c r="X54" s="844">
        <f t="shared" si="16"/>
        <v>659.12573687350891</v>
      </c>
      <c r="Y54" s="726"/>
    </row>
    <row r="55" spans="1:26" ht="15.95" customHeight="1" x14ac:dyDescent="0.15">
      <c r="B55" s="1382" t="s">
        <v>14</v>
      </c>
      <c r="C55" s="509">
        <v>5</v>
      </c>
      <c r="D55" s="1012">
        <f>SUM(D37,D43,D49)</f>
        <v>0</v>
      </c>
      <c r="E55" s="1033">
        <f>SUM(E37,E43,E49)</f>
        <v>0</v>
      </c>
      <c r="F55" s="521">
        <f>SUM(F37,F43,F49)</f>
        <v>0</v>
      </c>
      <c r="G55" s="820" t="str">
        <f t="shared" si="10"/>
        <v xml:space="preserve">   －</v>
      </c>
      <c r="H55" s="820" t="str">
        <f t="shared" si="17"/>
        <v xml:space="preserve">   －</v>
      </c>
      <c r="I55" s="1035">
        <f t="shared" si="11"/>
        <v>0</v>
      </c>
      <c r="J55" s="742">
        <v>0</v>
      </c>
      <c r="K55" s="743">
        <v>0</v>
      </c>
      <c r="L55" s="842">
        <f>IF(E55 = 0, 0, F55/E55)</f>
        <v>0</v>
      </c>
      <c r="M55" s="501"/>
      <c r="N55" s="523" t="s">
        <v>340</v>
      </c>
      <c r="O55" s="509">
        <v>5</v>
      </c>
      <c r="P55" s="1012">
        <f>SUM(P37,P43,P49)</f>
        <v>0</v>
      </c>
      <c r="Q55" s="1015">
        <f t="shared" ref="Q55" si="20">SUM(Q37,Q43,Q49)</f>
        <v>0</v>
      </c>
      <c r="R55" s="839">
        <f>SUM(F28,R28,F55)</f>
        <v>0</v>
      </c>
      <c r="S55" s="823" t="str">
        <f t="shared" si="13"/>
        <v xml:space="preserve">   －</v>
      </c>
      <c r="T55" s="820" t="str">
        <f t="shared" si="18"/>
        <v xml:space="preserve">   －</v>
      </c>
      <c r="U55" s="1023">
        <f t="shared" si="15"/>
        <v>0</v>
      </c>
      <c r="V55" s="825">
        <v>0</v>
      </c>
      <c r="W55" s="826">
        <v>0</v>
      </c>
      <c r="X55" s="842">
        <f>IF(Q55 = 0, 0, R55/Q55)</f>
        <v>0</v>
      </c>
      <c r="Y55" s="726"/>
    </row>
    <row r="56" spans="1:26" ht="15.95" customHeight="1" x14ac:dyDescent="0.15">
      <c r="B56" s="1378"/>
      <c r="C56" s="512">
        <v>4</v>
      </c>
      <c r="D56" s="1001">
        <f t="shared" ref="D56:F59" si="21">SUM(D38,D44,D50)</f>
        <v>0</v>
      </c>
      <c r="E56" s="1009">
        <f t="shared" si="21"/>
        <v>0</v>
      </c>
      <c r="F56" s="522">
        <f t="shared" si="21"/>
        <v>0</v>
      </c>
      <c r="G56" s="821" t="str">
        <f t="shared" si="10"/>
        <v xml:space="preserve">   －</v>
      </c>
      <c r="H56" s="821" t="str">
        <f t="shared" si="17"/>
        <v xml:space="preserve">   －</v>
      </c>
      <c r="I56" s="1038">
        <f t="shared" si="11"/>
        <v>0</v>
      </c>
      <c r="J56" s="744">
        <v>0</v>
      </c>
      <c r="K56" s="745">
        <v>0</v>
      </c>
      <c r="L56" s="843">
        <f t="shared" si="14"/>
        <v>0</v>
      </c>
      <c r="M56" s="501"/>
      <c r="N56" s="524" t="s">
        <v>359</v>
      </c>
      <c r="O56" s="512">
        <v>4</v>
      </c>
      <c r="P56" s="1000">
        <f t="shared" ref="P56:Q59" si="22">SUM(P38,P44,P50)</f>
        <v>0</v>
      </c>
      <c r="Q56" s="1007">
        <f t="shared" si="22"/>
        <v>0</v>
      </c>
      <c r="R56" s="840">
        <f>SUM(F29,R29,F56)</f>
        <v>0</v>
      </c>
      <c r="S56" s="821" t="str">
        <f t="shared" si="13"/>
        <v xml:space="preserve">   －</v>
      </c>
      <c r="T56" s="821" t="str">
        <f t="shared" si="18"/>
        <v xml:space="preserve">   －</v>
      </c>
      <c r="U56" s="1022">
        <f t="shared" si="15"/>
        <v>0</v>
      </c>
      <c r="V56" s="831">
        <v>0</v>
      </c>
      <c r="W56" s="832">
        <v>0</v>
      </c>
      <c r="X56" s="843">
        <f t="shared" si="16"/>
        <v>0</v>
      </c>
      <c r="Y56" s="726"/>
    </row>
    <row r="57" spans="1:26" ht="15.95" customHeight="1" x14ac:dyDescent="0.15">
      <c r="B57" s="1378"/>
      <c r="C57" s="512">
        <v>3</v>
      </c>
      <c r="D57" s="1001">
        <f t="shared" si="21"/>
        <v>0</v>
      </c>
      <c r="E57" s="1009">
        <f t="shared" si="21"/>
        <v>0</v>
      </c>
      <c r="F57" s="522">
        <f t="shared" si="21"/>
        <v>0</v>
      </c>
      <c r="G57" s="821" t="str">
        <f t="shared" si="10"/>
        <v xml:space="preserve">   －</v>
      </c>
      <c r="H57" s="821" t="str">
        <f t="shared" si="17"/>
        <v xml:space="preserve">   －</v>
      </c>
      <c r="I57" s="1039">
        <f t="shared" si="11"/>
        <v>0</v>
      </c>
      <c r="J57" s="744">
        <v>0</v>
      </c>
      <c r="K57" s="745">
        <v>0</v>
      </c>
      <c r="L57" s="843">
        <f t="shared" si="14"/>
        <v>0</v>
      </c>
      <c r="M57" s="501"/>
      <c r="N57" s="1378" t="s">
        <v>393</v>
      </c>
      <c r="O57" s="512">
        <v>3</v>
      </c>
      <c r="P57" s="1001">
        <f t="shared" si="22"/>
        <v>3</v>
      </c>
      <c r="Q57" s="1008">
        <f t="shared" si="22"/>
        <v>1387.1</v>
      </c>
      <c r="R57" s="840">
        <f>SUM(F30,R30,F57)</f>
        <v>1359069</v>
      </c>
      <c r="S57" s="821">
        <f t="shared" si="13"/>
        <v>462.36666666666662</v>
      </c>
      <c r="T57" s="821">
        <f t="shared" si="18"/>
        <v>453023</v>
      </c>
      <c r="U57" s="1022">
        <f t="shared" si="15"/>
        <v>0.16638935108153077</v>
      </c>
      <c r="V57" s="827">
        <v>1162</v>
      </c>
      <c r="W57" s="828">
        <v>689</v>
      </c>
      <c r="X57" s="843">
        <f t="shared" si="16"/>
        <v>979.79165164732183</v>
      </c>
      <c r="Y57" s="726"/>
    </row>
    <row r="58" spans="1:26" ht="15.95" customHeight="1" x14ac:dyDescent="0.15">
      <c r="B58" s="1378"/>
      <c r="C58" s="512">
        <v>2</v>
      </c>
      <c r="D58" s="1001">
        <f t="shared" si="21"/>
        <v>0</v>
      </c>
      <c r="E58" s="1009">
        <f t="shared" si="21"/>
        <v>0</v>
      </c>
      <c r="F58" s="522">
        <f t="shared" si="21"/>
        <v>0</v>
      </c>
      <c r="G58" s="821" t="str">
        <f t="shared" si="10"/>
        <v xml:space="preserve">   －</v>
      </c>
      <c r="H58" s="821" t="str">
        <f t="shared" si="17"/>
        <v xml:space="preserve">   －</v>
      </c>
      <c r="I58" s="1038">
        <f t="shared" si="11"/>
        <v>0</v>
      </c>
      <c r="J58" s="744">
        <v>0</v>
      </c>
      <c r="K58" s="745">
        <v>0</v>
      </c>
      <c r="L58" s="843">
        <f t="shared" si="14"/>
        <v>0</v>
      </c>
      <c r="M58" s="501"/>
      <c r="N58" s="1378"/>
      <c r="O58" s="512">
        <v>2</v>
      </c>
      <c r="P58" s="1001">
        <f t="shared" si="22"/>
        <v>666</v>
      </c>
      <c r="Q58" s="1008">
        <f t="shared" si="22"/>
        <v>273651.89999999997</v>
      </c>
      <c r="R58" s="840">
        <f>SUM(F31,R31,F58)</f>
        <v>227601774</v>
      </c>
      <c r="S58" s="821">
        <f t="shared" si="13"/>
        <v>410.88873873873871</v>
      </c>
      <c r="T58" s="821">
        <f t="shared" si="18"/>
        <v>341744.40540540538</v>
      </c>
      <c r="U58" s="1022">
        <f t="shared" si="15"/>
        <v>36.938435940099836</v>
      </c>
      <c r="V58" s="827">
        <v>1356</v>
      </c>
      <c r="W58" s="828">
        <v>217</v>
      </c>
      <c r="X58" s="843">
        <f t="shared" si="16"/>
        <v>831.72005748909487</v>
      </c>
      <c r="Y58" s="726"/>
    </row>
    <row r="59" spans="1:26" ht="15.95" customHeight="1" x14ac:dyDescent="0.15">
      <c r="B59" s="1378"/>
      <c r="C59" s="515">
        <v>1</v>
      </c>
      <c r="D59" s="1001">
        <f t="shared" si="21"/>
        <v>1</v>
      </c>
      <c r="E59" s="1009">
        <f t="shared" si="21"/>
        <v>503.4</v>
      </c>
      <c r="F59" s="522">
        <f t="shared" si="21"/>
        <v>374589</v>
      </c>
      <c r="G59" s="821">
        <f t="shared" si="10"/>
        <v>503.4</v>
      </c>
      <c r="H59" s="821">
        <f t="shared" si="17"/>
        <v>374589</v>
      </c>
      <c r="I59" s="1031">
        <f t="shared" si="11"/>
        <v>100</v>
      </c>
      <c r="J59" s="744">
        <v>744</v>
      </c>
      <c r="K59" s="745">
        <v>744</v>
      </c>
      <c r="L59" s="843">
        <f t="shared" si="14"/>
        <v>744.11799761620978</v>
      </c>
      <c r="M59" s="501"/>
      <c r="N59" s="1378"/>
      <c r="O59" s="515">
        <v>1</v>
      </c>
      <c r="P59" s="1001">
        <f t="shared" si="22"/>
        <v>1134</v>
      </c>
      <c r="Q59" s="1009">
        <f t="shared" si="22"/>
        <v>334429.3</v>
      </c>
      <c r="R59" s="840">
        <f>SUM(F32,R32,F59)</f>
        <v>190046407</v>
      </c>
      <c r="S59" s="821">
        <f t="shared" si="13"/>
        <v>294.91119929453259</v>
      </c>
      <c r="T59" s="821">
        <f t="shared" si="18"/>
        <v>167589.42416225749</v>
      </c>
      <c r="U59" s="1022">
        <f t="shared" si="15"/>
        <v>62.895174708818637</v>
      </c>
      <c r="V59" s="827">
        <v>933</v>
      </c>
      <c r="W59" s="828">
        <v>55</v>
      </c>
      <c r="X59" s="843">
        <f t="shared" si="16"/>
        <v>568.27080342541763</v>
      </c>
      <c r="Y59" s="726"/>
    </row>
    <row r="60" spans="1:26" ht="15.95" customHeight="1" x14ac:dyDescent="0.15">
      <c r="B60" s="1383"/>
      <c r="C60" s="517" t="s">
        <v>14</v>
      </c>
      <c r="D60" s="1002">
        <f>SUM(D55:D59)</f>
        <v>1</v>
      </c>
      <c r="E60" s="1010">
        <f>SUM(E55:E59)</f>
        <v>503.4</v>
      </c>
      <c r="F60" s="518">
        <f>SUM(F55:F59)</f>
        <v>374589</v>
      </c>
      <c r="G60" s="822">
        <f t="shared" si="10"/>
        <v>503.4</v>
      </c>
      <c r="H60" s="822">
        <f t="shared" si="17"/>
        <v>374589</v>
      </c>
      <c r="I60" s="1032">
        <f t="shared" si="11"/>
        <v>100</v>
      </c>
      <c r="J60" s="746">
        <v>744</v>
      </c>
      <c r="K60" s="747">
        <v>744</v>
      </c>
      <c r="L60" s="844">
        <f t="shared" si="14"/>
        <v>744.11799761620978</v>
      </c>
      <c r="M60" s="501"/>
      <c r="N60" s="525" t="s">
        <v>361</v>
      </c>
      <c r="O60" s="517" t="s">
        <v>340</v>
      </c>
      <c r="P60" s="1026">
        <f>SUM(P55:P59)</f>
        <v>1803</v>
      </c>
      <c r="Q60" s="1010">
        <f>SUM(Q55:Q59)</f>
        <v>609468.29999999993</v>
      </c>
      <c r="R60" s="841">
        <f>SUM(R55:R59)</f>
        <v>419007250</v>
      </c>
      <c r="S60" s="822">
        <f t="shared" si="13"/>
        <v>338.03011647254573</v>
      </c>
      <c r="T60" s="822">
        <f t="shared" si="18"/>
        <v>232394.48141985579</v>
      </c>
      <c r="U60" s="1024">
        <f t="shared" si="15"/>
        <v>100</v>
      </c>
      <c r="V60" s="829">
        <v>1356</v>
      </c>
      <c r="W60" s="830">
        <v>55</v>
      </c>
      <c r="X60" s="844">
        <f t="shared" si="16"/>
        <v>687.49638004142309</v>
      </c>
      <c r="Y60" s="726"/>
    </row>
    <row r="61" spans="1:26" ht="11.25" customHeight="1" x14ac:dyDescent="0.15">
      <c r="I61" s="629"/>
      <c r="O61" s="345"/>
      <c r="T61" s="40"/>
      <c r="U61" s="629"/>
    </row>
    <row r="62" spans="1:26" ht="12.75" customHeight="1" x14ac:dyDescent="0.15">
      <c r="A62" s="1274" t="s">
        <v>539</v>
      </c>
      <c r="B62" s="1274"/>
      <c r="C62" s="1274"/>
      <c r="D62" s="1274"/>
      <c r="E62" s="1274"/>
      <c r="F62" s="1274"/>
      <c r="G62" s="1274"/>
      <c r="H62" s="1274"/>
      <c r="I62" s="1274"/>
      <c r="J62" s="1274"/>
      <c r="K62" s="1274"/>
      <c r="L62" s="1274"/>
      <c r="M62" s="1274" t="s">
        <v>540</v>
      </c>
      <c r="N62" s="1274"/>
      <c r="O62" s="1274"/>
      <c r="P62" s="1274"/>
      <c r="Q62" s="1274"/>
      <c r="R62" s="1274"/>
      <c r="S62" s="1274"/>
      <c r="T62" s="1274"/>
      <c r="U62" s="1274"/>
      <c r="V62" s="1274"/>
      <c r="W62" s="1274"/>
      <c r="X62" s="1274"/>
    </row>
    <row r="63" spans="1:26" x14ac:dyDescent="0.15">
      <c r="I63" s="527"/>
    </row>
    <row r="64" spans="1:26" x14ac:dyDescent="0.15">
      <c r="Z64" s="559"/>
    </row>
  </sheetData>
  <mergeCells count="24">
    <mergeCell ref="M62:X62"/>
    <mergeCell ref="A62:L62"/>
    <mergeCell ref="B28:B33"/>
    <mergeCell ref="B16:B21"/>
    <mergeCell ref="B22:B27"/>
    <mergeCell ref="N57:N59"/>
    <mergeCell ref="B55:B60"/>
    <mergeCell ref="N16:N21"/>
    <mergeCell ref="B3:D3"/>
    <mergeCell ref="D5:E5"/>
    <mergeCell ref="B49:B54"/>
    <mergeCell ref="V8:X8"/>
    <mergeCell ref="J8:L8"/>
    <mergeCell ref="N22:N27"/>
    <mergeCell ref="J35:L35"/>
    <mergeCell ref="V35:X35"/>
    <mergeCell ref="N28:N33"/>
    <mergeCell ref="B37:B42"/>
    <mergeCell ref="N10:N15"/>
    <mergeCell ref="N37:N42"/>
    <mergeCell ref="N43:N48"/>
    <mergeCell ref="N49:N54"/>
    <mergeCell ref="B10:B15"/>
    <mergeCell ref="B43:B48"/>
  </mergeCells>
  <phoneticPr fontId="2"/>
  <conditionalFormatting sqref="G28 G10:H10 G55 G37:H37 G43 G49 G16 G22 S16 S22 S28 S10:U10 I22 I16 I28 I55:I58 U28 U22 U16">
    <cfRule type="expression" dxfId="28" priority="7" stopIfTrue="1">
      <formula>ISERROR(G10:I33)</formula>
    </cfRule>
  </conditionalFormatting>
  <conditionalFormatting sqref="I10:I15 G38:H38 G44:G48 G23:G27 G29:G33 S11:U11 S17:S21 S23:S27 S29:S33 G17:G21 G50:G54 G56:G60 G11:H12 G13:G15 I17:I21 I29:I33 I23:I27 H13:H33 I37:I54 G39:G42 I59:I60 H39:H60 U29:U33 U23:U27 U17:U21 S12:S15 U12:U15 T12:T33">
    <cfRule type="expression" dxfId="27" priority="8" stopIfTrue="1">
      <formula>ISERROR(G10)</formula>
    </cfRule>
  </conditionalFormatting>
  <conditionalFormatting sqref="U8:U9 J35:L35 V35:X35 U34:U36 J8:L8 V8:X8 J10:K33">
    <cfRule type="expression" dxfId="26" priority="9" stopIfTrue="1">
      <formula>iserror</formula>
    </cfRule>
  </conditionalFormatting>
  <conditionalFormatting sqref="L10:L33">
    <cfRule type="expression" dxfId="25" priority="6" stopIfTrue="1">
      <formula>iserror</formula>
    </cfRule>
  </conditionalFormatting>
  <conditionalFormatting sqref="L37:L60">
    <cfRule type="expression" dxfId="24" priority="5" stopIfTrue="1">
      <formula>iserror</formula>
    </cfRule>
  </conditionalFormatting>
  <conditionalFormatting sqref="X10:X33">
    <cfRule type="expression" dxfId="23" priority="4" stopIfTrue="1">
      <formula>iserror</formula>
    </cfRule>
  </conditionalFormatting>
  <conditionalFormatting sqref="V37:X60 P37:R60">
    <cfRule type="expression" dxfId="22" priority="1" stopIfTrue="1">
      <formula>iserror</formula>
    </cfRule>
  </conditionalFormatting>
  <conditionalFormatting sqref="S37:U37 S43 S49 S55 U55 U49 U43">
    <cfRule type="expression" dxfId="21" priority="2" stopIfTrue="1">
      <formula>ISERROR(S37:U60)</formula>
    </cfRule>
  </conditionalFormatting>
  <conditionalFormatting sqref="S50:S54 S56:S60 S44:S48 S38:U42 U44:U48 U56:U60 U50:U54 T43:T60">
    <cfRule type="expression" dxfId="20" priority="3" stopIfTrue="1">
      <formula>ISERROR(S38)</formula>
    </cfRule>
  </conditionalFormatting>
  <pageMargins left="0" right="0" top="0" bottom="0" header="0" footer="0"/>
  <pageSetup paperSize="9" scale="96" orientation="portrait" r:id="rId1"/>
  <headerFooter alignWithMargins="0"/>
  <colBreaks count="1" manualBreakCount="1">
    <brk id="12" max="60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5"/>
  </sheetPr>
  <dimension ref="A1:AM62"/>
  <sheetViews>
    <sheetView showGridLines="0" view="pageBreakPreview" zoomScale="70" zoomScaleNormal="100" zoomScaleSheetLayoutView="70" workbookViewId="0">
      <selection activeCell="M46" sqref="M46"/>
    </sheetView>
  </sheetViews>
  <sheetFormatPr defaultRowHeight="13.5" x14ac:dyDescent="0.15"/>
  <cols>
    <col min="1" max="1" width="2.625" style="126" customWidth="1"/>
    <col min="2" max="3" width="3.125" style="126" customWidth="1"/>
    <col min="4" max="4" width="9.125" style="126" customWidth="1"/>
    <col min="5" max="5" width="10.625" style="126" customWidth="1"/>
    <col min="6" max="6" width="14.125" style="126" customWidth="1"/>
    <col min="7" max="7" width="12.125" style="126" customWidth="1"/>
    <col min="8" max="8" width="9.875" style="126" customWidth="1"/>
    <col min="9" max="9" width="8.625" style="126" customWidth="1"/>
    <col min="10" max="12" width="6.875" style="126" customWidth="1"/>
    <col min="13" max="13" width="5.5" style="126" customWidth="1"/>
    <col min="14" max="15" width="3.125" style="126" customWidth="1"/>
    <col min="16" max="16" width="9.125" style="126" customWidth="1"/>
    <col min="17" max="17" width="12.125" style="126" customWidth="1"/>
    <col min="18" max="18" width="14.125" style="126" customWidth="1"/>
    <col min="19" max="19" width="8.625" style="126" customWidth="1"/>
    <col min="20" max="20" width="9.875" style="126" customWidth="1"/>
    <col min="21" max="21" width="8.625" style="126" customWidth="1"/>
    <col min="22" max="24" width="6.875" style="126" customWidth="1"/>
    <col min="25" max="16384" width="9" style="126"/>
  </cols>
  <sheetData>
    <row r="1" spans="1:39" ht="17.25" customHeight="1" x14ac:dyDescent="0.15"/>
    <row r="2" spans="1:39" ht="16.5" customHeight="1" x14ac:dyDescent="0.2">
      <c r="B2" s="493" t="s">
        <v>293</v>
      </c>
      <c r="C2" s="279"/>
      <c r="G2" s="280"/>
    </row>
    <row r="3" spans="1:39" ht="3.75" customHeight="1" x14ac:dyDescent="0.2">
      <c r="B3" s="493"/>
      <c r="C3" s="279"/>
      <c r="G3" s="280"/>
    </row>
    <row r="4" spans="1:39" ht="15.95" customHeight="1" x14ac:dyDescent="0.2">
      <c r="B4" s="280"/>
      <c r="C4" s="280"/>
      <c r="D4" s="494" t="s">
        <v>285</v>
      </c>
      <c r="E4" s="280"/>
      <c r="F4" s="280"/>
      <c r="G4" s="280"/>
      <c r="H4" s="322"/>
      <c r="I4" s="322"/>
      <c r="J4" s="322"/>
      <c r="K4" s="322"/>
      <c r="L4" s="322"/>
      <c r="M4" s="322"/>
      <c r="P4" s="279"/>
    </row>
    <row r="5" spans="1:39" ht="3.75" customHeight="1" x14ac:dyDescent="0.2">
      <c r="B5" s="280"/>
      <c r="C5" s="280"/>
      <c r="D5" s="494"/>
      <c r="E5" s="280"/>
      <c r="F5" s="280"/>
      <c r="G5" s="280"/>
      <c r="H5" s="322"/>
      <c r="I5" s="322"/>
      <c r="J5" s="322"/>
      <c r="K5" s="322"/>
      <c r="L5" s="322"/>
      <c r="M5" s="322"/>
      <c r="P5" s="279"/>
    </row>
    <row r="6" spans="1:39" ht="15" customHeight="1" x14ac:dyDescent="0.15">
      <c r="A6" s="324"/>
      <c r="B6" s="195"/>
      <c r="C6" s="195"/>
      <c r="D6" s="495" t="s">
        <v>282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495" t="s">
        <v>72</v>
      </c>
      <c r="Q6" s="195"/>
      <c r="R6" s="195"/>
      <c r="S6" s="195"/>
      <c r="T6" s="195"/>
      <c r="U6" s="195"/>
      <c r="V6" s="195"/>
      <c r="W6" s="195"/>
      <c r="X6" s="195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</row>
    <row r="7" spans="1:39" ht="14.45" customHeight="1" x14ac:dyDescent="0.15">
      <c r="A7" s="324"/>
      <c r="B7" s="496"/>
      <c r="C7" s="497"/>
      <c r="D7" s="498" t="s">
        <v>376</v>
      </c>
      <c r="E7" s="499" t="s">
        <v>377</v>
      </c>
      <c r="F7" s="500" t="s">
        <v>378</v>
      </c>
      <c r="G7" s="191" t="s">
        <v>379</v>
      </c>
      <c r="H7" s="192" t="s">
        <v>380</v>
      </c>
      <c r="I7" s="192" t="s">
        <v>350</v>
      </c>
      <c r="J7" s="1379" t="s">
        <v>399</v>
      </c>
      <c r="K7" s="1380"/>
      <c r="L7" s="1381"/>
      <c r="M7" s="501"/>
      <c r="N7" s="496"/>
      <c r="O7" s="497"/>
      <c r="P7" s="498" t="s">
        <v>376</v>
      </c>
      <c r="Q7" s="499" t="s">
        <v>377</v>
      </c>
      <c r="R7" s="500" t="s">
        <v>378</v>
      </c>
      <c r="S7" s="191" t="s">
        <v>379</v>
      </c>
      <c r="T7" s="192" t="s">
        <v>380</v>
      </c>
      <c r="U7" s="192" t="s">
        <v>218</v>
      </c>
      <c r="V7" s="1379" t="s">
        <v>399</v>
      </c>
      <c r="W7" s="1380"/>
      <c r="X7" s="1381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324"/>
    </row>
    <row r="8" spans="1:39" ht="14.45" customHeight="1" x14ac:dyDescent="0.15">
      <c r="A8" s="324"/>
      <c r="B8" s="502"/>
      <c r="C8" s="503"/>
      <c r="D8" s="504" t="s">
        <v>381</v>
      </c>
      <c r="E8" s="505" t="s">
        <v>382</v>
      </c>
      <c r="F8" s="193" t="s">
        <v>383</v>
      </c>
      <c r="G8" s="193" t="s">
        <v>384</v>
      </c>
      <c r="H8" s="194" t="s">
        <v>448</v>
      </c>
      <c r="I8" s="194" t="s">
        <v>355</v>
      </c>
      <c r="J8" s="506" t="s">
        <v>385</v>
      </c>
      <c r="K8" s="507" t="s">
        <v>386</v>
      </c>
      <c r="L8" s="508" t="s">
        <v>387</v>
      </c>
      <c r="M8" s="501"/>
      <c r="N8" s="502"/>
      <c r="O8" s="503"/>
      <c r="P8" s="504" t="s">
        <v>381</v>
      </c>
      <c r="Q8" s="505" t="s">
        <v>382</v>
      </c>
      <c r="R8" s="193" t="s">
        <v>383</v>
      </c>
      <c r="S8" s="193" t="s">
        <v>384</v>
      </c>
      <c r="T8" s="194" t="s">
        <v>448</v>
      </c>
      <c r="U8" s="194" t="s">
        <v>0</v>
      </c>
      <c r="V8" s="506" t="s">
        <v>385</v>
      </c>
      <c r="W8" s="507" t="s">
        <v>386</v>
      </c>
      <c r="X8" s="508" t="s">
        <v>387</v>
      </c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24"/>
      <c r="AM8" s="324"/>
    </row>
    <row r="9" spans="1:39" ht="14.45" customHeight="1" x14ac:dyDescent="0.15">
      <c r="A9" s="324"/>
      <c r="B9" s="1382" t="s">
        <v>373</v>
      </c>
      <c r="C9" s="509">
        <v>5</v>
      </c>
      <c r="D9" s="529">
        <v>0</v>
      </c>
      <c r="E9" s="530">
        <v>0</v>
      </c>
      <c r="F9" s="531">
        <v>0</v>
      </c>
      <c r="G9" s="423" t="str">
        <f t="shared" ref="G9:G32" si="0">IF(D9=0,"   －",E9/D9)</f>
        <v xml:space="preserve">   －</v>
      </c>
      <c r="H9" s="423" t="str">
        <f t="shared" ref="H9:H32" si="1">IF(E9=0,"   －",F9/E9)</f>
        <v xml:space="preserve">   －</v>
      </c>
      <c r="I9" s="424" t="str">
        <f>IF($D$32=0,"－",D9/$D$32*100)</f>
        <v>－</v>
      </c>
      <c r="J9" s="532">
        <v>0</v>
      </c>
      <c r="K9" s="533">
        <v>0</v>
      </c>
      <c r="L9" s="425">
        <v>0</v>
      </c>
      <c r="M9" s="511"/>
      <c r="N9" s="1382" t="s">
        <v>339</v>
      </c>
      <c r="O9" s="509">
        <v>5</v>
      </c>
      <c r="P9" s="529">
        <v>0</v>
      </c>
      <c r="Q9" s="530">
        <v>0</v>
      </c>
      <c r="R9" s="531">
        <v>0</v>
      </c>
      <c r="S9" s="423" t="str">
        <f t="shared" ref="S9:S32" si="2">IF(P9=0,"   －",Q9/P9)</f>
        <v xml:space="preserve">   －</v>
      </c>
      <c r="T9" s="423" t="str">
        <f t="shared" ref="T9:T32" si="3">IF(Q9=0,"   －",R9/Q9)</f>
        <v xml:space="preserve">   －</v>
      </c>
      <c r="U9" s="432" t="str">
        <f>IF($P$32=0,"－",P9/$P$32*100)</f>
        <v>－</v>
      </c>
      <c r="V9" s="532">
        <v>0</v>
      </c>
      <c r="W9" s="533">
        <v>0</v>
      </c>
      <c r="X9" s="425">
        <v>0</v>
      </c>
      <c r="Y9" s="324"/>
      <c r="Z9" s="324"/>
      <c r="AA9" s="324"/>
      <c r="AB9" s="324"/>
      <c r="AC9" s="324"/>
      <c r="AD9" s="324"/>
      <c r="AE9" s="324"/>
      <c r="AF9" s="324"/>
      <c r="AG9" s="324"/>
      <c r="AH9" s="324"/>
      <c r="AI9" s="324"/>
      <c r="AJ9" s="324"/>
      <c r="AK9" s="324"/>
      <c r="AL9" s="324"/>
      <c r="AM9" s="324"/>
    </row>
    <row r="10" spans="1:39" ht="14.45" customHeight="1" x14ac:dyDescent="0.15">
      <c r="A10" s="324"/>
      <c r="B10" s="1378"/>
      <c r="C10" s="512">
        <v>4</v>
      </c>
      <c r="D10" s="534">
        <v>0</v>
      </c>
      <c r="E10" s="535">
        <v>0</v>
      </c>
      <c r="F10" s="536">
        <v>0</v>
      </c>
      <c r="G10" s="426" t="str">
        <f t="shared" si="0"/>
        <v xml:space="preserve">   －</v>
      </c>
      <c r="H10" s="426" t="str">
        <f t="shared" si="1"/>
        <v xml:space="preserve">   －</v>
      </c>
      <c r="I10" s="427" t="str">
        <f t="shared" ref="I10:I32" si="4">IF($D$32=0,"－",D10/$D$32*100)</f>
        <v>－</v>
      </c>
      <c r="J10" s="537">
        <v>0</v>
      </c>
      <c r="K10" s="538">
        <v>0</v>
      </c>
      <c r="L10" s="428">
        <v>0</v>
      </c>
      <c r="M10" s="511"/>
      <c r="N10" s="1378"/>
      <c r="O10" s="512">
        <v>4</v>
      </c>
      <c r="P10" s="534">
        <v>0</v>
      </c>
      <c r="Q10" s="535">
        <v>0</v>
      </c>
      <c r="R10" s="536">
        <v>0</v>
      </c>
      <c r="S10" s="426" t="str">
        <f t="shared" si="2"/>
        <v xml:space="preserve">   －</v>
      </c>
      <c r="T10" s="426" t="str">
        <f t="shared" si="3"/>
        <v xml:space="preserve">   －</v>
      </c>
      <c r="U10" s="427" t="str">
        <f t="shared" ref="U10:U32" si="5">IF($P$32=0,"－",P10/$P$32*100)</f>
        <v>－</v>
      </c>
      <c r="V10" s="537">
        <v>0</v>
      </c>
      <c r="W10" s="538">
        <v>0</v>
      </c>
      <c r="X10" s="428">
        <v>0</v>
      </c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324"/>
      <c r="AM10" s="324"/>
    </row>
    <row r="11" spans="1:39" ht="14.45" customHeight="1" x14ac:dyDescent="0.15">
      <c r="A11" s="324"/>
      <c r="B11" s="1378"/>
      <c r="C11" s="512">
        <v>3</v>
      </c>
      <c r="D11" s="534">
        <v>0</v>
      </c>
      <c r="E11" s="535">
        <v>0</v>
      </c>
      <c r="F11" s="536">
        <v>0</v>
      </c>
      <c r="G11" s="426" t="str">
        <f t="shared" si="0"/>
        <v xml:space="preserve">   －</v>
      </c>
      <c r="H11" s="426" t="str">
        <f t="shared" si="1"/>
        <v xml:space="preserve">   －</v>
      </c>
      <c r="I11" s="427" t="str">
        <f t="shared" si="4"/>
        <v>－</v>
      </c>
      <c r="J11" s="537">
        <v>0</v>
      </c>
      <c r="K11" s="538">
        <v>0</v>
      </c>
      <c r="L11" s="428">
        <v>0</v>
      </c>
      <c r="M11" s="511"/>
      <c r="N11" s="1378"/>
      <c r="O11" s="512">
        <v>3</v>
      </c>
      <c r="P11" s="534">
        <v>0</v>
      </c>
      <c r="Q11" s="535">
        <v>0</v>
      </c>
      <c r="R11" s="536">
        <v>0</v>
      </c>
      <c r="S11" s="426" t="str">
        <f t="shared" si="2"/>
        <v xml:space="preserve">   －</v>
      </c>
      <c r="T11" s="426" t="str">
        <f t="shared" si="3"/>
        <v xml:space="preserve">   －</v>
      </c>
      <c r="U11" s="427" t="str">
        <f t="shared" si="5"/>
        <v>－</v>
      </c>
      <c r="V11" s="537">
        <v>0</v>
      </c>
      <c r="W11" s="538">
        <v>0</v>
      </c>
      <c r="X11" s="428">
        <v>0</v>
      </c>
      <c r="Y11" s="324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324"/>
      <c r="AL11" s="324"/>
      <c r="AM11" s="324"/>
    </row>
    <row r="12" spans="1:39" ht="14.45" customHeight="1" x14ac:dyDescent="0.15">
      <c r="A12" s="324"/>
      <c r="B12" s="1378"/>
      <c r="C12" s="512">
        <v>2</v>
      </c>
      <c r="D12" s="534">
        <v>0</v>
      </c>
      <c r="E12" s="535">
        <v>0</v>
      </c>
      <c r="F12" s="536">
        <v>0</v>
      </c>
      <c r="G12" s="426" t="str">
        <f t="shared" si="0"/>
        <v xml:space="preserve">   －</v>
      </c>
      <c r="H12" s="426" t="str">
        <f t="shared" si="1"/>
        <v xml:space="preserve">   －</v>
      </c>
      <c r="I12" s="427" t="str">
        <f t="shared" si="4"/>
        <v>－</v>
      </c>
      <c r="J12" s="537">
        <v>0</v>
      </c>
      <c r="K12" s="538">
        <v>0</v>
      </c>
      <c r="L12" s="428">
        <v>0</v>
      </c>
      <c r="M12" s="511"/>
      <c r="N12" s="1378"/>
      <c r="O12" s="512">
        <v>2</v>
      </c>
      <c r="P12" s="534">
        <v>0</v>
      </c>
      <c r="Q12" s="535">
        <v>0</v>
      </c>
      <c r="R12" s="536">
        <v>0</v>
      </c>
      <c r="S12" s="426" t="str">
        <f t="shared" si="2"/>
        <v xml:space="preserve">   －</v>
      </c>
      <c r="T12" s="426" t="str">
        <f t="shared" si="3"/>
        <v xml:space="preserve">   －</v>
      </c>
      <c r="U12" s="427" t="str">
        <f t="shared" si="5"/>
        <v>－</v>
      </c>
      <c r="V12" s="537">
        <v>0</v>
      </c>
      <c r="W12" s="538">
        <v>0</v>
      </c>
      <c r="X12" s="428">
        <v>0</v>
      </c>
      <c r="Y12" s="324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  <c r="AL12" s="324"/>
      <c r="AM12" s="324"/>
    </row>
    <row r="13" spans="1:39" ht="14.45" customHeight="1" x14ac:dyDescent="0.15">
      <c r="A13" s="324"/>
      <c r="B13" s="1378"/>
      <c r="C13" s="515">
        <v>1</v>
      </c>
      <c r="D13" s="534">
        <v>0</v>
      </c>
      <c r="E13" s="535">
        <v>0</v>
      </c>
      <c r="F13" s="536">
        <v>0</v>
      </c>
      <c r="G13" s="426" t="str">
        <f t="shared" si="0"/>
        <v xml:space="preserve">   －</v>
      </c>
      <c r="H13" s="426" t="str">
        <f t="shared" si="1"/>
        <v xml:space="preserve">   －</v>
      </c>
      <c r="I13" s="427" t="str">
        <f t="shared" si="4"/>
        <v>－</v>
      </c>
      <c r="J13" s="539">
        <v>0</v>
      </c>
      <c r="K13" s="540">
        <v>0</v>
      </c>
      <c r="L13" s="428">
        <v>0</v>
      </c>
      <c r="M13" s="511"/>
      <c r="N13" s="1378"/>
      <c r="O13" s="515">
        <v>1</v>
      </c>
      <c r="P13" s="534">
        <v>0</v>
      </c>
      <c r="Q13" s="535">
        <v>0</v>
      </c>
      <c r="R13" s="536">
        <v>0</v>
      </c>
      <c r="S13" s="426" t="str">
        <f t="shared" si="2"/>
        <v xml:space="preserve">   －</v>
      </c>
      <c r="T13" s="426" t="str">
        <f t="shared" si="3"/>
        <v xml:space="preserve">   －</v>
      </c>
      <c r="U13" s="427" t="str">
        <f t="shared" si="5"/>
        <v>－</v>
      </c>
      <c r="V13" s="539">
        <v>0</v>
      </c>
      <c r="W13" s="540">
        <v>0</v>
      </c>
      <c r="X13" s="428">
        <v>0</v>
      </c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</row>
    <row r="14" spans="1:39" ht="14.45" customHeight="1" x14ac:dyDescent="0.15">
      <c r="A14" s="324"/>
      <c r="B14" s="1383"/>
      <c r="C14" s="517" t="s">
        <v>388</v>
      </c>
      <c r="D14" s="541">
        <f>SUM(D9:D13)</f>
        <v>0</v>
      </c>
      <c r="E14" s="542">
        <f>SUM(E9:E13)</f>
        <v>0</v>
      </c>
      <c r="F14" s="429">
        <f>SUM(F9:F13)</f>
        <v>0</v>
      </c>
      <c r="G14" s="429" t="str">
        <f t="shared" si="0"/>
        <v xml:space="preserve">   －</v>
      </c>
      <c r="H14" s="429" t="str">
        <f t="shared" si="1"/>
        <v xml:space="preserve">   －</v>
      </c>
      <c r="I14" s="430" t="str">
        <f t="shared" si="4"/>
        <v>－</v>
      </c>
      <c r="J14" s="543">
        <v>0</v>
      </c>
      <c r="K14" s="544">
        <v>0</v>
      </c>
      <c r="L14" s="431">
        <v>0</v>
      </c>
      <c r="M14" s="511"/>
      <c r="N14" s="1383"/>
      <c r="O14" s="517" t="s">
        <v>340</v>
      </c>
      <c r="P14" s="541">
        <f>SUM(P9:P13)</f>
        <v>0</v>
      </c>
      <c r="Q14" s="542">
        <f>SUM(Q9:Q13)</f>
        <v>0</v>
      </c>
      <c r="R14" s="429">
        <f>SUM(R9:R13)</f>
        <v>0</v>
      </c>
      <c r="S14" s="429" t="str">
        <f t="shared" si="2"/>
        <v xml:space="preserve">   －</v>
      </c>
      <c r="T14" s="429" t="str">
        <f t="shared" si="3"/>
        <v xml:space="preserve">   －</v>
      </c>
      <c r="U14" s="430" t="str">
        <f t="shared" si="5"/>
        <v>－</v>
      </c>
      <c r="V14" s="543">
        <v>0</v>
      </c>
      <c r="W14" s="544">
        <v>0</v>
      </c>
      <c r="X14" s="431">
        <v>0</v>
      </c>
      <c r="Y14" s="324"/>
      <c r="Z14" s="324"/>
      <c r="AA14" s="324"/>
      <c r="AB14" s="324"/>
      <c r="AC14" s="324"/>
      <c r="AD14" s="324"/>
      <c r="AE14" s="324"/>
      <c r="AF14" s="324"/>
      <c r="AG14" s="324"/>
      <c r="AH14" s="324"/>
      <c r="AI14" s="324"/>
      <c r="AJ14" s="324"/>
      <c r="AK14" s="324"/>
      <c r="AL14" s="324"/>
      <c r="AM14" s="324"/>
    </row>
    <row r="15" spans="1:39" ht="14.45" customHeight="1" x14ac:dyDescent="0.15">
      <c r="A15" s="324"/>
      <c r="B15" s="1382" t="s">
        <v>374</v>
      </c>
      <c r="C15" s="509">
        <v>5</v>
      </c>
      <c r="D15" s="529">
        <v>0</v>
      </c>
      <c r="E15" s="530">
        <v>0</v>
      </c>
      <c r="F15" s="531">
        <v>0</v>
      </c>
      <c r="G15" s="423" t="str">
        <f t="shared" si="0"/>
        <v xml:space="preserve">   －</v>
      </c>
      <c r="H15" s="423" t="str">
        <f t="shared" si="1"/>
        <v xml:space="preserve">   －</v>
      </c>
      <c r="I15" s="432" t="str">
        <f t="shared" si="4"/>
        <v>－</v>
      </c>
      <c r="J15" s="532">
        <v>0</v>
      </c>
      <c r="K15" s="533">
        <v>0</v>
      </c>
      <c r="L15" s="425">
        <v>0</v>
      </c>
      <c r="M15" s="501"/>
      <c r="N15" s="1382" t="s">
        <v>341</v>
      </c>
      <c r="O15" s="509">
        <v>5</v>
      </c>
      <c r="P15" s="529">
        <v>0</v>
      </c>
      <c r="Q15" s="530">
        <v>0</v>
      </c>
      <c r="R15" s="531">
        <v>0</v>
      </c>
      <c r="S15" s="423" t="str">
        <f t="shared" si="2"/>
        <v xml:space="preserve">   －</v>
      </c>
      <c r="T15" s="423" t="str">
        <f t="shared" si="3"/>
        <v xml:space="preserve">   －</v>
      </c>
      <c r="U15" s="432" t="str">
        <f t="shared" si="5"/>
        <v>－</v>
      </c>
      <c r="V15" s="532">
        <v>0</v>
      </c>
      <c r="W15" s="533">
        <v>0</v>
      </c>
      <c r="X15" s="425">
        <v>0</v>
      </c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</row>
    <row r="16" spans="1:39" ht="14.45" customHeight="1" x14ac:dyDescent="0.15">
      <c r="A16" s="324"/>
      <c r="B16" s="1378"/>
      <c r="C16" s="512">
        <v>4</v>
      </c>
      <c r="D16" s="534">
        <v>0</v>
      </c>
      <c r="E16" s="535">
        <v>0</v>
      </c>
      <c r="F16" s="536">
        <v>0</v>
      </c>
      <c r="G16" s="426" t="str">
        <f t="shared" si="0"/>
        <v xml:space="preserve">   －</v>
      </c>
      <c r="H16" s="426" t="str">
        <f t="shared" si="1"/>
        <v xml:space="preserve">   －</v>
      </c>
      <c r="I16" s="427" t="str">
        <f t="shared" si="4"/>
        <v>－</v>
      </c>
      <c r="J16" s="537">
        <v>0</v>
      </c>
      <c r="K16" s="538">
        <v>0</v>
      </c>
      <c r="L16" s="428">
        <v>0</v>
      </c>
      <c r="M16" s="501"/>
      <c r="N16" s="1378"/>
      <c r="O16" s="512">
        <v>4</v>
      </c>
      <c r="P16" s="534">
        <v>0</v>
      </c>
      <c r="Q16" s="535">
        <v>0</v>
      </c>
      <c r="R16" s="536">
        <v>0</v>
      </c>
      <c r="S16" s="426" t="str">
        <f t="shared" si="2"/>
        <v xml:space="preserve">   －</v>
      </c>
      <c r="T16" s="426" t="str">
        <f t="shared" si="3"/>
        <v xml:space="preserve">   －</v>
      </c>
      <c r="U16" s="427" t="str">
        <f t="shared" si="5"/>
        <v>－</v>
      </c>
      <c r="V16" s="537">
        <v>0</v>
      </c>
      <c r="W16" s="538">
        <v>0</v>
      </c>
      <c r="X16" s="428">
        <v>0</v>
      </c>
      <c r="Y16" s="324"/>
      <c r="Z16" s="324"/>
      <c r="AA16" s="324"/>
      <c r="AB16" s="324"/>
      <c r="AC16" s="324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</row>
    <row r="17" spans="1:39" ht="14.45" customHeight="1" x14ac:dyDescent="0.15">
      <c r="A17" s="324"/>
      <c r="B17" s="1378"/>
      <c r="C17" s="512">
        <v>3</v>
      </c>
      <c r="D17" s="534">
        <v>0</v>
      </c>
      <c r="E17" s="535">
        <v>0</v>
      </c>
      <c r="F17" s="536">
        <v>0</v>
      </c>
      <c r="G17" s="426" t="str">
        <f t="shared" si="0"/>
        <v xml:space="preserve">   －</v>
      </c>
      <c r="H17" s="426" t="str">
        <f t="shared" si="1"/>
        <v xml:space="preserve">   －</v>
      </c>
      <c r="I17" s="427" t="str">
        <f t="shared" si="4"/>
        <v>－</v>
      </c>
      <c r="J17" s="537">
        <v>0</v>
      </c>
      <c r="K17" s="538">
        <v>0</v>
      </c>
      <c r="L17" s="428">
        <v>0</v>
      </c>
      <c r="M17" s="501"/>
      <c r="N17" s="1378"/>
      <c r="O17" s="512">
        <v>3</v>
      </c>
      <c r="P17" s="534">
        <v>0</v>
      </c>
      <c r="Q17" s="535">
        <v>0</v>
      </c>
      <c r="R17" s="536">
        <v>0</v>
      </c>
      <c r="S17" s="426" t="str">
        <f t="shared" si="2"/>
        <v xml:space="preserve">   －</v>
      </c>
      <c r="T17" s="426" t="str">
        <f t="shared" si="3"/>
        <v xml:space="preserve">   －</v>
      </c>
      <c r="U17" s="427" t="str">
        <f t="shared" si="5"/>
        <v>－</v>
      </c>
      <c r="V17" s="537">
        <v>0</v>
      </c>
      <c r="W17" s="538">
        <v>0</v>
      </c>
      <c r="X17" s="428">
        <v>0</v>
      </c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24"/>
      <c r="AM17" s="324"/>
    </row>
    <row r="18" spans="1:39" ht="14.45" customHeight="1" x14ac:dyDescent="0.15">
      <c r="A18" s="324"/>
      <c r="B18" s="1378"/>
      <c r="C18" s="512">
        <v>2</v>
      </c>
      <c r="D18" s="534">
        <v>0</v>
      </c>
      <c r="E18" s="535">
        <v>0</v>
      </c>
      <c r="F18" s="536">
        <v>0</v>
      </c>
      <c r="G18" s="426" t="str">
        <f t="shared" si="0"/>
        <v xml:space="preserve">   －</v>
      </c>
      <c r="H18" s="426" t="str">
        <f t="shared" si="1"/>
        <v xml:space="preserve">   －</v>
      </c>
      <c r="I18" s="427" t="str">
        <f t="shared" si="4"/>
        <v>－</v>
      </c>
      <c r="J18" s="537">
        <v>0</v>
      </c>
      <c r="K18" s="538">
        <v>0</v>
      </c>
      <c r="L18" s="428">
        <v>0</v>
      </c>
      <c r="M18" s="501"/>
      <c r="N18" s="1378"/>
      <c r="O18" s="512">
        <v>2</v>
      </c>
      <c r="P18" s="534">
        <v>0</v>
      </c>
      <c r="Q18" s="535">
        <v>0</v>
      </c>
      <c r="R18" s="536">
        <v>0</v>
      </c>
      <c r="S18" s="426" t="str">
        <f t="shared" si="2"/>
        <v xml:space="preserve">   －</v>
      </c>
      <c r="T18" s="426" t="str">
        <f t="shared" si="3"/>
        <v xml:space="preserve">   －</v>
      </c>
      <c r="U18" s="427" t="str">
        <f t="shared" si="5"/>
        <v>－</v>
      </c>
      <c r="V18" s="537">
        <v>0</v>
      </c>
      <c r="W18" s="538">
        <v>0</v>
      </c>
      <c r="X18" s="428">
        <v>0</v>
      </c>
      <c r="Y18" s="324"/>
      <c r="Z18" s="324"/>
      <c r="AA18" s="324"/>
      <c r="AB18" s="324"/>
      <c r="AC18" s="324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</row>
    <row r="19" spans="1:39" ht="14.45" customHeight="1" x14ac:dyDescent="0.15">
      <c r="A19" s="324"/>
      <c r="B19" s="1378"/>
      <c r="C19" s="515">
        <v>1</v>
      </c>
      <c r="D19" s="534">
        <v>0</v>
      </c>
      <c r="E19" s="535">
        <v>0</v>
      </c>
      <c r="F19" s="536">
        <v>0</v>
      </c>
      <c r="G19" s="426" t="str">
        <f t="shared" si="0"/>
        <v xml:space="preserve">   －</v>
      </c>
      <c r="H19" s="426" t="str">
        <f t="shared" si="1"/>
        <v xml:space="preserve">   －</v>
      </c>
      <c r="I19" s="427" t="str">
        <f t="shared" si="4"/>
        <v>－</v>
      </c>
      <c r="J19" s="539">
        <v>0</v>
      </c>
      <c r="K19" s="540">
        <v>0</v>
      </c>
      <c r="L19" s="428">
        <v>0</v>
      </c>
      <c r="M19" s="501"/>
      <c r="N19" s="1378"/>
      <c r="O19" s="515">
        <v>1</v>
      </c>
      <c r="P19" s="534">
        <v>0</v>
      </c>
      <c r="Q19" s="535">
        <v>0</v>
      </c>
      <c r="R19" s="536">
        <v>0</v>
      </c>
      <c r="S19" s="426" t="str">
        <f t="shared" si="2"/>
        <v xml:space="preserve">   －</v>
      </c>
      <c r="T19" s="426" t="str">
        <f t="shared" si="3"/>
        <v xml:space="preserve">   －</v>
      </c>
      <c r="U19" s="427" t="str">
        <f t="shared" si="5"/>
        <v>－</v>
      </c>
      <c r="V19" s="539">
        <v>0</v>
      </c>
      <c r="W19" s="540">
        <v>0</v>
      </c>
      <c r="X19" s="428">
        <v>0</v>
      </c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</row>
    <row r="20" spans="1:39" ht="14.45" customHeight="1" x14ac:dyDescent="0.15">
      <c r="A20" s="324"/>
      <c r="B20" s="1383"/>
      <c r="C20" s="517" t="s">
        <v>388</v>
      </c>
      <c r="D20" s="541">
        <f>SUM(D15:D19)</f>
        <v>0</v>
      </c>
      <c r="E20" s="542">
        <f>SUM(E15:E19)</f>
        <v>0</v>
      </c>
      <c r="F20" s="429">
        <f>SUM(F15:F19)</f>
        <v>0</v>
      </c>
      <c r="G20" s="429" t="str">
        <f t="shared" si="0"/>
        <v xml:space="preserve">   －</v>
      </c>
      <c r="H20" s="429" t="str">
        <f t="shared" si="1"/>
        <v xml:space="preserve">   －</v>
      </c>
      <c r="I20" s="430" t="str">
        <f t="shared" si="4"/>
        <v>－</v>
      </c>
      <c r="J20" s="545">
        <v>0</v>
      </c>
      <c r="K20" s="544">
        <v>0</v>
      </c>
      <c r="L20" s="431">
        <v>0</v>
      </c>
      <c r="M20" s="501"/>
      <c r="N20" s="1383"/>
      <c r="O20" s="517" t="s">
        <v>340</v>
      </c>
      <c r="P20" s="541">
        <f>SUM(P15:P19)</f>
        <v>0</v>
      </c>
      <c r="Q20" s="542">
        <f>SUM(Q15:Q19)</f>
        <v>0</v>
      </c>
      <c r="R20" s="429">
        <f>SUM(R15:R19)</f>
        <v>0</v>
      </c>
      <c r="S20" s="429" t="str">
        <f t="shared" si="2"/>
        <v xml:space="preserve">   －</v>
      </c>
      <c r="T20" s="429" t="str">
        <f t="shared" si="3"/>
        <v xml:space="preserve">   －</v>
      </c>
      <c r="U20" s="430" t="str">
        <f t="shared" si="5"/>
        <v>－</v>
      </c>
      <c r="V20" s="545">
        <v>0</v>
      </c>
      <c r="W20" s="544">
        <v>0</v>
      </c>
      <c r="X20" s="431">
        <v>0</v>
      </c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</row>
    <row r="21" spans="1:39" ht="14.45" customHeight="1" x14ac:dyDescent="0.15">
      <c r="A21" s="324"/>
      <c r="B21" s="1382" t="s">
        <v>375</v>
      </c>
      <c r="C21" s="509">
        <v>5</v>
      </c>
      <c r="D21" s="529">
        <v>0</v>
      </c>
      <c r="E21" s="530">
        <v>0</v>
      </c>
      <c r="F21" s="531">
        <v>0</v>
      </c>
      <c r="G21" s="423" t="str">
        <f t="shared" si="0"/>
        <v xml:space="preserve">   －</v>
      </c>
      <c r="H21" s="423" t="str">
        <f t="shared" si="1"/>
        <v xml:space="preserve">   －</v>
      </c>
      <c r="I21" s="432" t="str">
        <f t="shared" si="4"/>
        <v>－</v>
      </c>
      <c r="J21" s="539">
        <v>0</v>
      </c>
      <c r="K21" s="540">
        <v>0</v>
      </c>
      <c r="L21" s="428">
        <v>0</v>
      </c>
      <c r="M21" s="501"/>
      <c r="N21" s="1382" t="s">
        <v>342</v>
      </c>
      <c r="O21" s="509">
        <v>5</v>
      </c>
      <c r="P21" s="529">
        <v>0</v>
      </c>
      <c r="Q21" s="546">
        <v>0</v>
      </c>
      <c r="R21" s="547">
        <v>0</v>
      </c>
      <c r="S21" s="423" t="str">
        <f t="shared" si="2"/>
        <v xml:space="preserve">   －</v>
      </c>
      <c r="T21" s="423" t="str">
        <f t="shared" si="3"/>
        <v xml:space="preserve">   －</v>
      </c>
      <c r="U21" s="432" t="str">
        <f t="shared" si="5"/>
        <v>－</v>
      </c>
      <c r="V21" s="539">
        <v>0</v>
      </c>
      <c r="W21" s="540">
        <v>0</v>
      </c>
      <c r="X21" s="428">
        <v>0</v>
      </c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</row>
    <row r="22" spans="1:39" ht="14.45" customHeight="1" x14ac:dyDescent="0.15">
      <c r="A22" s="324"/>
      <c r="B22" s="1378"/>
      <c r="C22" s="512">
        <v>4</v>
      </c>
      <c r="D22" s="534">
        <v>0</v>
      </c>
      <c r="E22" s="535">
        <v>0</v>
      </c>
      <c r="F22" s="536">
        <v>0</v>
      </c>
      <c r="G22" s="426" t="str">
        <f t="shared" si="0"/>
        <v xml:space="preserve">   －</v>
      </c>
      <c r="H22" s="426" t="str">
        <f t="shared" si="1"/>
        <v xml:space="preserve">   －</v>
      </c>
      <c r="I22" s="427" t="str">
        <f t="shared" si="4"/>
        <v>－</v>
      </c>
      <c r="J22" s="539">
        <v>0</v>
      </c>
      <c r="K22" s="540">
        <v>0</v>
      </c>
      <c r="L22" s="428">
        <v>0</v>
      </c>
      <c r="M22" s="501"/>
      <c r="N22" s="1378"/>
      <c r="O22" s="512">
        <v>4</v>
      </c>
      <c r="P22" s="534">
        <v>0</v>
      </c>
      <c r="Q22" s="548">
        <v>0</v>
      </c>
      <c r="R22" s="536">
        <v>0</v>
      </c>
      <c r="S22" s="426" t="str">
        <f t="shared" si="2"/>
        <v xml:space="preserve">   －</v>
      </c>
      <c r="T22" s="426" t="str">
        <f t="shared" si="3"/>
        <v xml:space="preserve">   －</v>
      </c>
      <c r="U22" s="427" t="str">
        <f t="shared" si="5"/>
        <v>－</v>
      </c>
      <c r="V22" s="539">
        <v>0</v>
      </c>
      <c r="W22" s="540">
        <v>0</v>
      </c>
      <c r="X22" s="428">
        <v>0</v>
      </c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</row>
    <row r="23" spans="1:39" ht="14.45" customHeight="1" x14ac:dyDescent="0.15">
      <c r="A23" s="324"/>
      <c r="B23" s="1378"/>
      <c r="C23" s="512">
        <v>3</v>
      </c>
      <c r="D23" s="534">
        <v>0</v>
      </c>
      <c r="E23" s="535">
        <v>0</v>
      </c>
      <c r="F23" s="536">
        <v>0</v>
      </c>
      <c r="G23" s="426" t="str">
        <f t="shared" si="0"/>
        <v xml:space="preserve">   －</v>
      </c>
      <c r="H23" s="426" t="str">
        <f t="shared" si="1"/>
        <v xml:space="preserve">   －</v>
      </c>
      <c r="I23" s="427" t="str">
        <f t="shared" si="4"/>
        <v>－</v>
      </c>
      <c r="J23" s="537">
        <v>0</v>
      </c>
      <c r="K23" s="538">
        <v>0</v>
      </c>
      <c r="L23" s="428">
        <v>0</v>
      </c>
      <c r="M23" s="501"/>
      <c r="N23" s="1378"/>
      <c r="O23" s="512">
        <v>3</v>
      </c>
      <c r="P23" s="534">
        <v>0</v>
      </c>
      <c r="Q23" s="535">
        <v>0</v>
      </c>
      <c r="R23" s="536">
        <v>0</v>
      </c>
      <c r="S23" s="426" t="str">
        <f t="shared" si="2"/>
        <v xml:space="preserve">   －</v>
      </c>
      <c r="T23" s="426" t="str">
        <f t="shared" si="3"/>
        <v xml:space="preserve">   －</v>
      </c>
      <c r="U23" s="427" t="str">
        <f t="shared" si="5"/>
        <v>－</v>
      </c>
      <c r="V23" s="537">
        <v>0</v>
      </c>
      <c r="W23" s="538">
        <v>0</v>
      </c>
      <c r="X23" s="428">
        <v>0</v>
      </c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</row>
    <row r="24" spans="1:39" ht="14.45" customHeight="1" x14ac:dyDescent="0.15">
      <c r="A24" s="324"/>
      <c r="B24" s="1378"/>
      <c r="C24" s="512">
        <v>2</v>
      </c>
      <c r="D24" s="534">
        <v>0</v>
      </c>
      <c r="E24" s="535">
        <v>0</v>
      </c>
      <c r="F24" s="536">
        <v>0</v>
      </c>
      <c r="G24" s="426" t="str">
        <f t="shared" si="0"/>
        <v xml:space="preserve">   －</v>
      </c>
      <c r="H24" s="426" t="str">
        <f t="shared" si="1"/>
        <v xml:space="preserve">   －</v>
      </c>
      <c r="I24" s="427" t="str">
        <f t="shared" si="4"/>
        <v>－</v>
      </c>
      <c r="J24" s="537">
        <v>0</v>
      </c>
      <c r="K24" s="538">
        <v>0</v>
      </c>
      <c r="L24" s="428">
        <v>0</v>
      </c>
      <c r="M24" s="501"/>
      <c r="N24" s="1378"/>
      <c r="O24" s="512">
        <v>2</v>
      </c>
      <c r="P24" s="534">
        <v>0</v>
      </c>
      <c r="Q24" s="535">
        <v>0</v>
      </c>
      <c r="R24" s="536">
        <v>0</v>
      </c>
      <c r="S24" s="426" t="str">
        <f t="shared" si="2"/>
        <v xml:space="preserve">   －</v>
      </c>
      <c r="T24" s="426" t="str">
        <f t="shared" si="3"/>
        <v xml:space="preserve">   －</v>
      </c>
      <c r="U24" s="427" t="str">
        <f t="shared" si="5"/>
        <v>－</v>
      </c>
      <c r="V24" s="537">
        <v>0</v>
      </c>
      <c r="W24" s="538">
        <v>0</v>
      </c>
      <c r="X24" s="428">
        <v>0</v>
      </c>
      <c r="Y24" s="324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</row>
    <row r="25" spans="1:39" ht="14.45" customHeight="1" x14ac:dyDescent="0.15">
      <c r="A25" s="324"/>
      <c r="B25" s="1378"/>
      <c r="C25" s="515">
        <v>1</v>
      </c>
      <c r="D25" s="534">
        <v>0</v>
      </c>
      <c r="E25" s="535">
        <v>0</v>
      </c>
      <c r="F25" s="536">
        <v>0</v>
      </c>
      <c r="G25" s="426" t="str">
        <f t="shared" si="0"/>
        <v xml:space="preserve">   －</v>
      </c>
      <c r="H25" s="426" t="str">
        <f t="shared" si="1"/>
        <v xml:space="preserve">   －</v>
      </c>
      <c r="I25" s="427" t="str">
        <f t="shared" si="4"/>
        <v>－</v>
      </c>
      <c r="J25" s="539">
        <v>0</v>
      </c>
      <c r="K25" s="540">
        <v>0</v>
      </c>
      <c r="L25" s="428">
        <v>0</v>
      </c>
      <c r="M25" s="501"/>
      <c r="N25" s="1378"/>
      <c r="O25" s="515">
        <v>1</v>
      </c>
      <c r="P25" s="534">
        <v>0</v>
      </c>
      <c r="Q25" s="535">
        <v>0</v>
      </c>
      <c r="R25" s="536">
        <v>0</v>
      </c>
      <c r="S25" s="426" t="str">
        <f t="shared" si="2"/>
        <v xml:space="preserve">   －</v>
      </c>
      <c r="T25" s="426" t="str">
        <f t="shared" si="3"/>
        <v xml:space="preserve">   －</v>
      </c>
      <c r="U25" s="427" t="str">
        <f t="shared" si="5"/>
        <v>－</v>
      </c>
      <c r="V25" s="539">
        <v>0</v>
      </c>
      <c r="W25" s="540">
        <v>0</v>
      </c>
      <c r="X25" s="428">
        <v>0</v>
      </c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</row>
    <row r="26" spans="1:39" ht="14.45" customHeight="1" x14ac:dyDescent="0.15">
      <c r="A26" s="324"/>
      <c r="B26" s="1383"/>
      <c r="C26" s="517" t="s">
        <v>388</v>
      </c>
      <c r="D26" s="541">
        <f>SUM(D21:D25)</f>
        <v>0</v>
      </c>
      <c r="E26" s="542">
        <f>SUM(E21:E25)</f>
        <v>0</v>
      </c>
      <c r="F26" s="429">
        <f>SUM(F21:F25)</f>
        <v>0</v>
      </c>
      <c r="G26" s="429" t="str">
        <f t="shared" si="0"/>
        <v xml:space="preserve">   －</v>
      </c>
      <c r="H26" s="429" t="str">
        <f t="shared" si="1"/>
        <v xml:space="preserve">   －</v>
      </c>
      <c r="I26" s="430" t="str">
        <f t="shared" si="4"/>
        <v>－</v>
      </c>
      <c r="J26" s="545">
        <v>0</v>
      </c>
      <c r="K26" s="544">
        <v>0</v>
      </c>
      <c r="L26" s="431">
        <v>0</v>
      </c>
      <c r="M26" s="501"/>
      <c r="N26" s="1383"/>
      <c r="O26" s="517" t="s">
        <v>340</v>
      </c>
      <c r="P26" s="541">
        <f>SUM(P21:P25)</f>
        <v>0</v>
      </c>
      <c r="Q26" s="542">
        <f>SUM(Q21:Q25)</f>
        <v>0</v>
      </c>
      <c r="R26" s="429">
        <f>SUM(R21:R25)</f>
        <v>0</v>
      </c>
      <c r="S26" s="429" t="str">
        <f t="shared" si="2"/>
        <v xml:space="preserve">   －</v>
      </c>
      <c r="T26" s="429" t="str">
        <f t="shared" si="3"/>
        <v xml:space="preserve">   －</v>
      </c>
      <c r="U26" s="430" t="str">
        <f t="shared" si="5"/>
        <v>－</v>
      </c>
      <c r="V26" s="545">
        <v>0</v>
      </c>
      <c r="W26" s="544">
        <v>0</v>
      </c>
      <c r="X26" s="431">
        <v>0</v>
      </c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</row>
    <row r="27" spans="1:39" ht="15.95" customHeight="1" x14ac:dyDescent="0.15">
      <c r="A27" s="324"/>
      <c r="B27" s="1382" t="s">
        <v>388</v>
      </c>
      <c r="C27" s="509">
        <v>5</v>
      </c>
      <c r="D27" s="549">
        <f>SUM(D9,D15,D21)</f>
        <v>0</v>
      </c>
      <c r="E27" s="550">
        <f>SUM(E9,E15,E21)</f>
        <v>0</v>
      </c>
      <c r="F27" s="423">
        <f>SUM(F9,F15,F21)</f>
        <v>0</v>
      </c>
      <c r="G27" s="423" t="str">
        <f t="shared" si="0"/>
        <v xml:space="preserve">   －</v>
      </c>
      <c r="H27" s="423" t="str">
        <f t="shared" si="1"/>
        <v xml:space="preserve">   －</v>
      </c>
      <c r="I27" s="432" t="str">
        <f t="shared" si="4"/>
        <v>－</v>
      </c>
      <c r="J27" s="551">
        <v>0</v>
      </c>
      <c r="K27" s="424">
        <v>0</v>
      </c>
      <c r="L27" s="425">
        <v>0</v>
      </c>
      <c r="M27" s="501"/>
      <c r="N27" s="1382" t="s">
        <v>340</v>
      </c>
      <c r="O27" s="509">
        <v>5</v>
      </c>
      <c r="P27" s="549">
        <f>SUM(P9,P15,P21)</f>
        <v>0</v>
      </c>
      <c r="Q27" s="550">
        <f>SUM(Q9,Q15,Q21)</f>
        <v>0</v>
      </c>
      <c r="R27" s="423">
        <f>SUM(R9,R15,R21)</f>
        <v>0</v>
      </c>
      <c r="S27" s="423" t="str">
        <f t="shared" si="2"/>
        <v xml:space="preserve">   －</v>
      </c>
      <c r="T27" s="423" t="str">
        <f t="shared" si="3"/>
        <v xml:space="preserve">   －</v>
      </c>
      <c r="U27" s="432" t="str">
        <f t="shared" si="5"/>
        <v>－</v>
      </c>
      <c r="V27" s="551">
        <v>0</v>
      </c>
      <c r="W27" s="424">
        <v>0</v>
      </c>
      <c r="X27" s="425">
        <v>0</v>
      </c>
      <c r="Y27" s="324"/>
      <c r="Z27" s="324"/>
      <c r="AA27" s="324"/>
      <c r="AB27" s="324"/>
      <c r="AC27" s="324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</row>
    <row r="28" spans="1:39" ht="15.95" customHeight="1" x14ac:dyDescent="0.15">
      <c r="A28" s="324"/>
      <c r="B28" s="1378"/>
      <c r="C28" s="512">
        <v>4</v>
      </c>
      <c r="D28" s="552">
        <f t="shared" ref="D28:F31" si="6">SUM(D10,D16,D22)</f>
        <v>0</v>
      </c>
      <c r="E28" s="553">
        <f t="shared" si="6"/>
        <v>0</v>
      </c>
      <c r="F28" s="426">
        <f t="shared" si="6"/>
        <v>0</v>
      </c>
      <c r="G28" s="426" t="str">
        <f t="shared" si="0"/>
        <v xml:space="preserve">   －</v>
      </c>
      <c r="H28" s="426" t="str">
        <f t="shared" si="1"/>
        <v xml:space="preserve">   －</v>
      </c>
      <c r="I28" s="427" t="str">
        <f t="shared" si="4"/>
        <v>－</v>
      </c>
      <c r="J28" s="551">
        <v>0</v>
      </c>
      <c r="K28" s="554">
        <v>0</v>
      </c>
      <c r="L28" s="428">
        <v>0</v>
      </c>
      <c r="M28" s="501"/>
      <c r="N28" s="1378"/>
      <c r="O28" s="512">
        <v>4</v>
      </c>
      <c r="P28" s="552">
        <f t="shared" ref="P28:R31" si="7">SUM(P10,P16,P22)</f>
        <v>0</v>
      </c>
      <c r="Q28" s="553">
        <f t="shared" si="7"/>
        <v>0</v>
      </c>
      <c r="R28" s="426">
        <f t="shared" si="7"/>
        <v>0</v>
      </c>
      <c r="S28" s="426" t="str">
        <f t="shared" si="2"/>
        <v xml:space="preserve">   －</v>
      </c>
      <c r="T28" s="426" t="str">
        <f t="shared" si="3"/>
        <v xml:space="preserve">   －</v>
      </c>
      <c r="U28" s="427" t="str">
        <f t="shared" si="5"/>
        <v>－</v>
      </c>
      <c r="V28" s="551">
        <v>0</v>
      </c>
      <c r="W28" s="554">
        <v>0</v>
      </c>
      <c r="X28" s="428">
        <v>0</v>
      </c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</row>
    <row r="29" spans="1:39" ht="15.95" customHeight="1" x14ac:dyDescent="0.15">
      <c r="A29" s="324"/>
      <c r="B29" s="1378"/>
      <c r="C29" s="512">
        <v>3</v>
      </c>
      <c r="D29" s="552">
        <f t="shared" si="6"/>
        <v>0</v>
      </c>
      <c r="E29" s="553">
        <f t="shared" si="6"/>
        <v>0</v>
      </c>
      <c r="F29" s="426">
        <f t="shared" si="6"/>
        <v>0</v>
      </c>
      <c r="G29" s="426" t="str">
        <f t="shared" si="0"/>
        <v xml:space="preserve">   －</v>
      </c>
      <c r="H29" s="426" t="str">
        <f t="shared" si="1"/>
        <v xml:space="preserve">   －</v>
      </c>
      <c r="I29" s="427" t="str">
        <f t="shared" si="4"/>
        <v>－</v>
      </c>
      <c r="J29" s="551">
        <v>0</v>
      </c>
      <c r="K29" s="554">
        <v>0</v>
      </c>
      <c r="L29" s="428">
        <v>0</v>
      </c>
      <c r="M29" s="501"/>
      <c r="N29" s="1378"/>
      <c r="O29" s="512">
        <v>3</v>
      </c>
      <c r="P29" s="552">
        <f t="shared" si="7"/>
        <v>0</v>
      </c>
      <c r="Q29" s="553">
        <f t="shared" si="7"/>
        <v>0</v>
      </c>
      <c r="R29" s="426">
        <f t="shared" si="7"/>
        <v>0</v>
      </c>
      <c r="S29" s="426" t="str">
        <f t="shared" si="2"/>
        <v xml:space="preserve">   －</v>
      </c>
      <c r="T29" s="426" t="str">
        <f t="shared" si="3"/>
        <v xml:space="preserve">   －</v>
      </c>
      <c r="U29" s="427" t="str">
        <f t="shared" si="5"/>
        <v>－</v>
      </c>
      <c r="V29" s="551">
        <v>0</v>
      </c>
      <c r="W29" s="554">
        <v>0</v>
      </c>
      <c r="X29" s="428">
        <v>0</v>
      </c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</row>
    <row r="30" spans="1:39" ht="15.95" customHeight="1" x14ac:dyDescent="0.15">
      <c r="A30" s="324"/>
      <c r="B30" s="1378"/>
      <c r="C30" s="512">
        <v>2</v>
      </c>
      <c r="D30" s="552">
        <f t="shared" si="6"/>
        <v>0</v>
      </c>
      <c r="E30" s="553">
        <f t="shared" si="6"/>
        <v>0</v>
      </c>
      <c r="F30" s="426">
        <f t="shared" si="6"/>
        <v>0</v>
      </c>
      <c r="G30" s="426" t="str">
        <f t="shared" si="0"/>
        <v xml:space="preserve">   －</v>
      </c>
      <c r="H30" s="426" t="str">
        <f t="shared" si="1"/>
        <v xml:space="preserve">   －</v>
      </c>
      <c r="I30" s="427" t="str">
        <f t="shared" si="4"/>
        <v>－</v>
      </c>
      <c r="J30" s="551">
        <v>0</v>
      </c>
      <c r="K30" s="554">
        <v>0</v>
      </c>
      <c r="L30" s="428">
        <v>0</v>
      </c>
      <c r="M30" s="501"/>
      <c r="N30" s="1378"/>
      <c r="O30" s="512">
        <v>2</v>
      </c>
      <c r="P30" s="552">
        <f t="shared" si="7"/>
        <v>0</v>
      </c>
      <c r="Q30" s="553">
        <f t="shared" si="7"/>
        <v>0</v>
      </c>
      <c r="R30" s="426">
        <f t="shared" si="7"/>
        <v>0</v>
      </c>
      <c r="S30" s="426" t="str">
        <f t="shared" si="2"/>
        <v xml:space="preserve">   －</v>
      </c>
      <c r="T30" s="426" t="str">
        <f t="shared" si="3"/>
        <v xml:space="preserve">   －</v>
      </c>
      <c r="U30" s="427" t="str">
        <f t="shared" si="5"/>
        <v>－</v>
      </c>
      <c r="V30" s="551">
        <v>0</v>
      </c>
      <c r="W30" s="554">
        <v>0</v>
      </c>
      <c r="X30" s="428">
        <v>0</v>
      </c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</row>
    <row r="31" spans="1:39" ht="15.95" customHeight="1" x14ac:dyDescent="0.15">
      <c r="A31" s="324"/>
      <c r="B31" s="1378"/>
      <c r="C31" s="515">
        <v>1</v>
      </c>
      <c r="D31" s="552">
        <f t="shared" si="6"/>
        <v>0</v>
      </c>
      <c r="E31" s="553">
        <f t="shared" si="6"/>
        <v>0</v>
      </c>
      <c r="F31" s="426">
        <f t="shared" si="6"/>
        <v>0</v>
      </c>
      <c r="G31" s="426" t="str">
        <f t="shared" si="0"/>
        <v xml:space="preserve">   －</v>
      </c>
      <c r="H31" s="426" t="str">
        <f t="shared" si="1"/>
        <v xml:space="preserve">   －</v>
      </c>
      <c r="I31" s="427" t="str">
        <f t="shared" si="4"/>
        <v>－</v>
      </c>
      <c r="J31" s="551">
        <v>0</v>
      </c>
      <c r="K31" s="554">
        <v>0</v>
      </c>
      <c r="L31" s="428">
        <v>0</v>
      </c>
      <c r="M31" s="501"/>
      <c r="N31" s="1378"/>
      <c r="O31" s="515">
        <v>1</v>
      </c>
      <c r="P31" s="552">
        <f t="shared" si="7"/>
        <v>0</v>
      </c>
      <c r="Q31" s="553">
        <f t="shared" si="7"/>
        <v>0</v>
      </c>
      <c r="R31" s="426">
        <f t="shared" si="7"/>
        <v>0</v>
      </c>
      <c r="S31" s="426" t="str">
        <f t="shared" si="2"/>
        <v xml:space="preserve">   －</v>
      </c>
      <c r="T31" s="426" t="str">
        <f t="shared" si="3"/>
        <v xml:space="preserve">   －</v>
      </c>
      <c r="U31" s="427" t="str">
        <f t="shared" si="5"/>
        <v>－</v>
      </c>
      <c r="V31" s="551">
        <v>0</v>
      </c>
      <c r="W31" s="554">
        <v>0</v>
      </c>
      <c r="X31" s="428">
        <v>0</v>
      </c>
      <c r="Y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</row>
    <row r="32" spans="1:39" ht="15.95" customHeight="1" x14ac:dyDescent="0.15">
      <c r="A32" s="324"/>
      <c r="B32" s="1383"/>
      <c r="C32" s="517" t="s">
        <v>388</v>
      </c>
      <c r="D32" s="541">
        <f>SUM(D27:D31)</f>
        <v>0</v>
      </c>
      <c r="E32" s="542">
        <f>SUM(E27:E31)</f>
        <v>0</v>
      </c>
      <c r="F32" s="429">
        <f>SUM(F27:F31)</f>
        <v>0</v>
      </c>
      <c r="G32" s="429" t="str">
        <f t="shared" si="0"/>
        <v xml:space="preserve">   －</v>
      </c>
      <c r="H32" s="429" t="str">
        <f t="shared" si="1"/>
        <v xml:space="preserve">   －</v>
      </c>
      <c r="I32" s="430" t="str">
        <f t="shared" si="4"/>
        <v>－</v>
      </c>
      <c r="J32" s="545">
        <v>0</v>
      </c>
      <c r="K32" s="544">
        <v>0</v>
      </c>
      <c r="L32" s="431">
        <v>0</v>
      </c>
      <c r="M32" s="501"/>
      <c r="N32" s="1383"/>
      <c r="O32" s="517" t="s">
        <v>340</v>
      </c>
      <c r="P32" s="541">
        <f>SUM(P27:P31)</f>
        <v>0</v>
      </c>
      <c r="Q32" s="542">
        <f>SUM(Q27:Q31)</f>
        <v>0</v>
      </c>
      <c r="R32" s="429">
        <f>SUM(R27:R31)</f>
        <v>0</v>
      </c>
      <c r="S32" s="429" t="str">
        <f t="shared" si="2"/>
        <v xml:space="preserve">   －</v>
      </c>
      <c r="T32" s="429" t="str">
        <f t="shared" si="3"/>
        <v xml:space="preserve">   －</v>
      </c>
      <c r="U32" s="430" t="str">
        <f t="shared" si="5"/>
        <v>－</v>
      </c>
      <c r="V32" s="545">
        <v>0</v>
      </c>
      <c r="W32" s="544">
        <v>0</v>
      </c>
      <c r="X32" s="431">
        <v>0</v>
      </c>
      <c r="Y32" s="324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</row>
    <row r="33" spans="1:39" ht="20.25" customHeight="1" x14ac:dyDescent="0.15">
      <c r="A33" s="324"/>
      <c r="B33" s="195"/>
      <c r="C33" s="195"/>
      <c r="D33" s="495" t="s">
        <v>343</v>
      </c>
      <c r="E33" s="195"/>
      <c r="F33" s="195"/>
      <c r="G33" s="195"/>
      <c r="H33" s="195"/>
      <c r="I33" s="195"/>
      <c r="J33" s="195"/>
      <c r="K33" s="195"/>
      <c r="L33" s="195"/>
      <c r="M33" s="501"/>
      <c r="N33" s="195"/>
      <c r="O33" s="195"/>
      <c r="P33" s="495" t="s">
        <v>344</v>
      </c>
      <c r="Q33" s="195"/>
      <c r="R33" s="195"/>
      <c r="S33" s="195"/>
      <c r="T33" s="195"/>
      <c r="U33" s="195"/>
      <c r="V33" s="195"/>
      <c r="W33" s="195"/>
      <c r="X33" s="195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</row>
    <row r="34" spans="1:39" ht="14.45" customHeight="1" x14ac:dyDescent="0.15">
      <c r="B34" s="496"/>
      <c r="C34" s="497"/>
      <c r="D34" s="498" t="s">
        <v>345</v>
      </c>
      <c r="E34" s="499" t="s">
        <v>346</v>
      </c>
      <c r="F34" s="500" t="s">
        <v>347</v>
      </c>
      <c r="G34" s="191" t="s">
        <v>348</v>
      </c>
      <c r="H34" s="192" t="s">
        <v>349</v>
      </c>
      <c r="I34" s="192" t="s">
        <v>350</v>
      </c>
      <c r="J34" s="1379" t="s">
        <v>399</v>
      </c>
      <c r="K34" s="1380"/>
      <c r="L34" s="1381"/>
      <c r="M34" s="501"/>
      <c r="N34" s="496"/>
      <c r="O34" s="497"/>
      <c r="P34" s="498" t="s">
        <v>345</v>
      </c>
      <c r="Q34" s="499" t="s">
        <v>346</v>
      </c>
      <c r="R34" s="500" t="s">
        <v>347</v>
      </c>
      <c r="S34" s="191" t="s">
        <v>348</v>
      </c>
      <c r="T34" s="192" t="s">
        <v>349</v>
      </c>
      <c r="U34" s="192" t="s">
        <v>350</v>
      </c>
      <c r="V34" s="1379" t="s">
        <v>399</v>
      </c>
      <c r="W34" s="1380"/>
      <c r="X34" s="1381"/>
    </row>
    <row r="35" spans="1:39" ht="14.45" customHeight="1" x14ac:dyDescent="0.15">
      <c r="B35" s="502"/>
      <c r="C35" s="503"/>
      <c r="D35" s="504" t="s">
        <v>351</v>
      </c>
      <c r="E35" s="505" t="s">
        <v>352</v>
      </c>
      <c r="F35" s="193" t="s">
        <v>353</v>
      </c>
      <c r="G35" s="193" t="s">
        <v>354</v>
      </c>
      <c r="H35" s="194" t="s">
        <v>449</v>
      </c>
      <c r="I35" s="194" t="s">
        <v>355</v>
      </c>
      <c r="J35" s="506" t="s">
        <v>356</v>
      </c>
      <c r="K35" s="507" t="s">
        <v>357</v>
      </c>
      <c r="L35" s="508" t="s">
        <v>358</v>
      </c>
      <c r="M35" s="501"/>
      <c r="N35" s="502"/>
      <c r="O35" s="503"/>
      <c r="P35" s="504" t="s">
        <v>351</v>
      </c>
      <c r="Q35" s="505" t="s">
        <v>352</v>
      </c>
      <c r="R35" s="193" t="s">
        <v>353</v>
      </c>
      <c r="S35" s="193" t="s">
        <v>354</v>
      </c>
      <c r="T35" s="194" t="s">
        <v>448</v>
      </c>
      <c r="U35" s="194" t="s">
        <v>355</v>
      </c>
      <c r="V35" s="506" t="s">
        <v>356</v>
      </c>
      <c r="W35" s="507" t="s">
        <v>357</v>
      </c>
      <c r="X35" s="508" t="s">
        <v>358</v>
      </c>
    </row>
    <row r="36" spans="1:39" ht="14.45" customHeight="1" x14ac:dyDescent="0.15">
      <c r="B36" s="1382" t="s">
        <v>373</v>
      </c>
      <c r="C36" s="509">
        <v>5</v>
      </c>
      <c r="D36" s="529">
        <v>0</v>
      </c>
      <c r="E36" s="530">
        <v>0</v>
      </c>
      <c r="F36" s="531">
        <v>0</v>
      </c>
      <c r="G36" s="423" t="str">
        <f t="shared" ref="G36:G59" si="8">IF(D36=0,"   －",E36/D36)</f>
        <v xml:space="preserve">   －</v>
      </c>
      <c r="H36" s="423" t="str">
        <f t="shared" ref="H36:H59" si="9">IF(E36=0,"   －",F36/E36)</f>
        <v xml:space="preserve">   －</v>
      </c>
      <c r="I36" s="432" t="str">
        <f>IF($D$59=0,"－",D36/$D$32*100)</f>
        <v>－</v>
      </c>
      <c r="J36" s="532">
        <v>0</v>
      </c>
      <c r="K36" s="533">
        <v>0</v>
      </c>
      <c r="L36" s="425">
        <v>0</v>
      </c>
      <c r="M36" s="501"/>
      <c r="N36" s="1382" t="s">
        <v>339</v>
      </c>
      <c r="O36" s="509">
        <v>5</v>
      </c>
      <c r="P36" s="529">
        <f>SUM(D9,P9,D36)</f>
        <v>0</v>
      </c>
      <c r="Q36" s="530">
        <f t="shared" ref="Q36:R40" si="10">SUM(E9,Q9,E36)</f>
        <v>0</v>
      </c>
      <c r="R36" s="531">
        <f t="shared" si="10"/>
        <v>0</v>
      </c>
      <c r="S36" s="423" t="str">
        <f t="shared" ref="S36:T59" si="11">IF(P36=0,"   －",Q36/P36)</f>
        <v xml:space="preserve">   －</v>
      </c>
      <c r="T36" s="423" t="str">
        <f t="shared" si="11"/>
        <v xml:space="preserve">   －</v>
      </c>
      <c r="U36" s="432" t="str">
        <f>IF($P$59=0,"－",P36/$P$59*100)</f>
        <v>－</v>
      </c>
      <c r="V36" s="532">
        <v>0</v>
      </c>
      <c r="W36" s="533">
        <v>0</v>
      </c>
      <c r="X36" s="425">
        <v>0</v>
      </c>
    </row>
    <row r="37" spans="1:39" ht="14.45" customHeight="1" x14ac:dyDescent="0.15">
      <c r="B37" s="1378"/>
      <c r="C37" s="512">
        <v>4</v>
      </c>
      <c r="D37" s="534">
        <v>0</v>
      </c>
      <c r="E37" s="535">
        <v>0</v>
      </c>
      <c r="F37" s="536">
        <v>0</v>
      </c>
      <c r="G37" s="426" t="str">
        <f t="shared" si="8"/>
        <v xml:space="preserve">   －</v>
      </c>
      <c r="H37" s="426" t="str">
        <f t="shared" si="9"/>
        <v xml:space="preserve">   －</v>
      </c>
      <c r="I37" s="427" t="str">
        <f t="shared" ref="I37:I59" si="12">IF($D$59=0,"－",D37/$D$32*100)</f>
        <v>－</v>
      </c>
      <c r="J37" s="537">
        <v>0</v>
      </c>
      <c r="K37" s="538">
        <v>0</v>
      </c>
      <c r="L37" s="428">
        <v>0</v>
      </c>
      <c r="M37" s="501"/>
      <c r="N37" s="1378"/>
      <c r="O37" s="512">
        <v>4</v>
      </c>
      <c r="P37" s="534">
        <f t="shared" ref="P37:Q40" si="13">SUM(D10,P10,D37)</f>
        <v>0</v>
      </c>
      <c r="Q37" s="535">
        <f t="shared" si="10"/>
        <v>0</v>
      </c>
      <c r="R37" s="536">
        <f t="shared" si="10"/>
        <v>0</v>
      </c>
      <c r="S37" s="426" t="str">
        <f t="shared" si="11"/>
        <v xml:space="preserve">   －</v>
      </c>
      <c r="T37" s="426" t="str">
        <f t="shared" si="11"/>
        <v xml:space="preserve">   －</v>
      </c>
      <c r="U37" s="427" t="str">
        <f t="shared" ref="U37:U59" si="14">IF($P$59=0,"－",P37/$P$59*100)</f>
        <v>－</v>
      </c>
      <c r="V37" s="537">
        <v>0</v>
      </c>
      <c r="W37" s="538">
        <v>0</v>
      </c>
      <c r="X37" s="428">
        <v>0</v>
      </c>
    </row>
    <row r="38" spans="1:39" ht="14.45" customHeight="1" x14ac:dyDescent="0.15">
      <c r="B38" s="1378"/>
      <c r="C38" s="512">
        <v>3</v>
      </c>
      <c r="D38" s="534">
        <v>0</v>
      </c>
      <c r="E38" s="535">
        <v>0</v>
      </c>
      <c r="F38" s="536">
        <v>0</v>
      </c>
      <c r="G38" s="426" t="str">
        <f t="shared" si="8"/>
        <v xml:space="preserve">   －</v>
      </c>
      <c r="H38" s="426" t="str">
        <f t="shared" si="9"/>
        <v xml:space="preserve">   －</v>
      </c>
      <c r="I38" s="427" t="str">
        <f t="shared" si="12"/>
        <v>－</v>
      </c>
      <c r="J38" s="537">
        <v>0</v>
      </c>
      <c r="K38" s="538">
        <v>0</v>
      </c>
      <c r="L38" s="428">
        <v>0</v>
      </c>
      <c r="M38" s="501"/>
      <c r="N38" s="1378"/>
      <c r="O38" s="512">
        <v>3</v>
      </c>
      <c r="P38" s="534">
        <f t="shared" si="13"/>
        <v>0</v>
      </c>
      <c r="Q38" s="535">
        <f t="shared" si="10"/>
        <v>0</v>
      </c>
      <c r="R38" s="536">
        <f t="shared" si="10"/>
        <v>0</v>
      </c>
      <c r="S38" s="426" t="str">
        <f t="shared" si="11"/>
        <v xml:space="preserve">   －</v>
      </c>
      <c r="T38" s="426" t="str">
        <f t="shared" si="11"/>
        <v xml:space="preserve">   －</v>
      </c>
      <c r="U38" s="427" t="str">
        <f t="shared" si="14"/>
        <v>－</v>
      </c>
      <c r="V38" s="537">
        <v>0</v>
      </c>
      <c r="W38" s="538">
        <v>0</v>
      </c>
      <c r="X38" s="428">
        <v>0</v>
      </c>
    </row>
    <row r="39" spans="1:39" ht="14.45" customHeight="1" x14ac:dyDescent="0.15">
      <c r="B39" s="1378"/>
      <c r="C39" s="512">
        <v>2</v>
      </c>
      <c r="D39" s="534">
        <v>0</v>
      </c>
      <c r="E39" s="535">
        <v>0</v>
      </c>
      <c r="F39" s="536">
        <v>0</v>
      </c>
      <c r="G39" s="426" t="str">
        <f t="shared" si="8"/>
        <v xml:space="preserve">   －</v>
      </c>
      <c r="H39" s="426" t="str">
        <f t="shared" si="9"/>
        <v xml:space="preserve">   －</v>
      </c>
      <c r="I39" s="427" t="str">
        <f t="shared" si="12"/>
        <v>－</v>
      </c>
      <c r="J39" s="537">
        <v>0</v>
      </c>
      <c r="K39" s="538">
        <v>0</v>
      </c>
      <c r="L39" s="428">
        <v>0</v>
      </c>
      <c r="M39" s="501"/>
      <c r="N39" s="1378"/>
      <c r="O39" s="512">
        <v>2</v>
      </c>
      <c r="P39" s="534">
        <f t="shared" si="13"/>
        <v>0</v>
      </c>
      <c r="Q39" s="535">
        <f t="shared" si="10"/>
        <v>0</v>
      </c>
      <c r="R39" s="536">
        <f t="shared" si="10"/>
        <v>0</v>
      </c>
      <c r="S39" s="426" t="str">
        <f t="shared" si="11"/>
        <v xml:space="preserve">   －</v>
      </c>
      <c r="T39" s="426" t="str">
        <f t="shared" si="11"/>
        <v xml:space="preserve">   －</v>
      </c>
      <c r="U39" s="427" t="str">
        <f t="shared" si="14"/>
        <v>－</v>
      </c>
      <c r="V39" s="537">
        <v>0</v>
      </c>
      <c r="W39" s="538">
        <v>0</v>
      </c>
      <c r="X39" s="428">
        <v>0</v>
      </c>
    </row>
    <row r="40" spans="1:39" ht="14.45" customHeight="1" x14ac:dyDescent="0.15">
      <c r="B40" s="1378"/>
      <c r="C40" s="515">
        <v>1</v>
      </c>
      <c r="D40" s="534">
        <v>0</v>
      </c>
      <c r="E40" s="535">
        <v>0</v>
      </c>
      <c r="F40" s="536">
        <v>0</v>
      </c>
      <c r="G40" s="426" t="str">
        <f t="shared" si="8"/>
        <v xml:space="preserve">   －</v>
      </c>
      <c r="H40" s="426" t="str">
        <f t="shared" si="9"/>
        <v xml:space="preserve">   －</v>
      </c>
      <c r="I40" s="427" t="str">
        <f t="shared" si="12"/>
        <v>－</v>
      </c>
      <c r="J40" s="539">
        <v>0</v>
      </c>
      <c r="K40" s="540">
        <v>0</v>
      </c>
      <c r="L40" s="428">
        <v>0</v>
      </c>
      <c r="M40" s="501"/>
      <c r="N40" s="1378"/>
      <c r="O40" s="515">
        <v>1</v>
      </c>
      <c r="P40" s="534">
        <f t="shared" si="13"/>
        <v>0</v>
      </c>
      <c r="Q40" s="535">
        <f t="shared" si="13"/>
        <v>0</v>
      </c>
      <c r="R40" s="536">
        <f t="shared" si="10"/>
        <v>0</v>
      </c>
      <c r="S40" s="426" t="str">
        <f t="shared" si="11"/>
        <v xml:space="preserve">   －</v>
      </c>
      <c r="T40" s="426" t="str">
        <f t="shared" si="11"/>
        <v xml:space="preserve">   －</v>
      </c>
      <c r="U40" s="427" t="str">
        <f t="shared" si="14"/>
        <v>－</v>
      </c>
      <c r="V40" s="539">
        <v>0</v>
      </c>
      <c r="W40" s="540">
        <v>0</v>
      </c>
      <c r="X40" s="428">
        <v>0</v>
      </c>
    </row>
    <row r="41" spans="1:39" ht="14.45" customHeight="1" x14ac:dyDescent="0.15">
      <c r="B41" s="1383"/>
      <c r="C41" s="517" t="s">
        <v>388</v>
      </c>
      <c r="D41" s="541">
        <f>SUM(D36:D40)</f>
        <v>0</v>
      </c>
      <c r="E41" s="542">
        <f>SUM(E36:E40)</f>
        <v>0</v>
      </c>
      <c r="F41" s="429">
        <f>SUM(F36:F40)</f>
        <v>0</v>
      </c>
      <c r="G41" s="429" t="str">
        <f t="shared" si="8"/>
        <v xml:space="preserve">   －</v>
      </c>
      <c r="H41" s="429" t="str">
        <f t="shared" si="9"/>
        <v xml:space="preserve">   －</v>
      </c>
      <c r="I41" s="430" t="str">
        <f t="shared" si="12"/>
        <v>－</v>
      </c>
      <c r="J41" s="543">
        <v>0</v>
      </c>
      <c r="K41" s="544">
        <v>0</v>
      </c>
      <c r="L41" s="431">
        <v>0</v>
      </c>
      <c r="M41" s="501"/>
      <c r="N41" s="1383"/>
      <c r="O41" s="517" t="s">
        <v>340</v>
      </c>
      <c r="P41" s="541">
        <f>SUM(P36:P40)</f>
        <v>0</v>
      </c>
      <c r="Q41" s="542">
        <f>SUM(Q36:Q40)</f>
        <v>0</v>
      </c>
      <c r="R41" s="429">
        <f>SUM(R36:R40)</f>
        <v>0</v>
      </c>
      <c r="S41" s="429" t="str">
        <f t="shared" si="11"/>
        <v xml:space="preserve">   －</v>
      </c>
      <c r="T41" s="429" t="str">
        <f t="shared" si="11"/>
        <v xml:space="preserve">   －</v>
      </c>
      <c r="U41" s="430" t="str">
        <f t="shared" si="14"/>
        <v>－</v>
      </c>
      <c r="V41" s="543">
        <v>0</v>
      </c>
      <c r="W41" s="544">
        <v>0</v>
      </c>
      <c r="X41" s="431">
        <v>0</v>
      </c>
    </row>
    <row r="42" spans="1:39" ht="14.45" customHeight="1" x14ac:dyDescent="0.15">
      <c r="B42" s="1382" t="s">
        <v>374</v>
      </c>
      <c r="C42" s="509">
        <v>5</v>
      </c>
      <c r="D42" s="529">
        <v>0</v>
      </c>
      <c r="E42" s="530">
        <v>0</v>
      </c>
      <c r="F42" s="531">
        <v>0</v>
      </c>
      <c r="G42" s="423" t="str">
        <f t="shared" si="8"/>
        <v xml:space="preserve">   －</v>
      </c>
      <c r="H42" s="423" t="str">
        <f t="shared" si="9"/>
        <v xml:space="preserve">   －</v>
      </c>
      <c r="I42" s="432" t="str">
        <f t="shared" si="12"/>
        <v>－</v>
      </c>
      <c r="J42" s="532">
        <v>0</v>
      </c>
      <c r="K42" s="533">
        <v>0</v>
      </c>
      <c r="L42" s="425">
        <v>0</v>
      </c>
      <c r="M42" s="501"/>
      <c r="N42" s="1382" t="s">
        <v>341</v>
      </c>
      <c r="O42" s="509">
        <v>5</v>
      </c>
      <c r="P42" s="529">
        <f t="shared" ref="P42:R46" si="15">SUM(D15,P15,D42)</f>
        <v>0</v>
      </c>
      <c r="Q42" s="530">
        <f t="shared" si="15"/>
        <v>0</v>
      </c>
      <c r="R42" s="531">
        <f t="shared" si="15"/>
        <v>0</v>
      </c>
      <c r="S42" s="423" t="str">
        <f t="shared" si="11"/>
        <v xml:space="preserve">   －</v>
      </c>
      <c r="T42" s="423" t="str">
        <f t="shared" si="11"/>
        <v xml:space="preserve">   －</v>
      </c>
      <c r="U42" s="432" t="str">
        <f t="shared" si="14"/>
        <v>－</v>
      </c>
      <c r="V42" s="532">
        <v>0</v>
      </c>
      <c r="W42" s="533">
        <v>0</v>
      </c>
      <c r="X42" s="425">
        <v>0</v>
      </c>
    </row>
    <row r="43" spans="1:39" ht="14.45" customHeight="1" x14ac:dyDescent="0.15">
      <c r="B43" s="1378"/>
      <c r="C43" s="512">
        <v>4</v>
      </c>
      <c r="D43" s="534">
        <v>0</v>
      </c>
      <c r="E43" s="535">
        <v>0</v>
      </c>
      <c r="F43" s="536">
        <v>0</v>
      </c>
      <c r="G43" s="426" t="str">
        <f t="shared" si="8"/>
        <v xml:space="preserve">   －</v>
      </c>
      <c r="H43" s="426" t="str">
        <f t="shared" si="9"/>
        <v xml:space="preserve">   －</v>
      </c>
      <c r="I43" s="427" t="str">
        <f t="shared" si="12"/>
        <v>－</v>
      </c>
      <c r="J43" s="537">
        <v>0</v>
      </c>
      <c r="K43" s="538">
        <v>0</v>
      </c>
      <c r="L43" s="428">
        <v>0</v>
      </c>
      <c r="M43" s="501"/>
      <c r="N43" s="1378"/>
      <c r="O43" s="512">
        <v>4</v>
      </c>
      <c r="P43" s="534">
        <f t="shared" si="15"/>
        <v>0</v>
      </c>
      <c r="Q43" s="535">
        <f t="shared" si="15"/>
        <v>0</v>
      </c>
      <c r="R43" s="536">
        <f t="shared" si="15"/>
        <v>0</v>
      </c>
      <c r="S43" s="426" t="str">
        <f t="shared" si="11"/>
        <v xml:space="preserve">   －</v>
      </c>
      <c r="T43" s="426" t="str">
        <f t="shared" si="11"/>
        <v xml:space="preserve">   －</v>
      </c>
      <c r="U43" s="427" t="str">
        <f t="shared" si="14"/>
        <v>－</v>
      </c>
      <c r="V43" s="537">
        <v>0</v>
      </c>
      <c r="W43" s="538">
        <v>0</v>
      </c>
      <c r="X43" s="428">
        <v>0</v>
      </c>
    </row>
    <row r="44" spans="1:39" ht="14.45" customHeight="1" x14ac:dyDescent="0.15">
      <c r="B44" s="1378"/>
      <c r="C44" s="512">
        <v>3</v>
      </c>
      <c r="D44" s="534">
        <v>0</v>
      </c>
      <c r="E44" s="535">
        <v>0</v>
      </c>
      <c r="F44" s="536">
        <v>0</v>
      </c>
      <c r="G44" s="426" t="str">
        <f t="shared" si="8"/>
        <v xml:space="preserve">   －</v>
      </c>
      <c r="H44" s="426" t="str">
        <f t="shared" si="9"/>
        <v xml:space="preserve">   －</v>
      </c>
      <c r="I44" s="427" t="str">
        <f t="shared" si="12"/>
        <v>－</v>
      </c>
      <c r="J44" s="537">
        <v>0</v>
      </c>
      <c r="K44" s="538">
        <v>0</v>
      </c>
      <c r="L44" s="428">
        <v>0</v>
      </c>
      <c r="M44" s="501"/>
      <c r="N44" s="1378"/>
      <c r="O44" s="512">
        <v>3</v>
      </c>
      <c r="P44" s="534">
        <f t="shared" si="15"/>
        <v>0</v>
      </c>
      <c r="Q44" s="535">
        <f t="shared" si="15"/>
        <v>0</v>
      </c>
      <c r="R44" s="536">
        <f t="shared" si="15"/>
        <v>0</v>
      </c>
      <c r="S44" s="426" t="str">
        <f t="shared" si="11"/>
        <v xml:space="preserve">   －</v>
      </c>
      <c r="T44" s="426" t="str">
        <f t="shared" si="11"/>
        <v xml:space="preserve">   －</v>
      </c>
      <c r="U44" s="427" t="str">
        <f t="shared" si="14"/>
        <v>－</v>
      </c>
      <c r="V44" s="537">
        <v>0</v>
      </c>
      <c r="W44" s="538">
        <v>0</v>
      </c>
      <c r="X44" s="428">
        <v>0</v>
      </c>
    </row>
    <row r="45" spans="1:39" ht="14.45" customHeight="1" x14ac:dyDescent="0.15">
      <c r="B45" s="1378"/>
      <c r="C45" s="512">
        <v>2</v>
      </c>
      <c r="D45" s="534">
        <v>0</v>
      </c>
      <c r="E45" s="535">
        <v>0</v>
      </c>
      <c r="F45" s="536">
        <v>0</v>
      </c>
      <c r="G45" s="426" t="str">
        <f t="shared" si="8"/>
        <v xml:space="preserve">   －</v>
      </c>
      <c r="H45" s="426" t="str">
        <f t="shared" si="9"/>
        <v xml:space="preserve">   －</v>
      </c>
      <c r="I45" s="427" t="str">
        <f t="shared" si="12"/>
        <v>－</v>
      </c>
      <c r="J45" s="537">
        <v>0</v>
      </c>
      <c r="K45" s="538">
        <v>0</v>
      </c>
      <c r="L45" s="428">
        <v>0</v>
      </c>
      <c r="M45" s="501"/>
      <c r="N45" s="1378"/>
      <c r="O45" s="512">
        <v>2</v>
      </c>
      <c r="P45" s="534">
        <f t="shared" si="15"/>
        <v>0</v>
      </c>
      <c r="Q45" s="535">
        <f t="shared" si="15"/>
        <v>0</v>
      </c>
      <c r="R45" s="536">
        <f t="shared" si="15"/>
        <v>0</v>
      </c>
      <c r="S45" s="426" t="str">
        <f t="shared" si="11"/>
        <v xml:space="preserve">   －</v>
      </c>
      <c r="T45" s="426" t="str">
        <f t="shared" si="11"/>
        <v xml:space="preserve">   －</v>
      </c>
      <c r="U45" s="427" t="str">
        <f t="shared" si="14"/>
        <v>－</v>
      </c>
      <c r="V45" s="537">
        <v>0</v>
      </c>
      <c r="W45" s="538">
        <v>0</v>
      </c>
      <c r="X45" s="428">
        <v>0</v>
      </c>
    </row>
    <row r="46" spans="1:39" ht="14.45" customHeight="1" x14ac:dyDescent="0.15">
      <c r="B46" s="1378"/>
      <c r="C46" s="515">
        <v>1</v>
      </c>
      <c r="D46" s="534">
        <v>0</v>
      </c>
      <c r="E46" s="535">
        <v>0</v>
      </c>
      <c r="F46" s="536">
        <v>0</v>
      </c>
      <c r="G46" s="426" t="str">
        <f t="shared" si="8"/>
        <v xml:space="preserve">   －</v>
      </c>
      <c r="H46" s="426" t="str">
        <f t="shared" si="9"/>
        <v xml:space="preserve">   －</v>
      </c>
      <c r="I46" s="427" t="str">
        <f t="shared" si="12"/>
        <v>－</v>
      </c>
      <c r="J46" s="539">
        <v>0</v>
      </c>
      <c r="K46" s="540">
        <v>0</v>
      </c>
      <c r="L46" s="428">
        <v>0</v>
      </c>
      <c r="M46" s="501"/>
      <c r="N46" s="1378"/>
      <c r="O46" s="515">
        <v>1</v>
      </c>
      <c r="P46" s="534">
        <f t="shared" si="15"/>
        <v>0</v>
      </c>
      <c r="Q46" s="535">
        <f t="shared" si="15"/>
        <v>0</v>
      </c>
      <c r="R46" s="536">
        <f t="shared" si="15"/>
        <v>0</v>
      </c>
      <c r="S46" s="426" t="str">
        <f t="shared" si="11"/>
        <v xml:space="preserve">   －</v>
      </c>
      <c r="T46" s="426" t="str">
        <f t="shared" si="11"/>
        <v xml:space="preserve">   －</v>
      </c>
      <c r="U46" s="427" t="str">
        <f t="shared" si="14"/>
        <v>－</v>
      </c>
      <c r="V46" s="539">
        <v>0</v>
      </c>
      <c r="W46" s="540">
        <v>0</v>
      </c>
      <c r="X46" s="428">
        <v>0</v>
      </c>
    </row>
    <row r="47" spans="1:39" ht="14.45" customHeight="1" x14ac:dyDescent="0.15">
      <c r="B47" s="1383"/>
      <c r="C47" s="517" t="s">
        <v>388</v>
      </c>
      <c r="D47" s="541">
        <f>SUM(D42:D46)</f>
        <v>0</v>
      </c>
      <c r="E47" s="542">
        <f>SUM(E42:E46)</f>
        <v>0</v>
      </c>
      <c r="F47" s="429">
        <f>SUM(F42:F46)</f>
        <v>0</v>
      </c>
      <c r="G47" s="429" t="str">
        <f t="shared" si="8"/>
        <v xml:space="preserve">   －</v>
      </c>
      <c r="H47" s="429" t="str">
        <f t="shared" si="9"/>
        <v xml:space="preserve">   －</v>
      </c>
      <c r="I47" s="430" t="str">
        <f t="shared" si="12"/>
        <v>－</v>
      </c>
      <c r="J47" s="545">
        <v>0</v>
      </c>
      <c r="K47" s="544">
        <v>0</v>
      </c>
      <c r="L47" s="431">
        <v>0</v>
      </c>
      <c r="M47" s="501"/>
      <c r="N47" s="1383"/>
      <c r="O47" s="517" t="s">
        <v>340</v>
      </c>
      <c r="P47" s="541">
        <f>SUM(P42:P46)</f>
        <v>0</v>
      </c>
      <c r="Q47" s="542">
        <f>SUM(Q42:Q46)</f>
        <v>0</v>
      </c>
      <c r="R47" s="429">
        <f>SUM(R42:R46)</f>
        <v>0</v>
      </c>
      <c r="S47" s="429" t="str">
        <f t="shared" si="11"/>
        <v xml:space="preserve">   －</v>
      </c>
      <c r="T47" s="429" t="str">
        <f t="shared" si="11"/>
        <v xml:space="preserve">   －</v>
      </c>
      <c r="U47" s="430" t="str">
        <f t="shared" si="14"/>
        <v>－</v>
      </c>
      <c r="V47" s="545">
        <v>0</v>
      </c>
      <c r="W47" s="544">
        <v>0</v>
      </c>
      <c r="X47" s="431">
        <v>0</v>
      </c>
    </row>
    <row r="48" spans="1:39" ht="14.45" customHeight="1" x14ac:dyDescent="0.15">
      <c r="B48" s="1382" t="s">
        <v>375</v>
      </c>
      <c r="C48" s="509">
        <v>5</v>
      </c>
      <c r="D48" s="529">
        <v>0</v>
      </c>
      <c r="E48" s="530">
        <v>0</v>
      </c>
      <c r="F48" s="531">
        <v>0</v>
      </c>
      <c r="G48" s="423" t="str">
        <f t="shared" si="8"/>
        <v xml:space="preserve">   －</v>
      </c>
      <c r="H48" s="423" t="str">
        <f t="shared" si="9"/>
        <v xml:space="preserve">   －</v>
      </c>
      <c r="I48" s="432" t="str">
        <f t="shared" si="12"/>
        <v>－</v>
      </c>
      <c r="J48" s="539">
        <v>0</v>
      </c>
      <c r="K48" s="540">
        <v>0</v>
      </c>
      <c r="L48" s="428">
        <v>0</v>
      </c>
      <c r="M48" s="501"/>
      <c r="N48" s="1382" t="s">
        <v>342</v>
      </c>
      <c r="O48" s="509">
        <v>5</v>
      </c>
      <c r="P48" s="529">
        <f t="shared" ref="P48:R52" si="16">SUM(D21,P21,D48)</f>
        <v>0</v>
      </c>
      <c r="Q48" s="546">
        <f t="shared" si="16"/>
        <v>0</v>
      </c>
      <c r="R48" s="547">
        <f t="shared" si="16"/>
        <v>0</v>
      </c>
      <c r="S48" s="423" t="str">
        <f t="shared" si="11"/>
        <v xml:space="preserve">   －</v>
      </c>
      <c r="T48" s="423" t="str">
        <f t="shared" si="11"/>
        <v xml:space="preserve">   －</v>
      </c>
      <c r="U48" s="432" t="str">
        <f t="shared" si="14"/>
        <v>－</v>
      </c>
      <c r="V48" s="539">
        <v>0</v>
      </c>
      <c r="W48" s="540">
        <v>0</v>
      </c>
      <c r="X48" s="428">
        <v>0</v>
      </c>
    </row>
    <row r="49" spans="1:24" ht="14.45" customHeight="1" x14ac:dyDescent="0.15">
      <c r="B49" s="1378"/>
      <c r="C49" s="512">
        <v>4</v>
      </c>
      <c r="D49" s="534">
        <v>0</v>
      </c>
      <c r="E49" s="535">
        <v>0</v>
      </c>
      <c r="F49" s="536">
        <v>0</v>
      </c>
      <c r="G49" s="426" t="str">
        <f t="shared" si="8"/>
        <v xml:space="preserve">   －</v>
      </c>
      <c r="H49" s="426" t="str">
        <f t="shared" si="9"/>
        <v xml:space="preserve">   －</v>
      </c>
      <c r="I49" s="427" t="str">
        <f t="shared" si="12"/>
        <v>－</v>
      </c>
      <c r="J49" s="539">
        <v>0</v>
      </c>
      <c r="K49" s="540">
        <v>0</v>
      </c>
      <c r="L49" s="428">
        <v>0</v>
      </c>
      <c r="M49" s="501"/>
      <c r="N49" s="1378"/>
      <c r="O49" s="512">
        <v>4</v>
      </c>
      <c r="P49" s="534">
        <f t="shared" si="16"/>
        <v>0</v>
      </c>
      <c r="Q49" s="548">
        <f t="shared" si="16"/>
        <v>0</v>
      </c>
      <c r="R49" s="536">
        <f t="shared" si="16"/>
        <v>0</v>
      </c>
      <c r="S49" s="426" t="str">
        <f t="shared" si="11"/>
        <v xml:space="preserve">   －</v>
      </c>
      <c r="T49" s="426" t="str">
        <f t="shared" si="11"/>
        <v xml:space="preserve">   －</v>
      </c>
      <c r="U49" s="427" t="str">
        <f t="shared" si="14"/>
        <v>－</v>
      </c>
      <c r="V49" s="539">
        <v>0</v>
      </c>
      <c r="W49" s="540">
        <v>0</v>
      </c>
      <c r="X49" s="428">
        <v>0</v>
      </c>
    </row>
    <row r="50" spans="1:24" ht="14.45" customHeight="1" x14ac:dyDescent="0.15">
      <c r="B50" s="1378"/>
      <c r="C50" s="512">
        <v>3</v>
      </c>
      <c r="D50" s="534">
        <v>0</v>
      </c>
      <c r="E50" s="535">
        <v>0</v>
      </c>
      <c r="F50" s="536">
        <v>0</v>
      </c>
      <c r="G50" s="426" t="str">
        <f t="shared" si="8"/>
        <v xml:space="preserve">   －</v>
      </c>
      <c r="H50" s="426" t="str">
        <f t="shared" si="9"/>
        <v xml:space="preserve">   －</v>
      </c>
      <c r="I50" s="427" t="str">
        <f t="shared" si="12"/>
        <v>－</v>
      </c>
      <c r="J50" s="537">
        <v>0</v>
      </c>
      <c r="K50" s="538">
        <v>0</v>
      </c>
      <c r="L50" s="428">
        <v>0</v>
      </c>
      <c r="M50" s="501"/>
      <c r="N50" s="1378"/>
      <c r="O50" s="512">
        <v>3</v>
      </c>
      <c r="P50" s="534">
        <f t="shared" si="16"/>
        <v>0</v>
      </c>
      <c r="Q50" s="535">
        <f t="shared" si="16"/>
        <v>0</v>
      </c>
      <c r="R50" s="536">
        <f t="shared" si="16"/>
        <v>0</v>
      </c>
      <c r="S50" s="426" t="str">
        <f t="shared" si="11"/>
        <v xml:space="preserve">   －</v>
      </c>
      <c r="T50" s="426" t="str">
        <f t="shared" si="11"/>
        <v xml:space="preserve">   －</v>
      </c>
      <c r="U50" s="427" t="str">
        <f t="shared" si="14"/>
        <v>－</v>
      </c>
      <c r="V50" s="537">
        <v>0</v>
      </c>
      <c r="W50" s="538">
        <v>0</v>
      </c>
      <c r="X50" s="428">
        <v>0</v>
      </c>
    </row>
    <row r="51" spans="1:24" ht="14.45" customHeight="1" x14ac:dyDescent="0.15">
      <c r="B51" s="1378"/>
      <c r="C51" s="512">
        <v>2</v>
      </c>
      <c r="D51" s="534">
        <v>0</v>
      </c>
      <c r="E51" s="535">
        <v>0</v>
      </c>
      <c r="F51" s="536">
        <v>0</v>
      </c>
      <c r="G51" s="426" t="str">
        <f t="shared" si="8"/>
        <v xml:space="preserve">   －</v>
      </c>
      <c r="H51" s="426" t="str">
        <f t="shared" si="9"/>
        <v xml:space="preserve">   －</v>
      </c>
      <c r="I51" s="427" t="str">
        <f t="shared" si="12"/>
        <v>－</v>
      </c>
      <c r="J51" s="537">
        <v>0</v>
      </c>
      <c r="K51" s="538">
        <v>0</v>
      </c>
      <c r="L51" s="428">
        <v>0</v>
      </c>
      <c r="M51" s="501"/>
      <c r="N51" s="1378"/>
      <c r="O51" s="512">
        <v>2</v>
      </c>
      <c r="P51" s="534">
        <f t="shared" si="16"/>
        <v>0</v>
      </c>
      <c r="Q51" s="535">
        <f t="shared" si="16"/>
        <v>0</v>
      </c>
      <c r="R51" s="536">
        <f t="shared" si="16"/>
        <v>0</v>
      </c>
      <c r="S51" s="426" t="str">
        <f t="shared" si="11"/>
        <v xml:space="preserve">   －</v>
      </c>
      <c r="T51" s="426" t="str">
        <f t="shared" si="11"/>
        <v xml:space="preserve">   －</v>
      </c>
      <c r="U51" s="427" t="str">
        <f t="shared" si="14"/>
        <v>－</v>
      </c>
      <c r="V51" s="537">
        <v>0</v>
      </c>
      <c r="W51" s="538">
        <v>0</v>
      </c>
      <c r="X51" s="428">
        <v>0</v>
      </c>
    </row>
    <row r="52" spans="1:24" ht="14.45" customHeight="1" x14ac:dyDescent="0.15">
      <c r="B52" s="1378"/>
      <c r="C52" s="515">
        <v>1</v>
      </c>
      <c r="D52" s="534">
        <v>0</v>
      </c>
      <c r="E52" s="535">
        <v>0</v>
      </c>
      <c r="F52" s="536">
        <v>0</v>
      </c>
      <c r="G52" s="426" t="str">
        <f t="shared" si="8"/>
        <v xml:space="preserve">   －</v>
      </c>
      <c r="H52" s="426" t="str">
        <f t="shared" si="9"/>
        <v xml:space="preserve">   －</v>
      </c>
      <c r="I52" s="427" t="str">
        <f t="shared" si="12"/>
        <v>－</v>
      </c>
      <c r="J52" s="539">
        <v>0</v>
      </c>
      <c r="K52" s="540">
        <v>0</v>
      </c>
      <c r="L52" s="428">
        <v>0</v>
      </c>
      <c r="M52" s="501"/>
      <c r="N52" s="1378"/>
      <c r="O52" s="515">
        <v>1</v>
      </c>
      <c r="P52" s="534">
        <f t="shared" si="16"/>
        <v>0</v>
      </c>
      <c r="Q52" s="535">
        <f t="shared" si="16"/>
        <v>0</v>
      </c>
      <c r="R52" s="536">
        <f t="shared" si="16"/>
        <v>0</v>
      </c>
      <c r="S52" s="426" t="str">
        <f t="shared" si="11"/>
        <v xml:space="preserve">   －</v>
      </c>
      <c r="T52" s="426" t="str">
        <f t="shared" si="11"/>
        <v xml:space="preserve">   －</v>
      </c>
      <c r="U52" s="427" t="str">
        <f t="shared" si="14"/>
        <v>－</v>
      </c>
      <c r="V52" s="539">
        <v>0</v>
      </c>
      <c r="W52" s="540">
        <v>0</v>
      </c>
      <c r="X52" s="428">
        <v>0</v>
      </c>
    </row>
    <row r="53" spans="1:24" ht="14.45" customHeight="1" x14ac:dyDescent="0.15">
      <c r="B53" s="1383"/>
      <c r="C53" s="517" t="s">
        <v>388</v>
      </c>
      <c r="D53" s="541">
        <f>SUM(D48:D52)</f>
        <v>0</v>
      </c>
      <c r="E53" s="542">
        <f>SUM(E48:E52)</f>
        <v>0</v>
      </c>
      <c r="F53" s="429">
        <f>SUM(F48:F52)</f>
        <v>0</v>
      </c>
      <c r="G53" s="429" t="str">
        <f t="shared" si="8"/>
        <v xml:space="preserve">   －</v>
      </c>
      <c r="H53" s="429" t="str">
        <f t="shared" si="9"/>
        <v xml:space="preserve">   －</v>
      </c>
      <c r="I53" s="430" t="str">
        <f t="shared" si="12"/>
        <v>－</v>
      </c>
      <c r="J53" s="545">
        <v>0</v>
      </c>
      <c r="K53" s="544">
        <v>0</v>
      </c>
      <c r="L53" s="431">
        <v>0</v>
      </c>
      <c r="M53" s="501"/>
      <c r="N53" s="1383"/>
      <c r="O53" s="517" t="s">
        <v>340</v>
      </c>
      <c r="P53" s="541">
        <f>SUM(P48:P52)</f>
        <v>0</v>
      </c>
      <c r="Q53" s="542">
        <f>SUM(Q48:Q52)</f>
        <v>0</v>
      </c>
      <c r="R53" s="429">
        <f>SUM(R48:R52)</f>
        <v>0</v>
      </c>
      <c r="S53" s="429" t="str">
        <f t="shared" si="11"/>
        <v xml:space="preserve">   －</v>
      </c>
      <c r="T53" s="429" t="str">
        <f t="shared" si="11"/>
        <v xml:space="preserve">   －</v>
      </c>
      <c r="U53" s="430" t="str">
        <f t="shared" si="14"/>
        <v>－</v>
      </c>
      <c r="V53" s="545">
        <v>0</v>
      </c>
      <c r="W53" s="544">
        <v>0</v>
      </c>
      <c r="X53" s="431">
        <v>0</v>
      </c>
    </row>
    <row r="54" spans="1:24" ht="15.95" customHeight="1" x14ac:dyDescent="0.15">
      <c r="B54" s="1382" t="s">
        <v>388</v>
      </c>
      <c r="C54" s="509">
        <v>5</v>
      </c>
      <c r="D54" s="549">
        <f>SUM(D36,D42,D48)</f>
        <v>0</v>
      </c>
      <c r="E54" s="550">
        <f>SUM(E36,E42,E48)</f>
        <v>0</v>
      </c>
      <c r="F54" s="423">
        <f>SUM(F36,F42,F48)</f>
        <v>0</v>
      </c>
      <c r="G54" s="423" t="str">
        <f t="shared" si="8"/>
        <v xml:space="preserve">   －</v>
      </c>
      <c r="H54" s="423" t="str">
        <f t="shared" si="9"/>
        <v xml:space="preserve">   －</v>
      </c>
      <c r="I54" s="432" t="str">
        <f t="shared" si="12"/>
        <v>－</v>
      </c>
      <c r="J54" s="551">
        <v>0</v>
      </c>
      <c r="K54" s="424">
        <v>0</v>
      </c>
      <c r="L54" s="425">
        <v>0</v>
      </c>
      <c r="M54" s="501"/>
      <c r="N54" s="555" t="s">
        <v>340</v>
      </c>
      <c r="O54" s="509">
        <v>5</v>
      </c>
      <c r="P54" s="549">
        <f>SUM(P36,P42,P48)</f>
        <v>0</v>
      </c>
      <c r="Q54" s="550">
        <f>SUM(Q36,Q42,Q48)</f>
        <v>0</v>
      </c>
      <c r="R54" s="423">
        <f>SUM(R36,R42,R48)</f>
        <v>0</v>
      </c>
      <c r="S54" s="423" t="str">
        <f t="shared" si="11"/>
        <v xml:space="preserve">   －</v>
      </c>
      <c r="T54" s="423" t="str">
        <f t="shared" si="11"/>
        <v xml:space="preserve">   －</v>
      </c>
      <c r="U54" s="432" t="str">
        <f t="shared" si="14"/>
        <v>－</v>
      </c>
      <c r="V54" s="551">
        <v>0</v>
      </c>
      <c r="W54" s="424">
        <v>0</v>
      </c>
      <c r="X54" s="425">
        <v>0</v>
      </c>
    </row>
    <row r="55" spans="1:24" ht="15.95" customHeight="1" x14ac:dyDescent="0.15">
      <c r="B55" s="1378"/>
      <c r="C55" s="512">
        <v>4</v>
      </c>
      <c r="D55" s="552">
        <f t="shared" ref="D55:F58" si="17">SUM(D37,D43,D49)</f>
        <v>0</v>
      </c>
      <c r="E55" s="553">
        <f t="shared" si="17"/>
        <v>0</v>
      </c>
      <c r="F55" s="426">
        <f t="shared" si="17"/>
        <v>0</v>
      </c>
      <c r="G55" s="426" t="str">
        <f t="shared" si="8"/>
        <v xml:space="preserve">   －</v>
      </c>
      <c r="H55" s="426" t="str">
        <f t="shared" si="9"/>
        <v xml:space="preserve">   －</v>
      </c>
      <c r="I55" s="427" t="str">
        <f t="shared" si="12"/>
        <v>－</v>
      </c>
      <c r="J55" s="551">
        <v>0</v>
      </c>
      <c r="K55" s="554">
        <v>0</v>
      </c>
      <c r="L55" s="428">
        <v>0</v>
      </c>
      <c r="M55" s="501"/>
      <c r="N55" s="524" t="s">
        <v>359</v>
      </c>
      <c r="O55" s="512">
        <v>4</v>
      </c>
      <c r="P55" s="552">
        <f t="shared" ref="P55:R58" si="18">SUM(P37,P43,P49)</f>
        <v>0</v>
      </c>
      <c r="Q55" s="553">
        <f t="shared" si="18"/>
        <v>0</v>
      </c>
      <c r="R55" s="426">
        <f t="shared" si="18"/>
        <v>0</v>
      </c>
      <c r="S55" s="426" t="str">
        <f t="shared" si="11"/>
        <v xml:space="preserve">   －</v>
      </c>
      <c r="T55" s="426" t="str">
        <f t="shared" si="11"/>
        <v xml:space="preserve">   －</v>
      </c>
      <c r="U55" s="427" t="str">
        <f t="shared" si="14"/>
        <v>－</v>
      </c>
      <c r="V55" s="551">
        <v>0</v>
      </c>
      <c r="W55" s="554">
        <v>0</v>
      </c>
      <c r="X55" s="428">
        <v>0</v>
      </c>
    </row>
    <row r="56" spans="1:24" ht="15.95" customHeight="1" x14ac:dyDescent="0.15">
      <c r="B56" s="1378"/>
      <c r="C56" s="512">
        <v>3</v>
      </c>
      <c r="D56" s="552">
        <f t="shared" si="17"/>
        <v>0</v>
      </c>
      <c r="E56" s="553">
        <f t="shared" si="17"/>
        <v>0</v>
      </c>
      <c r="F56" s="426">
        <f t="shared" si="17"/>
        <v>0</v>
      </c>
      <c r="G56" s="426" t="str">
        <f t="shared" si="8"/>
        <v xml:space="preserve">   －</v>
      </c>
      <c r="H56" s="426" t="str">
        <f t="shared" si="9"/>
        <v xml:space="preserve">   －</v>
      </c>
      <c r="I56" s="427" t="str">
        <f t="shared" si="12"/>
        <v>－</v>
      </c>
      <c r="J56" s="551">
        <v>0</v>
      </c>
      <c r="K56" s="554">
        <v>0</v>
      </c>
      <c r="L56" s="428">
        <v>0</v>
      </c>
      <c r="M56" s="501"/>
      <c r="N56" s="1378" t="s">
        <v>394</v>
      </c>
      <c r="O56" s="512">
        <v>3</v>
      </c>
      <c r="P56" s="552">
        <f t="shared" si="18"/>
        <v>0</v>
      </c>
      <c r="Q56" s="553">
        <f t="shared" si="18"/>
        <v>0</v>
      </c>
      <c r="R56" s="426">
        <f t="shared" si="18"/>
        <v>0</v>
      </c>
      <c r="S56" s="426" t="str">
        <f t="shared" si="11"/>
        <v xml:space="preserve">   －</v>
      </c>
      <c r="T56" s="426" t="str">
        <f t="shared" si="11"/>
        <v xml:space="preserve">   －</v>
      </c>
      <c r="U56" s="427" t="str">
        <f t="shared" si="14"/>
        <v>－</v>
      </c>
      <c r="V56" s="551">
        <v>0</v>
      </c>
      <c r="W56" s="554">
        <v>0</v>
      </c>
      <c r="X56" s="428">
        <v>0</v>
      </c>
    </row>
    <row r="57" spans="1:24" ht="15.95" customHeight="1" x14ac:dyDescent="0.15">
      <c r="B57" s="1378"/>
      <c r="C57" s="512">
        <v>2</v>
      </c>
      <c r="D57" s="552">
        <f t="shared" si="17"/>
        <v>0</v>
      </c>
      <c r="E57" s="553">
        <f t="shared" si="17"/>
        <v>0</v>
      </c>
      <c r="F57" s="426">
        <f t="shared" si="17"/>
        <v>0</v>
      </c>
      <c r="G57" s="426" t="str">
        <f t="shared" si="8"/>
        <v xml:space="preserve">   －</v>
      </c>
      <c r="H57" s="426" t="str">
        <f t="shared" si="9"/>
        <v xml:space="preserve">   －</v>
      </c>
      <c r="I57" s="427" t="str">
        <f t="shared" si="12"/>
        <v>－</v>
      </c>
      <c r="J57" s="551">
        <v>0</v>
      </c>
      <c r="K57" s="554">
        <v>0</v>
      </c>
      <c r="L57" s="428">
        <v>0</v>
      </c>
      <c r="M57" s="501"/>
      <c r="N57" s="1378"/>
      <c r="O57" s="512">
        <v>2</v>
      </c>
      <c r="P57" s="552">
        <f t="shared" si="18"/>
        <v>0</v>
      </c>
      <c r="Q57" s="553">
        <f t="shared" si="18"/>
        <v>0</v>
      </c>
      <c r="R57" s="426">
        <f t="shared" si="18"/>
        <v>0</v>
      </c>
      <c r="S57" s="426" t="str">
        <f t="shared" si="11"/>
        <v xml:space="preserve">   －</v>
      </c>
      <c r="T57" s="426" t="str">
        <f t="shared" si="11"/>
        <v xml:space="preserve">   －</v>
      </c>
      <c r="U57" s="427" t="str">
        <f t="shared" si="14"/>
        <v>－</v>
      </c>
      <c r="V57" s="551">
        <v>0</v>
      </c>
      <c r="W57" s="554">
        <v>0</v>
      </c>
      <c r="X57" s="428">
        <v>0</v>
      </c>
    </row>
    <row r="58" spans="1:24" ht="15.95" customHeight="1" x14ac:dyDescent="0.15">
      <c r="B58" s="1378"/>
      <c r="C58" s="515">
        <v>1</v>
      </c>
      <c r="D58" s="552">
        <f t="shared" si="17"/>
        <v>0</v>
      </c>
      <c r="E58" s="553">
        <f t="shared" si="17"/>
        <v>0</v>
      </c>
      <c r="F58" s="426">
        <f t="shared" si="17"/>
        <v>0</v>
      </c>
      <c r="G58" s="426" t="str">
        <f t="shared" si="8"/>
        <v xml:space="preserve">   －</v>
      </c>
      <c r="H58" s="426" t="str">
        <f t="shared" si="9"/>
        <v xml:space="preserve">   －</v>
      </c>
      <c r="I58" s="427" t="str">
        <f t="shared" si="12"/>
        <v>－</v>
      </c>
      <c r="J58" s="551">
        <v>0</v>
      </c>
      <c r="K58" s="554">
        <v>0</v>
      </c>
      <c r="L58" s="428">
        <v>0</v>
      </c>
      <c r="M58" s="501"/>
      <c r="N58" s="1378"/>
      <c r="O58" s="515">
        <v>1</v>
      </c>
      <c r="P58" s="552">
        <f t="shared" si="18"/>
        <v>0</v>
      </c>
      <c r="Q58" s="553">
        <f t="shared" si="18"/>
        <v>0</v>
      </c>
      <c r="R58" s="426">
        <f t="shared" si="18"/>
        <v>0</v>
      </c>
      <c r="S58" s="426" t="str">
        <f t="shared" si="11"/>
        <v xml:space="preserve">   －</v>
      </c>
      <c r="T58" s="426" t="str">
        <f t="shared" si="11"/>
        <v xml:space="preserve">   －</v>
      </c>
      <c r="U58" s="427" t="str">
        <f t="shared" si="14"/>
        <v>－</v>
      </c>
      <c r="V58" s="551">
        <v>0</v>
      </c>
      <c r="W58" s="554">
        <v>0</v>
      </c>
      <c r="X58" s="428">
        <v>0</v>
      </c>
    </row>
    <row r="59" spans="1:24" ht="15.95" customHeight="1" x14ac:dyDescent="0.15">
      <c r="B59" s="1383"/>
      <c r="C59" s="517" t="s">
        <v>389</v>
      </c>
      <c r="D59" s="541">
        <f>SUM(D54:D58)</f>
        <v>0</v>
      </c>
      <c r="E59" s="542">
        <f>SUM(E54:E58)</f>
        <v>0</v>
      </c>
      <c r="F59" s="429">
        <f>SUM(F54:F58)</f>
        <v>0</v>
      </c>
      <c r="G59" s="429" t="str">
        <f t="shared" si="8"/>
        <v xml:space="preserve">   －</v>
      </c>
      <c r="H59" s="429" t="str">
        <f t="shared" si="9"/>
        <v xml:space="preserve">   －</v>
      </c>
      <c r="I59" s="430" t="str">
        <f t="shared" si="12"/>
        <v>－</v>
      </c>
      <c r="J59" s="545">
        <v>0</v>
      </c>
      <c r="K59" s="544">
        <v>0</v>
      </c>
      <c r="L59" s="431">
        <v>0</v>
      </c>
      <c r="M59" s="501"/>
      <c r="N59" s="525" t="s">
        <v>361</v>
      </c>
      <c r="O59" s="517" t="s">
        <v>340</v>
      </c>
      <c r="P59" s="541">
        <f>SUM(P54:P58)</f>
        <v>0</v>
      </c>
      <c r="Q59" s="542">
        <f>SUM(Q54:Q58)</f>
        <v>0</v>
      </c>
      <c r="R59" s="429">
        <f>SUM(R54:R58)</f>
        <v>0</v>
      </c>
      <c r="S59" s="429" t="str">
        <f t="shared" si="11"/>
        <v xml:space="preserve">   －</v>
      </c>
      <c r="T59" s="429" t="str">
        <f t="shared" si="11"/>
        <v xml:space="preserve">   －</v>
      </c>
      <c r="U59" s="430" t="str">
        <f t="shared" si="14"/>
        <v>－</v>
      </c>
      <c r="V59" s="545">
        <v>0</v>
      </c>
      <c r="W59" s="544">
        <v>0</v>
      </c>
      <c r="X59" s="431">
        <v>0</v>
      </c>
    </row>
    <row r="60" spans="1:24" ht="11.25" customHeight="1" x14ac:dyDescent="0.15">
      <c r="I60" s="347"/>
      <c r="O60" s="345"/>
      <c r="U60" s="347"/>
    </row>
    <row r="61" spans="1:24" ht="12.75" customHeight="1" x14ac:dyDescent="0.15">
      <c r="A61" s="1274" t="s">
        <v>300</v>
      </c>
      <c r="B61" s="1274"/>
      <c r="C61" s="1274"/>
      <c r="D61" s="1274"/>
      <c r="E61" s="1274"/>
      <c r="F61" s="1274"/>
      <c r="G61" s="1274"/>
      <c r="H61" s="1274"/>
      <c r="I61" s="1274"/>
      <c r="J61" s="1274"/>
      <c r="K61" s="1274"/>
      <c r="L61" s="1274"/>
      <c r="M61" s="1274" t="s">
        <v>301</v>
      </c>
      <c r="N61" s="1274"/>
      <c r="O61" s="1274"/>
      <c r="P61" s="1274"/>
      <c r="Q61" s="1274"/>
      <c r="R61" s="1274"/>
      <c r="S61" s="1274"/>
      <c r="T61" s="1274"/>
      <c r="U61" s="1274"/>
      <c r="V61" s="1274"/>
      <c r="W61" s="1274"/>
      <c r="X61" s="1274"/>
    </row>
    <row r="62" spans="1:24" x14ac:dyDescent="0.15">
      <c r="I62" s="527"/>
    </row>
  </sheetData>
  <mergeCells count="22">
    <mergeCell ref="N27:N32"/>
    <mergeCell ref="A61:L61"/>
    <mergeCell ref="B27:B32"/>
    <mergeCell ref="J34:L34"/>
    <mergeCell ref="B36:B41"/>
    <mergeCell ref="B42:B47"/>
    <mergeCell ref="B48:B53"/>
    <mergeCell ref="B54:B59"/>
    <mergeCell ref="M61:X61"/>
    <mergeCell ref="V34:X34"/>
    <mergeCell ref="N36:N41"/>
    <mergeCell ref="N42:N47"/>
    <mergeCell ref="N48:N53"/>
    <mergeCell ref="N56:N58"/>
    <mergeCell ref="V7:X7"/>
    <mergeCell ref="N9:N14"/>
    <mergeCell ref="B15:B20"/>
    <mergeCell ref="B21:B26"/>
    <mergeCell ref="N15:N20"/>
    <mergeCell ref="N21:N26"/>
    <mergeCell ref="J7:L7"/>
    <mergeCell ref="B9:B14"/>
  </mergeCells>
  <phoneticPr fontId="2"/>
  <conditionalFormatting sqref="G9:H9 G54:I54 G36:I36 G42:I42 G48:I48 G15:I15 G21:I21 G27:I27 S15:U15 S21:U21 S27:U27 S9:U9 S42:U42 S48:U48 S54:U54 S36:U36">
    <cfRule type="expression" dxfId="19" priority="1" stopIfTrue="1">
      <formula>ISERROR(G9:I32)</formula>
    </cfRule>
  </conditionalFormatting>
  <conditionalFormatting sqref="I9 G55:I59 G37:I41 G43:I47 G49:I53 G10:I14 G16:I20 G22:I26 G28:I32 S10:U14 S16:U20 S22:U26 S28:U32 S55:U59 S37:U41 S43:U47 S49:U53">
    <cfRule type="expression" dxfId="18" priority="2" stopIfTrue="1">
      <formula>ISERROR(G9)</formula>
    </cfRule>
  </conditionalFormatting>
  <conditionalFormatting sqref="U7:U8 J34:L34 J9:L32 J36:L59 V9:X32 V36:X59 U33:U35 J7:L7 V7:X7 V34:X34">
    <cfRule type="expression" dxfId="17" priority="3" stopIfTrue="1">
      <formula>iserror</formula>
    </cfRule>
  </conditionalFormatting>
  <pageMargins left="0.5" right="0.37" top="0.34" bottom="0.28000000000000003" header="0.28999999999999998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99"/>
  </sheetPr>
  <dimension ref="A1:AM62"/>
  <sheetViews>
    <sheetView showGridLines="0" view="pageBreakPreview" topLeftCell="A43" zoomScaleNormal="100" zoomScaleSheetLayoutView="100" workbookViewId="0">
      <selection activeCell="M62" sqref="M62"/>
    </sheetView>
  </sheetViews>
  <sheetFormatPr defaultRowHeight="13.5" x14ac:dyDescent="0.15"/>
  <cols>
    <col min="1" max="1" width="2.625" style="126" customWidth="1"/>
    <col min="2" max="3" width="3.125" style="126" customWidth="1"/>
    <col min="4" max="4" width="10.75" style="126" customWidth="1"/>
    <col min="5" max="5" width="13.75" style="126" customWidth="1"/>
    <col min="6" max="6" width="15.75" style="126" customWidth="1"/>
    <col min="7" max="7" width="8.625" style="126" customWidth="1"/>
    <col min="8" max="8" width="11.25" style="126" bestFit="1" customWidth="1"/>
    <col min="9" max="9" width="8.75" style="126" customWidth="1"/>
    <col min="10" max="11" width="7.75" style="126" customWidth="1"/>
    <col min="12" max="12" width="8.25" style="126" customWidth="1"/>
    <col min="13" max="13" width="5.75" style="126" customWidth="1"/>
    <col min="14" max="14" width="4.875" style="126" customWidth="1"/>
    <col min="15" max="15" width="3.125" style="126" customWidth="1"/>
    <col min="16" max="16" width="10.75" style="126" customWidth="1"/>
    <col min="17" max="17" width="13.75" style="126" customWidth="1"/>
    <col min="18" max="18" width="16.75" style="126" customWidth="1"/>
    <col min="19" max="19" width="8.625" style="126" customWidth="1"/>
    <col min="20" max="20" width="11.75" style="126" customWidth="1"/>
    <col min="21" max="21" width="9" style="126" customWidth="1"/>
    <col min="22" max="24" width="7.75" style="126" customWidth="1"/>
    <col min="25" max="26" width="9" style="126"/>
    <col min="27" max="27" width="10.25" style="126" customWidth="1"/>
    <col min="28" max="16384" width="9" style="126"/>
  </cols>
  <sheetData>
    <row r="1" spans="1:39" ht="17.25" customHeight="1" x14ac:dyDescent="0.15"/>
    <row r="2" spans="1:39" ht="16.5" customHeight="1" x14ac:dyDescent="0.2">
      <c r="B2" s="1375" t="s">
        <v>293</v>
      </c>
      <c r="C2" s="1384"/>
      <c r="D2" s="1384"/>
      <c r="G2" s="280"/>
    </row>
    <row r="3" spans="1:39" ht="3.75" customHeight="1" x14ac:dyDescent="0.2">
      <c r="B3" s="493"/>
      <c r="C3" s="279"/>
      <c r="G3" s="280"/>
    </row>
    <row r="4" spans="1:39" ht="15.95" customHeight="1" x14ac:dyDescent="0.2">
      <c r="B4" s="280"/>
      <c r="C4" s="280"/>
      <c r="D4" s="1377" t="s">
        <v>286</v>
      </c>
      <c r="E4" s="1384"/>
      <c r="F4" s="1384"/>
      <c r="G4" s="280"/>
      <c r="H4" s="322"/>
      <c r="I4" s="322"/>
      <c r="J4" s="322"/>
      <c r="K4" s="322"/>
      <c r="L4" s="322"/>
      <c r="M4" s="322"/>
      <c r="P4" s="279"/>
    </row>
    <row r="5" spans="1:39" ht="3.75" customHeight="1" x14ac:dyDescent="0.2">
      <c r="B5" s="280"/>
      <c r="C5" s="280"/>
      <c r="D5" s="494"/>
      <c r="E5" s="280"/>
      <c r="F5" s="280"/>
      <c r="G5" s="280"/>
      <c r="H5" s="322"/>
      <c r="I5" s="322"/>
      <c r="J5" s="322"/>
      <c r="K5" s="322"/>
      <c r="L5" s="322"/>
      <c r="M5" s="322"/>
      <c r="P5" s="279"/>
    </row>
    <row r="6" spans="1:39" ht="15" customHeight="1" x14ac:dyDescent="0.15">
      <c r="A6" s="324"/>
      <c r="B6" s="195"/>
      <c r="C6" s="195"/>
      <c r="D6" s="495" t="s">
        <v>282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495" t="s">
        <v>72</v>
      </c>
      <c r="Q6" s="195"/>
      <c r="R6" s="195"/>
      <c r="S6" s="195"/>
      <c r="T6" s="195"/>
      <c r="U6" s="195"/>
      <c r="V6" s="195"/>
      <c r="W6" s="195"/>
      <c r="X6" s="195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</row>
    <row r="7" spans="1:39" ht="14.45" customHeight="1" x14ac:dyDescent="0.15">
      <c r="A7" s="324"/>
      <c r="B7" s="496"/>
      <c r="C7" s="497"/>
      <c r="D7" s="1264" t="s">
        <v>345</v>
      </c>
      <c r="E7" s="499" t="s">
        <v>346</v>
      </c>
      <c r="F7" s="500" t="s">
        <v>347</v>
      </c>
      <c r="G7" s="191" t="s">
        <v>348</v>
      </c>
      <c r="H7" s="192" t="s">
        <v>349</v>
      </c>
      <c r="I7" s="192" t="s">
        <v>350</v>
      </c>
      <c r="J7" s="1379" t="s">
        <v>399</v>
      </c>
      <c r="K7" s="1380"/>
      <c r="L7" s="1381"/>
      <c r="M7" s="501"/>
      <c r="N7" s="496"/>
      <c r="O7" s="497"/>
      <c r="P7" s="1264" t="s">
        <v>345</v>
      </c>
      <c r="Q7" s="499" t="s">
        <v>346</v>
      </c>
      <c r="R7" s="500" t="s">
        <v>347</v>
      </c>
      <c r="S7" s="191" t="s">
        <v>348</v>
      </c>
      <c r="T7" s="192" t="s">
        <v>349</v>
      </c>
      <c r="U7" s="192" t="s">
        <v>218</v>
      </c>
      <c r="V7" s="1379" t="s">
        <v>399</v>
      </c>
      <c r="W7" s="1380"/>
      <c r="X7" s="1381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324"/>
    </row>
    <row r="8" spans="1:39" ht="14.45" customHeight="1" x14ac:dyDescent="0.15">
      <c r="A8" s="324"/>
      <c r="B8" s="502"/>
      <c r="C8" s="503"/>
      <c r="D8" s="504" t="s">
        <v>351</v>
      </c>
      <c r="E8" s="505" t="s">
        <v>352</v>
      </c>
      <c r="F8" s="193" t="s">
        <v>353</v>
      </c>
      <c r="G8" s="193" t="s">
        <v>354</v>
      </c>
      <c r="H8" s="194" t="s">
        <v>450</v>
      </c>
      <c r="I8" s="194" t="s">
        <v>355</v>
      </c>
      <c r="J8" s="506" t="s">
        <v>356</v>
      </c>
      <c r="K8" s="507" t="s">
        <v>357</v>
      </c>
      <c r="L8" s="508" t="s">
        <v>358</v>
      </c>
      <c r="M8" s="501"/>
      <c r="N8" s="502"/>
      <c r="O8" s="503"/>
      <c r="P8" s="504" t="s">
        <v>351</v>
      </c>
      <c r="Q8" s="505" t="s">
        <v>352</v>
      </c>
      <c r="R8" s="193" t="s">
        <v>353</v>
      </c>
      <c r="S8" s="193" t="s">
        <v>354</v>
      </c>
      <c r="T8" s="194" t="s">
        <v>450</v>
      </c>
      <c r="U8" s="194" t="s">
        <v>0</v>
      </c>
      <c r="V8" s="506" t="s">
        <v>356</v>
      </c>
      <c r="W8" s="507" t="s">
        <v>357</v>
      </c>
      <c r="X8" s="508" t="s">
        <v>358</v>
      </c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24"/>
      <c r="AM8" s="324"/>
    </row>
    <row r="9" spans="1:39" ht="14.45" customHeight="1" x14ac:dyDescent="0.15">
      <c r="A9" s="324"/>
      <c r="B9" s="1382" t="s">
        <v>339</v>
      </c>
      <c r="C9" s="509">
        <v>5</v>
      </c>
      <c r="D9" s="1040">
        <f>SUM('[1]第7表_卸売価格(規格別・性別)_1和種:卸売価格（外国種1）'!D9)</f>
        <v>1725</v>
      </c>
      <c r="E9" s="1043">
        <f>SUM('[1]第7表_卸売価格(規格別・性別)_1和種:卸売価格（外国種1）'!E9)</f>
        <v>796945.9</v>
      </c>
      <c r="F9" s="510">
        <f>SUM('[1]第7表_卸売価格(規格別・性別)_1和種:卸売価格（外国種1）'!F9)</f>
        <v>2129749390</v>
      </c>
      <c r="G9" s="820">
        <f>IF(D9=0,"   －",E9/D9)</f>
        <v>461.99762318840578</v>
      </c>
      <c r="H9" s="820">
        <f>IF(D9=0,"   －",F9/D9)</f>
        <v>1234637.3275362318</v>
      </c>
      <c r="I9" s="1016">
        <f>IF($D$32=0,"－",D9/$D$32*100)</f>
        <v>10.106632294352003</v>
      </c>
      <c r="J9" s="742">
        <v>4399</v>
      </c>
      <c r="K9" s="743">
        <v>1080</v>
      </c>
      <c r="L9" s="842">
        <f>IF(E9 = 0, 0, F9/E9)</f>
        <v>2672.3889162363466</v>
      </c>
      <c r="M9" s="511"/>
      <c r="N9" s="1382" t="s">
        <v>339</v>
      </c>
      <c r="O9" s="509">
        <v>5</v>
      </c>
      <c r="P9" s="1040">
        <f>SUM('[1]第7表_卸売価格(規格別・性別)_1和種:卸売価格（外国種1）'!P9)</f>
        <v>4208</v>
      </c>
      <c r="Q9" s="1043">
        <f>SUM('[1]第7表_卸売価格(規格別・性別)_1和種:卸売価格（外国種1）'!Q9)</f>
        <v>2194024.9</v>
      </c>
      <c r="R9" s="510">
        <f>SUM('[1]第7表_卸売価格(規格別・性別)_1和種:卸売価格（外国種1）'!R9)</f>
        <v>6239135614</v>
      </c>
      <c r="S9" s="820">
        <f>IF(P9=0,"   －",Q9/P9)</f>
        <v>521.39374999999995</v>
      </c>
      <c r="T9" s="820">
        <f>IF(P9=0,"   －",R9/P9)</f>
        <v>1482684.3189163499</v>
      </c>
      <c r="U9" s="1016">
        <f>IF($P$32=0,"－",P9/$P$32*100)</f>
        <v>39.537724325847975</v>
      </c>
      <c r="V9" s="742">
        <v>6482</v>
      </c>
      <c r="W9" s="743">
        <v>1405</v>
      </c>
      <c r="X9" s="842">
        <f>IF(Q9 = 0, 0, R9/Q9)</f>
        <v>2843.6940774920104</v>
      </c>
      <c r="Y9" s="324"/>
      <c r="Z9" s="324"/>
      <c r="AA9" s="324"/>
      <c r="AB9" s="324"/>
      <c r="AC9" s="324"/>
      <c r="AD9" s="324"/>
      <c r="AE9" s="324"/>
      <c r="AF9" s="324"/>
      <c r="AG9" s="324"/>
      <c r="AH9" s="324"/>
      <c r="AI9" s="324"/>
      <c r="AJ9" s="324"/>
      <c r="AK9" s="324"/>
      <c r="AL9" s="324"/>
      <c r="AM9" s="324"/>
    </row>
    <row r="10" spans="1:39" ht="14.45" customHeight="1" x14ac:dyDescent="0.15">
      <c r="A10" s="324"/>
      <c r="B10" s="1378"/>
      <c r="C10" s="512">
        <v>4</v>
      </c>
      <c r="D10" s="1041">
        <f>SUM('[1]第7表_卸売価格(規格別・性別)_1和種:卸売価格（外国種1）'!D10)</f>
        <v>2432</v>
      </c>
      <c r="E10" s="1044">
        <f>SUM('[1]第7表_卸売価格(規格別・性別)_1和種:卸売価格（外国種1）'!E10)</f>
        <v>1080072</v>
      </c>
      <c r="F10" s="513">
        <f>SUM('[1]第7表_卸売価格(規格別・性別)_1和種:卸売価格（外国種1）'!F10)</f>
        <v>2421447635</v>
      </c>
      <c r="G10" s="821">
        <f t="shared" ref="G10:G32" si="0">IF(D10=0,"   －",E10/D10)</f>
        <v>444.10855263157896</v>
      </c>
      <c r="H10" s="821">
        <f>IF(D10=0,"   －",F10/D10)</f>
        <v>995661.03412828944</v>
      </c>
      <c r="I10" s="1017">
        <f t="shared" ref="I10:I32" si="1">IF($D$32=0,"－",D10/$D$32*100)</f>
        <v>14.248886805718303</v>
      </c>
      <c r="J10" s="744">
        <v>3157</v>
      </c>
      <c r="K10" s="745">
        <v>1080</v>
      </c>
      <c r="L10" s="843">
        <f t="shared" ref="L10:L32" si="2">IF(E10 = 0, 0, F10/E10)</f>
        <v>2241.9316814064246</v>
      </c>
      <c r="M10" s="511"/>
      <c r="N10" s="1378"/>
      <c r="O10" s="512">
        <v>4</v>
      </c>
      <c r="P10" s="1041">
        <f>SUM('[1]第7表_卸売価格(規格別・性別)_1和種:卸売価格（外国種1）'!P10)</f>
        <v>2508</v>
      </c>
      <c r="Q10" s="1044">
        <f>SUM('[1]第7表_卸売価格(規格別・性別)_1和種:卸売価格（外国種1）'!Q10)</f>
        <v>1247289</v>
      </c>
      <c r="R10" s="513">
        <f>SUM('[1]第7表_卸売価格(規格別・性別)_1和種:卸売価格（外国種1）'!R10)</f>
        <v>3063320577</v>
      </c>
      <c r="S10" s="821">
        <f t="shared" ref="S10:S32" si="3">IF(P10=0,"   －",Q10/P10)</f>
        <v>497.32416267942585</v>
      </c>
      <c r="T10" s="821">
        <f>IF(P10=0,"   －",R10/P10)</f>
        <v>1221419.687799043</v>
      </c>
      <c r="U10" s="1017">
        <f t="shared" ref="U10:U32" si="4">IF($P$32=0,"－",P10/$P$32*100)</f>
        <v>23.56478436531053</v>
      </c>
      <c r="V10" s="744">
        <v>3278</v>
      </c>
      <c r="W10" s="745">
        <v>604</v>
      </c>
      <c r="X10" s="843">
        <f t="shared" ref="X10:X32" si="5">IF(Q10 = 0, 0, R10/Q10)</f>
        <v>2455.9829975250323</v>
      </c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324"/>
      <c r="AM10" s="324"/>
    </row>
    <row r="11" spans="1:39" ht="14.45" customHeight="1" x14ac:dyDescent="0.15">
      <c r="A11" s="324"/>
      <c r="B11" s="1378"/>
      <c r="C11" s="512">
        <v>3</v>
      </c>
      <c r="D11" s="1041">
        <f>SUM('[1]第7表_卸売価格(規格別・性別)_1和種:卸売価格（外国種1）'!D11)</f>
        <v>2073</v>
      </c>
      <c r="E11" s="1044">
        <f>SUM('[1]第7表_卸売価格(規格別・性別)_1和種:卸売価格（外国種1）'!E11)</f>
        <v>888296.7</v>
      </c>
      <c r="F11" s="513">
        <f>SUM('[1]第7表_卸売価格(規格別・性別)_1和種:卸売価格（外国種1）'!F11)</f>
        <v>1620740398</v>
      </c>
      <c r="G11" s="821">
        <f t="shared" si="0"/>
        <v>428.50781476121563</v>
      </c>
      <c r="H11" s="821">
        <f t="shared" ref="H11:H32" si="6">IF(D11=0,"   －",F11/D11)</f>
        <v>781833.28412928118</v>
      </c>
      <c r="I11" s="1017">
        <f t="shared" si="1"/>
        <v>12.145535505038668</v>
      </c>
      <c r="J11" s="744">
        <v>2658</v>
      </c>
      <c r="K11" s="745">
        <v>1080</v>
      </c>
      <c r="L11" s="843">
        <f t="shared" si="2"/>
        <v>1824.5484847574016</v>
      </c>
      <c r="M11" s="511"/>
      <c r="N11" s="1378"/>
      <c r="O11" s="512">
        <v>3</v>
      </c>
      <c r="P11" s="1041">
        <f>SUM('[1]第7表_卸売価格(規格別・性別)_1和種:卸売価格（外国種1）'!P11)</f>
        <v>772</v>
      </c>
      <c r="Q11" s="1044">
        <f>SUM('[1]第7表_卸売価格(規格別・性別)_1和種:卸売価格（外国種1）'!Q11)</f>
        <v>376683.1</v>
      </c>
      <c r="R11" s="513">
        <f>SUM('[1]第7表_卸売価格(規格別・性別)_1和種:卸売価格（外国種1）'!R11)</f>
        <v>804398181</v>
      </c>
      <c r="S11" s="821">
        <f t="shared" si="3"/>
        <v>487.93147668393777</v>
      </c>
      <c r="T11" s="821">
        <f t="shared" ref="T11:T32" si="7">IF(P11=0,"   －",R11/P11)</f>
        <v>1041966.5556994819</v>
      </c>
      <c r="U11" s="1017">
        <f t="shared" si="4"/>
        <v>7.2535939114911212</v>
      </c>
      <c r="V11" s="744">
        <v>2594</v>
      </c>
      <c r="W11" s="745">
        <v>872</v>
      </c>
      <c r="X11" s="843">
        <f t="shared" si="5"/>
        <v>2135.4772247547075</v>
      </c>
      <c r="Y11" s="324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324"/>
      <c r="AL11" s="324"/>
      <c r="AM11" s="324"/>
    </row>
    <row r="12" spans="1:39" ht="14.45" customHeight="1" x14ac:dyDescent="0.15">
      <c r="A12" s="324"/>
      <c r="B12" s="1378"/>
      <c r="C12" s="512">
        <v>2</v>
      </c>
      <c r="D12" s="1041">
        <f>SUM('[1]第7表_卸売価格(規格別・性別)_1和種:卸売価格（外国種1）'!D12)</f>
        <v>2713</v>
      </c>
      <c r="E12" s="1044">
        <f>SUM('[1]第7表_卸売価格(規格別・性別)_1和種:卸売価格（外国種1）'!E12)</f>
        <v>1081880.6000000001</v>
      </c>
      <c r="F12" s="513">
        <f>SUM('[1]第7表_卸売価格(規格別・性別)_1和種:卸売価格（外国種1）'!F12)</f>
        <v>1613953823</v>
      </c>
      <c r="G12" s="821">
        <f t="shared" si="0"/>
        <v>398.77648359749361</v>
      </c>
      <c r="H12" s="821">
        <f t="shared" si="6"/>
        <v>594896.3593807593</v>
      </c>
      <c r="I12" s="1017">
        <f t="shared" si="1"/>
        <v>15.895242559175065</v>
      </c>
      <c r="J12" s="744">
        <v>2409</v>
      </c>
      <c r="K12" s="745">
        <v>626</v>
      </c>
      <c r="L12" s="843">
        <f t="shared" si="2"/>
        <v>1491.8040151565708</v>
      </c>
      <c r="M12" s="511"/>
      <c r="N12" s="1378"/>
      <c r="O12" s="512">
        <v>2</v>
      </c>
      <c r="P12" s="1041">
        <f>SUM('[1]第7表_卸売価格(規格別・性別)_1和種:卸売価格（外国種1）'!P12)</f>
        <v>132</v>
      </c>
      <c r="Q12" s="1044">
        <f>SUM('[1]第7表_卸売価格(規格別・性別)_1和種:卸売価格（外国種1）'!Q12)</f>
        <v>63164.7</v>
      </c>
      <c r="R12" s="513">
        <f>SUM('[1]第7表_卸売価格(規格別・性別)_1和種:卸売価格（外国種1）'!R12)</f>
        <v>111307608</v>
      </c>
      <c r="S12" s="821">
        <f t="shared" si="3"/>
        <v>478.52045454545453</v>
      </c>
      <c r="T12" s="821">
        <f t="shared" si="7"/>
        <v>843239.45454545459</v>
      </c>
      <c r="U12" s="1017">
        <f t="shared" si="4"/>
        <v>1.2402518087005543</v>
      </c>
      <c r="V12" s="744">
        <v>2462</v>
      </c>
      <c r="W12" s="745">
        <v>1135</v>
      </c>
      <c r="X12" s="843">
        <f t="shared" si="5"/>
        <v>1762.1805850419619</v>
      </c>
      <c r="Y12" s="324"/>
      <c r="Z12" s="324"/>
      <c r="AA12" s="514" t="s">
        <v>434</v>
      </c>
      <c r="AB12" s="514"/>
      <c r="AC12" s="514"/>
      <c r="AD12" s="324"/>
      <c r="AE12" s="324"/>
      <c r="AF12" s="324"/>
      <c r="AG12" s="324"/>
      <c r="AH12" s="324"/>
      <c r="AI12" s="324"/>
      <c r="AJ12" s="324"/>
      <c r="AK12" s="324"/>
      <c r="AL12" s="324"/>
      <c r="AM12" s="324"/>
    </row>
    <row r="13" spans="1:39" ht="14.45" customHeight="1" x14ac:dyDescent="0.15">
      <c r="A13" s="324"/>
      <c r="B13" s="1378"/>
      <c r="C13" s="515">
        <v>1</v>
      </c>
      <c r="D13" s="1041">
        <f>SUM('[1]第7表_卸売価格(規格別・性別)_1和種:卸売価格（外国種1）'!D13)</f>
        <v>1</v>
      </c>
      <c r="E13" s="1045">
        <f>SUM('[1]第7表_卸売価格(規格別・性別)_1和種:卸売価格（外国種1）'!E13)</f>
        <v>308.8</v>
      </c>
      <c r="F13" s="516">
        <f>SUM('[1]第7表_卸売価格(規格別・性別)_1和種:卸売価格（外国種1）'!F13)</f>
        <v>304155</v>
      </c>
      <c r="G13" s="821">
        <f t="shared" si="0"/>
        <v>308.8</v>
      </c>
      <c r="H13" s="821">
        <f t="shared" si="6"/>
        <v>304155</v>
      </c>
      <c r="I13" s="1017">
        <f>IF($D$32=0,"－",D13/$D$32*100)</f>
        <v>5.8589172720881185E-3</v>
      </c>
      <c r="J13" s="744">
        <v>985</v>
      </c>
      <c r="K13" s="745">
        <v>985</v>
      </c>
      <c r="L13" s="843">
        <f t="shared" si="2"/>
        <v>984.95790155440409</v>
      </c>
      <c r="M13" s="511"/>
      <c r="N13" s="1378"/>
      <c r="O13" s="515">
        <v>1</v>
      </c>
      <c r="P13" s="1041">
        <f>SUM('[1]第7表_卸売価格(規格別・性別)_1和種:卸売価格（外国種1）'!P13)</f>
        <v>0</v>
      </c>
      <c r="Q13" s="1045">
        <f>SUM('[1]第7表_卸売価格(規格別・性別)_1和種:卸売価格（外国種1）'!Q13)</f>
        <v>0</v>
      </c>
      <c r="R13" s="516">
        <f>SUM('[1]第7表_卸売価格(規格別・性別)_1和種:卸売価格（外国種1）'!R13)</f>
        <v>0</v>
      </c>
      <c r="S13" s="821" t="str">
        <f t="shared" si="3"/>
        <v xml:space="preserve">   －</v>
      </c>
      <c r="T13" s="821" t="str">
        <f t="shared" si="7"/>
        <v xml:space="preserve">   －</v>
      </c>
      <c r="U13" s="1017">
        <f t="shared" si="4"/>
        <v>0</v>
      </c>
      <c r="V13" s="744">
        <v>0</v>
      </c>
      <c r="W13" s="745">
        <v>0</v>
      </c>
      <c r="X13" s="843">
        <f t="shared" si="5"/>
        <v>0</v>
      </c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</row>
    <row r="14" spans="1:39" ht="14.45" customHeight="1" x14ac:dyDescent="0.15">
      <c r="A14" s="324"/>
      <c r="B14" s="1383"/>
      <c r="C14" s="517" t="s">
        <v>340</v>
      </c>
      <c r="D14" s="1002">
        <f>SUM(D9:D13)</f>
        <v>8944</v>
      </c>
      <c r="E14" s="1010">
        <f>SUM(E9:E13)</f>
        <v>3847503.9999999995</v>
      </c>
      <c r="F14" s="518">
        <f>SUM(F9:F13)</f>
        <v>7786195401</v>
      </c>
      <c r="G14" s="822">
        <f t="shared" si="0"/>
        <v>430.17710196779962</v>
      </c>
      <c r="H14" s="822">
        <f t="shared" si="6"/>
        <v>870549.57524597493</v>
      </c>
      <c r="I14" s="1020">
        <f t="shared" si="1"/>
        <v>52.402156081556129</v>
      </c>
      <c r="J14" s="746">
        <v>4399</v>
      </c>
      <c r="K14" s="747">
        <v>626</v>
      </c>
      <c r="L14" s="844">
        <f t="shared" si="2"/>
        <v>2023.7004044700152</v>
      </c>
      <c r="M14" s="511"/>
      <c r="N14" s="1383"/>
      <c r="O14" s="517" t="s">
        <v>340</v>
      </c>
      <c r="P14" s="1002">
        <f>SUM(P9:P13)</f>
        <v>7620</v>
      </c>
      <c r="Q14" s="1010">
        <f>SUM(Q9:Q13)</f>
        <v>3881161.7</v>
      </c>
      <c r="R14" s="518">
        <f>SUM(R9:R13)</f>
        <v>10218161980</v>
      </c>
      <c r="S14" s="822">
        <f t="shared" si="3"/>
        <v>509.33880577427823</v>
      </c>
      <c r="T14" s="822">
        <f t="shared" si="7"/>
        <v>1340966.1391076115</v>
      </c>
      <c r="U14" s="1020">
        <f t="shared" si="4"/>
        <v>71.596354411350177</v>
      </c>
      <c r="V14" s="746">
        <v>6482</v>
      </c>
      <c r="W14" s="747">
        <v>604</v>
      </c>
      <c r="X14" s="844">
        <f t="shared" si="5"/>
        <v>2632.7586351272093</v>
      </c>
      <c r="Y14" s="324"/>
      <c r="Z14" s="324"/>
      <c r="AA14" s="324"/>
      <c r="AB14" s="324"/>
      <c r="AC14" s="324"/>
      <c r="AD14" s="324"/>
      <c r="AE14" s="324"/>
      <c r="AF14" s="324"/>
      <c r="AG14" s="324"/>
      <c r="AH14" s="324"/>
      <c r="AI14" s="324"/>
      <c r="AJ14" s="324"/>
      <c r="AK14" s="324"/>
      <c r="AL14" s="324"/>
      <c r="AM14" s="324"/>
    </row>
    <row r="15" spans="1:39" ht="14.45" customHeight="1" x14ac:dyDescent="0.15">
      <c r="A15" s="324"/>
      <c r="B15" s="1382" t="s">
        <v>341</v>
      </c>
      <c r="C15" s="509">
        <v>5</v>
      </c>
      <c r="D15" s="1042">
        <f>SUM('[1]第7表_卸売価格(規格別・性別)_1和種:卸売価格（外国種1）'!D15)</f>
        <v>52</v>
      </c>
      <c r="E15" s="1043">
        <f>SUM('[1]第7表_卸売価格(規格別・性別)_1和種:卸売価格（外国種1）'!E15)</f>
        <v>23359.8</v>
      </c>
      <c r="F15" s="510">
        <f>SUM('[1]第7表_卸売価格(規格別・性別)_1和種:卸売価格（外国種1）'!F15)</f>
        <v>54575586</v>
      </c>
      <c r="G15" s="820">
        <f t="shared" si="0"/>
        <v>449.22692307692307</v>
      </c>
      <c r="H15" s="823">
        <f t="shared" si="6"/>
        <v>1049530.5</v>
      </c>
      <c r="I15" s="1016">
        <f t="shared" si="1"/>
        <v>0.30466369814858218</v>
      </c>
      <c r="J15" s="742">
        <v>2892</v>
      </c>
      <c r="K15" s="743">
        <v>1512</v>
      </c>
      <c r="L15" s="842">
        <f>IF(E15 = 0, 0, F15/E15)</f>
        <v>2336.3036498600159</v>
      </c>
      <c r="M15" s="501"/>
      <c r="N15" s="1382" t="s">
        <v>341</v>
      </c>
      <c r="O15" s="509">
        <v>5</v>
      </c>
      <c r="P15" s="1042">
        <f>SUM('[1]第7表_卸売価格(規格別・性別)_1和種:卸売価格（外国種1）'!P15)</f>
        <v>70</v>
      </c>
      <c r="Q15" s="1043">
        <f>SUM('[1]第7表_卸売価格(規格別・性別)_1和種:卸売価格（外国種1）'!Q15)</f>
        <v>36354.100000000006</v>
      </c>
      <c r="R15" s="510">
        <f>SUM('[1]第7表_卸売価格(規格別・性別)_1和種:卸売価格（外国種1）'!R15)</f>
        <v>82023644</v>
      </c>
      <c r="S15" s="820">
        <f t="shared" si="3"/>
        <v>519.34428571428577</v>
      </c>
      <c r="T15" s="823">
        <f t="shared" si="7"/>
        <v>1171766.3428571429</v>
      </c>
      <c r="U15" s="1016">
        <f t="shared" si="4"/>
        <v>0.65770929249271826</v>
      </c>
      <c r="V15" s="742">
        <v>3280</v>
      </c>
      <c r="W15" s="743">
        <v>1620</v>
      </c>
      <c r="X15" s="842">
        <f>IF(Q15 = 0, 0, R15/Q15)</f>
        <v>2256.2419094407505</v>
      </c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</row>
    <row r="16" spans="1:39" ht="14.45" customHeight="1" x14ac:dyDescent="0.15">
      <c r="A16" s="324"/>
      <c r="B16" s="1378"/>
      <c r="C16" s="512">
        <v>4</v>
      </c>
      <c r="D16" s="1041">
        <f>SUM('[1]第7表_卸売価格(規格別・性別)_1和種:卸売価格（外国種1）'!D16)</f>
        <v>462</v>
      </c>
      <c r="E16" s="1044">
        <f>SUM('[1]第7表_卸売価格(規格別・性別)_1和種:卸売価格（外国種1）'!E16)</f>
        <v>209622.7</v>
      </c>
      <c r="F16" s="513">
        <f>SUM('[1]第7表_卸売価格(規格別・性別)_1和種:卸売価格（外国種1）'!F16)</f>
        <v>388648788</v>
      </c>
      <c r="G16" s="821">
        <f t="shared" si="0"/>
        <v>453.7287878787879</v>
      </c>
      <c r="H16" s="821">
        <f t="shared" si="6"/>
        <v>841231.14285714284</v>
      </c>
      <c r="I16" s="1017">
        <f t="shared" si="1"/>
        <v>2.7068197797047104</v>
      </c>
      <c r="J16" s="744">
        <v>2890</v>
      </c>
      <c r="K16" s="745">
        <v>1080</v>
      </c>
      <c r="L16" s="843">
        <f t="shared" si="2"/>
        <v>1854.0396054434943</v>
      </c>
      <c r="M16" s="501"/>
      <c r="N16" s="1378"/>
      <c r="O16" s="512">
        <v>4</v>
      </c>
      <c r="P16" s="1041">
        <f>SUM('[1]第7表_卸売価格(規格別・性別)_1和種:卸売価格（外国種1）'!P16)</f>
        <v>465</v>
      </c>
      <c r="Q16" s="1044">
        <f>SUM('[1]第7表_卸売価格(規格別・性別)_1和種:卸売価格（外国種1）'!Q16)</f>
        <v>253172.1</v>
      </c>
      <c r="R16" s="513">
        <f>SUM('[1]第7表_卸売価格(規格別・性別)_1和種:卸売価格（外国種1）'!R16)</f>
        <v>473207643</v>
      </c>
      <c r="S16" s="821">
        <f t="shared" si="3"/>
        <v>544.4561290322581</v>
      </c>
      <c r="T16" s="821">
        <f t="shared" si="7"/>
        <v>1017650.8451612904</v>
      </c>
      <c r="U16" s="1017">
        <f t="shared" si="4"/>
        <v>4.3690688715587713</v>
      </c>
      <c r="V16" s="744">
        <v>2864</v>
      </c>
      <c r="W16" s="745">
        <v>1080</v>
      </c>
      <c r="X16" s="843">
        <f t="shared" si="5"/>
        <v>1869.1144995834848</v>
      </c>
      <c r="Y16" s="324"/>
      <c r="Z16" s="324"/>
      <c r="AA16" s="324"/>
      <c r="AB16" s="324"/>
      <c r="AC16" s="324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</row>
    <row r="17" spans="1:39" ht="14.45" customHeight="1" x14ac:dyDescent="0.15">
      <c r="A17" s="324"/>
      <c r="B17" s="1378"/>
      <c r="C17" s="512">
        <v>3</v>
      </c>
      <c r="D17" s="1041">
        <f>SUM('[1]第7表_卸売価格(規格別・性別)_1和種:卸売価格（外国種1）'!D17)</f>
        <v>1566</v>
      </c>
      <c r="E17" s="1044">
        <f>SUM('[1]第7表_卸売価格(規格別・性別)_1和種:卸売価格（外国種1）'!E17)</f>
        <v>693745</v>
      </c>
      <c r="F17" s="513">
        <f>SUM('[1]第7表_卸売価格(規格別・性別)_1和種:卸売価格（外国種1）'!F17)</f>
        <v>1114524363</v>
      </c>
      <c r="G17" s="821">
        <f t="shared" si="0"/>
        <v>443.00446998722862</v>
      </c>
      <c r="H17" s="821">
        <f t="shared" si="6"/>
        <v>711701.38122605369</v>
      </c>
      <c r="I17" s="1017">
        <f t="shared" si="1"/>
        <v>9.1750644480899926</v>
      </c>
      <c r="J17" s="744">
        <v>2523</v>
      </c>
      <c r="K17" s="745">
        <v>689</v>
      </c>
      <c r="L17" s="843">
        <f t="shared" si="2"/>
        <v>1606.533182941859</v>
      </c>
      <c r="M17" s="501"/>
      <c r="N17" s="1378"/>
      <c r="O17" s="512">
        <v>3</v>
      </c>
      <c r="P17" s="1041">
        <f>SUM('[1]第7表_卸売価格(規格別・性別)_1和種:卸売価格（外国種1）'!P17)</f>
        <v>1022</v>
      </c>
      <c r="Q17" s="1044">
        <f>SUM('[1]第7表_卸売価格(規格別・性別)_1和種:卸売価格（外国種1）'!Q17)</f>
        <v>537384.4</v>
      </c>
      <c r="R17" s="513">
        <f>SUM('[1]第7表_卸売価格(規格別・性別)_1和種:卸売価格（外国種1）'!R17)</f>
        <v>873219854</v>
      </c>
      <c r="S17" s="821">
        <f t="shared" si="3"/>
        <v>525.81643835616444</v>
      </c>
      <c r="T17" s="821">
        <f t="shared" si="7"/>
        <v>854422.55772994133</v>
      </c>
      <c r="U17" s="1017">
        <f t="shared" si="4"/>
        <v>9.6025556703936861</v>
      </c>
      <c r="V17" s="744">
        <v>2476</v>
      </c>
      <c r="W17" s="745">
        <v>1027</v>
      </c>
      <c r="X17" s="843">
        <f t="shared" si="5"/>
        <v>1624.9445536565631</v>
      </c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24"/>
      <c r="AM17" s="324"/>
    </row>
    <row r="18" spans="1:39" ht="14.45" customHeight="1" x14ac:dyDescent="0.15">
      <c r="A18" s="324"/>
      <c r="B18" s="1378"/>
      <c r="C18" s="512">
        <v>2</v>
      </c>
      <c r="D18" s="1041">
        <f>SUM('[1]第7表_卸売価格(規格別・性別)_1和種:卸売価格（外国種1）'!D18)</f>
        <v>3949</v>
      </c>
      <c r="E18" s="1044">
        <f>SUM('[1]第7表_卸売価格(規格別・性別)_1和種:卸売価格（外国種1）'!E18)</f>
        <v>1525317.1</v>
      </c>
      <c r="F18" s="513">
        <f>SUM('[1]第7表_卸売価格(規格別・性別)_1和種:卸売価格（外国種1）'!F18)</f>
        <v>2080623782</v>
      </c>
      <c r="G18" s="821">
        <f t="shared" si="0"/>
        <v>386.25401367434796</v>
      </c>
      <c r="H18" s="821">
        <f t="shared" si="6"/>
        <v>526873.58369207394</v>
      </c>
      <c r="I18" s="1017">
        <f t="shared" si="1"/>
        <v>23.136864307475978</v>
      </c>
      <c r="J18" s="744">
        <v>2268</v>
      </c>
      <c r="K18" s="745">
        <v>379</v>
      </c>
      <c r="L18" s="843">
        <f t="shared" si="2"/>
        <v>1364.0598286087529</v>
      </c>
      <c r="M18" s="501"/>
      <c r="N18" s="1378"/>
      <c r="O18" s="512">
        <v>2</v>
      </c>
      <c r="P18" s="1041">
        <f>SUM('[1]第7表_卸売価格(規格別・性別)_1和種:卸売価格（外国種1）'!P18)</f>
        <v>846</v>
      </c>
      <c r="Q18" s="1044">
        <f>SUM('[1]第7表_卸売価格(規格別・性別)_1和種:卸売価格（外国種1）'!Q18)</f>
        <v>417114.7</v>
      </c>
      <c r="R18" s="513">
        <f>SUM('[1]第7表_卸売価格(規格別・性別)_1和種:卸売価格（外国種1）'!R18)</f>
        <v>573675184</v>
      </c>
      <c r="S18" s="821">
        <f t="shared" si="3"/>
        <v>493.04338061465722</v>
      </c>
      <c r="T18" s="821">
        <f t="shared" si="7"/>
        <v>678103.05437352241</v>
      </c>
      <c r="U18" s="1017">
        <f t="shared" si="4"/>
        <v>7.9488865921262803</v>
      </c>
      <c r="V18" s="744">
        <v>2449</v>
      </c>
      <c r="W18" s="745">
        <v>440</v>
      </c>
      <c r="X18" s="843">
        <f t="shared" si="5"/>
        <v>1375.3415643227149</v>
      </c>
      <c r="Y18" s="324"/>
      <c r="Z18" s="324"/>
      <c r="AA18" s="324"/>
      <c r="AB18" s="324"/>
      <c r="AC18" s="324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</row>
    <row r="19" spans="1:39" ht="14.45" customHeight="1" x14ac:dyDescent="0.15">
      <c r="A19" s="324"/>
      <c r="B19" s="1378"/>
      <c r="C19" s="515">
        <v>1</v>
      </c>
      <c r="D19" s="1041">
        <f>SUM('[1]第7表_卸売価格(規格別・性別)_1和種:卸売価格（外国種1）'!D19)</f>
        <v>70</v>
      </c>
      <c r="E19" s="1044">
        <f>SUM('[1]第7表_卸売価格(規格別・性別)_1和種:卸売価格（外国種1）'!E19)</f>
        <v>24423.199999999997</v>
      </c>
      <c r="F19" s="513">
        <f>SUM('[1]第7表_卸売価格(規格別・性別)_1和種:卸売価格（外国種1）'!F19)</f>
        <v>17414360</v>
      </c>
      <c r="G19" s="821">
        <f t="shared" si="0"/>
        <v>348.9028571428571</v>
      </c>
      <c r="H19" s="821">
        <f t="shared" si="6"/>
        <v>248776.57142857142</v>
      </c>
      <c r="I19" s="1017">
        <f t="shared" si="1"/>
        <v>0.41012420904616831</v>
      </c>
      <c r="J19" s="744">
        <v>1483</v>
      </c>
      <c r="K19" s="745">
        <v>410</v>
      </c>
      <c r="L19" s="843">
        <f t="shared" si="2"/>
        <v>713.02532018736292</v>
      </c>
      <c r="M19" s="501"/>
      <c r="N19" s="1378"/>
      <c r="O19" s="515">
        <v>1</v>
      </c>
      <c r="P19" s="1041">
        <f>SUM('[1]第7表_卸売価格(規格別・性別)_1和種:卸売価格（外国種1）'!P19)</f>
        <v>1</v>
      </c>
      <c r="Q19" s="1044">
        <f>SUM('[1]第7表_卸売価格(規格別・性別)_1和種:卸売価格（外国種1）'!Q19)</f>
        <v>313.8</v>
      </c>
      <c r="R19" s="513">
        <f>SUM('[1]第7表_卸売価格(規格別・性別)_1和種:卸売価格（外国種1）'!R19)</f>
        <v>212153</v>
      </c>
      <c r="S19" s="821">
        <f t="shared" si="3"/>
        <v>313.8</v>
      </c>
      <c r="T19" s="821">
        <f t="shared" si="7"/>
        <v>212153</v>
      </c>
      <c r="U19" s="1017">
        <f t="shared" si="4"/>
        <v>9.3958470356102601E-3</v>
      </c>
      <c r="V19" s="744">
        <v>676</v>
      </c>
      <c r="W19" s="745">
        <v>676</v>
      </c>
      <c r="X19" s="843">
        <f t="shared" si="5"/>
        <v>676.07711918419375</v>
      </c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</row>
    <row r="20" spans="1:39" ht="14.45" customHeight="1" x14ac:dyDescent="0.15">
      <c r="A20" s="324"/>
      <c r="B20" s="1383"/>
      <c r="C20" s="517" t="s">
        <v>340</v>
      </c>
      <c r="D20" s="1002">
        <f>SUM(D15:D19)</f>
        <v>6099</v>
      </c>
      <c r="E20" s="1010">
        <f>SUM(E15:E19)</f>
        <v>2476467.8000000003</v>
      </c>
      <c r="F20" s="518">
        <f>SUM(F15:F19)</f>
        <v>3655786879</v>
      </c>
      <c r="G20" s="822">
        <f t="shared" si="0"/>
        <v>406.04489260534518</v>
      </c>
      <c r="H20" s="822">
        <f t="shared" si="6"/>
        <v>599407.58796524024</v>
      </c>
      <c r="I20" s="1020">
        <f t="shared" si="1"/>
        <v>35.733536442465429</v>
      </c>
      <c r="J20" s="746">
        <v>2892</v>
      </c>
      <c r="K20" s="747">
        <v>379</v>
      </c>
      <c r="L20" s="844">
        <f t="shared" si="2"/>
        <v>1476.210140507379</v>
      </c>
      <c r="M20" s="501"/>
      <c r="N20" s="1383"/>
      <c r="O20" s="517" t="s">
        <v>340</v>
      </c>
      <c r="P20" s="1002">
        <f>SUM(P15:P19)</f>
        <v>2404</v>
      </c>
      <c r="Q20" s="1010">
        <f>SUM(Q15:Q19)</f>
        <v>1244339.1000000001</v>
      </c>
      <c r="R20" s="518">
        <f>SUM(R15:R19)</f>
        <v>2002338478</v>
      </c>
      <c r="S20" s="822">
        <f t="shared" si="3"/>
        <v>517.61193843594015</v>
      </c>
      <c r="T20" s="822">
        <f t="shared" si="7"/>
        <v>832919.5</v>
      </c>
      <c r="U20" s="1020">
        <f t="shared" si="4"/>
        <v>22.587616273607068</v>
      </c>
      <c r="V20" s="746">
        <v>3280</v>
      </c>
      <c r="W20" s="747">
        <v>440</v>
      </c>
      <c r="X20" s="844">
        <f t="shared" si="5"/>
        <v>1609.1582093659194</v>
      </c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</row>
    <row r="21" spans="1:39" ht="14.45" customHeight="1" x14ac:dyDescent="0.15">
      <c r="A21" s="324"/>
      <c r="B21" s="1382" t="s">
        <v>342</v>
      </c>
      <c r="C21" s="509">
        <v>5</v>
      </c>
      <c r="D21" s="1042">
        <f>SUM('[1]第7表_卸売価格(規格別・性別)_1和種:卸売価格（外国種1）'!D21)</f>
        <v>1</v>
      </c>
      <c r="E21" s="1043">
        <f>SUM('[1]第7表_卸売価格(規格別・性別)_1和種:卸売価格（外国種1）'!E21)</f>
        <v>570.20000000000005</v>
      </c>
      <c r="F21" s="510">
        <f>SUM('[1]第7表_卸売価格(規格別・性別)_1和種:卸売価格（外国種1）'!F21)</f>
        <v>1170666</v>
      </c>
      <c r="G21" s="820">
        <f t="shared" si="0"/>
        <v>570.20000000000005</v>
      </c>
      <c r="H21" s="823">
        <f t="shared" si="6"/>
        <v>1170666</v>
      </c>
      <c r="I21" s="1016">
        <f t="shared" si="1"/>
        <v>5.8589172720881185E-3</v>
      </c>
      <c r="J21" s="742">
        <v>2053</v>
      </c>
      <c r="K21" s="743">
        <v>2053</v>
      </c>
      <c r="L21" s="842">
        <f>IF(E21 = 0, 0, F21/E21)</f>
        <v>2053.0796211855486</v>
      </c>
      <c r="M21" s="501"/>
      <c r="N21" s="1382" t="s">
        <v>342</v>
      </c>
      <c r="O21" s="509">
        <v>5</v>
      </c>
      <c r="P21" s="1042">
        <f>SUM('[1]第7表_卸売価格(規格別・性別)_1和種:卸売価格（外国種1）'!P21)</f>
        <v>0</v>
      </c>
      <c r="Q21" s="1043">
        <f>SUM('[1]第7表_卸売価格(規格別・性別)_1和種:卸売価格（外国種1）'!Q21)</f>
        <v>0</v>
      </c>
      <c r="R21" s="510">
        <f>SUM('[1]第7表_卸売価格(規格別・性別)_1和種:卸売価格（外国種1）'!R21)</f>
        <v>0</v>
      </c>
      <c r="S21" s="820" t="str">
        <f t="shared" si="3"/>
        <v xml:space="preserve">   －</v>
      </c>
      <c r="T21" s="823" t="str">
        <f t="shared" si="7"/>
        <v xml:space="preserve">   －</v>
      </c>
      <c r="U21" s="1016">
        <f t="shared" si="4"/>
        <v>0</v>
      </c>
      <c r="V21" s="742">
        <v>0</v>
      </c>
      <c r="W21" s="743">
        <v>0</v>
      </c>
      <c r="X21" s="842">
        <f>IF(Q21 = 0, 0, R21/Q21)</f>
        <v>0</v>
      </c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</row>
    <row r="22" spans="1:39" ht="14.45" customHeight="1" x14ac:dyDescent="0.15">
      <c r="A22" s="324"/>
      <c r="B22" s="1378"/>
      <c r="C22" s="512">
        <v>4</v>
      </c>
      <c r="D22" s="1041">
        <f>SUM('[1]第7表_卸売価格(規格別・性別)_1和種:卸売価格（外国種1）'!D22)</f>
        <v>16</v>
      </c>
      <c r="E22" s="1044">
        <f>SUM('[1]第7表_卸売価格(規格別・性別)_1和種:卸売価格（外国種1）'!E22)</f>
        <v>7513.8</v>
      </c>
      <c r="F22" s="513">
        <f>SUM('[1]第7表_卸売価格(規格別・性別)_1和種:卸売価格（外国種1）'!F22)</f>
        <v>11958106</v>
      </c>
      <c r="G22" s="821">
        <f t="shared" si="0"/>
        <v>469.61250000000001</v>
      </c>
      <c r="H22" s="821">
        <f t="shared" si="6"/>
        <v>747381.625</v>
      </c>
      <c r="I22" s="1017">
        <f t="shared" si="1"/>
        <v>9.3742676353409896E-2</v>
      </c>
      <c r="J22" s="744">
        <v>1844</v>
      </c>
      <c r="K22" s="745">
        <v>1341</v>
      </c>
      <c r="L22" s="843">
        <f t="shared" si="2"/>
        <v>1591.4857994623226</v>
      </c>
      <c r="M22" s="501"/>
      <c r="N22" s="1378"/>
      <c r="O22" s="512">
        <v>4</v>
      </c>
      <c r="P22" s="1041">
        <f>SUM('[1]第7表_卸売価格(規格別・性別)_1和種:卸売価格（外国種1）'!P22)</f>
        <v>32</v>
      </c>
      <c r="Q22" s="1044">
        <f>SUM('[1]第7表_卸売価格(規格別・性別)_1和種:卸売価格（外国種1）'!Q22)</f>
        <v>18777</v>
      </c>
      <c r="R22" s="513">
        <f>SUM('[1]第7表_卸売価格(規格別・性別)_1和種:卸売価格（外国種1）'!R22)</f>
        <v>30918502</v>
      </c>
      <c r="S22" s="821">
        <f t="shared" si="3"/>
        <v>586.78125</v>
      </c>
      <c r="T22" s="821">
        <f t="shared" si="7"/>
        <v>966203.1875</v>
      </c>
      <c r="U22" s="1017">
        <f t="shared" si="4"/>
        <v>0.30066710513952832</v>
      </c>
      <c r="V22" s="744">
        <v>1949</v>
      </c>
      <c r="W22" s="745">
        <v>1392</v>
      </c>
      <c r="X22" s="843">
        <f t="shared" si="5"/>
        <v>1646.6156468019385</v>
      </c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</row>
    <row r="23" spans="1:39" ht="14.45" customHeight="1" x14ac:dyDescent="0.15">
      <c r="A23" s="324"/>
      <c r="B23" s="1378"/>
      <c r="C23" s="512">
        <v>3</v>
      </c>
      <c r="D23" s="1041">
        <f>SUM('[1]第7表_卸売価格(規格別・性別)_1和種:卸売価格（外国種1）'!D23)</f>
        <v>144</v>
      </c>
      <c r="E23" s="1044">
        <f>SUM('[1]第7表_卸売価格(規格別・性別)_1和種:卸売価格（外国種1）'!E23)</f>
        <v>69459.199999999997</v>
      </c>
      <c r="F23" s="513">
        <f>SUM('[1]第7表_卸売価格(規格別・性別)_1和種:卸売価格（外国種1）'!F23)</f>
        <v>104735220</v>
      </c>
      <c r="G23" s="821">
        <f t="shared" si="0"/>
        <v>482.35555555555555</v>
      </c>
      <c r="H23" s="821">
        <f t="shared" si="6"/>
        <v>727327.91666666663</v>
      </c>
      <c r="I23" s="1017">
        <f t="shared" si="1"/>
        <v>0.84368408718068899</v>
      </c>
      <c r="J23" s="744">
        <v>1844</v>
      </c>
      <c r="K23" s="745">
        <v>1081</v>
      </c>
      <c r="L23" s="843">
        <f t="shared" si="2"/>
        <v>1507.8667764673362</v>
      </c>
      <c r="M23" s="501"/>
      <c r="N23" s="1378"/>
      <c r="O23" s="512">
        <v>3</v>
      </c>
      <c r="P23" s="1041">
        <f>SUM('[1]第7表_卸売価格(規格別・性別)_1和種:卸売価格（外国種1）'!P23)</f>
        <v>178</v>
      </c>
      <c r="Q23" s="1044">
        <f>SUM('[1]第7表_卸売価格(規格別・性別)_1和種:卸売価格（外国種1）'!Q23)</f>
        <v>100200.8</v>
      </c>
      <c r="R23" s="513">
        <f>SUM('[1]第7表_卸売価格(規格別・性別)_1和種:卸売価格（外国種1）'!R23)</f>
        <v>146485657</v>
      </c>
      <c r="S23" s="821">
        <f t="shared" si="3"/>
        <v>562.92584269662927</v>
      </c>
      <c r="T23" s="821">
        <f t="shared" si="7"/>
        <v>822953.12921348319</v>
      </c>
      <c r="U23" s="1017">
        <f t="shared" si="4"/>
        <v>1.6724607723386262</v>
      </c>
      <c r="V23" s="744">
        <v>2237</v>
      </c>
      <c r="W23" s="745">
        <v>561</v>
      </c>
      <c r="X23" s="843">
        <f t="shared" si="5"/>
        <v>1461.9210325666063</v>
      </c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</row>
    <row r="24" spans="1:39" ht="14.45" customHeight="1" x14ac:dyDescent="0.15">
      <c r="A24" s="324"/>
      <c r="B24" s="1378"/>
      <c r="C24" s="512">
        <v>2</v>
      </c>
      <c r="D24" s="1041">
        <f>SUM('[1]第7表_卸売価格(規格別・性別)_1和種:卸売価格（外国種1）'!D24)</f>
        <v>685</v>
      </c>
      <c r="E24" s="1044">
        <f>SUM('[1]第7表_卸売価格(規格別・性別)_1和種:卸売価格（外国種1）'!E24)</f>
        <v>281334.90000000002</v>
      </c>
      <c r="F24" s="513">
        <f>SUM('[1]第7表_卸売価格(規格別・性別)_1和種:卸売価格（外国種1）'!F24)</f>
        <v>281429150</v>
      </c>
      <c r="G24" s="821">
        <f t="shared" si="0"/>
        <v>410.70788321167885</v>
      </c>
      <c r="H24" s="821">
        <f t="shared" si="6"/>
        <v>410845.47445255477</v>
      </c>
      <c r="I24" s="1017">
        <f t="shared" si="1"/>
        <v>4.0133583313803607</v>
      </c>
      <c r="J24" s="744">
        <v>1879</v>
      </c>
      <c r="K24" s="745">
        <v>217</v>
      </c>
      <c r="L24" s="843">
        <f t="shared" si="2"/>
        <v>1000.3350099827642</v>
      </c>
      <c r="M24" s="501"/>
      <c r="N24" s="1378"/>
      <c r="O24" s="512">
        <v>2</v>
      </c>
      <c r="P24" s="1041">
        <f>SUM('[1]第7表_卸売価格(規格別・性別)_1和種:卸売価格（外国種1）'!P24)</f>
        <v>372</v>
      </c>
      <c r="Q24" s="1044">
        <f>SUM('[1]第7表_卸売価格(規格別・性別)_1和種:卸売価格（外国種1）'!Q24)</f>
        <v>177097.8</v>
      </c>
      <c r="R24" s="513">
        <f>SUM('[1]第7表_卸売価格(規格別・性別)_1和種:卸売価格（外国種1）'!R24)</f>
        <v>210769275</v>
      </c>
      <c r="S24" s="821">
        <f t="shared" si="3"/>
        <v>476.06935483870967</v>
      </c>
      <c r="T24" s="821">
        <f t="shared" si="7"/>
        <v>566584.07258064521</v>
      </c>
      <c r="U24" s="1017">
        <f t="shared" si="4"/>
        <v>3.4952550972470164</v>
      </c>
      <c r="V24" s="744">
        <v>1824</v>
      </c>
      <c r="W24" s="745">
        <v>534</v>
      </c>
      <c r="X24" s="843">
        <f t="shared" si="5"/>
        <v>1190.1292675572481</v>
      </c>
      <c r="Y24" s="324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</row>
    <row r="25" spans="1:39" ht="14.45" customHeight="1" x14ac:dyDescent="0.15">
      <c r="A25" s="324"/>
      <c r="B25" s="1378"/>
      <c r="C25" s="515">
        <v>1</v>
      </c>
      <c r="D25" s="1041">
        <f>SUM('[1]第7表_卸売価格(規格別・性別)_1和種:卸売価格（外国種1）'!D25)</f>
        <v>1179</v>
      </c>
      <c r="E25" s="1044">
        <f>SUM('[1]第7表_卸売価格(規格別・性別)_1和種:卸売価格（外国種1）'!E25)</f>
        <v>335080.59999999998</v>
      </c>
      <c r="F25" s="513">
        <f>SUM('[1]第7表_卸売価格(規格別・性別)_1和種:卸売価格（外国種1）'!F25)</f>
        <v>196589512</v>
      </c>
      <c r="G25" s="821">
        <f t="shared" si="0"/>
        <v>284.20746395250211</v>
      </c>
      <c r="H25" s="821">
        <f t="shared" si="6"/>
        <v>166742.58863443596</v>
      </c>
      <c r="I25" s="1017">
        <f t="shared" si="1"/>
        <v>6.9076634637918914</v>
      </c>
      <c r="J25" s="744">
        <v>1516</v>
      </c>
      <c r="K25" s="745">
        <v>55</v>
      </c>
      <c r="L25" s="843">
        <f t="shared" si="2"/>
        <v>586.69320754469231</v>
      </c>
      <c r="M25" s="501"/>
      <c r="N25" s="1378"/>
      <c r="O25" s="515">
        <v>1</v>
      </c>
      <c r="P25" s="1041">
        <f>SUM('[1]第7表_卸売価格(規格別・性別)_1和種:卸売価格（外国種1）'!P25)</f>
        <v>37</v>
      </c>
      <c r="Q25" s="1044">
        <f>SUM('[1]第7表_卸売価格(規格別・性別)_1和種:卸売価格（外国種1）'!Q25)</f>
        <v>7977.7</v>
      </c>
      <c r="R25" s="513">
        <f>SUM('[1]第7表_卸売価格(規格別・性別)_1和種:卸売価格（外国種1）'!R25)</f>
        <v>5978929</v>
      </c>
      <c r="S25" s="821">
        <f t="shared" si="3"/>
        <v>215.61351351351351</v>
      </c>
      <c r="T25" s="821">
        <f t="shared" si="7"/>
        <v>161592.67567567568</v>
      </c>
      <c r="U25" s="1017">
        <f t="shared" si="4"/>
        <v>0.34764634031757963</v>
      </c>
      <c r="V25" s="744">
        <v>1301</v>
      </c>
      <c r="W25" s="745">
        <v>232</v>
      </c>
      <c r="X25" s="843">
        <f t="shared" si="5"/>
        <v>749.45523145768834</v>
      </c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</row>
    <row r="26" spans="1:39" ht="14.45" customHeight="1" x14ac:dyDescent="0.15">
      <c r="A26" s="324"/>
      <c r="B26" s="1383"/>
      <c r="C26" s="517" t="s">
        <v>340</v>
      </c>
      <c r="D26" s="1002">
        <f>SUM(D21:D25)</f>
        <v>2025</v>
      </c>
      <c r="E26" s="1010">
        <f>SUM(E21:E25)</f>
        <v>693958.7</v>
      </c>
      <c r="F26" s="518">
        <f>SUM(F21:F25)</f>
        <v>595882654</v>
      </c>
      <c r="G26" s="822">
        <f t="shared" si="0"/>
        <v>342.69565432098761</v>
      </c>
      <c r="H26" s="824">
        <f t="shared" si="6"/>
        <v>294263.03901234566</v>
      </c>
      <c r="I26" s="1020">
        <f t="shared" si="1"/>
        <v>11.864307475978439</v>
      </c>
      <c r="J26" s="746">
        <v>2053</v>
      </c>
      <c r="K26" s="747">
        <v>55</v>
      </c>
      <c r="L26" s="844">
        <f t="shared" si="2"/>
        <v>858.67163852834472</v>
      </c>
      <c r="M26" s="501"/>
      <c r="N26" s="1383"/>
      <c r="O26" s="517" t="s">
        <v>340</v>
      </c>
      <c r="P26" s="1002">
        <f>SUM(P21:P25)</f>
        <v>619</v>
      </c>
      <c r="Q26" s="1010">
        <f>SUM(Q21:Q25)</f>
        <v>304053.3</v>
      </c>
      <c r="R26" s="518">
        <f>SUM(R21:R25)</f>
        <v>394152363</v>
      </c>
      <c r="S26" s="822">
        <f t="shared" si="3"/>
        <v>491.20080775444262</v>
      </c>
      <c r="T26" s="822">
        <f t="shared" si="7"/>
        <v>636756.64458804519</v>
      </c>
      <c r="U26" s="1020">
        <f t="shared" si="4"/>
        <v>5.8160293150427513</v>
      </c>
      <c r="V26" s="746">
        <v>2237</v>
      </c>
      <c r="W26" s="747">
        <v>232</v>
      </c>
      <c r="X26" s="844">
        <f t="shared" si="5"/>
        <v>1296.3265420898244</v>
      </c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</row>
    <row r="27" spans="1:39" ht="15.95" customHeight="1" x14ac:dyDescent="0.15">
      <c r="A27" s="324"/>
      <c r="B27" s="1378" t="s">
        <v>340</v>
      </c>
      <c r="C27" s="519">
        <v>5</v>
      </c>
      <c r="D27" s="1000">
        <f>SUM(D9,D15,D21)</f>
        <v>1778</v>
      </c>
      <c r="E27" s="1029">
        <f>SUM(E9,E15,E21)</f>
        <v>820875.9</v>
      </c>
      <c r="F27" s="520">
        <f>SUM(F9,F15,F21)</f>
        <v>2185495642</v>
      </c>
      <c r="G27" s="823">
        <f t="shared" si="0"/>
        <v>461.68498312710915</v>
      </c>
      <c r="H27" s="820">
        <f t="shared" si="6"/>
        <v>1229187.650168729</v>
      </c>
      <c r="I27" s="1019">
        <f t="shared" si="1"/>
        <v>10.417154909772675</v>
      </c>
      <c r="J27" s="742">
        <v>4399</v>
      </c>
      <c r="K27" s="743">
        <v>1080</v>
      </c>
      <c r="L27" s="842">
        <f>IF(E27 = 0, 0, F27/E27)</f>
        <v>2662.3946957146627</v>
      </c>
      <c r="M27" s="501"/>
      <c r="N27" s="1382" t="s">
        <v>340</v>
      </c>
      <c r="O27" s="509">
        <v>5</v>
      </c>
      <c r="P27" s="1012">
        <f>SUM(P9,P15,P21)</f>
        <v>4278</v>
      </c>
      <c r="Q27" s="1033">
        <f>SUM(Q9,Q15,Q21)</f>
        <v>2230379</v>
      </c>
      <c r="R27" s="521">
        <f>SUM(R9,R15,R21)</f>
        <v>6321159258</v>
      </c>
      <c r="S27" s="820">
        <f t="shared" si="3"/>
        <v>521.36021505376345</v>
      </c>
      <c r="T27" s="823">
        <f t="shared" si="7"/>
        <v>1477596.8345021037</v>
      </c>
      <c r="U27" s="1016">
        <f t="shared" si="4"/>
        <v>40.195433618340694</v>
      </c>
      <c r="V27" s="742">
        <v>6482</v>
      </c>
      <c r="W27" s="743">
        <v>1405</v>
      </c>
      <c r="X27" s="842">
        <f>IF(Q27 = 0, 0, R27/Q27)</f>
        <v>2834.118891004623</v>
      </c>
      <c r="Y27" s="324"/>
      <c r="Z27" s="324"/>
      <c r="AA27" s="324"/>
      <c r="AB27" s="324"/>
      <c r="AC27" s="324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</row>
    <row r="28" spans="1:39" ht="15.95" customHeight="1" x14ac:dyDescent="0.15">
      <c r="A28" s="324"/>
      <c r="B28" s="1378"/>
      <c r="C28" s="512">
        <v>4</v>
      </c>
      <c r="D28" s="1001">
        <f t="shared" ref="D28:F31" si="8">SUM(D10,D16,D22)</f>
        <v>2910</v>
      </c>
      <c r="E28" s="1009">
        <f t="shared" si="8"/>
        <v>1297208.5</v>
      </c>
      <c r="F28" s="522">
        <f t="shared" si="8"/>
        <v>2822054529</v>
      </c>
      <c r="G28" s="821">
        <f t="shared" si="0"/>
        <v>445.77611683848795</v>
      </c>
      <c r="H28" s="821">
        <f t="shared" si="6"/>
        <v>969778.18865979381</v>
      </c>
      <c r="I28" s="1017">
        <f t="shared" si="1"/>
        <v>17.049449261776424</v>
      </c>
      <c r="J28" s="744">
        <v>3157</v>
      </c>
      <c r="K28" s="745">
        <v>1080</v>
      </c>
      <c r="L28" s="843">
        <f t="shared" si="2"/>
        <v>2175.4826066896726</v>
      </c>
      <c r="M28" s="501"/>
      <c r="N28" s="1378"/>
      <c r="O28" s="512">
        <v>4</v>
      </c>
      <c r="P28" s="1001">
        <f t="shared" ref="P28:R31" si="9">SUM(P10,P16,P22)</f>
        <v>3005</v>
      </c>
      <c r="Q28" s="1009">
        <f t="shared" si="9"/>
        <v>1519238.1</v>
      </c>
      <c r="R28" s="522">
        <f t="shared" si="9"/>
        <v>3567446722</v>
      </c>
      <c r="S28" s="821">
        <f t="shared" si="3"/>
        <v>505.57008319467559</v>
      </c>
      <c r="T28" s="821">
        <f t="shared" si="7"/>
        <v>1187170.2901830282</v>
      </c>
      <c r="U28" s="1017">
        <f t="shared" si="4"/>
        <v>28.234520342008835</v>
      </c>
      <c r="V28" s="744">
        <v>3278</v>
      </c>
      <c r="W28" s="745">
        <v>604</v>
      </c>
      <c r="X28" s="843">
        <f t="shared" si="5"/>
        <v>2348.1814483193912</v>
      </c>
      <c r="Y28" s="399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</row>
    <row r="29" spans="1:39" ht="15.95" customHeight="1" x14ac:dyDescent="0.15">
      <c r="A29" s="324"/>
      <c r="B29" s="1378"/>
      <c r="C29" s="512">
        <v>3</v>
      </c>
      <c r="D29" s="1001">
        <f t="shared" si="8"/>
        <v>3783</v>
      </c>
      <c r="E29" s="1009">
        <f t="shared" si="8"/>
        <v>1651500.9</v>
      </c>
      <c r="F29" s="522">
        <f t="shared" si="8"/>
        <v>2839999981</v>
      </c>
      <c r="G29" s="821">
        <f t="shared" si="0"/>
        <v>436.55852498017447</v>
      </c>
      <c r="H29" s="821">
        <f t="shared" si="6"/>
        <v>750726.93127147772</v>
      </c>
      <c r="I29" s="1017">
        <f t="shared" si="1"/>
        <v>22.164284040309351</v>
      </c>
      <c r="J29" s="744">
        <v>2658</v>
      </c>
      <c r="K29" s="745">
        <v>689</v>
      </c>
      <c r="L29" s="843">
        <f t="shared" si="2"/>
        <v>1719.6478554749804</v>
      </c>
      <c r="M29" s="501"/>
      <c r="N29" s="1378"/>
      <c r="O29" s="512">
        <v>3</v>
      </c>
      <c r="P29" s="1001">
        <f t="shared" si="9"/>
        <v>1972</v>
      </c>
      <c r="Q29" s="1009">
        <f t="shared" si="9"/>
        <v>1014268.3</v>
      </c>
      <c r="R29" s="522">
        <f t="shared" si="9"/>
        <v>1824103692</v>
      </c>
      <c r="S29" s="821">
        <f t="shared" si="3"/>
        <v>514.33483772819477</v>
      </c>
      <c r="T29" s="821">
        <f t="shared" si="7"/>
        <v>925001.87221095338</v>
      </c>
      <c r="U29" s="1017">
        <f t="shared" si="4"/>
        <v>18.528610354223432</v>
      </c>
      <c r="V29" s="744">
        <v>2594</v>
      </c>
      <c r="W29" s="745">
        <v>561</v>
      </c>
      <c r="X29" s="843">
        <f t="shared" si="5"/>
        <v>1798.4429681968763</v>
      </c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</row>
    <row r="30" spans="1:39" ht="15.95" customHeight="1" x14ac:dyDescent="0.15">
      <c r="A30" s="324"/>
      <c r="B30" s="1378"/>
      <c r="C30" s="512">
        <v>2</v>
      </c>
      <c r="D30" s="1001">
        <f t="shared" si="8"/>
        <v>7347</v>
      </c>
      <c r="E30" s="1009">
        <f t="shared" si="8"/>
        <v>2888532.6</v>
      </c>
      <c r="F30" s="522">
        <f t="shared" si="8"/>
        <v>3976006755</v>
      </c>
      <c r="G30" s="821">
        <f t="shared" si="0"/>
        <v>393.15810534912208</v>
      </c>
      <c r="H30" s="821">
        <f t="shared" si="6"/>
        <v>541174.18742343818</v>
      </c>
      <c r="I30" s="1017">
        <f t="shared" si="1"/>
        <v>43.045465198031401</v>
      </c>
      <c r="J30" s="744">
        <v>2409</v>
      </c>
      <c r="K30" s="745">
        <v>217</v>
      </c>
      <c r="L30" s="843">
        <f t="shared" si="2"/>
        <v>1376.4797928886105</v>
      </c>
      <c r="M30" s="501"/>
      <c r="N30" s="1378"/>
      <c r="O30" s="512">
        <v>2</v>
      </c>
      <c r="P30" s="1001">
        <f t="shared" si="9"/>
        <v>1350</v>
      </c>
      <c r="Q30" s="1009">
        <f t="shared" si="9"/>
        <v>657377.19999999995</v>
      </c>
      <c r="R30" s="522">
        <f t="shared" si="9"/>
        <v>895752067</v>
      </c>
      <c r="S30" s="821">
        <f t="shared" si="3"/>
        <v>486.94607407407403</v>
      </c>
      <c r="T30" s="821">
        <f t="shared" si="7"/>
        <v>663520.04962962959</v>
      </c>
      <c r="U30" s="1017">
        <f t="shared" si="4"/>
        <v>12.684393498073851</v>
      </c>
      <c r="V30" s="744">
        <v>2462</v>
      </c>
      <c r="W30" s="745">
        <v>440</v>
      </c>
      <c r="X30" s="843">
        <f t="shared" si="5"/>
        <v>1362.6150511456742</v>
      </c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</row>
    <row r="31" spans="1:39" ht="15.95" customHeight="1" x14ac:dyDescent="0.15">
      <c r="A31" s="324"/>
      <c r="B31" s="1378"/>
      <c r="C31" s="515">
        <v>1</v>
      </c>
      <c r="D31" s="1001">
        <f t="shared" si="8"/>
        <v>1250</v>
      </c>
      <c r="E31" s="1009">
        <f t="shared" si="8"/>
        <v>359812.6</v>
      </c>
      <c r="F31" s="522">
        <f t="shared" si="8"/>
        <v>214308027</v>
      </c>
      <c r="G31" s="821">
        <f t="shared" si="0"/>
        <v>287.85007999999999</v>
      </c>
      <c r="H31" s="821">
        <f t="shared" si="6"/>
        <v>171446.4216</v>
      </c>
      <c r="I31" s="1017">
        <f t="shared" si="1"/>
        <v>7.3236465901101475</v>
      </c>
      <c r="J31" s="744">
        <v>1516</v>
      </c>
      <c r="K31" s="745">
        <v>55</v>
      </c>
      <c r="L31" s="843">
        <f t="shared" si="2"/>
        <v>595.61012315855533</v>
      </c>
      <c r="M31" s="501"/>
      <c r="N31" s="1378"/>
      <c r="O31" s="515">
        <v>1</v>
      </c>
      <c r="P31" s="1001">
        <f t="shared" si="9"/>
        <v>38</v>
      </c>
      <c r="Q31" s="1009">
        <f t="shared" si="9"/>
        <v>8291.5</v>
      </c>
      <c r="R31" s="522">
        <f t="shared" si="9"/>
        <v>6191082</v>
      </c>
      <c r="S31" s="821">
        <f t="shared" si="3"/>
        <v>218.19736842105263</v>
      </c>
      <c r="T31" s="821">
        <f t="shared" si="7"/>
        <v>162923.21052631579</v>
      </c>
      <c r="U31" s="1017">
        <f t="shared" si="4"/>
        <v>0.35704218735318988</v>
      </c>
      <c r="V31" s="744">
        <v>1301</v>
      </c>
      <c r="W31" s="745">
        <v>232</v>
      </c>
      <c r="X31" s="843">
        <f t="shared" si="5"/>
        <v>746.67816438521379</v>
      </c>
      <c r="Y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</row>
    <row r="32" spans="1:39" ht="15.95" customHeight="1" x14ac:dyDescent="0.15">
      <c r="A32" s="324"/>
      <c r="B32" s="1383"/>
      <c r="C32" s="517" t="s">
        <v>340</v>
      </c>
      <c r="D32" s="1002">
        <f>SUM(D27:D31)</f>
        <v>17068</v>
      </c>
      <c r="E32" s="1010">
        <f>SUM(E27:E31)</f>
        <v>7017930.5</v>
      </c>
      <c r="F32" s="518">
        <f>SUM(F27:F31)</f>
        <v>12037864934</v>
      </c>
      <c r="G32" s="822">
        <f t="shared" si="0"/>
        <v>411.17474220764001</v>
      </c>
      <c r="H32" s="822">
        <f t="shared" si="6"/>
        <v>705288.54780876497</v>
      </c>
      <c r="I32" s="1020">
        <f t="shared" si="1"/>
        <v>100</v>
      </c>
      <c r="J32" s="746">
        <v>4399</v>
      </c>
      <c r="K32" s="747">
        <v>55</v>
      </c>
      <c r="L32" s="844">
        <f t="shared" si="2"/>
        <v>1715.3012464287015</v>
      </c>
      <c r="M32" s="501"/>
      <c r="N32" s="1383"/>
      <c r="O32" s="517" t="s">
        <v>340</v>
      </c>
      <c r="P32" s="1002">
        <f>SUM(P27:P31)</f>
        <v>10643</v>
      </c>
      <c r="Q32" s="1010">
        <f>SUM(Q27:Q31)</f>
        <v>5429554.1000000006</v>
      </c>
      <c r="R32" s="518">
        <f>SUM(R27:R31)</f>
        <v>12614652821</v>
      </c>
      <c r="S32" s="822">
        <f t="shared" si="3"/>
        <v>510.15259795170539</v>
      </c>
      <c r="T32" s="822">
        <f t="shared" si="7"/>
        <v>1185253.4831344546</v>
      </c>
      <c r="U32" s="1020">
        <f t="shared" si="4"/>
        <v>100</v>
      </c>
      <c r="V32" s="746">
        <v>6482</v>
      </c>
      <c r="W32" s="747">
        <v>232</v>
      </c>
      <c r="X32" s="844">
        <f t="shared" si="5"/>
        <v>2323.3312696893468</v>
      </c>
      <c r="Y32" s="324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</row>
    <row r="33" spans="1:39" ht="20.25" customHeight="1" x14ac:dyDescent="0.15">
      <c r="A33" s="324"/>
      <c r="B33" s="195"/>
      <c r="C33" s="195"/>
      <c r="D33" s="495" t="s">
        <v>343</v>
      </c>
      <c r="E33" s="195"/>
      <c r="F33" s="195"/>
      <c r="G33" s="195"/>
      <c r="H33" s="195"/>
      <c r="I33" s="195"/>
      <c r="J33" s="195"/>
      <c r="K33" s="195"/>
      <c r="L33" s="195"/>
      <c r="M33" s="501"/>
      <c r="N33" s="195"/>
      <c r="O33" s="195"/>
      <c r="P33" s="495" t="s">
        <v>344</v>
      </c>
      <c r="Q33" s="195"/>
      <c r="R33" s="195"/>
      <c r="S33" s="195"/>
      <c r="T33" s="195"/>
      <c r="U33" s="195"/>
      <c r="V33" s="195"/>
      <c r="W33" s="195"/>
      <c r="X33" s="195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</row>
    <row r="34" spans="1:39" ht="14.45" customHeight="1" x14ac:dyDescent="0.15">
      <c r="B34" s="496"/>
      <c r="C34" s="497"/>
      <c r="D34" s="1264" t="s">
        <v>345</v>
      </c>
      <c r="E34" s="499" t="s">
        <v>346</v>
      </c>
      <c r="F34" s="500" t="s">
        <v>347</v>
      </c>
      <c r="G34" s="191" t="s">
        <v>348</v>
      </c>
      <c r="H34" s="192" t="s">
        <v>349</v>
      </c>
      <c r="I34" s="192" t="s">
        <v>350</v>
      </c>
      <c r="J34" s="1379" t="s">
        <v>399</v>
      </c>
      <c r="K34" s="1380"/>
      <c r="L34" s="1381"/>
      <c r="M34" s="501"/>
      <c r="N34" s="496"/>
      <c r="O34" s="497"/>
      <c r="P34" s="1264" t="s">
        <v>345</v>
      </c>
      <c r="Q34" s="499" t="s">
        <v>346</v>
      </c>
      <c r="R34" s="500" t="s">
        <v>347</v>
      </c>
      <c r="S34" s="191" t="s">
        <v>348</v>
      </c>
      <c r="T34" s="192" t="s">
        <v>349</v>
      </c>
      <c r="U34" s="192" t="s">
        <v>350</v>
      </c>
      <c r="V34" s="1379" t="s">
        <v>399</v>
      </c>
      <c r="W34" s="1380"/>
      <c r="X34" s="1381"/>
    </row>
    <row r="35" spans="1:39" ht="14.45" customHeight="1" x14ac:dyDescent="0.15">
      <c r="B35" s="502"/>
      <c r="C35" s="503"/>
      <c r="D35" s="504" t="s">
        <v>351</v>
      </c>
      <c r="E35" s="505" t="s">
        <v>352</v>
      </c>
      <c r="F35" s="193" t="s">
        <v>353</v>
      </c>
      <c r="G35" s="193" t="s">
        <v>354</v>
      </c>
      <c r="H35" s="194" t="s">
        <v>450</v>
      </c>
      <c r="I35" s="194" t="s">
        <v>355</v>
      </c>
      <c r="J35" s="506" t="s">
        <v>356</v>
      </c>
      <c r="K35" s="507" t="s">
        <v>357</v>
      </c>
      <c r="L35" s="508" t="s">
        <v>358</v>
      </c>
      <c r="M35" s="501"/>
      <c r="N35" s="502"/>
      <c r="O35" s="503"/>
      <c r="P35" s="504" t="s">
        <v>351</v>
      </c>
      <c r="Q35" s="505" t="s">
        <v>352</v>
      </c>
      <c r="R35" s="193" t="s">
        <v>353</v>
      </c>
      <c r="S35" s="193" t="s">
        <v>354</v>
      </c>
      <c r="T35" s="194" t="s">
        <v>450</v>
      </c>
      <c r="U35" s="194" t="s">
        <v>355</v>
      </c>
      <c r="V35" s="506" t="s">
        <v>356</v>
      </c>
      <c r="W35" s="507" t="s">
        <v>357</v>
      </c>
      <c r="X35" s="508" t="s">
        <v>358</v>
      </c>
    </row>
    <row r="36" spans="1:39" ht="14.45" customHeight="1" x14ac:dyDescent="0.15">
      <c r="B36" s="1382" t="s">
        <v>339</v>
      </c>
      <c r="C36" s="509">
        <v>5</v>
      </c>
      <c r="D36" s="1040">
        <f>SUM('[1]第7表_卸売価格(規格別・性別)_1和種:卸売価格（外国種1）'!D36)</f>
        <v>0</v>
      </c>
      <c r="E36" s="1043">
        <f>SUM('[1]第7表_卸売価格(規格別・性別)_1和種:卸売価格（外国種1）'!E36)</f>
        <v>0</v>
      </c>
      <c r="F36" s="510">
        <f>SUM('[1]第7表_卸売価格(規格別・性別)_1和種:卸売価格（外国種1）'!F36)</f>
        <v>0</v>
      </c>
      <c r="G36" s="820" t="str">
        <f>IF(D36=0,"   －",E36/D36)</f>
        <v xml:space="preserve">   －</v>
      </c>
      <c r="H36" s="820" t="str">
        <f>IF(D36=0,"   －",F36/D36)</f>
        <v xml:space="preserve">   －</v>
      </c>
      <c r="I36" s="1046">
        <f>IF($D$59=0,"－",D36/$D$59*100)</f>
        <v>0</v>
      </c>
      <c r="J36" s="750">
        <v>0</v>
      </c>
      <c r="K36" s="751">
        <v>0</v>
      </c>
      <c r="L36" s="842">
        <f>IF(E36 = 0, 0, F36/E36)</f>
        <v>0</v>
      </c>
      <c r="M36" s="501"/>
      <c r="N36" s="1382" t="s">
        <v>339</v>
      </c>
      <c r="O36" s="509">
        <v>5</v>
      </c>
      <c r="P36" s="1040">
        <f t="shared" ref="P36:R40" si="10">SUM(D9,P9,D36)</f>
        <v>5933</v>
      </c>
      <c r="Q36" s="1043">
        <f t="shared" si="10"/>
        <v>2990970.8</v>
      </c>
      <c r="R36" s="510">
        <f t="shared" si="10"/>
        <v>8368885004</v>
      </c>
      <c r="S36" s="820">
        <f>IF(P36=0,"   －",Q36/P36)</f>
        <v>504.12452384965445</v>
      </c>
      <c r="T36" s="820">
        <f>IF(P36=0,"   －",R36/P36)</f>
        <v>1410565.4818810045</v>
      </c>
      <c r="U36" s="1021">
        <f>IF($P$59=0,"－",P36/$P$59*100)</f>
        <v>21.402546805670791</v>
      </c>
      <c r="V36" s="742">
        <v>6482</v>
      </c>
      <c r="W36" s="743">
        <v>1080</v>
      </c>
      <c r="X36" s="842">
        <f>IF(Q36 = 0, 0, R36/Q36)</f>
        <v>2798.0497181717724</v>
      </c>
    </row>
    <row r="37" spans="1:39" ht="14.45" customHeight="1" x14ac:dyDescent="0.15">
      <c r="B37" s="1378"/>
      <c r="C37" s="512">
        <v>4</v>
      </c>
      <c r="D37" s="1041">
        <f>SUM('[1]第7表_卸売価格(規格別・性別)_1和種:卸売価格（外国種1）'!D37)</f>
        <v>0</v>
      </c>
      <c r="E37" s="1044">
        <f>SUM('[1]第7表_卸売価格(規格別・性別)_1和種:卸売価格（外国種1）'!E37)</f>
        <v>0</v>
      </c>
      <c r="F37" s="513">
        <f>SUM('[1]第7表_卸売価格(規格別・性別)_1和種:卸売価格（外国種1）'!F37)</f>
        <v>0</v>
      </c>
      <c r="G37" s="821" t="str">
        <f t="shared" ref="G37:G59" si="11">IF(D37=0,"   －",E37/D37)</f>
        <v xml:space="preserve">   －</v>
      </c>
      <c r="H37" s="821" t="str">
        <f>IF(D37=0,"   －",F37/D37)</f>
        <v xml:space="preserve">   －</v>
      </c>
      <c r="I37" s="1038">
        <f>IF($D$59=0,"－",D37/$D$59*100)</f>
        <v>0</v>
      </c>
      <c r="J37" s="752">
        <v>0</v>
      </c>
      <c r="K37" s="753">
        <v>0</v>
      </c>
      <c r="L37" s="843">
        <f t="shared" ref="L37:L59" si="12">IF(E37 = 0, 0, F37/E37)</f>
        <v>0</v>
      </c>
      <c r="M37" s="501"/>
      <c r="N37" s="1378"/>
      <c r="O37" s="512">
        <v>4</v>
      </c>
      <c r="P37" s="1041">
        <f t="shared" si="10"/>
        <v>4940</v>
      </c>
      <c r="Q37" s="1044">
        <f t="shared" si="10"/>
        <v>2327361</v>
      </c>
      <c r="R37" s="513">
        <f t="shared" si="10"/>
        <v>5484768212</v>
      </c>
      <c r="S37" s="821">
        <f t="shared" ref="S37:S59" si="13">IF(P37=0,"   －",Q37/P37)</f>
        <v>471.12570850202428</v>
      </c>
      <c r="T37" s="821">
        <f>IF(P37=0,"   －",R37/P37)</f>
        <v>1110276.9659919029</v>
      </c>
      <c r="U37" s="1022">
        <f t="shared" ref="U37:U59" si="14">IF($P$59=0,"－",P37/$P$59*100)</f>
        <v>17.82042494859493</v>
      </c>
      <c r="V37" s="744">
        <v>3278</v>
      </c>
      <c r="W37" s="745">
        <v>604</v>
      </c>
      <c r="X37" s="843">
        <f t="shared" ref="X37:X59" si="15">IF(Q37 = 0, 0, R37/Q37)</f>
        <v>2356.6469542112291</v>
      </c>
    </row>
    <row r="38" spans="1:39" ht="14.45" customHeight="1" x14ac:dyDescent="0.15">
      <c r="B38" s="1378"/>
      <c r="C38" s="512">
        <v>3</v>
      </c>
      <c r="D38" s="1041">
        <f>SUM('[1]第7表_卸売価格(規格別・性別)_1和種:卸売価格（外国種1）'!D38)</f>
        <v>0</v>
      </c>
      <c r="E38" s="1044">
        <f>SUM('[1]第7表_卸売価格(規格別・性別)_1和種:卸売価格（外国種1）'!E38)</f>
        <v>0</v>
      </c>
      <c r="F38" s="513">
        <f>SUM('[1]第7表_卸売価格(規格別・性別)_1和種:卸売価格（外国種1）'!F38)</f>
        <v>0</v>
      </c>
      <c r="G38" s="821" t="str">
        <f t="shared" si="11"/>
        <v xml:space="preserve">   －</v>
      </c>
      <c r="H38" s="821" t="str">
        <f t="shared" ref="H38:H59" si="16">IF(D38=0,"   －",F38/D38)</f>
        <v xml:space="preserve">   －</v>
      </c>
      <c r="I38" s="1038">
        <f t="shared" ref="I38:I59" si="17">IF($D$59=0,"－",D38/$D$59*100)</f>
        <v>0</v>
      </c>
      <c r="J38" s="752">
        <v>0</v>
      </c>
      <c r="K38" s="753">
        <v>0</v>
      </c>
      <c r="L38" s="843">
        <f t="shared" si="12"/>
        <v>0</v>
      </c>
      <c r="M38" s="501"/>
      <c r="N38" s="1378"/>
      <c r="O38" s="512">
        <v>3</v>
      </c>
      <c r="P38" s="1041">
        <f t="shared" si="10"/>
        <v>2845</v>
      </c>
      <c r="Q38" s="1044">
        <f t="shared" si="10"/>
        <v>1264979.7999999998</v>
      </c>
      <c r="R38" s="513">
        <f t="shared" si="10"/>
        <v>2425138579</v>
      </c>
      <c r="S38" s="821">
        <f t="shared" si="13"/>
        <v>444.63261862917392</v>
      </c>
      <c r="T38" s="821">
        <f t="shared" ref="T38:T59" si="18">IF(P38=0,"   －",R38/P38)</f>
        <v>852421.29314586997</v>
      </c>
      <c r="U38" s="1022">
        <f t="shared" si="14"/>
        <v>10.262977526063272</v>
      </c>
      <c r="V38" s="744">
        <v>2658</v>
      </c>
      <c r="W38" s="745">
        <v>872</v>
      </c>
      <c r="X38" s="843">
        <f t="shared" si="15"/>
        <v>1917.136209605877</v>
      </c>
    </row>
    <row r="39" spans="1:39" ht="14.45" customHeight="1" x14ac:dyDescent="0.15">
      <c r="B39" s="1378"/>
      <c r="C39" s="512">
        <v>2</v>
      </c>
      <c r="D39" s="1041">
        <f>SUM('[1]第7表_卸売価格(規格別・性別)_1和種:卸売価格（外国種1）'!D39)</f>
        <v>0</v>
      </c>
      <c r="E39" s="1044">
        <f>SUM('[1]第7表_卸売価格(規格別・性別)_1和種:卸売価格（外国種1）'!E39)</f>
        <v>0</v>
      </c>
      <c r="F39" s="513">
        <f>SUM('[1]第7表_卸売価格(規格別・性別)_1和種:卸売価格（外国種1）'!F39)</f>
        <v>0</v>
      </c>
      <c r="G39" s="821" t="str">
        <f t="shared" si="11"/>
        <v xml:space="preserve">   －</v>
      </c>
      <c r="H39" s="821" t="str">
        <f t="shared" si="16"/>
        <v xml:space="preserve">   －</v>
      </c>
      <c r="I39" s="1038">
        <f t="shared" si="17"/>
        <v>0</v>
      </c>
      <c r="J39" s="744">
        <v>0</v>
      </c>
      <c r="K39" s="745">
        <v>0</v>
      </c>
      <c r="L39" s="843">
        <f t="shared" si="12"/>
        <v>0</v>
      </c>
      <c r="M39" s="501"/>
      <c r="N39" s="1378"/>
      <c r="O39" s="512">
        <v>2</v>
      </c>
      <c r="P39" s="1041">
        <f t="shared" si="10"/>
        <v>2845</v>
      </c>
      <c r="Q39" s="1044">
        <f t="shared" si="10"/>
        <v>1145045.3</v>
      </c>
      <c r="R39" s="513">
        <f t="shared" si="10"/>
        <v>1725261431</v>
      </c>
      <c r="S39" s="821">
        <f t="shared" si="13"/>
        <v>402.47637961335676</v>
      </c>
      <c r="T39" s="821">
        <f t="shared" si="18"/>
        <v>606418.78066783829</v>
      </c>
      <c r="U39" s="1022">
        <f t="shared" si="14"/>
        <v>10.262977526063272</v>
      </c>
      <c r="V39" s="744">
        <v>2462</v>
      </c>
      <c r="W39" s="745">
        <v>626</v>
      </c>
      <c r="X39" s="843">
        <f t="shared" si="15"/>
        <v>1506.7189315566816</v>
      </c>
    </row>
    <row r="40" spans="1:39" ht="14.45" customHeight="1" x14ac:dyDescent="0.15">
      <c r="B40" s="1378"/>
      <c r="C40" s="515">
        <v>1</v>
      </c>
      <c r="D40" s="1041">
        <f>SUM('[1]第7表_卸売価格(規格別・性別)_1和種:卸売価格（外国種1）'!D40)</f>
        <v>0</v>
      </c>
      <c r="E40" s="1045">
        <f>SUM('[1]第7表_卸売価格(規格別・性別)_1和種:卸売価格（外国種1）'!E40)</f>
        <v>0</v>
      </c>
      <c r="F40" s="516">
        <f>SUM('[1]第7表_卸売価格(規格別・性別)_1和種:卸売価格（外国種1）'!F40)</f>
        <v>0</v>
      </c>
      <c r="G40" s="821" t="str">
        <f t="shared" si="11"/>
        <v xml:space="preserve">   －</v>
      </c>
      <c r="H40" s="821" t="str">
        <f t="shared" si="16"/>
        <v xml:space="preserve">   －</v>
      </c>
      <c r="I40" s="1047">
        <f t="shared" si="17"/>
        <v>0</v>
      </c>
      <c r="J40" s="744">
        <v>0</v>
      </c>
      <c r="K40" s="745">
        <v>0</v>
      </c>
      <c r="L40" s="843">
        <f t="shared" si="12"/>
        <v>0</v>
      </c>
      <c r="M40" s="501"/>
      <c r="N40" s="1378"/>
      <c r="O40" s="515">
        <v>1</v>
      </c>
      <c r="P40" s="1041">
        <f t="shared" si="10"/>
        <v>1</v>
      </c>
      <c r="Q40" s="1045">
        <f t="shared" si="10"/>
        <v>308.8</v>
      </c>
      <c r="R40" s="516">
        <f t="shared" si="10"/>
        <v>304155</v>
      </c>
      <c r="S40" s="821">
        <f t="shared" si="13"/>
        <v>308.8</v>
      </c>
      <c r="T40" s="821">
        <f t="shared" si="18"/>
        <v>304155</v>
      </c>
      <c r="U40" s="1022">
        <f t="shared" si="14"/>
        <v>3.6073734713754912E-3</v>
      </c>
      <c r="V40" s="744">
        <v>985</v>
      </c>
      <c r="W40" s="745">
        <v>985</v>
      </c>
      <c r="X40" s="843">
        <f t="shared" si="15"/>
        <v>984.95790155440409</v>
      </c>
    </row>
    <row r="41" spans="1:39" ht="14.45" customHeight="1" x14ac:dyDescent="0.15">
      <c r="B41" s="1383"/>
      <c r="C41" s="517" t="s">
        <v>340</v>
      </c>
      <c r="D41" s="1002">
        <f>SUM(D36:D40)</f>
        <v>0</v>
      </c>
      <c r="E41" s="1010">
        <f>SUM(E36:E40)</f>
        <v>0</v>
      </c>
      <c r="F41" s="518">
        <f>SUM(F36:F40)</f>
        <v>0</v>
      </c>
      <c r="G41" s="822" t="str">
        <f t="shared" si="11"/>
        <v xml:space="preserve">   －</v>
      </c>
      <c r="H41" s="822" t="str">
        <f t="shared" si="16"/>
        <v xml:space="preserve">   －</v>
      </c>
      <c r="I41" s="1036">
        <f t="shared" si="17"/>
        <v>0</v>
      </c>
      <c r="J41" s="746">
        <v>0</v>
      </c>
      <c r="K41" s="747">
        <v>0</v>
      </c>
      <c r="L41" s="844">
        <f t="shared" si="12"/>
        <v>0</v>
      </c>
      <c r="M41" s="501"/>
      <c r="N41" s="1383"/>
      <c r="O41" s="517" t="s">
        <v>340</v>
      </c>
      <c r="P41" s="1002">
        <f>SUM(P36:P40)</f>
        <v>16564</v>
      </c>
      <c r="Q41" s="1010">
        <f>SUM(Q36:Q40)</f>
        <v>7728665.6999999993</v>
      </c>
      <c r="R41" s="518">
        <f>SUM(R36:R40)</f>
        <v>18004357381</v>
      </c>
      <c r="S41" s="822">
        <f t="shared" si="13"/>
        <v>466.59416203815499</v>
      </c>
      <c r="T41" s="822">
        <f t="shared" si="18"/>
        <v>1086957.0985872978</v>
      </c>
      <c r="U41" s="1024">
        <f t="shared" si="14"/>
        <v>59.752534179863638</v>
      </c>
      <c r="V41" s="746">
        <v>6482</v>
      </c>
      <c r="W41" s="747">
        <v>604</v>
      </c>
      <c r="X41" s="844">
        <f t="shared" si="15"/>
        <v>2329.5557189127744</v>
      </c>
    </row>
    <row r="42" spans="1:39" ht="14.45" customHeight="1" x14ac:dyDescent="0.15">
      <c r="B42" s="1382" t="s">
        <v>341</v>
      </c>
      <c r="C42" s="509">
        <v>5</v>
      </c>
      <c r="D42" s="1042">
        <f>SUM('[1]第7表_卸売価格(規格別・性別)_1和種:卸売価格（外国種1）'!D42)</f>
        <v>0</v>
      </c>
      <c r="E42" s="1043">
        <f>SUM('[1]第7表_卸売価格(規格別・性別)_1和種:卸売価格（外国種1）'!E42)</f>
        <v>0</v>
      </c>
      <c r="F42" s="510">
        <f>SUM('[1]第7表_卸売価格(規格別・性別)_1和種:卸売価格（外国種1）'!F42)</f>
        <v>0</v>
      </c>
      <c r="G42" s="820" t="str">
        <f t="shared" si="11"/>
        <v xml:space="preserve">   －</v>
      </c>
      <c r="H42" s="820" t="str">
        <f t="shared" si="16"/>
        <v xml:space="preserve">   －</v>
      </c>
      <c r="I42" s="1046">
        <f t="shared" si="17"/>
        <v>0</v>
      </c>
      <c r="J42" s="750">
        <v>0</v>
      </c>
      <c r="K42" s="751">
        <v>0</v>
      </c>
      <c r="L42" s="842">
        <f>IF(E42 = 0, 0, F42/E42)</f>
        <v>0</v>
      </c>
      <c r="M42" s="501"/>
      <c r="N42" s="1382" t="s">
        <v>341</v>
      </c>
      <c r="O42" s="509">
        <v>5</v>
      </c>
      <c r="P42" s="1042">
        <f t="shared" ref="P42:R46" si="19">SUM(D15,P15,D42)</f>
        <v>122</v>
      </c>
      <c r="Q42" s="1043">
        <f t="shared" si="19"/>
        <v>59713.900000000009</v>
      </c>
      <c r="R42" s="510">
        <f t="shared" si="19"/>
        <v>136599230</v>
      </c>
      <c r="S42" s="820">
        <f t="shared" si="13"/>
        <v>489.45819672131154</v>
      </c>
      <c r="T42" s="820">
        <f t="shared" si="18"/>
        <v>1119665.8196721312</v>
      </c>
      <c r="U42" s="1021">
        <f t="shared" si="14"/>
        <v>0.44009956350780999</v>
      </c>
      <c r="V42" s="742">
        <v>3280</v>
      </c>
      <c r="W42" s="743">
        <v>1512</v>
      </c>
      <c r="X42" s="842">
        <f>IF(Q42 = 0, 0, R42/Q42)</f>
        <v>2287.5616899917773</v>
      </c>
    </row>
    <row r="43" spans="1:39" ht="14.45" customHeight="1" x14ac:dyDescent="0.15">
      <c r="B43" s="1378"/>
      <c r="C43" s="512">
        <v>4</v>
      </c>
      <c r="D43" s="1041">
        <f>SUM('[1]第7表_卸売価格(規格別・性別)_1和種:卸売価格（外国種1）'!D43)</f>
        <v>0</v>
      </c>
      <c r="E43" s="1044">
        <f>SUM('[1]第7表_卸売価格(規格別・性別)_1和種:卸売価格（外国種1）'!E43)</f>
        <v>0</v>
      </c>
      <c r="F43" s="513">
        <f>SUM('[1]第7表_卸売価格(規格別・性別)_1和種:卸売価格（外国種1）'!F43)</f>
        <v>0</v>
      </c>
      <c r="G43" s="821" t="str">
        <f t="shared" si="11"/>
        <v xml:space="preserve">   －</v>
      </c>
      <c r="H43" s="821" t="str">
        <f t="shared" si="16"/>
        <v xml:space="preserve">   －</v>
      </c>
      <c r="I43" s="1048">
        <f t="shared" si="17"/>
        <v>0</v>
      </c>
      <c r="J43" s="752">
        <v>0</v>
      </c>
      <c r="K43" s="766">
        <v>0</v>
      </c>
      <c r="L43" s="843">
        <f t="shared" si="12"/>
        <v>0</v>
      </c>
      <c r="M43" s="501"/>
      <c r="N43" s="1378"/>
      <c r="O43" s="512">
        <v>4</v>
      </c>
      <c r="P43" s="1041">
        <f t="shared" si="19"/>
        <v>927</v>
      </c>
      <c r="Q43" s="1044">
        <f t="shared" si="19"/>
        <v>462794.80000000005</v>
      </c>
      <c r="R43" s="513">
        <f t="shared" si="19"/>
        <v>861856431</v>
      </c>
      <c r="S43" s="821">
        <f t="shared" si="13"/>
        <v>499.239266450917</v>
      </c>
      <c r="T43" s="821">
        <f t="shared" si="18"/>
        <v>929726.46278317156</v>
      </c>
      <c r="U43" s="1022">
        <f t="shared" si="14"/>
        <v>3.3440352079650806</v>
      </c>
      <c r="V43" s="744">
        <v>2890</v>
      </c>
      <c r="W43" s="745">
        <v>1080</v>
      </c>
      <c r="X43" s="843">
        <f t="shared" si="15"/>
        <v>1862.2863329492895</v>
      </c>
    </row>
    <row r="44" spans="1:39" ht="14.45" customHeight="1" x14ac:dyDescent="0.15">
      <c r="B44" s="1378"/>
      <c r="C44" s="512">
        <v>3</v>
      </c>
      <c r="D44" s="1041">
        <f>SUM('[1]第7表_卸売価格(規格別・性別)_1和種:卸売価格（外国種1）'!D44)</f>
        <v>0</v>
      </c>
      <c r="E44" s="1044">
        <f>SUM('[1]第7表_卸売価格(規格別・性別)_1和種:卸売価格（外国種1）'!E44)</f>
        <v>0</v>
      </c>
      <c r="F44" s="513">
        <f>SUM('[1]第7表_卸売価格(規格別・性別)_1和種:卸売価格（外国種1）'!F44)</f>
        <v>0</v>
      </c>
      <c r="G44" s="821" t="str">
        <f t="shared" si="11"/>
        <v xml:space="preserve">   －</v>
      </c>
      <c r="H44" s="821" t="str">
        <f t="shared" si="16"/>
        <v xml:space="preserve">   －</v>
      </c>
      <c r="I44" s="1038">
        <f t="shared" si="17"/>
        <v>0</v>
      </c>
      <c r="J44" s="752">
        <v>0</v>
      </c>
      <c r="K44" s="766">
        <v>0</v>
      </c>
      <c r="L44" s="843">
        <f t="shared" si="12"/>
        <v>0</v>
      </c>
      <c r="M44" s="501"/>
      <c r="N44" s="1378"/>
      <c r="O44" s="512">
        <v>3</v>
      </c>
      <c r="P44" s="1041">
        <f t="shared" si="19"/>
        <v>2588</v>
      </c>
      <c r="Q44" s="1044">
        <f t="shared" si="19"/>
        <v>1231129.3999999999</v>
      </c>
      <c r="R44" s="513">
        <f t="shared" si="19"/>
        <v>1987744217</v>
      </c>
      <c r="S44" s="821">
        <f t="shared" si="13"/>
        <v>475.70687789799069</v>
      </c>
      <c r="T44" s="821">
        <f t="shared" si="18"/>
        <v>768061.90765069553</v>
      </c>
      <c r="U44" s="1022">
        <f t="shared" si="14"/>
        <v>9.335882543919773</v>
      </c>
      <c r="V44" s="744">
        <v>2523</v>
      </c>
      <c r="W44" s="745">
        <v>689</v>
      </c>
      <c r="X44" s="843">
        <f t="shared" si="15"/>
        <v>1614.5696926740602</v>
      </c>
    </row>
    <row r="45" spans="1:39" ht="14.45" customHeight="1" x14ac:dyDescent="0.15">
      <c r="B45" s="1378"/>
      <c r="C45" s="512">
        <v>2</v>
      </c>
      <c r="D45" s="1041">
        <f>SUM('[1]第7表_卸売価格(規格別・性別)_1和種:卸売価格（外国種1）'!D45)</f>
        <v>0</v>
      </c>
      <c r="E45" s="1044">
        <f>SUM('[1]第7表_卸売価格(規格別・性別)_1和種:卸売価格（外国種1）'!E45)</f>
        <v>0</v>
      </c>
      <c r="F45" s="513">
        <f>SUM('[1]第7表_卸売価格(規格別・性別)_1和種:卸売価格（外国種1）'!F45)</f>
        <v>0</v>
      </c>
      <c r="G45" s="821" t="str">
        <f t="shared" si="11"/>
        <v xml:space="preserve">   －</v>
      </c>
      <c r="H45" s="821" t="str">
        <f t="shared" si="16"/>
        <v xml:space="preserve">   －</v>
      </c>
      <c r="I45" s="1038">
        <f t="shared" si="17"/>
        <v>0</v>
      </c>
      <c r="J45" s="752">
        <v>0</v>
      </c>
      <c r="K45" s="766">
        <v>0</v>
      </c>
      <c r="L45" s="843">
        <f t="shared" si="12"/>
        <v>0</v>
      </c>
      <c r="M45" s="501"/>
      <c r="N45" s="1378"/>
      <c r="O45" s="512">
        <v>2</v>
      </c>
      <c r="P45" s="1041">
        <f t="shared" si="19"/>
        <v>4795</v>
      </c>
      <c r="Q45" s="1044">
        <f t="shared" si="19"/>
        <v>1942431.8</v>
      </c>
      <c r="R45" s="513">
        <f t="shared" si="19"/>
        <v>2654298966</v>
      </c>
      <c r="S45" s="821">
        <f t="shared" si="13"/>
        <v>405.09526590198124</v>
      </c>
      <c r="T45" s="821">
        <f t="shared" si="18"/>
        <v>553555.57163712196</v>
      </c>
      <c r="U45" s="1022">
        <f t="shared" si="14"/>
        <v>17.29735579524548</v>
      </c>
      <c r="V45" s="744">
        <v>2449</v>
      </c>
      <c r="W45" s="745">
        <v>379</v>
      </c>
      <c r="X45" s="843">
        <f t="shared" si="15"/>
        <v>1366.482450503539</v>
      </c>
    </row>
    <row r="46" spans="1:39" ht="14.45" customHeight="1" x14ac:dyDescent="0.15">
      <c r="B46" s="1378"/>
      <c r="C46" s="515">
        <v>1</v>
      </c>
      <c r="D46" s="1041">
        <f>SUM('[1]第7表_卸売価格(規格別・性別)_1和種:卸売価格（外国種1）'!D46)</f>
        <v>0</v>
      </c>
      <c r="E46" s="1044">
        <f>SUM('[1]第7表_卸売価格(規格別・性別)_1和種:卸売価格（外国種1）'!E46)</f>
        <v>0</v>
      </c>
      <c r="F46" s="513">
        <f>SUM('[1]第7表_卸売価格(規格別・性別)_1和種:卸売価格（外国種1）'!F46)</f>
        <v>0</v>
      </c>
      <c r="G46" s="821" t="str">
        <f t="shared" si="11"/>
        <v xml:space="preserve">   －</v>
      </c>
      <c r="H46" s="821" t="str">
        <f t="shared" si="16"/>
        <v xml:space="preserve">   －</v>
      </c>
      <c r="I46" s="1038">
        <f t="shared" si="17"/>
        <v>0</v>
      </c>
      <c r="J46" s="754">
        <v>0</v>
      </c>
      <c r="K46" s="767">
        <v>0</v>
      </c>
      <c r="L46" s="843">
        <f t="shared" si="12"/>
        <v>0</v>
      </c>
      <c r="M46" s="501"/>
      <c r="N46" s="1378"/>
      <c r="O46" s="515">
        <v>1</v>
      </c>
      <c r="P46" s="1041">
        <f t="shared" si="19"/>
        <v>71</v>
      </c>
      <c r="Q46" s="1044">
        <f t="shared" si="19"/>
        <v>24736.999999999996</v>
      </c>
      <c r="R46" s="513">
        <f t="shared" si="19"/>
        <v>17626513</v>
      </c>
      <c r="S46" s="821">
        <f t="shared" si="13"/>
        <v>348.40845070422529</v>
      </c>
      <c r="T46" s="821">
        <f t="shared" si="18"/>
        <v>248260.74647887325</v>
      </c>
      <c r="U46" s="1022">
        <f t="shared" si="14"/>
        <v>0.25612351646765991</v>
      </c>
      <c r="V46" s="744">
        <v>1483</v>
      </c>
      <c r="W46" s="745">
        <v>410</v>
      </c>
      <c r="X46" s="843">
        <f t="shared" si="15"/>
        <v>712.55661559607074</v>
      </c>
    </row>
    <row r="47" spans="1:39" ht="14.45" customHeight="1" x14ac:dyDescent="0.15">
      <c r="B47" s="1383"/>
      <c r="C47" s="517" t="s">
        <v>340</v>
      </c>
      <c r="D47" s="1002">
        <f>SUM(D42:D46)</f>
        <v>0</v>
      </c>
      <c r="E47" s="1010">
        <f>SUM(E42:E46)</f>
        <v>0</v>
      </c>
      <c r="F47" s="518">
        <f>SUM(F42:F46)</f>
        <v>0</v>
      </c>
      <c r="G47" s="822" t="str">
        <f t="shared" si="11"/>
        <v xml:space="preserve">   －</v>
      </c>
      <c r="H47" s="824" t="str">
        <f t="shared" si="16"/>
        <v xml:space="preserve">   －</v>
      </c>
      <c r="I47" s="1023">
        <f t="shared" si="17"/>
        <v>0</v>
      </c>
      <c r="J47" s="758">
        <v>0</v>
      </c>
      <c r="K47" s="768">
        <v>0</v>
      </c>
      <c r="L47" s="844">
        <f t="shared" si="12"/>
        <v>0</v>
      </c>
      <c r="M47" s="501"/>
      <c r="N47" s="1383"/>
      <c r="O47" s="517" t="s">
        <v>340</v>
      </c>
      <c r="P47" s="1002">
        <f>SUM(P42:P46)</f>
        <v>8503</v>
      </c>
      <c r="Q47" s="1010">
        <f>SUM(Q42:Q46)</f>
        <v>3720806.9000000004</v>
      </c>
      <c r="R47" s="518">
        <f>SUM(R42:R46)</f>
        <v>5658125357</v>
      </c>
      <c r="S47" s="822">
        <f t="shared" si="13"/>
        <v>437.58754557215104</v>
      </c>
      <c r="T47" s="824">
        <f t="shared" si="18"/>
        <v>665426.95013524638</v>
      </c>
      <c r="U47" s="1024">
        <f t="shared" si="14"/>
        <v>30.673496627105806</v>
      </c>
      <c r="V47" s="746">
        <v>3280</v>
      </c>
      <c r="W47" s="747">
        <v>379</v>
      </c>
      <c r="X47" s="844">
        <f t="shared" si="15"/>
        <v>1520.6715933041296</v>
      </c>
    </row>
    <row r="48" spans="1:39" ht="14.45" customHeight="1" x14ac:dyDescent="0.15">
      <c r="B48" s="1382" t="s">
        <v>342</v>
      </c>
      <c r="C48" s="509">
        <v>5</v>
      </c>
      <c r="D48" s="1042">
        <f>SUM('[1]第7表_卸売価格(規格別・性別)_1和種:卸売価格（外国種1）'!D48)</f>
        <v>0</v>
      </c>
      <c r="E48" s="1043">
        <f>SUM('[1]第7表_卸売価格(規格別・性別)_1和種:卸売価格（外国種1）'!E48)</f>
        <v>0</v>
      </c>
      <c r="F48" s="510">
        <f>SUM('[1]第7表_卸売価格(規格別・性別)_1和種:卸売価格（外国種1）'!F48)</f>
        <v>0</v>
      </c>
      <c r="G48" s="820" t="str">
        <f t="shared" si="11"/>
        <v xml:space="preserve">   －</v>
      </c>
      <c r="H48" s="820" t="str">
        <f t="shared" si="16"/>
        <v xml:space="preserve">   －</v>
      </c>
      <c r="I48" s="1046">
        <f t="shared" si="17"/>
        <v>0</v>
      </c>
      <c r="J48" s="750">
        <v>0</v>
      </c>
      <c r="K48" s="769">
        <v>0</v>
      </c>
      <c r="L48" s="842">
        <f>IF(E48 = 0, 0, F48/E48)</f>
        <v>0</v>
      </c>
      <c r="M48" s="501"/>
      <c r="N48" s="1382" t="s">
        <v>342</v>
      </c>
      <c r="O48" s="509">
        <v>5</v>
      </c>
      <c r="P48" s="1042">
        <f t="shared" ref="P48:R52" si="20">SUM(D21,P21,D48)</f>
        <v>1</v>
      </c>
      <c r="Q48" s="1043">
        <f t="shared" si="20"/>
        <v>570.20000000000005</v>
      </c>
      <c r="R48" s="510">
        <f t="shared" si="20"/>
        <v>1170666</v>
      </c>
      <c r="S48" s="820">
        <f t="shared" si="13"/>
        <v>570.20000000000005</v>
      </c>
      <c r="T48" s="820">
        <f t="shared" si="18"/>
        <v>1170666</v>
      </c>
      <c r="U48" s="1021">
        <f t="shared" si="14"/>
        <v>3.6073734713754912E-3</v>
      </c>
      <c r="V48" s="742">
        <v>2053</v>
      </c>
      <c r="W48" s="743">
        <v>2053</v>
      </c>
      <c r="X48" s="842">
        <f>IF(Q48 = 0, 0, R48/Q48)</f>
        <v>2053.0796211855486</v>
      </c>
    </row>
    <row r="49" spans="1:24" ht="14.45" customHeight="1" x14ac:dyDescent="0.15">
      <c r="B49" s="1378"/>
      <c r="C49" s="512">
        <v>4</v>
      </c>
      <c r="D49" s="1041">
        <f>SUM('[1]第7表_卸売価格(規格別・性別)_1和種:卸売価格（外国種1）'!D49)</f>
        <v>0</v>
      </c>
      <c r="E49" s="1044">
        <f>SUM('[1]第7表_卸売価格(規格別・性別)_1和種:卸売価格（外国種1）'!E49)</f>
        <v>0</v>
      </c>
      <c r="F49" s="513">
        <f>SUM('[1]第7表_卸売価格(規格別・性別)_1和種:卸売価格（外国種1）'!F49)</f>
        <v>0</v>
      </c>
      <c r="G49" s="821" t="str">
        <f t="shared" si="11"/>
        <v xml:space="preserve">   －</v>
      </c>
      <c r="H49" s="821" t="str">
        <f t="shared" si="16"/>
        <v xml:space="preserve">   －</v>
      </c>
      <c r="I49" s="1039">
        <f t="shared" si="17"/>
        <v>0</v>
      </c>
      <c r="J49" s="752">
        <v>0</v>
      </c>
      <c r="K49" s="755">
        <v>0</v>
      </c>
      <c r="L49" s="843">
        <f t="shared" si="12"/>
        <v>0</v>
      </c>
      <c r="M49" s="501"/>
      <c r="N49" s="1378"/>
      <c r="O49" s="512">
        <v>4</v>
      </c>
      <c r="P49" s="1041">
        <f t="shared" si="20"/>
        <v>48</v>
      </c>
      <c r="Q49" s="1044">
        <f t="shared" si="20"/>
        <v>26290.799999999999</v>
      </c>
      <c r="R49" s="513">
        <f t="shared" si="20"/>
        <v>42876608</v>
      </c>
      <c r="S49" s="821">
        <f t="shared" si="13"/>
        <v>547.72500000000002</v>
      </c>
      <c r="T49" s="821">
        <f t="shared" si="18"/>
        <v>893262.66666666663</v>
      </c>
      <c r="U49" s="1022">
        <f t="shared" si="14"/>
        <v>0.17315392662602358</v>
      </c>
      <c r="V49" s="744">
        <v>1949</v>
      </c>
      <c r="W49" s="745">
        <v>1341</v>
      </c>
      <c r="X49" s="843">
        <f t="shared" si="15"/>
        <v>1630.8597684361071</v>
      </c>
    </row>
    <row r="50" spans="1:24" ht="14.45" customHeight="1" x14ac:dyDescent="0.15">
      <c r="B50" s="1378"/>
      <c r="C50" s="512">
        <v>3</v>
      </c>
      <c r="D50" s="1041">
        <f>SUM('[1]第7表_卸売価格(規格別・性別)_1和種:卸売価格（外国種1）'!D50)</f>
        <v>0</v>
      </c>
      <c r="E50" s="1044">
        <f>SUM('[1]第7表_卸売価格(規格別・性別)_1和種:卸売価格（外国種1）'!E50)</f>
        <v>0</v>
      </c>
      <c r="F50" s="513">
        <f>SUM('[1]第7表_卸売価格(規格別・性別)_1和種:卸売価格（外国種1）'!F50)</f>
        <v>0</v>
      </c>
      <c r="G50" s="821" t="str">
        <f t="shared" si="11"/>
        <v xml:space="preserve">   －</v>
      </c>
      <c r="H50" s="821" t="str">
        <f t="shared" si="16"/>
        <v xml:space="preserve">   －</v>
      </c>
      <c r="I50" s="1038">
        <f t="shared" si="17"/>
        <v>0</v>
      </c>
      <c r="J50" s="766">
        <v>0</v>
      </c>
      <c r="K50" s="753">
        <v>0</v>
      </c>
      <c r="L50" s="843">
        <f t="shared" si="12"/>
        <v>0</v>
      </c>
      <c r="M50" s="501"/>
      <c r="N50" s="1378"/>
      <c r="O50" s="512">
        <v>3</v>
      </c>
      <c r="P50" s="1041">
        <f t="shared" si="20"/>
        <v>322</v>
      </c>
      <c r="Q50" s="1044">
        <f t="shared" si="20"/>
        <v>169660</v>
      </c>
      <c r="R50" s="513">
        <f t="shared" si="20"/>
        <v>251220877</v>
      </c>
      <c r="S50" s="821">
        <f>IF(P50=0,"   －",Q50/P50)</f>
        <v>526.89440993788821</v>
      </c>
      <c r="T50" s="821">
        <f t="shared" si="18"/>
        <v>780189.05900621123</v>
      </c>
      <c r="U50" s="1022">
        <f>IF($P$59=0,"－",P50/$P$59*100)</f>
        <v>1.1615742577829082</v>
      </c>
      <c r="V50" s="744">
        <v>2237</v>
      </c>
      <c r="W50" s="745">
        <v>561</v>
      </c>
      <c r="X50" s="843">
        <f t="shared" si="15"/>
        <v>1480.7313273606035</v>
      </c>
    </row>
    <row r="51" spans="1:24" ht="14.45" customHeight="1" x14ac:dyDescent="0.15">
      <c r="B51" s="1378"/>
      <c r="C51" s="512">
        <v>2</v>
      </c>
      <c r="D51" s="1041">
        <f>SUM('[1]第7表_卸売価格(規格別・性別)_1和種:卸売価格（外国種1）'!D51)</f>
        <v>0</v>
      </c>
      <c r="E51" s="1044">
        <f>SUM('[1]第7表_卸売価格(規格別・性別)_1和種:卸売価格（外国種1）'!E51)</f>
        <v>0</v>
      </c>
      <c r="F51" s="513">
        <f>SUM('[1]第7表_卸売価格(規格別・性別)_1和種:卸売価格（外国種1）'!F51)</f>
        <v>0</v>
      </c>
      <c r="G51" s="821" t="str">
        <f t="shared" si="11"/>
        <v xml:space="preserve">   －</v>
      </c>
      <c r="H51" s="821" t="str">
        <f t="shared" si="16"/>
        <v xml:space="preserve">   －</v>
      </c>
      <c r="I51" s="1047">
        <f t="shared" si="17"/>
        <v>0</v>
      </c>
      <c r="J51" s="752">
        <v>0</v>
      </c>
      <c r="K51" s="753">
        <v>0</v>
      </c>
      <c r="L51" s="843">
        <f t="shared" si="12"/>
        <v>0</v>
      </c>
      <c r="M51" s="501"/>
      <c r="N51" s="1378"/>
      <c r="O51" s="512">
        <v>2</v>
      </c>
      <c r="P51" s="1041">
        <f t="shared" si="20"/>
        <v>1057</v>
      </c>
      <c r="Q51" s="1044">
        <f t="shared" si="20"/>
        <v>458432.7</v>
      </c>
      <c r="R51" s="513">
        <f t="shared" si="20"/>
        <v>492198425</v>
      </c>
      <c r="S51" s="821">
        <f t="shared" si="13"/>
        <v>433.71116367076633</v>
      </c>
      <c r="T51" s="821">
        <f t="shared" si="18"/>
        <v>465656.03122043516</v>
      </c>
      <c r="U51" s="1022">
        <f t="shared" si="14"/>
        <v>3.8129937592438949</v>
      </c>
      <c r="V51" s="744">
        <v>1879</v>
      </c>
      <c r="W51" s="745">
        <v>217</v>
      </c>
      <c r="X51" s="843">
        <f t="shared" si="15"/>
        <v>1073.6547043873616</v>
      </c>
    </row>
    <row r="52" spans="1:24" ht="14.45" customHeight="1" x14ac:dyDescent="0.15">
      <c r="B52" s="1378"/>
      <c r="C52" s="515">
        <v>1</v>
      </c>
      <c r="D52" s="1041">
        <f>SUM('[1]第7表_卸売価格(規格別・性別)_1和種:卸売価格（外国種1）'!D52)</f>
        <v>10</v>
      </c>
      <c r="E52" s="1044">
        <f>SUM('[1]第7表_卸売価格(規格別・性別)_1和種:卸売価格（外国種1）'!E52)</f>
        <v>4101.3</v>
      </c>
      <c r="F52" s="513">
        <f>SUM('[1]第7表_卸売価格(規格別・性別)_1和種:卸売価格（外国種1）'!F52)</f>
        <v>1839914</v>
      </c>
      <c r="G52" s="821">
        <f t="shared" si="11"/>
        <v>410.13</v>
      </c>
      <c r="H52" s="821">
        <f t="shared" si="16"/>
        <v>183991.4</v>
      </c>
      <c r="I52" s="1048">
        <f t="shared" si="17"/>
        <v>100</v>
      </c>
      <c r="J52" s="744">
        <v>778</v>
      </c>
      <c r="K52" s="745">
        <v>271</v>
      </c>
      <c r="L52" s="843">
        <f t="shared" si="12"/>
        <v>448.61726769560869</v>
      </c>
      <c r="M52" s="501"/>
      <c r="N52" s="1378"/>
      <c r="O52" s="515">
        <v>1</v>
      </c>
      <c r="P52" s="1041">
        <f t="shared" si="20"/>
        <v>1226</v>
      </c>
      <c r="Q52" s="1044">
        <f t="shared" si="20"/>
        <v>347159.6</v>
      </c>
      <c r="R52" s="513">
        <f t="shared" si="20"/>
        <v>204408355</v>
      </c>
      <c r="S52" s="821">
        <f t="shared" si="13"/>
        <v>283.16443719412723</v>
      </c>
      <c r="T52" s="821">
        <f t="shared" si="18"/>
        <v>166727.85889070146</v>
      </c>
      <c r="U52" s="1022">
        <f t="shared" si="14"/>
        <v>4.422639875906353</v>
      </c>
      <c r="V52" s="744">
        <v>1516</v>
      </c>
      <c r="W52" s="745">
        <v>55</v>
      </c>
      <c r="X52" s="843">
        <f t="shared" si="15"/>
        <v>588.80225406412501</v>
      </c>
    </row>
    <row r="53" spans="1:24" ht="14.45" customHeight="1" x14ac:dyDescent="0.15">
      <c r="B53" s="1383"/>
      <c r="C53" s="517" t="s">
        <v>340</v>
      </c>
      <c r="D53" s="1002">
        <f>SUM(D48:D52)</f>
        <v>10</v>
      </c>
      <c r="E53" s="1010">
        <f>SUM(E48:E52)</f>
        <v>4101.3</v>
      </c>
      <c r="F53" s="518">
        <f>SUM(F48:F52)</f>
        <v>1839914</v>
      </c>
      <c r="G53" s="822">
        <f t="shared" si="11"/>
        <v>410.13</v>
      </c>
      <c r="H53" s="822">
        <f t="shared" si="16"/>
        <v>183991.4</v>
      </c>
      <c r="I53" s="1036">
        <f>IF($D$59=0,"－",D53/$D$59*100)</f>
        <v>100</v>
      </c>
      <c r="J53" s="746">
        <v>778</v>
      </c>
      <c r="K53" s="747">
        <v>271</v>
      </c>
      <c r="L53" s="844">
        <f t="shared" si="12"/>
        <v>448.61726769560869</v>
      </c>
      <c r="M53" s="501"/>
      <c r="N53" s="1383"/>
      <c r="O53" s="517" t="s">
        <v>340</v>
      </c>
      <c r="P53" s="1002">
        <f>SUM(P48:P52)</f>
        <v>2654</v>
      </c>
      <c r="Q53" s="1010">
        <f>SUM(Q48:Q52)</f>
        <v>1002113.2999999999</v>
      </c>
      <c r="R53" s="518">
        <f>SUM(R48:R52)</f>
        <v>991874931</v>
      </c>
      <c r="S53" s="822">
        <f t="shared" si="13"/>
        <v>377.58602110022605</v>
      </c>
      <c r="T53" s="822">
        <f t="shared" si="18"/>
        <v>373728.30859080632</v>
      </c>
      <c r="U53" s="1024">
        <f t="shared" si="14"/>
        <v>9.573969193030555</v>
      </c>
      <c r="V53" s="746">
        <v>2237</v>
      </c>
      <c r="W53" s="747">
        <v>55</v>
      </c>
      <c r="X53" s="844">
        <f t="shared" si="15"/>
        <v>989.78322211670081</v>
      </c>
    </row>
    <row r="54" spans="1:24" ht="15.95" customHeight="1" x14ac:dyDescent="0.15">
      <c r="B54" s="1382" t="s">
        <v>340</v>
      </c>
      <c r="C54" s="509">
        <v>5</v>
      </c>
      <c r="D54" s="1012">
        <f>SUM(D36,D42,D48)</f>
        <v>0</v>
      </c>
      <c r="E54" s="1033">
        <f>SUM(E36,E42,E48)</f>
        <v>0</v>
      </c>
      <c r="F54" s="521">
        <f>SUM(F36,F42,F48)</f>
        <v>0</v>
      </c>
      <c r="G54" s="820" t="str">
        <f t="shared" si="11"/>
        <v xml:space="preserve">   －</v>
      </c>
      <c r="H54" s="823" t="str">
        <f t="shared" si="16"/>
        <v xml:space="preserve">   －</v>
      </c>
      <c r="I54" s="1035">
        <f t="shared" si="17"/>
        <v>0</v>
      </c>
      <c r="J54" s="764">
        <v>0</v>
      </c>
      <c r="K54" s="769">
        <v>0</v>
      </c>
      <c r="L54" s="842">
        <f>IF(E54 = 0, 0, F54/E54)</f>
        <v>0</v>
      </c>
      <c r="M54" s="501"/>
      <c r="N54" s="523" t="s">
        <v>340</v>
      </c>
      <c r="O54" s="509">
        <v>5</v>
      </c>
      <c r="P54" s="1012">
        <f>SUM(P36,P42,P48)</f>
        <v>6056</v>
      </c>
      <c r="Q54" s="1033">
        <f>SUM(Q36,Q42,Q48)</f>
        <v>3051254.9</v>
      </c>
      <c r="R54" s="521">
        <f>SUM(R36,R42,R48)</f>
        <v>8506654900</v>
      </c>
      <c r="S54" s="820">
        <f t="shared" si="13"/>
        <v>503.83997688243062</v>
      </c>
      <c r="T54" s="823">
        <f t="shared" si="18"/>
        <v>1404665.6043593131</v>
      </c>
      <c r="U54" s="1021">
        <f t="shared" si="14"/>
        <v>21.846253742649978</v>
      </c>
      <c r="V54" s="770">
        <v>6482</v>
      </c>
      <c r="W54" s="771">
        <v>1080</v>
      </c>
      <c r="X54" s="842">
        <f>IF(Q54 = 0, 0, R54/Q54)</f>
        <v>2787.920111164754</v>
      </c>
    </row>
    <row r="55" spans="1:24" ht="15.95" customHeight="1" x14ac:dyDescent="0.15">
      <c r="B55" s="1378"/>
      <c r="C55" s="512">
        <v>4</v>
      </c>
      <c r="D55" s="1001">
        <f t="shared" ref="D55:F58" si="21">SUM(D37,D43,D49)</f>
        <v>0</v>
      </c>
      <c r="E55" s="1009">
        <f t="shared" si="21"/>
        <v>0</v>
      </c>
      <c r="F55" s="522">
        <f t="shared" si="21"/>
        <v>0</v>
      </c>
      <c r="G55" s="821" t="str">
        <f t="shared" si="11"/>
        <v xml:space="preserve">   －</v>
      </c>
      <c r="H55" s="821" t="str">
        <f t="shared" si="16"/>
        <v xml:space="preserve">   －</v>
      </c>
      <c r="I55" s="1038">
        <f t="shared" si="17"/>
        <v>0</v>
      </c>
      <c r="J55" s="754">
        <v>0</v>
      </c>
      <c r="K55" s="767">
        <v>0</v>
      </c>
      <c r="L55" s="843">
        <f t="shared" si="12"/>
        <v>0</v>
      </c>
      <c r="M55" s="501"/>
      <c r="N55" s="524" t="s">
        <v>359</v>
      </c>
      <c r="O55" s="512">
        <v>4</v>
      </c>
      <c r="P55" s="1001">
        <f t="shared" ref="P55:R58" si="22">SUM(P37,P43,P49)</f>
        <v>5915</v>
      </c>
      <c r="Q55" s="1009">
        <f t="shared" si="22"/>
        <v>2816446.5999999996</v>
      </c>
      <c r="R55" s="522">
        <f t="shared" si="22"/>
        <v>6389501251</v>
      </c>
      <c r="S55" s="821">
        <f t="shared" si="13"/>
        <v>476.15327134404049</v>
      </c>
      <c r="T55" s="821">
        <f t="shared" si="18"/>
        <v>1080219.9917159763</v>
      </c>
      <c r="U55" s="1022">
        <f t="shared" si="14"/>
        <v>21.337614083186033</v>
      </c>
      <c r="V55" s="744">
        <v>3278</v>
      </c>
      <c r="W55" s="745">
        <v>604</v>
      </c>
      <c r="X55" s="843">
        <f t="shared" si="15"/>
        <v>2268.6392317894474</v>
      </c>
    </row>
    <row r="56" spans="1:24" ht="15.95" customHeight="1" x14ac:dyDescent="0.15">
      <c r="B56" s="1378"/>
      <c r="C56" s="512">
        <v>3</v>
      </c>
      <c r="D56" s="1001">
        <f t="shared" si="21"/>
        <v>0</v>
      </c>
      <c r="E56" s="1009">
        <f t="shared" si="21"/>
        <v>0</v>
      </c>
      <c r="F56" s="522">
        <f t="shared" si="21"/>
        <v>0</v>
      </c>
      <c r="G56" s="821" t="str">
        <f t="shared" si="11"/>
        <v xml:space="preserve">   －</v>
      </c>
      <c r="H56" s="821" t="str">
        <f t="shared" si="16"/>
        <v xml:space="preserve">   －</v>
      </c>
      <c r="I56" s="1047">
        <f t="shared" si="17"/>
        <v>0</v>
      </c>
      <c r="J56" s="752">
        <v>0</v>
      </c>
      <c r="K56" s="766">
        <v>0</v>
      </c>
      <c r="L56" s="843">
        <f t="shared" si="12"/>
        <v>0</v>
      </c>
      <c r="M56" s="501"/>
      <c r="N56" s="1378" t="s">
        <v>395</v>
      </c>
      <c r="O56" s="512">
        <v>3</v>
      </c>
      <c r="P56" s="1001">
        <f t="shared" si="22"/>
        <v>5755</v>
      </c>
      <c r="Q56" s="1009">
        <f>SUM(Q38,Q44,Q50)</f>
        <v>2665769.1999999997</v>
      </c>
      <c r="R56" s="522">
        <f t="shared" si="22"/>
        <v>4664103673</v>
      </c>
      <c r="S56" s="821">
        <f t="shared" si="13"/>
        <v>463.20924413553428</v>
      </c>
      <c r="T56" s="821">
        <f t="shared" si="18"/>
        <v>810443.73119026935</v>
      </c>
      <c r="U56" s="1022">
        <f t="shared" si="14"/>
        <v>20.760434327765953</v>
      </c>
      <c r="V56" s="744">
        <v>2658</v>
      </c>
      <c r="W56" s="745">
        <v>561</v>
      </c>
      <c r="X56" s="843">
        <f t="shared" si="15"/>
        <v>1749.6277145823428</v>
      </c>
    </row>
    <row r="57" spans="1:24" ht="15.95" customHeight="1" x14ac:dyDescent="0.15">
      <c r="B57" s="1378"/>
      <c r="C57" s="512">
        <v>2</v>
      </c>
      <c r="D57" s="1001">
        <f t="shared" si="21"/>
        <v>0</v>
      </c>
      <c r="E57" s="1009">
        <f t="shared" si="21"/>
        <v>0</v>
      </c>
      <c r="F57" s="522">
        <f t="shared" si="21"/>
        <v>0</v>
      </c>
      <c r="G57" s="821" t="str">
        <f t="shared" si="11"/>
        <v xml:space="preserve">   －</v>
      </c>
      <c r="H57" s="821" t="str">
        <f t="shared" si="16"/>
        <v xml:space="preserve">   －</v>
      </c>
      <c r="I57" s="1038">
        <f t="shared" si="17"/>
        <v>0</v>
      </c>
      <c r="J57" s="744">
        <v>0</v>
      </c>
      <c r="K57" s="745">
        <v>0</v>
      </c>
      <c r="L57" s="843">
        <f t="shared" si="12"/>
        <v>0</v>
      </c>
      <c r="M57" s="501"/>
      <c r="N57" s="1378"/>
      <c r="O57" s="512">
        <v>2</v>
      </c>
      <c r="P57" s="1001">
        <f t="shared" si="22"/>
        <v>8697</v>
      </c>
      <c r="Q57" s="1009">
        <f t="shared" si="22"/>
        <v>3545909.8000000003</v>
      </c>
      <c r="R57" s="522">
        <f t="shared" si="22"/>
        <v>4871758822</v>
      </c>
      <c r="S57" s="821">
        <f t="shared" si="13"/>
        <v>407.71643095320229</v>
      </c>
      <c r="T57" s="821">
        <f t="shared" si="18"/>
        <v>560165.43888697249</v>
      </c>
      <c r="U57" s="1022">
        <f t="shared" si="14"/>
        <v>31.373327080552649</v>
      </c>
      <c r="V57" s="744">
        <v>2462</v>
      </c>
      <c r="W57" s="745">
        <v>217</v>
      </c>
      <c r="X57" s="843">
        <f t="shared" si="15"/>
        <v>1373.9094045765066</v>
      </c>
    </row>
    <row r="58" spans="1:24" ht="15.95" customHeight="1" x14ac:dyDescent="0.15">
      <c r="B58" s="1378"/>
      <c r="C58" s="515">
        <v>1</v>
      </c>
      <c r="D58" s="1001">
        <f t="shared" si="21"/>
        <v>10</v>
      </c>
      <c r="E58" s="1009">
        <f t="shared" si="21"/>
        <v>4101.3</v>
      </c>
      <c r="F58" s="522">
        <f t="shared" si="21"/>
        <v>1839914</v>
      </c>
      <c r="G58" s="821">
        <f t="shared" si="11"/>
        <v>410.13</v>
      </c>
      <c r="H58" s="821">
        <f t="shared" si="16"/>
        <v>183991.4</v>
      </c>
      <c r="I58" s="1047">
        <f t="shared" si="17"/>
        <v>100</v>
      </c>
      <c r="J58" s="744">
        <v>778</v>
      </c>
      <c r="K58" s="745">
        <v>271</v>
      </c>
      <c r="L58" s="843">
        <f t="shared" si="12"/>
        <v>448.61726769560869</v>
      </c>
      <c r="M58" s="501"/>
      <c r="N58" s="1378"/>
      <c r="O58" s="515">
        <v>1</v>
      </c>
      <c r="P58" s="1001">
        <f t="shared" si="22"/>
        <v>1298</v>
      </c>
      <c r="Q58" s="1009">
        <f t="shared" si="22"/>
        <v>372205.39999999997</v>
      </c>
      <c r="R58" s="522">
        <f t="shared" si="22"/>
        <v>222339023</v>
      </c>
      <c r="S58" s="821">
        <f t="shared" si="13"/>
        <v>286.75300462249612</v>
      </c>
      <c r="T58" s="821">
        <f t="shared" si="18"/>
        <v>171293.54622496146</v>
      </c>
      <c r="U58" s="1022">
        <f t="shared" si="14"/>
        <v>4.6823707658453877</v>
      </c>
      <c r="V58" s="744">
        <v>1516</v>
      </c>
      <c r="W58" s="745">
        <v>55</v>
      </c>
      <c r="X58" s="843">
        <f t="shared" si="15"/>
        <v>597.35571541949696</v>
      </c>
    </row>
    <row r="59" spans="1:24" ht="15.95" customHeight="1" x14ac:dyDescent="0.15">
      <c r="B59" s="1383"/>
      <c r="C59" s="517" t="s">
        <v>340</v>
      </c>
      <c r="D59" s="1002">
        <f>SUM(D54:D58)</f>
        <v>10</v>
      </c>
      <c r="E59" s="1010">
        <f>SUM(E54:E58)</f>
        <v>4101.3</v>
      </c>
      <c r="F59" s="518">
        <f>SUM(F54:F58)</f>
        <v>1839914</v>
      </c>
      <c r="G59" s="822">
        <f t="shared" si="11"/>
        <v>410.13</v>
      </c>
      <c r="H59" s="822">
        <f t="shared" si="16"/>
        <v>183991.4</v>
      </c>
      <c r="I59" s="1048">
        <f t="shared" si="17"/>
        <v>100</v>
      </c>
      <c r="J59" s="746">
        <v>778</v>
      </c>
      <c r="K59" s="747">
        <v>271</v>
      </c>
      <c r="L59" s="844">
        <f t="shared" si="12"/>
        <v>448.61726769560869</v>
      </c>
      <c r="M59" s="501"/>
      <c r="N59" s="525" t="s">
        <v>361</v>
      </c>
      <c r="O59" s="517" t="s">
        <v>340</v>
      </c>
      <c r="P59" s="1002">
        <f>SUM(P54:P58)</f>
        <v>27721</v>
      </c>
      <c r="Q59" s="1010">
        <f>SUM(Q54:Q58)</f>
        <v>12451585.9</v>
      </c>
      <c r="R59" s="518">
        <f>SUM(R54:R58)</f>
        <v>24654357669</v>
      </c>
      <c r="S59" s="822">
        <f t="shared" si="13"/>
        <v>449.17520652213125</v>
      </c>
      <c r="T59" s="822">
        <f t="shared" si="18"/>
        <v>889374.75808953505</v>
      </c>
      <c r="U59" s="1024">
        <f t="shared" si="14"/>
        <v>100</v>
      </c>
      <c r="V59" s="746">
        <v>6482</v>
      </c>
      <c r="W59" s="747">
        <v>55</v>
      </c>
      <c r="X59" s="844">
        <f t="shared" si="15"/>
        <v>1980.0174746415232</v>
      </c>
    </row>
    <row r="60" spans="1:24" ht="11.25" customHeight="1" x14ac:dyDescent="0.15">
      <c r="I60" s="526"/>
      <c r="O60" s="345"/>
      <c r="U60" s="629"/>
    </row>
    <row r="61" spans="1:24" ht="12.75" customHeight="1" x14ac:dyDescent="0.15">
      <c r="A61" s="1274" t="s">
        <v>541</v>
      </c>
      <c r="B61" s="1274"/>
      <c r="C61" s="1274"/>
      <c r="D61" s="1274"/>
      <c r="E61" s="1274"/>
      <c r="F61" s="1274"/>
      <c r="G61" s="1274"/>
      <c r="H61" s="1274"/>
      <c r="I61" s="1274"/>
      <c r="J61" s="1274"/>
      <c r="K61" s="1274"/>
      <c r="L61" s="1274"/>
      <c r="M61" s="1274" t="s">
        <v>542</v>
      </c>
      <c r="N61" s="1274"/>
      <c r="O61" s="1274"/>
      <c r="P61" s="1274"/>
      <c r="Q61" s="1274"/>
      <c r="R61" s="1274"/>
      <c r="S61" s="1274"/>
      <c r="T61" s="1274"/>
      <c r="U61" s="1274"/>
      <c r="V61" s="1274"/>
      <c r="W61" s="1274"/>
      <c r="X61" s="1274"/>
    </row>
    <row r="62" spans="1:24" x14ac:dyDescent="0.15">
      <c r="I62" s="527"/>
      <c r="R62" s="528"/>
    </row>
  </sheetData>
  <mergeCells count="24">
    <mergeCell ref="B2:D2"/>
    <mergeCell ref="D4:F4"/>
    <mergeCell ref="N36:N41"/>
    <mergeCell ref="N42:N47"/>
    <mergeCell ref="A61:L61"/>
    <mergeCell ref="B54:B59"/>
    <mergeCell ref="N48:N53"/>
    <mergeCell ref="N56:N58"/>
    <mergeCell ref="N27:N32"/>
    <mergeCell ref="M61:X61"/>
    <mergeCell ref="V34:X34"/>
    <mergeCell ref="B27:B32"/>
    <mergeCell ref="J34:L34"/>
    <mergeCell ref="B36:B41"/>
    <mergeCell ref="B42:B47"/>
    <mergeCell ref="B48:B53"/>
    <mergeCell ref="V7:X7"/>
    <mergeCell ref="N9:N14"/>
    <mergeCell ref="B15:B20"/>
    <mergeCell ref="B21:B26"/>
    <mergeCell ref="N15:N20"/>
    <mergeCell ref="N21:N26"/>
    <mergeCell ref="J7:L7"/>
    <mergeCell ref="B9:B14"/>
  </mergeCells>
  <phoneticPr fontId="2"/>
  <conditionalFormatting sqref="S36:U36 S15 S21 S27 S9:U9 S42 S48 S54 G9:H9 G54 G36:I36 G42 G48 G15 G21 G27 I37:I59 I27 I21 I15 U27 U21 U15 U54 U48 U42">
    <cfRule type="expression" dxfId="16" priority="5" stopIfTrue="1">
      <formula>ISERROR(G9:I32)</formula>
    </cfRule>
  </conditionalFormatting>
  <conditionalFormatting sqref="S49:S53 S10:U10 S16:S20 S22:S26 S28:S32 S55:S59 S37:U37 S43:S47 G10:H10 G55:G59 G37:H37 G43:G47 G49:G53 I9:I14 G16:G20 G22:G26 G28:G32 I28:I32 I22:I26 I16:I20 G11:G14 H11:H32 G38:G41 H38:H59 U28:U32 U22:U26 U16:U20 S11:S14 U11:U14 T11:T32 U43:U47 S38:S41 U38:U41 U55:U59 U49:U53 T38:T59">
    <cfRule type="expression" dxfId="15" priority="6" stopIfTrue="1">
      <formula>ISERROR(G9)</formula>
    </cfRule>
  </conditionalFormatting>
  <conditionalFormatting sqref="U7:U8 J34:L34 U33:U35 J7:L7 V7:X7 V34:X34">
    <cfRule type="expression" dxfId="14" priority="7" stopIfTrue="1">
      <formula>iserror</formula>
    </cfRule>
  </conditionalFormatting>
  <conditionalFormatting sqref="L9:L32">
    <cfRule type="expression" dxfId="13" priority="4" stopIfTrue="1">
      <formula>iserror</formula>
    </cfRule>
  </conditionalFormatting>
  <conditionalFormatting sqref="L36:L59">
    <cfRule type="expression" dxfId="12" priority="3" stopIfTrue="1">
      <formula>iserror</formula>
    </cfRule>
  </conditionalFormatting>
  <conditionalFormatting sqref="X9:X32">
    <cfRule type="expression" dxfId="11" priority="2" stopIfTrue="1">
      <formula>iserror</formula>
    </cfRule>
  </conditionalFormatting>
  <conditionalFormatting sqref="X36:X59">
    <cfRule type="expression" dxfId="10" priority="1" stopIfTrue="1">
      <formula>iserror</formula>
    </cfRule>
  </conditionalFormatting>
  <pageMargins left="0" right="0" top="0" bottom="0" header="0" footer="0"/>
  <pageSetup paperSize="9" scale="96" orientation="portrait" r:id="rId1"/>
  <headerFooter alignWithMargins="0"/>
  <colBreaks count="1" manualBreakCount="1">
    <brk id="12" min="1" max="6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indexed="43"/>
  </sheetPr>
  <dimension ref="A1:R34"/>
  <sheetViews>
    <sheetView showGridLines="0" view="pageBreakPreview" topLeftCell="A22" zoomScaleNormal="100" zoomScaleSheetLayoutView="100" workbookViewId="0">
      <selection activeCell="G34" sqref="G34:N34"/>
    </sheetView>
  </sheetViews>
  <sheetFormatPr defaultRowHeight="13.5" x14ac:dyDescent="0.15"/>
  <cols>
    <col min="1" max="1" width="5.875" style="126" customWidth="1"/>
    <col min="2" max="3" width="14.375" style="126" customWidth="1"/>
    <col min="4" max="4" width="11.125" style="126" customWidth="1"/>
    <col min="5" max="5" width="16.375" style="126" customWidth="1"/>
    <col min="6" max="6" width="17.875" style="126" customWidth="1"/>
    <col min="7" max="7" width="4.625" style="126" customWidth="1"/>
    <col min="8" max="8" width="3.5" style="126" customWidth="1"/>
    <col min="9" max="9" width="10.875" style="126" customWidth="1"/>
    <col min="10" max="10" width="15.625" style="126" customWidth="1"/>
    <col min="11" max="11" width="13.625" style="126" customWidth="1"/>
    <col min="12" max="12" width="10.625" style="126" customWidth="1"/>
    <col min="13" max="13" width="10" style="126" customWidth="1"/>
    <col min="14" max="14" width="9.875" style="126" customWidth="1"/>
    <col min="15" max="15" width="4.875" style="126" customWidth="1"/>
    <col min="16" max="16" width="9" style="126"/>
    <col min="17" max="17" width="8.25" style="126" customWidth="1"/>
    <col min="18" max="18" width="9" style="126"/>
    <col min="19" max="19" width="9.375" style="126" customWidth="1"/>
    <col min="20" max="27" width="9" style="126"/>
    <col min="28" max="28" width="10.25" style="126" customWidth="1"/>
    <col min="29" max="16384" width="9" style="126"/>
  </cols>
  <sheetData>
    <row r="1" spans="2:18" ht="24.95" customHeight="1" x14ac:dyDescent="0.15"/>
    <row r="2" spans="2:18" ht="24.95" customHeight="1" x14ac:dyDescent="0.15"/>
    <row r="3" spans="2:18" ht="18.75" x14ac:dyDescent="0.2">
      <c r="B3" s="279" t="s">
        <v>294</v>
      </c>
      <c r="C3" s="279"/>
      <c r="E3" s="280"/>
      <c r="F3" s="280"/>
      <c r="G3" s="281"/>
      <c r="H3" s="280"/>
      <c r="I3" s="280"/>
      <c r="J3" s="280"/>
      <c r="K3" s="280"/>
      <c r="L3" s="280"/>
      <c r="M3" s="280"/>
      <c r="N3" s="280"/>
    </row>
    <row r="4" spans="2:18" ht="18.75" x14ac:dyDescent="0.2">
      <c r="B4" s="279"/>
      <c r="C4" s="279"/>
      <c r="E4" s="280"/>
      <c r="F4" s="280"/>
      <c r="G4" s="43"/>
      <c r="H4" s="281"/>
      <c r="I4" s="280"/>
      <c r="J4" s="280"/>
      <c r="K4" s="280"/>
      <c r="L4" s="280"/>
      <c r="M4" s="280"/>
      <c r="N4" s="280"/>
    </row>
    <row r="5" spans="2:18" ht="18.75" x14ac:dyDescent="0.2">
      <c r="B5" s="282"/>
      <c r="C5" s="282"/>
      <c r="D5" s="283" t="s">
        <v>280</v>
      </c>
      <c r="E5" s="282"/>
      <c r="F5" s="282"/>
      <c r="G5" s="284"/>
      <c r="H5" s="284"/>
      <c r="I5" s="282"/>
      <c r="J5" s="282"/>
      <c r="K5" s="282"/>
      <c r="L5" s="282"/>
      <c r="M5" s="282"/>
      <c r="N5" s="282"/>
      <c r="Q5" s="1385"/>
      <c r="R5" s="1385"/>
    </row>
    <row r="6" spans="2:18" ht="18" customHeight="1" x14ac:dyDescent="0.2">
      <c r="B6" s="1266"/>
      <c r="C6" s="1266"/>
      <c r="D6" s="282"/>
      <c r="E6" s="282"/>
      <c r="F6" s="1267"/>
      <c r="G6" s="285"/>
      <c r="H6" s="285"/>
      <c r="I6" s="1267"/>
      <c r="J6" s="1267"/>
      <c r="K6" s="1267"/>
      <c r="L6" s="1267"/>
      <c r="M6" s="1267"/>
      <c r="N6" s="1267"/>
    </row>
    <row r="7" spans="2:18" s="292" customFormat="1" ht="30" customHeight="1" x14ac:dyDescent="0.2">
      <c r="B7" s="286" t="s">
        <v>27</v>
      </c>
      <c r="C7" s="287"/>
      <c r="D7" s="288" t="s">
        <v>21</v>
      </c>
      <c r="E7" s="289" t="s">
        <v>22</v>
      </c>
      <c r="F7" s="289" t="s">
        <v>23</v>
      </c>
      <c r="G7" s="290"/>
      <c r="H7" s="290"/>
      <c r="I7" s="291" t="s">
        <v>211</v>
      </c>
      <c r="J7" s="289" t="s">
        <v>212</v>
      </c>
      <c r="K7" s="289" t="s">
        <v>218</v>
      </c>
      <c r="L7" s="1386" t="s">
        <v>399</v>
      </c>
      <c r="M7" s="1387"/>
      <c r="N7" s="1388"/>
    </row>
    <row r="8" spans="2:18" s="292" customFormat="1" ht="30" customHeight="1" x14ac:dyDescent="0.2">
      <c r="B8" s="293"/>
      <c r="C8" s="294"/>
      <c r="D8" s="295" t="s">
        <v>216</v>
      </c>
      <c r="E8" s="296" t="s">
        <v>382</v>
      </c>
      <c r="F8" s="296" t="s">
        <v>217</v>
      </c>
      <c r="G8" s="297"/>
      <c r="H8" s="297"/>
      <c r="I8" s="296" t="s">
        <v>220</v>
      </c>
      <c r="J8" s="296" t="s">
        <v>221</v>
      </c>
      <c r="K8" s="296" t="s">
        <v>0</v>
      </c>
      <c r="L8" s="298" t="s">
        <v>214</v>
      </c>
      <c r="M8" s="299" t="s">
        <v>215</v>
      </c>
      <c r="N8" s="300" t="s">
        <v>213</v>
      </c>
    </row>
    <row r="9" spans="2:18" s="292" customFormat="1" ht="30" customHeight="1" x14ac:dyDescent="0.2">
      <c r="B9" s="1389" t="s">
        <v>28</v>
      </c>
      <c r="C9" s="301" t="s">
        <v>3</v>
      </c>
      <c r="D9" s="772">
        <v>112</v>
      </c>
      <c r="E9" s="1049">
        <v>8501.6</v>
      </c>
      <c r="F9" s="773">
        <v>5091494</v>
      </c>
      <c r="G9" s="302"/>
      <c r="H9" s="302"/>
      <c r="I9" s="303">
        <f>IF(D9=0,"－",E9/D9)</f>
        <v>75.907142857142858</v>
      </c>
      <c r="J9" s="303">
        <f>IF(D9=0,"－",F9/D9)</f>
        <v>45459.767857142855</v>
      </c>
      <c r="K9" s="1054">
        <f t="shared" ref="K9:K26" si="0">IF(D9=0,"－",D9/$D$26*100)</f>
        <v>9.0745572102218411E-2</v>
      </c>
      <c r="L9" s="774">
        <v>2185</v>
      </c>
      <c r="M9" s="775">
        <v>475</v>
      </c>
      <c r="N9" s="304">
        <f>IF(D9=0,0,F9/E9)</f>
        <v>598.88656252940621</v>
      </c>
    </row>
    <row r="10" spans="2:18" s="292" customFormat="1" ht="30" customHeight="1" x14ac:dyDescent="0.2">
      <c r="B10" s="1390"/>
      <c r="C10" s="305" t="s">
        <v>4</v>
      </c>
      <c r="D10" s="776">
        <v>1014</v>
      </c>
      <c r="E10" s="1050">
        <v>77679.000000000102</v>
      </c>
      <c r="F10" s="777">
        <v>41677081</v>
      </c>
      <c r="G10" s="302"/>
      <c r="H10" s="302"/>
      <c r="I10" s="306">
        <f t="shared" ref="I10:I26" si="1">IF(D10=0,"－",E10/D10)</f>
        <v>76.606508875739749</v>
      </c>
      <c r="J10" s="306">
        <f t="shared" ref="J10:J26" si="2">IF(D10=0,"－",F10/D10)</f>
        <v>41101.65779092702</v>
      </c>
      <c r="K10" s="1055">
        <f t="shared" si="0"/>
        <v>0.82157151885401303</v>
      </c>
      <c r="L10" s="778">
        <v>727</v>
      </c>
      <c r="M10" s="775">
        <v>388</v>
      </c>
      <c r="N10" s="307">
        <f t="shared" ref="N10:N26" si="3">IF(D10=0,0,F10/E10)</f>
        <v>536.52957684831097</v>
      </c>
    </row>
    <row r="11" spans="2:18" s="292" customFormat="1" ht="30" customHeight="1" x14ac:dyDescent="0.2">
      <c r="B11" s="1391"/>
      <c r="C11" s="308" t="s">
        <v>14</v>
      </c>
      <c r="D11" s="309">
        <f>SUM(D9:D10)</f>
        <v>1126</v>
      </c>
      <c r="E11" s="1051">
        <f>SUM(E9:E10)</f>
        <v>86180.600000000108</v>
      </c>
      <c r="F11" s="317">
        <f>SUM(F9:F10)</f>
        <v>46768575</v>
      </c>
      <c r="G11" s="302"/>
      <c r="H11" s="302"/>
      <c r="I11" s="310">
        <f t="shared" si="1"/>
        <v>76.536944937833127</v>
      </c>
      <c r="J11" s="311">
        <f t="shared" si="2"/>
        <v>41535.146536412081</v>
      </c>
      <c r="K11" s="1056">
        <f t="shared" si="0"/>
        <v>0.91231709095623148</v>
      </c>
      <c r="L11" s="779">
        <v>2185</v>
      </c>
      <c r="M11" s="780">
        <v>388</v>
      </c>
      <c r="N11" s="312">
        <f t="shared" si="3"/>
        <v>542.68100941511136</v>
      </c>
    </row>
    <row r="12" spans="2:18" s="292" customFormat="1" ht="30" customHeight="1" x14ac:dyDescent="0.2">
      <c r="B12" s="1389" t="s">
        <v>29</v>
      </c>
      <c r="C12" s="301" t="s">
        <v>3</v>
      </c>
      <c r="D12" s="772">
        <v>9114</v>
      </c>
      <c r="E12" s="1049">
        <v>681211.09999999695</v>
      </c>
      <c r="F12" s="773">
        <v>354780007</v>
      </c>
      <c r="G12" s="302"/>
      <c r="H12" s="302"/>
      <c r="I12" s="303">
        <f t="shared" si="1"/>
        <v>74.743372833003832</v>
      </c>
      <c r="J12" s="303">
        <f t="shared" si="2"/>
        <v>38926.926377002412</v>
      </c>
      <c r="K12" s="1054">
        <f t="shared" si="0"/>
        <v>7.3844209298180221</v>
      </c>
      <c r="L12" s="774">
        <v>673</v>
      </c>
      <c r="M12" s="775">
        <v>443</v>
      </c>
      <c r="N12" s="304">
        <f t="shared" si="3"/>
        <v>520.80773052582617</v>
      </c>
    </row>
    <row r="13" spans="2:18" s="292" customFormat="1" ht="30" customHeight="1" x14ac:dyDescent="0.2">
      <c r="B13" s="1390"/>
      <c r="C13" s="305" t="s">
        <v>4</v>
      </c>
      <c r="D13" s="776">
        <v>36748</v>
      </c>
      <c r="E13" s="1050">
        <v>2782281.79999999</v>
      </c>
      <c r="F13" s="777">
        <v>1481248608</v>
      </c>
      <c r="G13" s="302"/>
      <c r="H13" s="302"/>
      <c r="I13" s="306">
        <f t="shared" si="1"/>
        <v>75.712468705779642</v>
      </c>
      <c r="J13" s="306">
        <f>IF(D13=0,"－",F13/D13)</f>
        <v>40308.278219222811</v>
      </c>
      <c r="K13" s="1055">
        <f t="shared" si="0"/>
        <v>29.774270389395731</v>
      </c>
      <c r="L13" s="778">
        <v>727</v>
      </c>
      <c r="M13" s="775">
        <v>360</v>
      </c>
      <c r="N13" s="307">
        <f t="shared" si="3"/>
        <v>532.38626223986557</v>
      </c>
    </row>
    <row r="14" spans="2:18" s="292" customFormat="1" ht="30" customHeight="1" x14ac:dyDescent="0.2">
      <c r="B14" s="1391"/>
      <c r="C14" s="308" t="s">
        <v>14</v>
      </c>
      <c r="D14" s="309">
        <f>SUM(D12:D13)</f>
        <v>45862</v>
      </c>
      <c r="E14" s="1051">
        <f>SUM(E12:E13)</f>
        <v>3463492.8999999869</v>
      </c>
      <c r="F14" s="317">
        <f>SUM(F12:F13)</f>
        <v>1836028615</v>
      </c>
      <c r="G14" s="302"/>
      <c r="H14" s="302"/>
      <c r="I14" s="310">
        <f t="shared" si="1"/>
        <v>75.519883563734396</v>
      </c>
      <c r="J14" s="310">
        <f>IF(D14=0,"－",F14/D14)</f>
        <v>40033.766844010293</v>
      </c>
      <c r="K14" s="1056">
        <f t="shared" si="0"/>
        <v>37.158691319213752</v>
      </c>
      <c r="L14" s="779">
        <v>727</v>
      </c>
      <c r="M14" s="780">
        <v>360</v>
      </c>
      <c r="N14" s="312">
        <f t="shared" si="3"/>
        <v>530.10895879128464</v>
      </c>
    </row>
    <row r="15" spans="2:18" s="292" customFormat="1" ht="30" customHeight="1" x14ac:dyDescent="0.2">
      <c r="B15" s="1389" t="s">
        <v>30</v>
      </c>
      <c r="C15" s="301" t="s">
        <v>3</v>
      </c>
      <c r="D15" s="772">
        <v>14306</v>
      </c>
      <c r="E15" s="1049">
        <v>1059801.2</v>
      </c>
      <c r="F15" s="773">
        <v>512049487</v>
      </c>
      <c r="G15" s="302"/>
      <c r="H15" s="302"/>
      <c r="I15" s="303">
        <f t="shared" si="1"/>
        <v>74.080889137424847</v>
      </c>
      <c r="J15" s="303">
        <f t="shared" si="2"/>
        <v>35792.638543268557</v>
      </c>
      <c r="K15" s="1054">
        <f t="shared" si="0"/>
        <v>11.591126379413719</v>
      </c>
      <c r="L15" s="778">
        <v>651</v>
      </c>
      <c r="M15" s="775">
        <v>356</v>
      </c>
      <c r="N15" s="304">
        <f t="shared" si="3"/>
        <v>483.15616834553504</v>
      </c>
    </row>
    <row r="16" spans="2:18" s="292" customFormat="1" ht="30" customHeight="1" x14ac:dyDescent="0.2">
      <c r="B16" s="1390"/>
      <c r="C16" s="305" t="s">
        <v>4</v>
      </c>
      <c r="D16" s="776">
        <v>36031</v>
      </c>
      <c r="E16" s="1050">
        <v>2774089.6000000099</v>
      </c>
      <c r="F16" s="777">
        <v>1433407382</v>
      </c>
      <c r="G16" s="302"/>
      <c r="H16" s="302"/>
      <c r="I16" s="306">
        <f t="shared" si="1"/>
        <v>76.991745996503283</v>
      </c>
      <c r="J16" s="306">
        <f t="shared" si="2"/>
        <v>39782.614470872308</v>
      </c>
      <c r="K16" s="1055">
        <f t="shared" si="0"/>
        <v>29.193336682277067</v>
      </c>
      <c r="L16" s="778">
        <v>727</v>
      </c>
      <c r="M16" s="775">
        <v>309</v>
      </c>
      <c r="N16" s="307">
        <f t="shared" si="3"/>
        <v>516.71271973334785</v>
      </c>
    </row>
    <row r="17" spans="2:14" s="292" customFormat="1" ht="30" customHeight="1" x14ac:dyDescent="0.2">
      <c r="B17" s="1391"/>
      <c r="C17" s="308" t="s">
        <v>14</v>
      </c>
      <c r="D17" s="309">
        <f>SUM(D15:D16)</f>
        <v>50337</v>
      </c>
      <c r="E17" s="1051">
        <f>SUM(E15:E16)</f>
        <v>3833890.8000000101</v>
      </c>
      <c r="F17" s="317">
        <f>SUM(F15:F16)</f>
        <v>1945456869</v>
      </c>
      <c r="G17" s="302"/>
      <c r="H17" s="302"/>
      <c r="I17" s="310">
        <f t="shared" si="1"/>
        <v>76.16446748912351</v>
      </c>
      <c r="J17" s="310">
        <f t="shared" si="2"/>
        <v>38648.645509267539</v>
      </c>
      <c r="K17" s="1056">
        <f t="shared" si="0"/>
        <v>40.784463061690786</v>
      </c>
      <c r="L17" s="779">
        <v>727</v>
      </c>
      <c r="M17" s="780">
        <v>309</v>
      </c>
      <c r="N17" s="312">
        <f t="shared" si="3"/>
        <v>507.43669303257019</v>
      </c>
    </row>
    <row r="18" spans="2:14" s="292" customFormat="1" ht="30" customHeight="1" x14ac:dyDescent="0.2">
      <c r="B18" s="1389" t="s">
        <v>31</v>
      </c>
      <c r="C18" s="301" t="s">
        <v>3</v>
      </c>
      <c r="D18" s="772">
        <v>5216</v>
      </c>
      <c r="E18" s="1049">
        <v>405932.40000000101</v>
      </c>
      <c r="F18" s="773">
        <v>177970273</v>
      </c>
      <c r="G18" s="302"/>
      <c r="H18" s="302"/>
      <c r="I18" s="303">
        <f t="shared" si="1"/>
        <v>77.824463190184247</v>
      </c>
      <c r="J18" s="303">
        <f t="shared" si="2"/>
        <v>34120.067676380371</v>
      </c>
      <c r="K18" s="1054">
        <f t="shared" si="0"/>
        <v>4.2261509293318857</v>
      </c>
      <c r="L18" s="778">
        <v>632</v>
      </c>
      <c r="M18" s="774">
        <v>270</v>
      </c>
      <c r="N18" s="304">
        <f t="shared" si="3"/>
        <v>438.42342468844458</v>
      </c>
    </row>
    <row r="19" spans="2:14" s="292" customFormat="1" ht="30" customHeight="1" x14ac:dyDescent="0.2">
      <c r="B19" s="1390"/>
      <c r="C19" s="305" t="s">
        <v>4</v>
      </c>
      <c r="D19" s="776">
        <v>12521</v>
      </c>
      <c r="E19" s="1050">
        <v>932769.7</v>
      </c>
      <c r="F19" s="777">
        <v>437441837</v>
      </c>
      <c r="G19" s="302"/>
      <c r="H19" s="302"/>
      <c r="I19" s="306">
        <f t="shared" si="1"/>
        <v>74.49642201102148</v>
      </c>
      <c r="J19" s="306">
        <f t="shared" si="2"/>
        <v>34936.653382317709</v>
      </c>
      <c r="K19" s="1055">
        <f t="shared" si="0"/>
        <v>10.144868824034612</v>
      </c>
      <c r="L19" s="778">
        <v>727</v>
      </c>
      <c r="M19" s="774">
        <v>184</v>
      </c>
      <c r="N19" s="307">
        <f t="shared" si="3"/>
        <v>468.97089067108419</v>
      </c>
    </row>
    <row r="20" spans="2:14" s="292" customFormat="1" ht="30" customHeight="1" x14ac:dyDescent="0.2">
      <c r="B20" s="1391"/>
      <c r="C20" s="308" t="s">
        <v>14</v>
      </c>
      <c r="D20" s="309">
        <f>SUM(D18:D19)</f>
        <v>17737</v>
      </c>
      <c r="E20" s="1051">
        <f>SUM(E18:E19)</f>
        <v>1338702.100000001</v>
      </c>
      <c r="F20" s="317">
        <f>SUM(F18:F19)</f>
        <v>615412110</v>
      </c>
      <c r="G20" s="302"/>
      <c r="H20" s="302"/>
      <c r="I20" s="310">
        <f t="shared" si="1"/>
        <v>75.475114168123184</v>
      </c>
      <c r="J20" s="310">
        <f t="shared" si="2"/>
        <v>34696.516321813157</v>
      </c>
      <c r="K20" s="1056">
        <f t="shared" si="0"/>
        <v>14.371019753366499</v>
      </c>
      <c r="L20" s="779">
        <v>727</v>
      </c>
      <c r="M20" s="781">
        <v>184</v>
      </c>
      <c r="N20" s="312">
        <f t="shared" si="3"/>
        <v>459.70803362450806</v>
      </c>
    </row>
    <row r="21" spans="2:14" s="292" customFormat="1" ht="30" customHeight="1" x14ac:dyDescent="0.2">
      <c r="B21" s="1389" t="s">
        <v>32</v>
      </c>
      <c r="C21" s="301" t="s">
        <v>3</v>
      </c>
      <c r="D21" s="772">
        <v>2021</v>
      </c>
      <c r="E21" s="1049">
        <v>231631.9</v>
      </c>
      <c r="F21" s="773">
        <v>74224368</v>
      </c>
      <c r="G21" s="302"/>
      <c r="H21" s="302"/>
      <c r="I21" s="303">
        <f>IF(D21=0,"－",E21/D21)</f>
        <v>114.61251855517071</v>
      </c>
      <c r="J21" s="303">
        <f t="shared" si="2"/>
        <v>36726.555170707572</v>
      </c>
      <c r="K21" s="1054">
        <f t="shared" si="0"/>
        <v>1.6374714394516376</v>
      </c>
      <c r="L21" s="778">
        <v>545</v>
      </c>
      <c r="M21" s="775">
        <v>108</v>
      </c>
      <c r="N21" s="304">
        <f t="shared" si="3"/>
        <v>320.4410446056869</v>
      </c>
    </row>
    <row r="22" spans="2:14" s="292" customFormat="1" ht="30" customHeight="1" x14ac:dyDescent="0.2">
      <c r="B22" s="1390"/>
      <c r="C22" s="305" t="s">
        <v>4</v>
      </c>
      <c r="D22" s="776">
        <v>6339</v>
      </c>
      <c r="E22" s="1050">
        <v>534594.19999999902</v>
      </c>
      <c r="F22" s="777">
        <v>186085449</v>
      </c>
      <c r="G22" s="302"/>
      <c r="H22" s="302"/>
      <c r="I22" s="306">
        <f t="shared" si="1"/>
        <v>84.334153651995422</v>
      </c>
      <c r="J22" s="306">
        <f t="shared" si="2"/>
        <v>29355.647420728823</v>
      </c>
      <c r="K22" s="1055">
        <f t="shared" si="0"/>
        <v>5.1360373353210935</v>
      </c>
      <c r="L22" s="778">
        <v>658</v>
      </c>
      <c r="M22" s="775">
        <v>54</v>
      </c>
      <c r="N22" s="307">
        <f t="shared" si="3"/>
        <v>348.0872949987118</v>
      </c>
    </row>
    <row r="23" spans="2:14" s="292" customFormat="1" ht="30" customHeight="1" x14ac:dyDescent="0.2">
      <c r="B23" s="1391"/>
      <c r="C23" s="308" t="s">
        <v>14</v>
      </c>
      <c r="D23" s="309">
        <f>SUM(D21:D22)</f>
        <v>8360</v>
      </c>
      <c r="E23" s="1051">
        <f>SUM(E21:E22)</f>
        <v>766226.09999999905</v>
      </c>
      <c r="F23" s="317">
        <f>SUM(F21:F22)</f>
        <v>260309817</v>
      </c>
      <c r="G23" s="302"/>
      <c r="H23" s="302"/>
      <c r="I23" s="310">
        <f>IF(D23=0,"－",E23/D23)</f>
        <v>91.65383971291854</v>
      </c>
      <c r="J23" s="310">
        <f t="shared" si="2"/>
        <v>31137.537918660288</v>
      </c>
      <c r="K23" s="1056">
        <f t="shared" si="0"/>
        <v>6.7735087747727309</v>
      </c>
      <c r="L23" s="779">
        <v>658</v>
      </c>
      <c r="M23" s="780">
        <v>54</v>
      </c>
      <c r="N23" s="312">
        <f>IF(D23=0,0,F23/E23)</f>
        <v>339.72977036412664</v>
      </c>
    </row>
    <row r="24" spans="2:14" s="292" customFormat="1" ht="30" customHeight="1" x14ac:dyDescent="0.2">
      <c r="B24" s="1389" t="s">
        <v>14</v>
      </c>
      <c r="C24" s="301" t="s">
        <v>3</v>
      </c>
      <c r="D24" s="313">
        <f t="shared" ref="D24:F25" si="4">D9+D12+D15+D18+D21</f>
        <v>30769</v>
      </c>
      <c r="E24" s="1052">
        <f t="shared" si="4"/>
        <v>2387078.1999999979</v>
      </c>
      <c r="F24" s="318">
        <f t="shared" si="4"/>
        <v>1124115629</v>
      </c>
      <c r="G24" s="302"/>
      <c r="H24" s="302"/>
      <c r="I24" s="303">
        <f>IF(D24=0,"－",E24/D24)</f>
        <v>77.580623354675097</v>
      </c>
      <c r="J24" s="303">
        <f t="shared" si="2"/>
        <v>36534.031947739611</v>
      </c>
      <c r="K24" s="1054">
        <f t="shared" si="0"/>
        <v>24.929915250117482</v>
      </c>
      <c r="L24" s="778">
        <v>2185</v>
      </c>
      <c r="M24" s="775">
        <v>108</v>
      </c>
      <c r="N24" s="304">
        <f>IF(D24=0,0,F24/E24)</f>
        <v>470.91696828365366</v>
      </c>
    </row>
    <row r="25" spans="2:14" s="292" customFormat="1" ht="30" customHeight="1" x14ac:dyDescent="0.2">
      <c r="B25" s="1390"/>
      <c r="C25" s="305" t="s">
        <v>4</v>
      </c>
      <c r="D25" s="314">
        <f t="shared" si="4"/>
        <v>92653</v>
      </c>
      <c r="E25" s="1053">
        <f t="shared" si="4"/>
        <v>7101414.2999999998</v>
      </c>
      <c r="F25" s="319">
        <f t="shared" si="4"/>
        <v>3579860357</v>
      </c>
      <c r="G25" s="302"/>
      <c r="H25" s="302"/>
      <c r="I25" s="306">
        <f t="shared" si="1"/>
        <v>76.64527106515709</v>
      </c>
      <c r="J25" s="306">
        <f t="shared" si="2"/>
        <v>38637.284890937153</v>
      </c>
      <c r="K25" s="1055">
        <f t="shared" si="0"/>
        <v>75.070084749882511</v>
      </c>
      <c r="L25" s="778">
        <v>727</v>
      </c>
      <c r="M25" s="775">
        <v>54</v>
      </c>
      <c r="N25" s="307">
        <f t="shared" si="3"/>
        <v>504.10526773518905</v>
      </c>
    </row>
    <row r="26" spans="2:14" s="292" customFormat="1" ht="30" customHeight="1" x14ac:dyDescent="0.2">
      <c r="B26" s="1391"/>
      <c r="C26" s="308" t="s">
        <v>14</v>
      </c>
      <c r="D26" s="309">
        <f>SUM(D24:D25)</f>
        <v>123422</v>
      </c>
      <c r="E26" s="1051">
        <f>SUM(E24:E25)</f>
        <v>9488492.4999999981</v>
      </c>
      <c r="F26" s="317">
        <f>SUM(F24:F25)</f>
        <v>4703975986</v>
      </c>
      <c r="G26" s="315"/>
      <c r="H26" s="315"/>
      <c r="I26" s="310">
        <f t="shared" si="1"/>
        <v>76.87845359822397</v>
      </c>
      <c r="J26" s="310">
        <f t="shared" si="2"/>
        <v>38112.9457147024</v>
      </c>
      <c r="K26" s="1056">
        <f t="shared" si="0"/>
        <v>100</v>
      </c>
      <c r="L26" s="779">
        <v>2185</v>
      </c>
      <c r="M26" s="780">
        <v>54</v>
      </c>
      <c r="N26" s="312">
        <f t="shared" si="3"/>
        <v>495.75588387723349</v>
      </c>
    </row>
    <row r="27" spans="2:14" ht="18" customHeight="1" x14ac:dyDescent="0.15">
      <c r="B27" s="316"/>
      <c r="C27" s="316"/>
      <c r="D27" s="280"/>
      <c r="E27" s="280"/>
      <c r="F27" s="280"/>
      <c r="G27" s="280"/>
      <c r="H27" s="280"/>
      <c r="K27" s="280"/>
      <c r="L27" s="280"/>
      <c r="M27" s="280"/>
      <c r="N27" s="280"/>
    </row>
    <row r="28" spans="2:14" ht="18" customHeight="1" x14ac:dyDescent="0.15">
      <c r="B28" s="316"/>
      <c r="C28" s="316"/>
      <c r="D28" s="280"/>
      <c r="E28" s="280"/>
      <c r="F28" s="280"/>
      <c r="G28" s="280"/>
      <c r="H28" s="280"/>
      <c r="I28" s="280"/>
      <c r="J28" s="126" t="s">
        <v>486</v>
      </c>
      <c r="K28" s="280"/>
      <c r="L28" s="280"/>
      <c r="M28" s="280"/>
      <c r="N28" s="280"/>
    </row>
    <row r="29" spans="2:14" ht="18" customHeight="1" x14ac:dyDescent="0.15">
      <c r="B29" s="316"/>
      <c r="C29" s="316"/>
      <c r="D29" s="280"/>
      <c r="E29" s="280"/>
      <c r="F29" s="280"/>
      <c r="G29" s="280"/>
      <c r="H29" s="280"/>
      <c r="I29" s="280"/>
      <c r="K29" s="280"/>
      <c r="L29" s="280"/>
      <c r="M29" s="280"/>
      <c r="N29" s="280"/>
    </row>
    <row r="30" spans="2:14" ht="18" customHeight="1" x14ac:dyDescent="0.15">
      <c r="B30" s="316"/>
      <c r="C30" s="316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</row>
    <row r="31" spans="2:14" ht="18" customHeight="1" x14ac:dyDescent="0.15">
      <c r="B31" s="316"/>
      <c r="C31" s="316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</row>
    <row r="32" spans="2:14" ht="18" customHeight="1" x14ac:dyDescent="0.15">
      <c r="B32" s="316"/>
      <c r="C32" s="316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</row>
    <row r="33" spans="1:14" x14ac:dyDescent="0.15">
      <c r="B33" s="280"/>
      <c r="C33" s="280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</row>
    <row r="34" spans="1:14" x14ac:dyDescent="0.15">
      <c r="A34" s="1274" t="s">
        <v>543</v>
      </c>
      <c r="B34" s="1274"/>
      <c r="C34" s="1274"/>
      <c r="D34" s="1274"/>
      <c r="E34" s="1274"/>
      <c r="F34" s="1274"/>
      <c r="G34" s="1274" t="s">
        <v>556</v>
      </c>
      <c r="H34" s="1274"/>
      <c r="I34" s="1274"/>
      <c r="J34" s="1274"/>
      <c r="K34" s="1274"/>
      <c r="L34" s="1274"/>
      <c r="M34" s="1274"/>
      <c r="N34" s="1274"/>
    </row>
  </sheetData>
  <mergeCells count="10">
    <mergeCell ref="Q5:R5"/>
    <mergeCell ref="L7:N7"/>
    <mergeCell ref="A34:F34"/>
    <mergeCell ref="G34:N34"/>
    <mergeCell ref="B9:B11"/>
    <mergeCell ref="B12:B14"/>
    <mergeCell ref="B18:B20"/>
    <mergeCell ref="B21:B23"/>
    <mergeCell ref="B24:B26"/>
    <mergeCell ref="B15:B17"/>
  </mergeCells>
  <phoneticPr fontId="2"/>
  <pageMargins left="0" right="0" top="0" bottom="0" header="0" footer="0"/>
  <pageSetup paperSize="9" scale="96" orientation="portrait" r:id="rId1"/>
  <headerFooter alignWithMargins="0"/>
  <colBreaks count="1" manualBreakCount="1">
    <brk id="7" max="3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43"/>
  </sheetPr>
  <dimension ref="A1:AB63"/>
  <sheetViews>
    <sheetView showGridLines="0" view="pageBreakPreview" topLeftCell="A40" zoomScaleNormal="85" zoomScaleSheetLayoutView="100" workbookViewId="0">
      <selection activeCell="O64" sqref="O64"/>
    </sheetView>
  </sheetViews>
  <sheetFormatPr defaultRowHeight="13.5" x14ac:dyDescent="0.15"/>
  <cols>
    <col min="1" max="1" width="2.625" style="126" customWidth="1"/>
    <col min="2" max="3" width="3.125" style="126" customWidth="1"/>
    <col min="4" max="4" width="10.5" style="126" customWidth="1"/>
    <col min="5" max="13" width="9.125" style="126" customWidth="1"/>
    <col min="14" max="14" width="4.125" style="126" customWidth="1"/>
    <col min="15" max="15" width="2.75" style="126" customWidth="1"/>
    <col min="16" max="16" width="3.125" style="126" customWidth="1"/>
    <col min="17" max="17" width="10.5" style="126" customWidth="1"/>
    <col min="18" max="26" width="9.125" style="126" customWidth="1"/>
    <col min="27" max="16384" width="9" style="126"/>
  </cols>
  <sheetData>
    <row r="1" spans="1:27" ht="24.95" customHeight="1" x14ac:dyDescent="0.15"/>
    <row r="2" spans="1:27" ht="24.95" customHeight="1" x14ac:dyDescent="0.15"/>
    <row r="3" spans="1:27" ht="18.75" x14ac:dyDescent="0.2">
      <c r="B3" s="279" t="s">
        <v>254</v>
      </c>
      <c r="C3" s="279"/>
      <c r="M3" s="43"/>
      <c r="P3" s="279"/>
      <c r="T3" s="489"/>
    </row>
    <row r="4" spans="1:27" ht="8.1" customHeight="1" x14ac:dyDescent="0.2">
      <c r="B4" s="279"/>
      <c r="C4" s="279"/>
      <c r="P4" s="279"/>
    </row>
    <row r="5" spans="1:27" ht="18" customHeight="1" x14ac:dyDescent="0.2">
      <c r="B5" s="280"/>
      <c r="C5" s="280"/>
      <c r="D5" s="279" t="s">
        <v>287</v>
      </c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80"/>
      <c r="Q5" s="279"/>
      <c r="R5" s="279"/>
      <c r="S5" s="279"/>
      <c r="T5" s="279"/>
      <c r="U5" s="279"/>
      <c r="V5" s="279"/>
      <c r="W5" s="279"/>
      <c r="X5" s="279"/>
      <c r="Y5" s="279"/>
      <c r="Z5" s="279"/>
    </row>
    <row r="6" spans="1:27" ht="11.25" customHeight="1" x14ac:dyDescent="0.15">
      <c r="A6" s="324"/>
      <c r="B6" s="324"/>
      <c r="C6" s="324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1"/>
      <c r="P6" s="324"/>
      <c r="Q6" s="280"/>
      <c r="R6" s="280"/>
      <c r="S6" s="280"/>
      <c r="T6" s="280"/>
      <c r="U6" s="280"/>
      <c r="V6" s="280"/>
      <c r="W6" s="280"/>
      <c r="X6" s="280"/>
      <c r="Y6" s="280"/>
      <c r="Z6" s="280"/>
    </row>
    <row r="7" spans="1:27" ht="6" customHeight="1" x14ac:dyDescent="0.2">
      <c r="A7" s="324"/>
      <c r="B7" s="195"/>
      <c r="C7" s="195"/>
      <c r="D7" s="325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477"/>
      <c r="P7" s="195"/>
      <c r="Q7" s="325"/>
      <c r="R7" s="326"/>
      <c r="S7" s="326"/>
      <c r="T7" s="326"/>
      <c r="U7" s="326"/>
      <c r="V7" s="326"/>
      <c r="W7" s="326"/>
      <c r="X7" s="326"/>
      <c r="Y7" s="326"/>
      <c r="Z7" s="326"/>
    </row>
    <row r="8" spans="1:27" ht="13.15" customHeight="1" x14ac:dyDescent="0.15">
      <c r="A8" s="490"/>
      <c r="B8" s="1399" t="s">
        <v>234</v>
      </c>
      <c r="C8" s="1400"/>
      <c r="D8" s="1401"/>
      <c r="E8" s="478" t="s">
        <v>483</v>
      </c>
      <c r="F8" s="478" t="s">
        <v>483</v>
      </c>
      <c r="G8" s="479" t="s">
        <v>483</v>
      </c>
      <c r="H8" s="478" t="s">
        <v>483</v>
      </c>
      <c r="I8" s="479" t="s">
        <v>483</v>
      </c>
      <c r="J8" s="479" t="s">
        <v>483</v>
      </c>
      <c r="K8" s="653" t="s">
        <v>483</v>
      </c>
      <c r="L8" s="1269" t="s">
        <v>514</v>
      </c>
      <c r="M8" s="728" t="s">
        <v>514</v>
      </c>
      <c r="N8" s="331"/>
      <c r="O8" s="1392" t="s">
        <v>234</v>
      </c>
      <c r="P8" s="1392"/>
      <c r="Q8" s="1392"/>
      <c r="R8" s="478" t="s">
        <v>483</v>
      </c>
      <c r="S8" s="478" t="s">
        <v>483</v>
      </c>
      <c r="T8" s="478" t="s">
        <v>483</v>
      </c>
      <c r="U8" s="478" t="s">
        <v>483</v>
      </c>
      <c r="V8" s="479" t="s">
        <v>483</v>
      </c>
      <c r="W8" s="479" t="s">
        <v>483</v>
      </c>
      <c r="X8" s="479" t="s">
        <v>483</v>
      </c>
      <c r="Y8" s="655" t="s">
        <v>514</v>
      </c>
      <c r="Z8" s="728" t="s">
        <v>514</v>
      </c>
      <c r="AA8" s="490"/>
    </row>
    <row r="9" spans="1:27" ht="13.15" customHeight="1" x14ac:dyDescent="0.15">
      <c r="A9" s="490"/>
      <c r="B9" s="1402"/>
      <c r="C9" s="1403"/>
      <c r="D9" s="1404"/>
      <c r="E9" s="845" t="s">
        <v>481</v>
      </c>
      <c r="F9" s="397" t="s">
        <v>480</v>
      </c>
      <c r="G9" s="397" t="s">
        <v>479</v>
      </c>
      <c r="H9" s="401" t="s">
        <v>466</v>
      </c>
      <c r="I9" s="397" t="s">
        <v>484</v>
      </c>
      <c r="J9" s="397" t="s">
        <v>487</v>
      </c>
      <c r="K9" s="654" t="s">
        <v>512</v>
      </c>
      <c r="L9" s="408" t="s">
        <v>515</v>
      </c>
      <c r="M9" s="729" t="s">
        <v>516</v>
      </c>
      <c r="N9" s="486"/>
      <c r="O9" s="1392"/>
      <c r="P9" s="1392"/>
      <c r="Q9" s="1392"/>
      <c r="R9" s="396" t="s">
        <v>481</v>
      </c>
      <c r="S9" s="396" t="s">
        <v>480</v>
      </c>
      <c r="T9" s="397" t="s">
        <v>479</v>
      </c>
      <c r="U9" s="397" t="s">
        <v>466</v>
      </c>
      <c r="V9" s="401" t="s">
        <v>484</v>
      </c>
      <c r="W9" s="397" t="s">
        <v>487</v>
      </c>
      <c r="X9" s="397" t="s">
        <v>512</v>
      </c>
      <c r="Y9" s="656" t="s">
        <v>515</v>
      </c>
      <c r="Z9" s="729" t="s">
        <v>516</v>
      </c>
      <c r="AA9" s="490"/>
    </row>
    <row r="10" spans="1:27" ht="13.5" customHeight="1" x14ac:dyDescent="0.15">
      <c r="A10" s="490"/>
      <c r="B10" s="1396" t="s">
        <v>209</v>
      </c>
      <c r="C10" s="1396">
        <v>5</v>
      </c>
      <c r="D10" s="332" t="s">
        <v>171</v>
      </c>
      <c r="E10" s="1057">
        <v>1226</v>
      </c>
      <c r="F10" s="1058">
        <v>1829</v>
      </c>
      <c r="G10" s="1059">
        <v>2577</v>
      </c>
      <c r="H10" s="1060">
        <v>2517</v>
      </c>
      <c r="I10" s="1060">
        <v>2693</v>
      </c>
      <c r="J10" s="1060">
        <v>2851</v>
      </c>
      <c r="K10" s="1061">
        <v>3393</v>
      </c>
      <c r="L10" s="1062">
        <v>4938</v>
      </c>
      <c r="M10" s="1063">
        <v>5892</v>
      </c>
      <c r="N10" s="333"/>
      <c r="O10" s="1393" t="s">
        <v>492</v>
      </c>
      <c r="P10" s="1397">
        <v>5</v>
      </c>
      <c r="Q10" s="470" t="s">
        <v>171</v>
      </c>
      <c r="R10" s="1078">
        <v>0</v>
      </c>
      <c r="S10" s="1078">
        <v>0</v>
      </c>
      <c r="T10" s="1072">
        <v>0</v>
      </c>
      <c r="U10" s="1073">
        <v>0</v>
      </c>
      <c r="V10" s="1074">
        <v>0</v>
      </c>
      <c r="W10" s="1072">
        <v>1</v>
      </c>
      <c r="X10" s="1072">
        <v>1</v>
      </c>
      <c r="Y10" s="1079">
        <v>0</v>
      </c>
      <c r="Z10" s="1077">
        <v>1</v>
      </c>
      <c r="AA10" s="490"/>
    </row>
    <row r="11" spans="1:27" ht="13.5" customHeight="1" x14ac:dyDescent="0.15">
      <c r="A11" s="490"/>
      <c r="B11" s="1397"/>
      <c r="C11" s="1397"/>
      <c r="D11" s="335" t="s">
        <v>169</v>
      </c>
      <c r="E11" s="1148">
        <v>580998.9</v>
      </c>
      <c r="F11" s="1149">
        <v>854318.4</v>
      </c>
      <c r="G11" s="1150">
        <v>1212491.3999999999</v>
      </c>
      <c r="H11" s="1151">
        <v>1207025.8</v>
      </c>
      <c r="I11" s="1150">
        <v>1318373.1000000001</v>
      </c>
      <c r="J11" s="1150">
        <v>1416652.3</v>
      </c>
      <c r="K11" s="1152">
        <v>1695624.4</v>
      </c>
      <c r="L11" s="1153">
        <v>2469727.6</v>
      </c>
      <c r="M11" s="1154">
        <v>2969072</v>
      </c>
      <c r="N11" s="333"/>
      <c r="O11" s="1394"/>
      <c r="P11" s="1397"/>
      <c r="Q11" s="335" t="s">
        <v>169</v>
      </c>
      <c r="R11" s="1159">
        <v>0</v>
      </c>
      <c r="S11" s="1159">
        <v>0</v>
      </c>
      <c r="T11" s="1155">
        <v>0</v>
      </c>
      <c r="U11" s="1160">
        <v>0</v>
      </c>
      <c r="V11" s="1161">
        <v>0</v>
      </c>
      <c r="W11" s="1155">
        <v>481.2</v>
      </c>
      <c r="X11" s="1155">
        <v>509.9</v>
      </c>
      <c r="Y11" s="1162">
        <v>0</v>
      </c>
      <c r="Z11" s="1163">
        <v>570.20000000000005</v>
      </c>
      <c r="AA11" s="490"/>
    </row>
    <row r="12" spans="1:27" ht="13.5" customHeight="1" x14ac:dyDescent="0.15">
      <c r="A12" s="490"/>
      <c r="B12" s="1397"/>
      <c r="C12" s="1397"/>
      <c r="D12" s="335" t="s">
        <v>170</v>
      </c>
      <c r="E12" s="1126">
        <v>1268780482</v>
      </c>
      <c r="F12" s="1127">
        <v>1986155045</v>
      </c>
      <c r="G12" s="1127">
        <v>3248908345</v>
      </c>
      <c r="H12" s="1126">
        <v>3580623975</v>
      </c>
      <c r="I12" s="1127">
        <v>3806145055</v>
      </c>
      <c r="J12" s="1127">
        <v>4077310699</v>
      </c>
      <c r="K12" s="1128">
        <v>4594643569</v>
      </c>
      <c r="L12" s="1129">
        <v>6316236686</v>
      </c>
      <c r="M12" s="1130">
        <v>8324384733</v>
      </c>
      <c r="N12" s="336"/>
      <c r="O12" s="1394"/>
      <c r="P12" s="1397"/>
      <c r="Q12" s="335" t="s">
        <v>170</v>
      </c>
      <c r="R12" s="1139">
        <v>0</v>
      </c>
      <c r="S12" s="1139">
        <v>0</v>
      </c>
      <c r="T12" s="1138">
        <v>0</v>
      </c>
      <c r="U12" s="1138">
        <v>0</v>
      </c>
      <c r="V12" s="1139">
        <v>0</v>
      </c>
      <c r="W12" s="1138">
        <v>1040431</v>
      </c>
      <c r="X12" s="1138">
        <v>1211522</v>
      </c>
      <c r="Y12" s="1140">
        <v>0</v>
      </c>
      <c r="Z12" s="1141">
        <v>1170666</v>
      </c>
      <c r="AA12" s="490"/>
    </row>
    <row r="13" spans="1:27" ht="15.6" customHeight="1" x14ac:dyDescent="0.15">
      <c r="A13" s="490"/>
      <c r="B13" s="1397"/>
      <c r="C13" s="1398"/>
      <c r="D13" s="337" t="s">
        <v>172</v>
      </c>
      <c r="E13" s="1131">
        <f t="shared" ref="E13:M13" si="0">IF(E11=0,0,E12/E11)</f>
        <v>2183.7915390201256</v>
      </c>
      <c r="F13" s="1131">
        <f t="shared" si="0"/>
        <v>2324.8417042170695</v>
      </c>
      <c r="G13" s="1131">
        <f t="shared" si="0"/>
        <v>2679.5310424469817</v>
      </c>
      <c r="H13" s="1132">
        <f t="shared" si="0"/>
        <v>2966.4850370224067</v>
      </c>
      <c r="I13" s="1131">
        <f t="shared" si="0"/>
        <v>2887.0014527753938</v>
      </c>
      <c r="J13" s="1131">
        <f t="shared" si="0"/>
        <v>2878.1308575152843</v>
      </c>
      <c r="K13" s="1133">
        <f t="shared" si="0"/>
        <v>2709.705975568646</v>
      </c>
      <c r="L13" s="1134">
        <f t="shared" si="0"/>
        <v>2557.4628902393929</v>
      </c>
      <c r="M13" s="1135">
        <f t="shared" si="0"/>
        <v>2803.6991804173158</v>
      </c>
      <c r="N13" s="339"/>
      <c r="O13" s="1394"/>
      <c r="P13" s="1398"/>
      <c r="Q13" s="337" t="s">
        <v>172</v>
      </c>
      <c r="R13" s="1131">
        <f t="shared" ref="R13:Z13" si="1">IF(R11=0,0,R12/R11)</f>
        <v>0</v>
      </c>
      <c r="S13" s="1131">
        <f t="shared" si="1"/>
        <v>0</v>
      </c>
      <c r="T13" s="1131">
        <f t="shared" si="1"/>
        <v>0</v>
      </c>
      <c r="U13" s="1132">
        <f t="shared" si="1"/>
        <v>0</v>
      </c>
      <c r="V13" s="1131">
        <f t="shared" si="1"/>
        <v>0</v>
      </c>
      <c r="W13" s="1131">
        <f t="shared" si="1"/>
        <v>2162.1591853699088</v>
      </c>
      <c r="X13" s="1131">
        <f t="shared" si="1"/>
        <v>2375.9992155324576</v>
      </c>
      <c r="Y13" s="1136">
        <f t="shared" si="1"/>
        <v>0</v>
      </c>
      <c r="Z13" s="1134">
        <f t="shared" si="1"/>
        <v>2053.0796211855486</v>
      </c>
      <c r="AA13" s="490"/>
    </row>
    <row r="14" spans="1:27" ht="13.5" customHeight="1" x14ac:dyDescent="0.15">
      <c r="A14" s="490"/>
      <c r="B14" s="1397"/>
      <c r="C14" s="1396">
        <v>4</v>
      </c>
      <c r="D14" s="332" t="s">
        <v>171</v>
      </c>
      <c r="E14" s="1058">
        <v>4065</v>
      </c>
      <c r="F14" s="1058">
        <v>4059</v>
      </c>
      <c r="G14" s="1064">
        <v>4029</v>
      </c>
      <c r="H14" s="1058">
        <v>3920</v>
      </c>
      <c r="I14" s="1058">
        <v>3857</v>
      </c>
      <c r="J14" s="1058">
        <v>3749</v>
      </c>
      <c r="K14" s="1065">
        <v>3275</v>
      </c>
      <c r="L14" s="1066">
        <v>4431</v>
      </c>
      <c r="M14" s="1067">
        <v>4691</v>
      </c>
      <c r="N14" s="333"/>
      <c r="O14" s="1394"/>
      <c r="P14" s="1396">
        <v>4</v>
      </c>
      <c r="Q14" s="332" t="s">
        <v>171</v>
      </c>
      <c r="R14" s="1072">
        <v>1</v>
      </c>
      <c r="S14" s="1058">
        <v>2</v>
      </c>
      <c r="T14" s="1058">
        <v>3</v>
      </c>
      <c r="U14" s="1064">
        <v>2</v>
      </c>
      <c r="V14" s="1058">
        <v>3</v>
      </c>
      <c r="W14" s="1064">
        <v>1</v>
      </c>
      <c r="X14" s="1058">
        <v>1</v>
      </c>
      <c r="Y14" s="1080">
        <v>2</v>
      </c>
      <c r="Z14" s="1066">
        <v>1</v>
      </c>
      <c r="AA14" s="490"/>
    </row>
    <row r="15" spans="1:27" ht="13.5" customHeight="1" x14ac:dyDescent="0.15">
      <c r="A15" s="490"/>
      <c r="B15" s="1397"/>
      <c r="C15" s="1397"/>
      <c r="D15" s="335" t="s">
        <v>169</v>
      </c>
      <c r="E15" s="1149">
        <v>1842861.6</v>
      </c>
      <c r="F15" s="1149">
        <v>1816617.4</v>
      </c>
      <c r="G15" s="1150">
        <v>1832079</v>
      </c>
      <c r="H15" s="1151">
        <v>1822495.2</v>
      </c>
      <c r="I15" s="1150">
        <v>1832214.2</v>
      </c>
      <c r="J15" s="1150">
        <v>1790504.7</v>
      </c>
      <c r="K15" s="1152">
        <v>1560554.6</v>
      </c>
      <c r="L15" s="1153">
        <v>2096710.8</v>
      </c>
      <c r="M15" s="1154">
        <v>2197793.2999999998</v>
      </c>
      <c r="N15" s="333"/>
      <c r="O15" s="1394"/>
      <c r="P15" s="1397"/>
      <c r="Q15" s="335" t="s">
        <v>169</v>
      </c>
      <c r="R15" s="1155">
        <v>480.2</v>
      </c>
      <c r="S15" s="1149">
        <v>564.70000000000005</v>
      </c>
      <c r="T15" s="1149">
        <v>1543.9</v>
      </c>
      <c r="U15" s="1150">
        <v>980.2</v>
      </c>
      <c r="V15" s="1150">
        <v>1610.3</v>
      </c>
      <c r="W15" s="1150">
        <v>528.1</v>
      </c>
      <c r="X15" s="1150">
        <v>407.4</v>
      </c>
      <c r="Y15" s="1164">
        <v>899.5</v>
      </c>
      <c r="Z15" s="1153">
        <v>383.7</v>
      </c>
      <c r="AA15" s="490"/>
    </row>
    <row r="16" spans="1:27" ht="13.5" customHeight="1" x14ac:dyDescent="0.15">
      <c r="A16" s="490"/>
      <c r="B16" s="1397"/>
      <c r="C16" s="1397"/>
      <c r="D16" s="335" t="s">
        <v>170</v>
      </c>
      <c r="E16" s="1127">
        <v>3526200657</v>
      </c>
      <c r="F16" s="1127">
        <v>3777784916</v>
      </c>
      <c r="G16" s="1127">
        <v>4547402543</v>
      </c>
      <c r="H16" s="1127">
        <v>4851336715</v>
      </c>
      <c r="I16" s="1127">
        <v>4540773134</v>
      </c>
      <c r="J16" s="1127">
        <v>4487966422</v>
      </c>
      <c r="K16" s="1128">
        <v>3616726673</v>
      </c>
      <c r="L16" s="1129">
        <v>4568171980</v>
      </c>
      <c r="M16" s="1130">
        <v>5250634875</v>
      </c>
      <c r="N16" s="336"/>
      <c r="O16" s="1394"/>
      <c r="P16" s="1397"/>
      <c r="Q16" s="335" t="s">
        <v>170</v>
      </c>
      <c r="R16" s="1138">
        <v>807240</v>
      </c>
      <c r="S16" s="1127">
        <v>911390</v>
      </c>
      <c r="T16" s="1127">
        <v>3664602</v>
      </c>
      <c r="U16" s="1127">
        <v>2097739</v>
      </c>
      <c r="V16" s="1127">
        <v>3232165</v>
      </c>
      <c r="W16" s="1127">
        <v>998109</v>
      </c>
      <c r="X16" s="1127">
        <v>834664</v>
      </c>
      <c r="Y16" s="1142">
        <v>1636163</v>
      </c>
      <c r="Z16" s="1129">
        <v>622008</v>
      </c>
      <c r="AA16" s="490"/>
    </row>
    <row r="17" spans="1:27" ht="15.6" customHeight="1" x14ac:dyDescent="0.15">
      <c r="A17" s="490"/>
      <c r="B17" s="1397"/>
      <c r="C17" s="1398"/>
      <c r="D17" s="337" t="s">
        <v>172</v>
      </c>
      <c r="E17" s="1131">
        <f t="shared" ref="E17:M17" si="2">IF(E15=0,0,E16/E15)</f>
        <v>1913.4375891276914</v>
      </c>
      <c r="F17" s="1131">
        <f t="shared" si="2"/>
        <v>2079.5710291005689</v>
      </c>
      <c r="G17" s="1131">
        <f t="shared" si="2"/>
        <v>2482.0995945043855</v>
      </c>
      <c r="H17" s="1132">
        <f t="shared" si="2"/>
        <v>2661.9201603384195</v>
      </c>
      <c r="I17" s="1131">
        <f t="shared" si="2"/>
        <v>2478.2981891527747</v>
      </c>
      <c r="J17" s="1131">
        <f t="shared" si="2"/>
        <v>2506.5370797407013</v>
      </c>
      <c r="K17" s="1133">
        <f t="shared" si="2"/>
        <v>2317.5906008030734</v>
      </c>
      <c r="L17" s="1134">
        <f t="shared" si="2"/>
        <v>2178.7325080788441</v>
      </c>
      <c r="M17" s="1135">
        <f t="shared" si="2"/>
        <v>2389.0485401880151</v>
      </c>
      <c r="N17" s="339"/>
      <c r="O17" s="1394"/>
      <c r="P17" s="1398"/>
      <c r="Q17" s="337" t="s">
        <v>172</v>
      </c>
      <c r="R17" s="1131">
        <f t="shared" ref="R17:Z17" si="3">IF(R15=0,0,R16/R15)</f>
        <v>1681.0495626822158</v>
      </c>
      <c r="S17" s="1131">
        <f t="shared" si="3"/>
        <v>1613.9366035062865</v>
      </c>
      <c r="T17" s="1131">
        <f t="shared" si="3"/>
        <v>2373.6006218019302</v>
      </c>
      <c r="U17" s="1132">
        <f t="shared" si="3"/>
        <v>2140.1132421954703</v>
      </c>
      <c r="V17" s="1131">
        <f t="shared" si="3"/>
        <v>2007.1818915729989</v>
      </c>
      <c r="W17" s="1131">
        <f t="shared" si="3"/>
        <v>1890</v>
      </c>
      <c r="X17" s="1131">
        <f t="shared" si="3"/>
        <v>2048.7579774177711</v>
      </c>
      <c r="Y17" s="1136">
        <f t="shared" si="3"/>
        <v>1818.9694274596998</v>
      </c>
      <c r="Z17" s="1134">
        <f t="shared" si="3"/>
        <v>1621.0789679437062</v>
      </c>
      <c r="AA17" s="490"/>
    </row>
    <row r="18" spans="1:27" ht="13.5" customHeight="1" x14ac:dyDescent="0.15">
      <c r="A18" s="490"/>
      <c r="B18" s="1397"/>
      <c r="C18" s="1396">
        <v>3</v>
      </c>
      <c r="D18" s="332" t="s">
        <v>171</v>
      </c>
      <c r="E18" s="1058">
        <v>2967</v>
      </c>
      <c r="F18" s="1058">
        <v>2538</v>
      </c>
      <c r="G18" s="1064">
        <v>2135</v>
      </c>
      <c r="H18" s="1058">
        <v>2154</v>
      </c>
      <c r="I18" s="1058">
        <v>2022</v>
      </c>
      <c r="J18" s="1058">
        <v>2015</v>
      </c>
      <c r="K18" s="1065">
        <v>2112</v>
      </c>
      <c r="L18" s="1066">
        <v>2641</v>
      </c>
      <c r="M18" s="1067">
        <v>2550</v>
      </c>
      <c r="N18" s="333"/>
      <c r="O18" s="1394"/>
      <c r="P18" s="1396">
        <v>3</v>
      </c>
      <c r="Q18" s="482" t="s">
        <v>171</v>
      </c>
      <c r="R18" s="1058">
        <v>7</v>
      </c>
      <c r="S18" s="1058">
        <v>10</v>
      </c>
      <c r="T18" s="1058">
        <v>1</v>
      </c>
      <c r="U18" s="1064">
        <v>5</v>
      </c>
      <c r="V18" s="1068">
        <v>10</v>
      </c>
      <c r="W18" s="1058">
        <v>7</v>
      </c>
      <c r="X18" s="1058">
        <v>1</v>
      </c>
      <c r="Y18" s="1080">
        <v>7</v>
      </c>
      <c r="Z18" s="1066">
        <v>13</v>
      </c>
      <c r="AA18" s="490"/>
    </row>
    <row r="19" spans="1:27" ht="13.5" customHeight="1" x14ac:dyDescent="0.15">
      <c r="A19" s="490"/>
      <c r="B19" s="1397"/>
      <c r="C19" s="1397"/>
      <c r="D19" s="335" t="s">
        <v>169</v>
      </c>
      <c r="E19" s="1149">
        <v>1279156.8999999999</v>
      </c>
      <c r="F19" s="1149">
        <v>1082680.7</v>
      </c>
      <c r="G19" s="1150">
        <v>928933.4</v>
      </c>
      <c r="H19" s="1150">
        <v>968624.9</v>
      </c>
      <c r="I19" s="1150">
        <v>934360.4</v>
      </c>
      <c r="J19" s="1150">
        <v>922364.4</v>
      </c>
      <c r="K19" s="1152">
        <v>956251.7</v>
      </c>
      <c r="L19" s="1153">
        <v>1181214.8999999999</v>
      </c>
      <c r="M19" s="1154">
        <v>1118210.2</v>
      </c>
      <c r="N19" s="333"/>
      <c r="O19" s="1394"/>
      <c r="P19" s="1397"/>
      <c r="Q19" s="335" t="s">
        <v>169</v>
      </c>
      <c r="R19" s="1149">
        <v>3510.5</v>
      </c>
      <c r="S19" s="1149">
        <v>3741.2</v>
      </c>
      <c r="T19" s="1149">
        <v>208.4</v>
      </c>
      <c r="U19" s="1150">
        <v>2477.5</v>
      </c>
      <c r="V19" s="1151">
        <v>4106.8</v>
      </c>
      <c r="W19" s="1150">
        <v>3509.2</v>
      </c>
      <c r="X19" s="1150">
        <v>279.2</v>
      </c>
      <c r="Y19" s="1164">
        <v>2747.3</v>
      </c>
      <c r="Z19" s="1153">
        <v>5433</v>
      </c>
      <c r="AA19" s="490"/>
    </row>
    <row r="20" spans="1:27" ht="13.5" customHeight="1" x14ac:dyDescent="0.15">
      <c r="A20" s="490"/>
      <c r="B20" s="1397"/>
      <c r="C20" s="1397"/>
      <c r="D20" s="335" t="s">
        <v>170</v>
      </c>
      <c r="E20" s="1127">
        <v>2229113747</v>
      </c>
      <c r="F20" s="1127">
        <v>2011373374</v>
      </c>
      <c r="G20" s="1127">
        <v>2068512120</v>
      </c>
      <c r="H20" s="1126">
        <v>2300002383</v>
      </c>
      <c r="I20" s="1127">
        <v>1987014633</v>
      </c>
      <c r="J20" s="1127">
        <v>2025611265</v>
      </c>
      <c r="K20" s="1128">
        <v>1870034168</v>
      </c>
      <c r="L20" s="1129">
        <v>2152827479</v>
      </c>
      <c r="M20" s="1130">
        <v>2187800655</v>
      </c>
      <c r="N20" s="336"/>
      <c r="O20" s="1394"/>
      <c r="P20" s="1397"/>
      <c r="Q20" s="335" t="s">
        <v>170</v>
      </c>
      <c r="R20" s="1127">
        <v>5512121</v>
      </c>
      <c r="S20" s="1127">
        <v>6189125</v>
      </c>
      <c r="T20" s="1127">
        <v>337833</v>
      </c>
      <c r="U20" s="1127">
        <v>4262257</v>
      </c>
      <c r="V20" s="1127">
        <v>6501557</v>
      </c>
      <c r="W20" s="1127">
        <v>6009696</v>
      </c>
      <c r="X20" s="1127">
        <v>503565</v>
      </c>
      <c r="Y20" s="1142">
        <v>4780949</v>
      </c>
      <c r="Z20" s="1129">
        <v>8554443</v>
      </c>
      <c r="AA20" s="490"/>
    </row>
    <row r="21" spans="1:27" ht="13.15" customHeight="1" x14ac:dyDescent="0.15">
      <c r="A21" s="490"/>
      <c r="B21" s="1397"/>
      <c r="C21" s="1398"/>
      <c r="D21" s="337" t="s">
        <v>172</v>
      </c>
      <c r="E21" s="1131">
        <f t="shared" ref="E21:M21" si="4">IF(E19=0,0,E20/E19)</f>
        <v>1742.6429447396174</v>
      </c>
      <c r="F21" s="1131">
        <f t="shared" si="4"/>
        <v>1857.7715239590029</v>
      </c>
      <c r="G21" s="1131">
        <f t="shared" si="4"/>
        <v>2226.7604114568385</v>
      </c>
      <c r="H21" s="1132">
        <f t="shared" si="4"/>
        <v>2374.5026408055378</v>
      </c>
      <c r="I21" s="1131">
        <f t="shared" si="4"/>
        <v>2126.6040737599751</v>
      </c>
      <c r="J21" s="1131">
        <f t="shared" si="4"/>
        <v>2196.1073790358778</v>
      </c>
      <c r="K21" s="1133">
        <f t="shared" si="4"/>
        <v>1955.5878101968342</v>
      </c>
      <c r="L21" s="1134">
        <f t="shared" si="4"/>
        <v>1822.5536090003607</v>
      </c>
      <c r="M21" s="1135">
        <f t="shared" si="4"/>
        <v>1956.5200308492983</v>
      </c>
      <c r="N21" s="339"/>
      <c r="O21" s="1394"/>
      <c r="P21" s="1398"/>
      <c r="Q21" s="337" t="s">
        <v>172</v>
      </c>
      <c r="R21" s="1131">
        <f t="shared" ref="R21:Z21" si="5">IF(R19=0,0,R20/R19)</f>
        <v>1570.1811707733941</v>
      </c>
      <c r="S21" s="1131">
        <f t="shared" si="5"/>
        <v>1654.3154602801242</v>
      </c>
      <c r="T21" s="1131">
        <f t="shared" si="5"/>
        <v>1621.0796545105566</v>
      </c>
      <c r="U21" s="1132">
        <f t="shared" si="5"/>
        <v>1720.3862764883957</v>
      </c>
      <c r="V21" s="1131">
        <f t="shared" si="5"/>
        <v>1583.1199474043051</v>
      </c>
      <c r="W21" s="1131">
        <f t="shared" si="5"/>
        <v>1712.5544283597403</v>
      </c>
      <c r="X21" s="1131">
        <f t="shared" si="5"/>
        <v>1803.5995702005732</v>
      </c>
      <c r="Y21" s="1136">
        <f t="shared" si="5"/>
        <v>1740.235503949332</v>
      </c>
      <c r="Z21" s="1134">
        <f t="shared" si="5"/>
        <v>1574.5339591385975</v>
      </c>
      <c r="AA21" s="490"/>
    </row>
    <row r="22" spans="1:27" ht="13.5" customHeight="1" x14ac:dyDescent="0.15">
      <c r="A22" s="490"/>
      <c r="B22" s="1397"/>
      <c r="C22" s="1396">
        <v>2</v>
      </c>
      <c r="D22" s="332" t="s">
        <v>171</v>
      </c>
      <c r="E22" s="1058">
        <v>1305</v>
      </c>
      <c r="F22" s="1058">
        <v>1450</v>
      </c>
      <c r="G22" s="1064">
        <v>1375</v>
      </c>
      <c r="H22" s="1068">
        <v>1238</v>
      </c>
      <c r="I22" s="1058">
        <v>1350</v>
      </c>
      <c r="J22" s="1058">
        <v>2031</v>
      </c>
      <c r="K22" s="1069">
        <v>3018</v>
      </c>
      <c r="L22" s="1070">
        <v>2817</v>
      </c>
      <c r="M22" s="1071">
        <v>2739</v>
      </c>
      <c r="N22" s="333"/>
      <c r="O22" s="1394"/>
      <c r="P22" s="1396">
        <v>2</v>
      </c>
      <c r="Q22" s="482" t="s">
        <v>171</v>
      </c>
      <c r="R22" s="1058">
        <v>60</v>
      </c>
      <c r="S22" s="1058">
        <v>48</v>
      </c>
      <c r="T22" s="1058">
        <v>41</v>
      </c>
      <c r="U22" s="1064">
        <v>23</v>
      </c>
      <c r="V22" s="1068">
        <v>49</v>
      </c>
      <c r="W22" s="1058">
        <v>87</v>
      </c>
      <c r="X22" s="1058">
        <v>16</v>
      </c>
      <c r="Y22" s="1080">
        <v>62</v>
      </c>
      <c r="Z22" s="1066">
        <v>110</v>
      </c>
      <c r="AA22" s="490"/>
    </row>
    <row r="23" spans="1:27" ht="13.5" customHeight="1" x14ac:dyDescent="0.15">
      <c r="A23" s="490"/>
      <c r="B23" s="1397"/>
      <c r="C23" s="1397"/>
      <c r="D23" s="335" t="s">
        <v>169</v>
      </c>
      <c r="E23" s="1149">
        <v>513206.8</v>
      </c>
      <c r="F23" s="1149">
        <v>573184.4</v>
      </c>
      <c r="G23" s="1150">
        <v>554993.19999999995</v>
      </c>
      <c r="H23" s="1151">
        <v>520468.7</v>
      </c>
      <c r="I23" s="1150">
        <v>577111.19999999995</v>
      </c>
      <c r="J23" s="1150">
        <v>844444.8</v>
      </c>
      <c r="K23" s="1152">
        <v>1220901.2</v>
      </c>
      <c r="L23" s="1153">
        <v>1128660.8999999999</v>
      </c>
      <c r="M23" s="1154">
        <v>1092595.5</v>
      </c>
      <c r="N23" s="333"/>
      <c r="O23" s="1394"/>
      <c r="P23" s="1397"/>
      <c r="Q23" s="335" t="s">
        <v>169</v>
      </c>
      <c r="R23" s="1149">
        <v>18504.2</v>
      </c>
      <c r="S23" s="1149">
        <v>13496</v>
      </c>
      <c r="T23" s="1149">
        <v>13242.3</v>
      </c>
      <c r="U23" s="1150">
        <v>8050.4</v>
      </c>
      <c r="V23" s="1151">
        <v>17018.5</v>
      </c>
      <c r="W23" s="1150">
        <v>27249.9</v>
      </c>
      <c r="X23" s="1150">
        <v>4573.8999999999996</v>
      </c>
      <c r="Y23" s="1164">
        <v>18491.099999999999</v>
      </c>
      <c r="Z23" s="1153">
        <v>33970.199999999997</v>
      </c>
      <c r="AA23" s="490"/>
    </row>
    <row r="24" spans="1:27" ht="13.5" customHeight="1" x14ac:dyDescent="0.15">
      <c r="A24" s="490"/>
      <c r="B24" s="1397"/>
      <c r="C24" s="1397"/>
      <c r="D24" s="335" t="s">
        <v>170</v>
      </c>
      <c r="E24" s="1127">
        <v>688467632</v>
      </c>
      <c r="F24" s="1127">
        <v>828601739</v>
      </c>
      <c r="G24" s="1127">
        <v>963401334</v>
      </c>
      <c r="H24" s="1126">
        <v>963584753</v>
      </c>
      <c r="I24" s="1127">
        <v>928010349</v>
      </c>
      <c r="J24" s="1127">
        <v>1297880447</v>
      </c>
      <c r="K24" s="1128">
        <v>1674077894</v>
      </c>
      <c r="L24" s="1129">
        <v>1569321780</v>
      </c>
      <c r="M24" s="1130">
        <v>1650116822</v>
      </c>
      <c r="N24" s="336"/>
      <c r="O24" s="1394"/>
      <c r="P24" s="1397"/>
      <c r="Q24" s="335" t="s">
        <v>170</v>
      </c>
      <c r="R24" s="1127">
        <v>18573766</v>
      </c>
      <c r="S24" s="1127">
        <v>16048753</v>
      </c>
      <c r="T24" s="1127">
        <v>18626739</v>
      </c>
      <c r="U24" s="1127">
        <v>10539725</v>
      </c>
      <c r="V24" s="1126">
        <v>16671775</v>
      </c>
      <c r="W24" s="1127">
        <v>28940740</v>
      </c>
      <c r="X24" s="1127">
        <v>4313328</v>
      </c>
      <c r="Y24" s="1142">
        <v>21079599</v>
      </c>
      <c r="Z24" s="1129">
        <v>40669424</v>
      </c>
      <c r="AA24" s="490"/>
    </row>
    <row r="25" spans="1:27" ht="15.6" customHeight="1" x14ac:dyDescent="0.15">
      <c r="A25" s="490"/>
      <c r="B25" s="1397"/>
      <c r="C25" s="1398"/>
      <c r="D25" s="337" t="s">
        <v>172</v>
      </c>
      <c r="E25" s="1131">
        <f t="shared" ref="E25:M25" si="6">IF(E23=0,0,E24/E23)</f>
        <v>1341.5013830681901</v>
      </c>
      <c r="F25" s="1131">
        <f t="shared" si="6"/>
        <v>1445.6111139800735</v>
      </c>
      <c r="G25" s="1131">
        <f t="shared" si="6"/>
        <v>1735.8795278933148</v>
      </c>
      <c r="H25" s="1131">
        <f t="shared" si="6"/>
        <v>1851.3788687004617</v>
      </c>
      <c r="I25" s="1131">
        <f t="shared" si="6"/>
        <v>1608.0269261799115</v>
      </c>
      <c r="J25" s="1131">
        <f t="shared" si="6"/>
        <v>1536.9630400945093</v>
      </c>
      <c r="K25" s="1133">
        <f t="shared" si="6"/>
        <v>1371.1821185858446</v>
      </c>
      <c r="L25" s="1134">
        <f t="shared" si="6"/>
        <v>1390.4280550517876</v>
      </c>
      <c r="M25" s="1135">
        <f t="shared" si="6"/>
        <v>1510.2723944954926</v>
      </c>
      <c r="N25" s="339"/>
      <c r="O25" s="1394"/>
      <c r="P25" s="1398"/>
      <c r="Q25" s="337" t="s">
        <v>172</v>
      </c>
      <c r="R25" s="1131">
        <f t="shared" ref="R25:Z25" si="7">IF(R23=0,0,R24/R23)</f>
        <v>1003.7594708228402</v>
      </c>
      <c r="S25" s="1131">
        <f t="shared" si="7"/>
        <v>1189.1488589211617</v>
      </c>
      <c r="T25" s="1131">
        <f t="shared" si="7"/>
        <v>1406.6090482771122</v>
      </c>
      <c r="U25" s="1132">
        <f t="shared" si="7"/>
        <v>1309.2175544072345</v>
      </c>
      <c r="V25" s="1131">
        <f t="shared" si="7"/>
        <v>979.62658283632516</v>
      </c>
      <c r="W25" s="1131">
        <f t="shared" si="7"/>
        <v>1062.0494020161541</v>
      </c>
      <c r="X25" s="1131">
        <f t="shared" si="7"/>
        <v>943.03067404184617</v>
      </c>
      <c r="Y25" s="1136">
        <f t="shared" si="7"/>
        <v>1139.9862095819071</v>
      </c>
      <c r="Z25" s="1134">
        <f t="shared" si="7"/>
        <v>1197.208847754797</v>
      </c>
      <c r="AA25" s="491"/>
    </row>
    <row r="26" spans="1:27" ht="13.5" customHeight="1" x14ac:dyDescent="0.15">
      <c r="A26" s="490"/>
      <c r="B26" s="1397"/>
      <c r="C26" s="1396">
        <v>1</v>
      </c>
      <c r="D26" s="332" t="s">
        <v>171</v>
      </c>
      <c r="E26" s="1058">
        <v>2</v>
      </c>
      <c r="F26" s="1072">
        <v>0</v>
      </c>
      <c r="G26" s="1073">
        <v>0</v>
      </c>
      <c r="H26" s="1074">
        <v>2</v>
      </c>
      <c r="I26" s="1072">
        <v>3</v>
      </c>
      <c r="J26" s="1072">
        <v>3</v>
      </c>
      <c r="K26" s="1075">
        <v>0</v>
      </c>
      <c r="L26" s="1076">
        <v>5</v>
      </c>
      <c r="M26" s="1077">
        <v>1</v>
      </c>
      <c r="N26" s="333"/>
      <c r="O26" s="1394"/>
      <c r="P26" s="1396">
        <v>1</v>
      </c>
      <c r="Q26" s="332" t="s">
        <v>171</v>
      </c>
      <c r="R26" s="1058">
        <v>183</v>
      </c>
      <c r="S26" s="1058">
        <v>131</v>
      </c>
      <c r="T26" s="1058">
        <v>115</v>
      </c>
      <c r="U26" s="1058">
        <v>126</v>
      </c>
      <c r="V26" s="1057">
        <v>114</v>
      </c>
      <c r="W26" s="1058">
        <v>190</v>
      </c>
      <c r="X26" s="1058">
        <v>151</v>
      </c>
      <c r="Y26" s="1080">
        <v>212</v>
      </c>
      <c r="Z26" s="1066">
        <v>134</v>
      </c>
      <c r="AA26" s="490"/>
    </row>
    <row r="27" spans="1:27" ht="13.5" customHeight="1" x14ac:dyDescent="0.15">
      <c r="A27" s="490"/>
      <c r="B27" s="1397"/>
      <c r="C27" s="1397"/>
      <c r="D27" s="335" t="s">
        <v>169</v>
      </c>
      <c r="E27" s="1149">
        <v>711.4</v>
      </c>
      <c r="F27" s="1155">
        <v>0</v>
      </c>
      <c r="G27" s="1150">
        <v>0</v>
      </c>
      <c r="H27" s="1150">
        <v>749.9</v>
      </c>
      <c r="I27" s="1150">
        <v>1188</v>
      </c>
      <c r="J27" s="1150">
        <v>1106.8</v>
      </c>
      <c r="K27" s="1152">
        <v>0</v>
      </c>
      <c r="L27" s="1153">
        <v>1707.9</v>
      </c>
      <c r="M27" s="1154">
        <v>308.8</v>
      </c>
      <c r="N27" s="333"/>
      <c r="O27" s="1394"/>
      <c r="P27" s="1397"/>
      <c r="Q27" s="335" t="s">
        <v>169</v>
      </c>
      <c r="R27" s="1149">
        <v>38599.199999999997</v>
      </c>
      <c r="S27" s="1149">
        <v>28305.4</v>
      </c>
      <c r="T27" s="1149">
        <v>23567.8</v>
      </c>
      <c r="U27" s="1165">
        <v>25584.2</v>
      </c>
      <c r="V27" s="1166">
        <v>23913.7</v>
      </c>
      <c r="W27" s="1150">
        <v>39271.199999999997</v>
      </c>
      <c r="X27" s="1150">
        <v>31867.3</v>
      </c>
      <c r="Y27" s="1164">
        <v>45118.5</v>
      </c>
      <c r="Z27" s="1153">
        <v>29906.6</v>
      </c>
      <c r="AA27" s="490"/>
    </row>
    <row r="28" spans="1:27" ht="13.5" customHeight="1" x14ac:dyDescent="0.15">
      <c r="A28" s="490"/>
      <c r="B28" s="1397"/>
      <c r="C28" s="1397"/>
      <c r="D28" s="335" t="s">
        <v>170</v>
      </c>
      <c r="E28" s="1127">
        <v>578881</v>
      </c>
      <c r="F28" s="1138">
        <v>0</v>
      </c>
      <c r="G28" s="1127">
        <v>0</v>
      </c>
      <c r="H28" s="1127">
        <v>1165717</v>
      </c>
      <c r="I28" s="1127">
        <v>840861</v>
      </c>
      <c r="J28" s="1127">
        <v>1056430</v>
      </c>
      <c r="K28" s="1128">
        <v>0</v>
      </c>
      <c r="L28" s="1129">
        <v>1595930</v>
      </c>
      <c r="M28" s="1130">
        <v>304155</v>
      </c>
      <c r="N28" s="336"/>
      <c r="O28" s="1394"/>
      <c r="P28" s="1397"/>
      <c r="Q28" s="335" t="s">
        <v>170</v>
      </c>
      <c r="R28" s="1127">
        <v>27103403</v>
      </c>
      <c r="S28" s="1127">
        <v>24009929</v>
      </c>
      <c r="T28" s="1127">
        <v>26079218</v>
      </c>
      <c r="U28" s="1127">
        <v>24095583</v>
      </c>
      <c r="V28" s="1126">
        <v>15326690</v>
      </c>
      <c r="W28" s="1127">
        <v>26723652</v>
      </c>
      <c r="X28" s="1127">
        <v>23582829</v>
      </c>
      <c r="Y28" s="1142">
        <v>39153303</v>
      </c>
      <c r="Z28" s="1129">
        <v>24717967</v>
      </c>
      <c r="AA28" s="490"/>
    </row>
    <row r="29" spans="1:27" ht="15.6" customHeight="1" x14ac:dyDescent="0.15">
      <c r="A29" s="490"/>
      <c r="B29" s="1397"/>
      <c r="C29" s="1398"/>
      <c r="D29" s="337" t="s">
        <v>172</v>
      </c>
      <c r="E29" s="1131">
        <f t="shared" ref="E29:M29" si="8">IF(E27=0,0,E28/E27)</f>
        <v>813.72083216193425</v>
      </c>
      <c r="F29" s="1131">
        <f t="shared" si="8"/>
        <v>0</v>
      </c>
      <c r="G29" s="1131">
        <f t="shared" si="8"/>
        <v>0</v>
      </c>
      <c r="H29" s="1131">
        <f t="shared" si="8"/>
        <v>1554.4965995466061</v>
      </c>
      <c r="I29" s="1131">
        <f t="shared" si="8"/>
        <v>707.7954545454545</v>
      </c>
      <c r="J29" s="1131">
        <f t="shared" si="8"/>
        <v>954.4904228406217</v>
      </c>
      <c r="K29" s="1133">
        <f t="shared" si="8"/>
        <v>0</v>
      </c>
      <c r="L29" s="1134">
        <f t="shared" si="8"/>
        <v>934.43995550090744</v>
      </c>
      <c r="M29" s="1135">
        <f t="shared" si="8"/>
        <v>984.95790155440409</v>
      </c>
      <c r="N29" s="339"/>
      <c r="O29" s="1394"/>
      <c r="P29" s="1398"/>
      <c r="Q29" s="337" t="s">
        <v>172</v>
      </c>
      <c r="R29" s="1131">
        <f t="shared" ref="R29:W29" si="9">IF(R27=0,0,R28/R27)</f>
        <v>702.17525233683602</v>
      </c>
      <c r="S29" s="1131">
        <f t="shared" si="9"/>
        <v>848.24552912165166</v>
      </c>
      <c r="T29" s="1131">
        <f t="shared" si="9"/>
        <v>1106.561410059488</v>
      </c>
      <c r="U29" s="1132">
        <f t="shared" si="9"/>
        <v>941.81498737502045</v>
      </c>
      <c r="V29" s="1131">
        <f t="shared" si="9"/>
        <v>640.91671301387908</v>
      </c>
      <c r="W29" s="1131">
        <f t="shared" si="9"/>
        <v>680.48982460429022</v>
      </c>
      <c r="X29" s="1131">
        <f>IF(X27=0,0,X28/X27)</f>
        <v>740.03222739297019</v>
      </c>
      <c r="Y29" s="1136">
        <f>IF(Y27=0,0,Y28/Y27)</f>
        <v>867.7882243425646</v>
      </c>
      <c r="Z29" s="1134">
        <f>IF(Z27=0,0,Z28/Z27)</f>
        <v>826.50542020824844</v>
      </c>
      <c r="AA29" s="490"/>
    </row>
    <row r="30" spans="1:27" ht="13.5" customHeight="1" x14ac:dyDescent="0.15">
      <c r="A30" s="490"/>
      <c r="B30" s="1397"/>
      <c r="C30" s="1396" t="s">
        <v>14</v>
      </c>
      <c r="D30" s="332" t="s">
        <v>171</v>
      </c>
      <c r="E30" s="1058">
        <f t="shared" ref="E30:M32" si="10">E10+E14+E18+E22+E26</f>
        <v>9565</v>
      </c>
      <c r="F30" s="1058">
        <f t="shared" si="10"/>
        <v>9876</v>
      </c>
      <c r="G30" s="1058">
        <f t="shared" si="10"/>
        <v>10116</v>
      </c>
      <c r="H30" s="1058">
        <f t="shared" si="10"/>
        <v>9831</v>
      </c>
      <c r="I30" s="1058">
        <f t="shared" si="10"/>
        <v>9925</v>
      </c>
      <c r="J30" s="1058">
        <f t="shared" si="10"/>
        <v>10649</v>
      </c>
      <c r="K30" s="1065">
        <f t="shared" si="10"/>
        <v>11798</v>
      </c>
      <c r="L30" s="1066">
        <f t="shared" si="10"/>
        <v>14832</v>
      </c>
      <c r="M30" s="1067">
        <f t="shared" si="10"/>
        <v>15873</v>
      </c>
      <c r="N30" s="333"/>
      <c r="O30" s="1394"/>
      <c r="P30" s="1396" t="s">
        <v>14</v>
      </c>
      <c r="Q30" s="332" t="s">
        <v>171</v>
      </c>
      <c r="R30" s="1058">
        <f t="shared" ref="R30:Y32" si="11">R10+R14+R18+R22+R26</f>
        <v>251</v>
      </c>
      <c r="S30" s="1058">
        <f t="shared" si="11"/>
        <v>191</v>
      </c>
      <c r="T30" s="1058">
        <f t="shared" si="11"/>
        <v>160</v>
      </c>
      <c r="U30" s="1058">
        <f t="shared" si="11"/>
        <v>156</v>
      </c>
      <c r="V30" s="1081">
        <f t="shared" si="11"/>
        <v>176</v>
      </c>
      <c r="W30" s="1058">
        <f t="shared" si="11"/>
        <v>286</v>
      </c>
      <c r="X30" s="1058">
        <f t="shared" si="11"/>
        <v>170</v>
      </c>
      <c r="Y30" s="1080">
        <f t="shared" si="11"/>
        <v>283</v>
      </c>
      <c r="Z30" s="1066">
        <f>Z10+Z14+Z18+Z22+Z26</f>
        <v>259</v>
      </c>
      <c r="AA30" s="490"/>
    </row>
    <row r="31" spans="1:27" ht="13.5" customHeight="1" x14ac:dyDescent="0.15">
      <c r="A31" s="490"/>
      <c r="B31" s="1397"/>
      <c r="C31" s="1397"/>
      <c r="D31" s="335" t="s">
        <v>169</v>
      </c>
      <c r="E31" s="1149">
        <f t="shared" si="10"/>
        <v>4216935.6000000006</v>
      </c>
      <c r="F31" s="1149">
        <f t="shared" si="10"/>
        <v>4326800.9000000004</v>
      </c>
      <c r="G31" s="1149">
        <f t="shared" si="10"/>
        <v>4528497</v>
      </c>
      <c r="H31" s="1149">
        <f t="shared" si="10"/>
        <v>4519364.5</v>
      </c>
      <c r="I31" s="1149">
        <f t="shared" si="10"/>
        <v>4663246.8999999994</v>
      </c>
      <c r="J31" s="1149">
        <f t="shared" si="10"/>
        <v>4975073</v>
      </c>
      <c r="K31" s="1156">
        <f t="shared" si="10"/>
        <v>5433331.9000000004</v>
      </c>
      <c r="L31" s="1157">
        <f t="shared" si="10"/>
        <v>6878022.1000000015</v>
      </c>
      <c r="M31" s="1158">
        <f t="shared" si="10"/>
        <v>7377979.7999999998</v>
      </c>
      <c r="N31" s="333"/>
      <c r="O31" s="1394"/>
      <c r="P31" s="1397"/>
      <c r="Q31" s="335" t="s">
        <v>169</v>
      </c>
      <c r="R31" s="1149">
        <f t="shared" si="11"/>
        <v>61094.1</v>
      </c>
      <c r="S31" s="1149">
        <f t="shared" si="11"/>
        <v>46107.3</v>
      </c>
      <c r="T31" s="1149">
        <f t="shared" si="11"/>
        <v>38562.399999999994</v>
      </c>
      <c r="U31" s="1149">
        <f t="shared" si="11"/>
        <v>37092.300000000003</v>
      </c>
      <c r="V31" s="1167">
        <f t="shared" si="11"/>
        <v>46649.3</v>
      </c>
      <c r="W31" s="1149">
        <f t="shared" si="11"/>
        <v>71039.600000000006</v>
      </c>
      <c r="X31" s="1149">
        <f t="shared" si="11"/>
        <v>37637.699999999997</v>
      </c>
      <c r="Y31" s="1168">
        <f t="shared" si="11"/>
        <v>67256.399999999994</v>
      </c>
      <c r="Z31" s="1157">
        <f>Z11+Z15+Z19+Z23+Z27</f>
        <v>70263.7</v>
      </c>
      <c r="AA31" s="490"/>
    </row>
    <row r="32" spans="1:27" ht="13.5" customHeight="1" x14ac:dyDescent="0.15">
      <c r="A32" s="490"/>
      <c r="B32" s="1397"/>
      <c r="C32" s="1397"/>
      <c r="D32" s="335" t="s">
        <v>170</v>
      </c>
      <c r="E32" s="1127">
        <f t="shared" si="10"/>
        <v>7713141399</v>
      </c>
      <c r="F32" s="1127">
        <f t="shared" si="10"/>
        <v>8603915074</v>
      </c>
      <c r="G32" s="1127">
        <f t="shared" si="10"/>
        <v>10828224342</v>
      </c>
      <c r="H32" s="1127">
        <f t="shared" si="10"/>
        <v>11696713543</v>
      </c>
      <c r="I32" s="1127">
        <f t="shared" si="10"/>
        <v>11262784032</v>
      </c>
      <c r="J32" s="1127">
        <f t="shared" si="10"/>
        <v>11889825263</v>
      </c>
      <c r="K32" s="1128">
        <f t="shared" si="10"/>
        <v>11755482304</v>
      </c>
      <c r="L32" s="1129">
        <f t="shared" si="10"/>
        <v>14608153855</v>
      </c>
      <c r="M32" s="1130">
        <f t="shared" si="10"/>
        <v>17413241240</v>
      </c>
      <c r="N32" s="336"/>
      <c r="O32" s="1394"/>
      <c r="P32" s="1397"/>
      <c r="Q32" s="335" t="s">
        <v>170</v>
      </c>
      <c r="R32" s="1127">
        <f t="shared" si="11"/>
        <v>51996530</v>
      </c>
      <c r="S32" s="1127">
        <f t="shared" si="11"/>
        <v>47159197</v>
      </c>
      <c r="T32" s="1127">
        <f t="shared" si="11"/>
        <v>48708392</v>
      </c>
      <c r="U32" s="1127">
        <f t="shared" si="11"/>
        <v>40995304</v>
      </c>
      <c r="V32" s="1143">
        <f t="shared" si="11"/>
        <v>41732187</v>
      </c>
      <c r="W32" s="1127">
        <f t="shared" si="11"/>
        <v>63712628</v>
      </c>
      <c r="X32" s="1127">
        <f t="shared" si="11"/>
        <v>30445908</v>
      </c>
      <c r="Y32" s="1142">
        <f t="shared" si="11"/>
        <v>66650014</v>
      </c>
      <c r="Z32" s="1129">
        <f>Z12+Z16+Z20+Z24+Z28</f>
        <v>75734508</v>
      </c>
      <c r="AA32" s="490"/>
    </row>
    <row r="33" spans="1:28" ht="15.6" customHeight="1" x14ac:dyDescent="0.15">
      <c r="A33" s="490"/>
      <c r="B33" s="1398"/>
      <c r="C33" s="1398"/>
      <c r="D33" s="337" t="s">
        <v>172</v>
      </c>
      <c r="E33" s="1131">
        <f t="shared" ref="E33:K33" si="12">IF(E31=0,0,E32/E31)</f>
        <v>1829.0868371335807</v>
      </c>
      <c r="F33" s="1131">
        <f t="shared" si="12"/>
        <v>1988.5165212940581</v>
      </c>
      <c r="G33" s="1131">
        <f t="shared" si="12"/>
        <v>2391.1298477176865</v>
      </c>
      <c r="H33" s="1131">
        <f t="shared" si="12"/>
        <v>2588.132367504325</v>
      </c>
      <c r="I33" s="1131">
        <f t="shared" si="12"/>
        <v>2415.2236142589836</v>
      </c>
      <c r="J33" s="1131">
        <f t="shared" si="12"/>
        <v>2389.8795581491968</v>
      </c>
      <c r="K33" s="1133">
        <f t="shared" si="12"/>
        <v>2163.5862708847217</v>
      </c>
      <c r="L33" s="1134">
        <f>IF(L31=0,0,L32/L31)</f>
        <v>2123.8887637479379</v>
      </c>
      <c r="M33" s="1135">
        <f>IF(M31=0,0,M32/M31)</f>
        <v>2360.163854067478</v>
      </c>
      <c r="N33" s="339"/>
      <c r="O33" s="1395"/>
      <c r="P33" s="1398"/>
      <c r="Q33" s="337" t="s">
        <v>172</v>
      </c>
      <c r="R33" s="1131">
        <f t="shared" ref="R33:Y33" si="13">IF(R31=0,0,R32/R31)</f>
        <v>851.08922138144271</v>
      </c>
      <c r="S33" s="1131">
        <f t="shared" si="13"/>
        <v>1022.8141096962953</v>
      </c>
      <c r="T33" s="1131">
        <f t="shared" si="13"/>
        <v>1263.105823289007</v>
      </c>
      <c r="U33" s="1131">
        <f t="shared" si="13"/>
        <v>1105.2241031157409</v>
      </c>
      <c r="V33" s="1137">
        <f t="shared" si="13"/>
        <v>894.59406679199901</v>
      </c>
      <c r="W33" s="1131">
        <f t="shared" si="13"/>
        <v>896.86073682847302</v>
      </c>
      <c r="X33" s="1131">
        <f t="shared" si="13"/>
        <v>808.92052383647251</v>
      </c>
      <c r="Y33" s="1136">
        <f t="shared" si="13"/>
        <v>990.98396583819545</v>
      </c>
      <c r="Z33" s="1134">
        <f>IF(Z31=0,0,Z32/Z31)</f>
        <v>1077.8610861654026</v>
      </c>
      <c r="AA33" s="491"/>
      <c r="AB33" s="629"/>
    </row>
    <row r="34" spans="1:28" ht="13.35" customHeight="1" x14ac:dyDescent="0.15">
      <c r="A34" s="490"/>
      <c r="B34" s="407"/>
      <c r="C34" s="407"/>
      <c r="D34" s="492"/>
      <c r="E34" s="407"/>
      <c r="F34" s="407"/>
      <c r="G34" s="407"/>
      <c r="H34" s="407"/>
      <c r="I34" s="407"/>
      <c r="J34" s="434"/>
      <c r="K34" s="433"/>
      <c r="L34" s="434"/>
      <c r="M34" s="433"/>
      <c r="N34" s="339"/>
      <c r="O34" s="339"/>
      <c r="P34" s="407"/>
      <c r="Q34" s="492"/>
      <c r="R34" s="407"/>
      <c r="S34" s="407"/>
      <c r="T34" s="407"/>
      <c r="U34" s="407"/>
      <c r="V34" s="407"/>
      <c r="W34" s="407"/>
      <c r="X34" s="407"/>
      <c r="Y34" s="407"/>
      <c r="Z34" s="407"/>
      <c r="AA34" s="491"/>
      <c r="AB34" s="629"/>
    </row>
    <row r="35" spans="1:28" ht="13.15" customHeight="1" x14ac:dyDescent="0.15">
      <c r="A35" s="490"/>
      <c r="B35" s="1399" t="s">
        <v>234</v>
      </c>
      <c r="C35" s="1400"/>
      <c r="D35" s="1401"/>
      <c r="E35" s="478" t="s">
        <v>483</v>
      </c>
      <c r="F35" s="478" t="s">
        <v>483</v>
      </c>
      <c r="G35" s="478" t="s">
        <v>483</v>
      </c>
      <c r="H35" s="478" t="s">
        <v>483</v>
      </c>
      <c r="I35" s="479" t="s">
        <v>483</v>
      </c>
      <c r="J35" s="479" t="s">
        <v>483</v>
      </c>
      <c r="K35" s="479" t="s">
        <v>483</v>
      </c>
      <c r="L35" s="1269" t="s">
        <v>514</v>
      </c>
      <c r="M35" s="728" t="s">
        <v>514</v>
      </c>
      <c r="N35" s="339"/>
      <c r="O35" s="1392" t="s">
        <v>234</v>
      </c>
      <c r="P35" s="1392"/>
      <c r="Q35" s="1392"/>
      <c r="R35" s="478" t="s">
        <v>483</v>
      </c>
      <c r="S35" s="478" t="s">
        <v>483</v>
      </c>
      <c r="T35" s="478" t="s">
        <v>483</v>
      </c>
      <c r="U35" s="478" t="s">
        <v>483</v>
      </c>
      <c r="V35" s="479" t="s">
        <v>483</v>
      </c>
      <c r="W35" s="479" t="s">
        <v>483</v>
      </c>
      <c r="X35" s="479" t="s">
        <v>483</v>
      </c>
      <c r="Y35" s="655" t="s">
        <v>514</v>
      </c>
      <c r="Z35" s="728" t="s">
        <v>514</v>
      </c>
      <c r="AA35" s="491"/>
      <c r="AB35" s="629"/>
    </row>
    <row r="36" spans="1:28" ht="13.15" customHeight="1" x14ac:dyDescent="0.15">
      <c r="A36" s="490"/>
      <c r="B36" s="1402"/>
      <c r="C36" s="1403"/>
      <c r="D36" s="1404"/>
      <c r="E36" s="396" t="s">
        <v>481</v>
      </c>
      <c r="F36" s="396" t="s">
        <v>480</v>
      </c>
      <c r="G36" s="397" t="s">
        <v>479</v>
      </c>
      <c r="H36" s="397" t="s">
        <v>466</v>
      </c>
      <c r="I36" s="397" t="s">
        <v>484</v>
      </c>
      <c r="J36" s="397" t="s">
        <v>487</v>
      </c>
      <c r="K36" s="397" t="s">
        <v>512</v>
      </c>
      <c r="L36" s="408" t="s">
        <v>515</v>
      </c>
      <c r="M36" s="729" t="s">
        <v>516</v>
      </c>
      <c r="N36" s="339"/>
      <c r="O36" s="1392"/>
      <c r="P36" s="1392"/>
      <c r="Q36" s="1392"/>
      <c r="R36" s="396" t="s">
        <v>481</v>
      </c>
      <c r="S36" s="396" t="s">
        <v>480</v>
      </c>
      <c r="T36" s="397" t="s">
        <v>479</v>
      </c>
      <c r="U36" s="397" t="s">
        <v>466</v>
      </c>
      <c r="V36" s="401" t="s">
        <v>484</v>
      </c>
      <c r="W36" s="397" t="s">
        <v>487</v>
      </c>
      <c r="X36" s="397" t="s">
        <v>512</v>
      </c>
      <c r="Y36" s="656" t="s">
        <v>515</v>
      </c>
      <c r="Z36" s="729" t="s">
        <v>516</v>
      </c>
      <c r="AA36" s="491"/>
      <c r="AB36" s="629"/>
    </row>
    <row r="37" spans="1:28" ht="13.5" customHeight="1" x14ac:dyDescent="0.15">
      <c r="A37" s="490"/>
      <c r="B37" s="1396" t="s">
        <v>1</v>
      </c>
      <c r="C37" s="1396">
        <v>5</v>
      </c>
      <c r="D37" s="332" t="s">
        <v>171</v>
      </c>
      <c r="E37" s="1057">
        <v>34</v>
      </c>
      <c r="F37" s="1057">
        <v>48</v>
      </c>
      <c r="G37" s="1058">
        <v>59</v>
      </c>
      <c r="H37" s="1064">
        <v>41</v>
      </c>
      <c r="I37" s="1082">
        <v>56</v>
      </c>
      <c r="J37" s="1060">
        <v>85</v>
      </c>
      <c r="K37" s="1060">
        <v>42</v>
      </c>
      <c r="L37" s="1083">
        <v>83</v>
      </c>
      <c r="M37" s="1084">
        <v>90</v>
      </c>
      <c r="N37" s="333"/>
      <c r="O37" s="1393" t="s">
        <v>14</v>
      </c>
      <c r="P37" s="1397">
        <v>5</v>
      </c>
      <c r="Q37" s="470" t="s">
        <v>171</v>
      </c>
      <c r="R37" s="1058">
        <f>SUM(E10,E37,R10)</f>
        <v>1260</v>
      </c>
      <c r="S37" s="1058">
        <f t="shared" ref="R37:Y39" si="14">SUM(F10,F37,S10)</f>
        <v>1877</v>
      </c>
      <c r="T37" s="1058">
        <f t="shared" si="14"/>
        <v>2636</v>
      </c>
      <c r="U37" s="1058">
        <f t="shared" si="14"/>
        <v>2558</v>
      </c>
      <c r="V37" s="1058">
        <f t="shared" si="14"/>
        <v>2749</v>
      </c>
      <c r="W37" s="1058">
        <f t="shared" si="14"/>
        <v>2937</v>
      </c>
      <c r="X37" s="1058">
        <f t="shared" si="14"/>
        <v>3436</v>
      </c>
      <c r="Y37" s="1080">
        <f t="shared" si="14"/>
        <v>5021</v>
      </c>
      <c r="Z37" s="1066">
        <f>SUM(M10,M37,Z10)</f>
        <v>5983</v>
      </c>
      <c r="AA37" s="490"/>
    </row>
    <row r="38" spans="1:28" ht="13.5" customHeight="1" x14ac:dyDescent="0.15">
      <c r="A38" s="490"/>
      <c r="B38" s="1397"/>
      <c r="C38" s="1397"/>
      <c r="D38" s="335" t="s">
        <v>169</v>
      </c>
      <c r="E38" s="1148">
        <v>15733.5</v>
      </c>
      <c r="F38" s="1148">
        <v>21976.2</v>
      </c>
      <c r="G38" s="1149">
        <v>27263.5</v>
      </c>
      <c r="H38" s="1150">
        <v>19883.8</v>
      </c>
      <c r="I38" s="1169">
        <v>26866</v>
      </c>
      <c r="J38" s="1150">
        <v>40136.1</v>
      </c>
      <c r="K38" s="1150">
        <v>19795</v>
      </c>
      <c r="L38" s="1153">
        <v>37081.599999999999</v>
      </c>
      <c r="M38" s="1154">
        <v>41753.9</v>
      </c>
      <c r="N38" s="333"/>
      <c r="O38" s="1394"/>
      <c r="P38" s="1397"/>
      <c r="Q38" s="483" t="s">
        <v>169</v>
      </c>
      <c r="R38" s="1149">
        <f t="shared" si="14"/>
        <v>596732.4</v>
      </c>
      <c r="S38" s="1149">
        <f t="shared" si="14"/>
        <v>876294.6</v>
      </c>
      <c r="T38" s="1149">
        <f t="shared" si="14"/>
        <v>1239754.8999999999</v>
      </c>
      <c r="U38" s="1149">
        <f t="shared" si="14"/>
        <v>1226909.6000000001</v>
      </c>
      <c r="V38" s="1149">
        <f t="shared" si="14"/>
        <v>1345239.1</v>
      </c>
      <c r="W38" s="1149">
        <f t="shared" si="14"/>
        <v>1457269.6</v>
      </c>
      <c r="X38" s="1149">
        <f t="shared" si="14"/>
        <v>1715929.2999999998</v>
      </c>
      <c r="Y38" s="1168">
        <f t="shared" si="14"/>
        <v>2506809.2000000002</v>
      </c>
      <c r="Z38" s="1157">
        <f>SUM(M11,M38,Z11)</f>
        <v>3011396.1</v>
      </c>
      <c r="AA38" s="490"/>
    </row>
    <row r="39" spans="1:28" ht="13.5" customHeight="1" x14ac:dyDescent="0.15">
      <c r="A39" s="490"/>
      <c r="B39" s="1397"/>
      <c r="C39" s="1397"/>
      <c r="D39" s="335" t="s">
        <v>170</v>
      </c>
      <c r="E39" s="1126">
        <v>31285955</v>
      </c>
      <c r="F39" s="1126">
        <v>46623766</v>
      </c>
      <c r="G39" s="1127">
        <v>66639091</v>
      </c>
      <c r="H39" s="1144">
        <v>54188708</v>
      </c>
      <c r="I39" s="1145">
        <v>69646673</v>
      </c>
      <c r="J39" s="1144">
        <v>101876709</v>
      </c>
      <c r="K39" s="1144">
        <v>46751639</v>
      </c>
      <c r="L39" s="1146">
        <v>82745219</v>
      </c>
      <c r="M39" s="1147">
        <v>102476933</v>
      </c>
      <c r="N39" s="336"/>
      <c r="O39" s="1394"/>
      <c r="P39" s="1397"/>
      <c r="Q39" s="483" t="s">
        <v>170</v>
      </c>
      <c r="R39" s="1127">
        <f t="shared" si="14"/>
        <v>1300066437</v>
      </c>
      <c r="S39" s="1127">
        <f t="shared" si="14"/>
        <v>2032778811</v>
      </c>
      <c r="T39" s="1127">
        <f t="shared" si="14"/>
        <v>3315547436</v>
      </c>
      <c r="U39" s="1127">
        <f t="shared" si="14"/>
        <v>3634812683</v>
      </c>
      <c r="V39" s="1127">
        <f t="shared" si="14"/>
        <v>3875791728</v>
      </c>
      <c r="W39" s="1127">
        <f t="shared" si="14"/>
        <v>4180227839</v>
      </c>
      <c r="X39" s="1127">
        <f t="shared" si="14"/>
        <v>4642606730</v>
      </c>
      <c r="Y39" s="1142">
        <f t="shared" si="14"/>
        <v>6398981905</v>
      </c>
      <c r="Z39" s="1129">
        <f>SUM(M12,M39,Z12)</f>
        <v>8428032332</v>
      </c>
      <c r="AA39" s="490"/>
    </row>
    <row r="40" spans="1:28" ht="15.6" customHeight="1" x14ac:dyDescent="0.15">
      <c r="A40" s="490"/>
      <c r="B40" s="1397"/>
      <c r="C40" s="1398"/>
      <c r="D40" s="337" t="s">
        <v>172</v>
      </c>
      <c r="E40" s="1131">
        <f t="shared" ref="E40:M40" si="15">IF(E38=0,0,E39/E38)</f>
        <v>1988.4930244383004</v>
      </c>
      <c r="F40" s="1131">
        <f t="shared" si="15"/>
        <v>2121.557230094375</v>
      </c>
      <c r="G40" s="1131">
        <f t="shared" si="15"/>
        <v>2444.2603114053586</v>
      </c>
      <c r="H40" s="1131">
        <f t="shared" si="15"/>
        <v>2725.2692141341195</v>
      </c>
      <c r="I40" s="1131">
        <f t="shared" si="15"/>
        <v>2592.3722548946625</v>
      </c>
      <c r="J40" s="1131">
        <f t="shared" si="15"/>
        <v>2538.2812231382723</v>
      </c>
      <c r="K40" s="1131">
        <f t="shared" si="15"/>
        <v>2361.7903005809549</v>
      </c>
      <c r="L40" s="1134">
        <f t="shared" si="15"/>
        <v>2231.4360491456682</v>
      </c>
      <c r="M40" s="1135">
        <f t="shared" si="15"/>
        <v>2454.3080526609488</v>
      </c>
      <c r="N40" s="339"/>
      <c r="O40" s="1394"/>
      <c r="P40" s="1398"/>
      <c r="Q40" s="337" t="s">
        <v>172</v>
      </c>
      <c r="R40" s="1131">
        <f t="shared" ref="R40:Z40" si="16">IF(R38=0,0,R39/R38)</f>
        <v>2178.6422808615721</v>
      </c>
      <c r="S40" s="1131">
        <f t="shared" si="16"/>
        <v>2319.7436238908695</v>
      </c>
      <c r="T40" s="1131">
        <f t="shared" si="16"/>
        <v>2674.3571943131665</v>
      </c>
      <c r="U40" s="1131">
        <f t="shared" si="16"/>
        <v>2962.5757945002629</v>
      </c>
      <c r="V40" s="1131">
        <f t="shared" si="16"/>
        <v>2881.1173627052617</v>
      </c>
      <c r="W40" s="1131">
        <f t="shared" si="16"/>
        <v>2868.5343048396808</v>
      </c>
      <c r="X40" s="1131">
        <f t="shared" si="16"/>
        <v>2705.5932490924893</v>
      </c>
      <c r="Y40" s="1136">
        <f t="shared" si="16"/>
        <v>2552.6401869755382</v>
      </c>
      <c r="Z40" s="1134">
        <f t="shared" si="16"/>
        <v>2798.7126409574616</v>
      </c>
      <c r="AA40" s="490"/>
    </row>
    <row r="41" spans="1:28" ht="13.5" customHeight="1" x14ac:dyDescent="0.15">
      <c r="A41" s="490"/>
      <c r="B41" s="1397"/>
      <c r="C41" s="1396">
        <v>4</v>
      </c>
      <c r="D41" s="332" t="s">
        <v>171</v>
      </c>
      <c r="E41" s="1058">
        <v>468</v>
      </c>
      <c r="F41" s="1058">
        <v>400</v>
      </c>
      <c r="G41" s="1058">
        <v>423</v>
      </c>
      <c r="H41" s="1058">
        <v>252</v>
      </c>
      <c r="I41" s="1085">
        <v>328</v>
      </c>
      <c r="J41" s="1058">
        <v>390</v>
      </c>
      <c r="K41" s="1058">
        <v>207</v>
      </c>
      <c r="L41" s="1066">
        <v>289</v>
      </c>
      <c r="M41" s="1067">
        <v>328</v>
      </c>
      <c r="N41" s="333"/>
      <c r="O41" s="1394"/>
      <c r="P41" s="1396">
        <v>4</v>
      </c>
      <c r="Q41" s="332" t="s">
        <v>171</v>
      </c>
      <c r="R41" s="1058">
        <f t="shared" ref="R41:Y43" si="17">SUM(E14,E41,R14)</f>
        <v>4534</v>
      </c>
      <c r="S41" s="1058">
        <f t="shared" si="17"/>
        <v>4461</v>
      </c>
      <c r="T41" s="1058">
        <f t="shared" si="17"/>
        <v>4455</v>
      </c>
      <c r="U41" s="1058">
        <f t="shared" si="17"/>
        <v>4174</v>
      </c>
      <c r="V41" s="1058">
        <f t="shared" si="17"/>
        <v>4188</v>
      </c>
      <c r="W41" s="1058">
        <f t="shared" si="17"/>
        <v>4140</v>
      </c>
      <c r="X41" s="1058">
        <f t="shared" si="17"/>
        <v>3483</v>
      </c>
      <c r="Y41" s="1080">
        <f t="shared" si="17"/>
        <v>4722</v>
      </c>
      <c r="Z41" s="1066">
        <f>SUM(M14,M41,Z14)</f>
        <v>5020</v>
      </c>
      <c r="AA41" s="490"/>
    </row>
    <row r="42" spans="1:28" ht="13.5" customHeight="1" x14ac:dyDescent="0.15">
      <c r="A42" s="490"/>
      <c r="B42" s="1397"/>
      <c r="C42" s="1397"/>
      <c r="D42" s="335" t="s">
        <v>169</v>
      </c>
      <c r="E42" s="1149">
        <v>212790.9</v>
      </c>
      <c r="F42" s="1149">
        <v>180458.6</v>
      </c>
      <c r="G42" s="1149">
        <v>191875.8</v>
      </c>
      <c r="H42" s="1165">
        <v>117584.3</v>
      </c>
      <c r="I42" s="1169">
        <v>153648.6</v>
      </c>
      <c r="J42" s="1150">
        <v>181111.1</v>
      </c>
      <c r="K42" s="1150">
        <v>94518.8</v>
      </c>
      <c r="L42" s="1153">
        <v>130076.7</v>
      </c>
      <c r="M42" s="1154">
        <v>145072.5</v>
      </c>
      <c r="N42" s="333"/>
      <c r="O42" s="1394"/>
      <c r="P42" s="1397"/>
      <c r="Q42" s="335" t="s">
        <v>169</v>
      </c>
      <c r="R42" s="1149">
        <f t="shared" si="17"/>
        <v>2056132.7</v>
      </c>
      <c r="S42" s="1149">
        <f t="shared" si="17"/>
        <v>1997640.7</v>
      </c>
      <c r="T42" s="1149">
        <f t="shared" si="17"/>
        <v>2025498.7</v>
      </c>
      <c r="U42" s="1149">
        <f t="shared" si="17"/>
        <v>1941059.7</v>
      </c>
      <c r="V42" s="1149">
        <f t="shared" si="17"/>
        <v>1987473.1</v>
      </c>
      <c r="W42" s="1149">
        <f t="shared" si="17"/>
        <v>1972143.9000000001</v>
      </c>
      <c r="X42" s="1149">
        <f t="shared" si="17"/>
        <v>1655480.8</v>
      </c>
      <c r="Y42" s="1168">
        <f t="shared" si="17"/>
        <v>2227687</v>
      </c>
      <c r="Z42" s="1157">
        <f>SUM(M15,M42,Z15)</f>
        <v>2343249.5</v>
      </c>
      <c r="AA42" s="490"/>
    </row>
    <row r="43" spans="1:28" ht="13.5" customHeight="1" x14ac:dyDescent="0.15">
      <c r="A43" s="490"/>
      <c r="B43" s="1397"/>
      <c r="C43" s="1397"/>
      <c r="D43" s="335" t="s">
        <v>170</v>
      </c>
      <c r="E43" s="1127">
        <v>387765840</v>
      </c>
      <c r="F43" s="1127">
        <v>362567198</v>
      </c>
      <c r="G43" s="1127">
        <v>448973202</v>
      </c>
      <c r="H43" s="1127">
        <v>293845382</v>
      </c>
      <c r="I43" s="1143">
        <v>341783837</v>
      </c>
      <c r="J43" s="1127">
        <v>417460358</v>
      </c>
      <c r="K43" s="1127">
        <v>197509017</v>
      </c>
      <c r="L43" s="1129">
        <v>256210007</v>
      </c>
      <c r="M43" s="1130">
        <v>304067915</v>
      </c>
      <c r="N43" s="336"/>
      <c r="O43" s="1394"/>
      <c r="P43" s="1397"/>
      <c r="Q43" s="335" t="s">
        <v>170</v>
      </c>
      <c r="R43" s="1127">
        <f t="shared" si="17"/>
        <v>3914773737</v>
      </c>
      <c r="S43" s="1127">
        <f t="shared" si="17"/>
        <v>4141263504</v>
      </c>
      <c r="T43" s="1127">
        <f t="shared" si="17"/>
        <v>5000040347</v>
      </c>
      <c r="U43" s="1127">
        <f t="shared" si="17"/>
        <v>5147279836</v>
      </c>
      <c r="V43" s="1127">
        <f t="shared" si="17"/>
        <v>4885789136</v>
      </c>
      <c r="W43" s="1127">
        <f t="shared" si="17"/>
        <v>4906424889</v>
      </c>
      <c r="X43" s="1127">
        <f t="shared" si="17"/>
        <v>3815070354</v>
      </c>
      <c r="Y43" s="1142">
        <f t="shared" si="17"/>
        <v>4826018150</v>
      </c>
      <c r="Z43" s="1129">
        <f>SUM(M16,M43,Z16)</f>
        <v>5555324798</v>
      </c>
      <c r="AA43" s="490"/>
    </row>
    <row r="44" spans="1:28" ht="15.6" customHeight="1" x14ac:dyDescent="0.15">
      <c r="A44" s="490"/>
      <c r="B44" s="1397"/>
      <c r="C44" s="1398"/>
      <c r="D44" s="337" t="s">
        <v>172</v>
      </c>
      <c r="E44" s="1131">
        <f t="shared" ref="E44:M44" si="18">IF(E42=0,0,E43/E42)</f>
        <v>1822.2858214331534</v>
      </c>
      <c r="F44" s="1131">
        <f t="shared" si="18"/>
        <v>2009.1433603053554</v>
      </c>
      <c r="G44" s="1131">
        <f t="shared" si="18"/>
        <v>2339.9157267357323</v>
      </c>
      <c r="H44" s="1131">
        <f t="shared" si="18"/>
        <v>2499.0188486047882</v>
      </c>
      <c r="I44" s="1131">
        <f t="shared" si="18"/>
        <v>2224.4513584894362</v>
      </c>
      <c r="J44" s="1131">
        <f t="shared" si="18"/>
        <v>2304.9959831285878</v>
      </c>
      <c r="K44" s="1131">
        <f t="shared" si="18"/>
        <v>2089.6267938230276</v>
      </c>
      <c r="L44" s="1134">
        <f t="shared" si="18"/>
        <v>1969.6840940768025</v>
      </c>
      <c r="M44" s="1135">
        <f t="shared" si="18"/>
        <v>2095.9721173895809</v>
      </c>
      <c r="N44" s="339"/>
      <c r="O44" s="1394"/>
      <c r="P44" s="1398"/>
      <c r="Q44" s="337" t="s">
        <v>172</v>
      </c>
      <c r="R44" s="1131">
        <f t="shared" ref="R44:Z44" si="19">IF(R42=0,0,R43/R42)</f>
        <v>1903.9499430168103</v>
      </c>
      <c r="S44" s="1131">
        <f t="shared" si="19"/>
        <v>2073.0772575869123</v>
      </c>
      <c r="T44" s="1131">
        <f t="shared" si="19"/>
        <v>2468.5477936865623</v>
      </c>
      <c r="U44" s="1131">
        <f t="shared" si="19"/>
        <v>2651.7885235575186</v>
      </c>
      <c r="V44" s="1131">
        <f t="shared" si="19"/>
        <v>2458.2919567565468</v>
      </c>
      <c r="W44" s="1131">
        <f t="shared" si="19"/>
        <v>2487.8635321692295</v>
      </c>
      <c r="X44" s="1131">
        <f t="shared" si="19"/>
        <v>2304.508970445323</v>
      </c>
      <c r="Y44" s="1136">
        <f t="shared" si="19"/>
        <v>2166.3807123711726</v>
      </c>
      <c r="Z44" s="1134">
        <f t="shared" si="19"/>
        <v>2370.7781855922726</v>
      </c>
      <c r="AA44" s="490"/>
    </row>
    <row r="45" spans="1:28" ht="13.5" customHeight="1" x14ac:dyDescent="0.15">
      <c r="A45" s="490"/>
      <c r="B45" s="1397"/>
      <c r="C45" s="1396">
        <v>3</v>
      </c>
      <c r="D45" s="332" t="s">
        <v>171</v>
      </c>
      <c r="E45" s="1058">
        <v>1010</v>
      </c>
      <c r="F45" s="1058">
        <v>758</v>
      </c>
      <c r="G45" s="1058">
        <v>683</v>
      </c>
      <c r="H45" s="1064">
        <v>440</v>
      </c>
      <c r="I45" s="1058">
        <v>457</v>
      </c>
      <c r="J45" s="1064">
        <v>399</v>
      </c>
      <c r="K45" s="1058">
        <v>332</v>
      </c>
      <c r="L45" s="1066">
        <v>494</v>
      </c>
      <c r="M45" s="1067">
        <v>658</v>
      </c>
      <c r="N45" s="333"/>
      <c r="O45" s="1394"/>
      <c r="P45" s="1396">
        <v>3</v>
      </c>
      <c r="Q45" s="332" t="s">
        <v>171</v>
      </c>
      <c r="R45" s="1058">
        <f t="shared" ref="R45:Y47" si="20">SUM(E18,E45,R18)</f>
        <v>3984</v>
      </c>
      <c r="S45" s="1058">
        <f t="shared" si="20"/>
        <v>3306</v>
      </c>
      <c r="T45" s="1058">
        <f t="shared" si="20"/>
        <v>2819</v>
      </c>
      <c r="U45" s="1058">
        <f t="shared" si="20"/>
        <v>2599</v>
      </c>
      <c r="V45" s="1058">
        <f t="shared" si="20"/>
        <v>2489</v>
      </c>
      <c r="W45" s="1058">
        <f t="shared" si="20"/>
        <v>2421</v>
      </c>
      <c r="X45" s="1058">
        <f t="shared" si="20"/>
        <v>2445</v>
      </c>
      <c r="Y45" s="1080">
        <f t="shared" si="20"/>
        <v>3142</v>
      </c>
      <c r="Z45" s="1066">
        <f>SUM(M18,M45,Z18)</f>
        <v>3221</v>
      </c>
      <c r="AA45" s="490"/>
    </row>
    <row r="46" spans="1:28" ht="13.5" customHeight="1" x14ac:dyDescent="0.15">
      <c r="A46" s="490"/>
      <c r="B46" s="1397"/>
      <c r="C46" s="1397"/>
      <c r="D46" s="335" t="s">
        <v>169</v>
      </c>
      <c r="E46" s="1149">
        <v>420718.1</v>
      </c>
      <c r="F46" s="1149">
        <v>317340</v>
      </c>
      <c r="G46" s="1149">
        <v>294260</v>
      </c>
      <c r="H46" s="1150">
        <v>194833.5</v>
      </c>
      <c r="I46" s="1169">
        <v>204664.2</v>
      </c>
      <c r="J46" s="1150">
        <v>174523.5</v>
      </c>
      <c r="K46" s="1150">
        <v>143582.20000000001</v>
      </c>
      <c r="L46" s="1153">
        <v>204031.5</v>
      </c>
      <c r="M46" s="1154">
        <v>268758.5</v>
      </c>
      <c r="N46" s="333"/>
      <c r="O46" s="1394"/>
      <c r="P46" s="1397"/>
      <c r="Q46" s="335" t="s">
        <v>169</v>
      </c>
      <c r="R46" s="1149">
        <f t="shared" si="20"/>
        <v>1703385.5</v>
      </c>
      <c r="S46" s="1149">
        <f t="shared" si="20"/>
        <v>1403761.9</v>
      </c>
      <c r="T46" s="1149">
        <f t="shared" si="20"/>
        <v>1223401.7999999998</v>
      </c>
      <c r="U46" s="1149">
        <f t="shared" si="20"/>
        <v>1165935.8999999999</v>
      </c>
      <c r="V46" s="1149">
        <f t="shared" si="20"/>
        <v>1143131.4000000001</v>
      </c>
      <c r="W46" s="1149">
        <f t="shared" si="20"/>
        <v>1100397.0999999999</v>
      </c>
      <c r="X46" s="1149">
        <f t="shared" si="20"/>
        <v>1100113.0999999999</v>
      </c>
      <c r="Y46" s="1168">
        <f t="shared" si="20"/>
        <v>1387993.7</v>
      </c>
      <c r="Z46" s="1157">
        <f>SUM(M19,M46,Z19)</f>
        <v>1392401.7</v>
      </c>
      <c r="AA46" s="490"/>
    </row>
    <row r="47" spans="1:28" ht="13.5" customHeight="1" x14ac:dyDescent="0.15">
      <c r="A47" s="490"/>
      <c r="B47" s="1397"/>
      <c r="C47" s="1397"/>
      <c r="D47" s="335" t="s">
        <v>170</v>
      </c>
      <c r="E47" s="1127">
        <v>673590774</v>
      </c>
      <c r="F47" s="1127">
        <v>543306565</v>
      </c>
      <c r="G47" s="1127">
        <v>602040519</v>
      </c>
      <c r="H47" s="1127">
        <v>415444209</v>
      </c>
      <c r="I47" s="1143">
        <v>388963119</v>
      </c>
      <c r="J47" s="1127">
        <v>341267876</v>
      </c>
      <c r="K47" s="1127">
        <v>247781533</v>
      </c>
      <c r="L47" s="1129">
        <v>332929141</v>
      </c>
      <c r="M47" s="1130">
        <v>460595632</v>
      </c>
      <c r="N47" s="336"/>
      <c r="O47" s="1394"/>
      <c r="P47" s="1397"/>
      <c r="Q47" s="335" t="s">
        <v>170</v>
      </c>
      <c r="R47" s="1127">
        <f t="shared" si="20"/>
        <v>2908216642</v>
      </c>
      <c r="S47" s="1127">
        <f t="shared" si="20"/>
        <v>2560869064</v>
      </c>
      <c r="T47" s="1127">
        <f t="shared" si="20"/>
        <v>2670890472</v>
      </c>
      <c r="U47" s="1127">
        <f t="shared" si="20"/>
        <v>2719708849</v>
      </c>
      <c r="V47" s="1127">
        <f t="shared" si="20"/>
        <v>2382479309</v>
      </c>
      <c r="W47" s="1127">
        <f t="shared" si="20"/>
        <v>2372888837</v>
      </c>
      <c r="X47" s="1127">
        <f t="shared" si="20"/>
        <v>2118319266</v>
      </c>
      <c r="Y47" s="1142">
        <f t="shared" si="20"/>
        <v>2490537569</v>
      </c>
      <c r="Z47" s="1129">
        <f>SUM(M20,M47,Z20)</f>
        <v>2656950730</v>
      </c>
      <c r="AA47" s="490"/>
    </row>
    <row r="48" spans="1:28" ht="15.6" customHeight="1" x14ac:dyDescent="0.15">
      <c r="A48" s="490"/>
      <c r="B48" s="1397"/>
      <c r="C48" s="1398"/>
      <c r="D48" s="337" t="s">
        <v>172</v>
      </c>
      <c r="E48" s="1131">
        <f t="shared" ref="E48:M48" si="21">IF(E46=0,0,E47/E46)</f>
        <v>1601.0501426014237</v>
      </c>
      <c r="F48" s="1131">
        <f t="shared" si="21"/>
        <v>1712.0645522152895</v>
      </c>
      <c r="G48" s="1131">
        <f t="shared" si="21"/>
        <v>2045.9475259974172</v>
      </c>
      <c r="H48" s="1131">
        <f t="shared" si="21"/>
        <v>2132.3037824604085</v>
      </c>
      <c r="I48" s="1131">
        <f t="shared" si="21"/>
        <v>1900.4941704509142</v>
      </c>
      <c r="J48" s="1131">
        <f t="shared" si="21"/>
        <v>1955.4264955722294</v>
      </c>
      <c r="K48" s="1131">
        <f t="shared" si="21"/>
        <v>1725.71205205102</v>
      </c>
      <c r="L48" s="1134">
        <f t="shared" si="21"/>
        <v>1631.7536311794993</v>
      </c>
      <c r="M48" s="1135">
        <f t="shared" si="21"/>
        <v>1713.7900085020567</v>
      </c>
      <c r="N48" s="339"/>
      <c r="O48" s="1394"/>
      <c r="P48" s="1398"/>
      <c r="Q48" s="337" t="s">
        <v>172</v>
      </c>
      <c r="R48" s="1131">
        <f t="shared" ref="R48:Z48" si="22">IF(R46=0,0,R47/R46)</f>
        <v>1707.3156029565826</v>
      </c>
      <c r="S48" s="1131">
        <f t="shared" si="22"/>
        <v>1824.290190523051</v>
      </c>
      <c r="T48" s="1131">
        <f t="shared" si="22"/>
        <v>2183.1670281995666</v>
      </c>
      <c r="U48" s="1131">
        <f t="shared" si="22"/>
        <v>2332.6401125482116</v>
      </c>
      <c r="V48" s="1131">
        <f t="shared" si="22"/>
        <v>2084.1692468599845</v>
      </c>
      <c r="W48" s="1131">
        <f t="shared" si="22"/>
        <v>2156.3932120504501</v>
      </c>
      <c r="X48" s="1131">
        <f t="shared" si="22"/>
        <v>1925.5468060511234</v>
      </c>
      <c r="Y48" s="1136">
        <f t="shared" si="22"/>
        <v>1794.3435687063998</v>
      </c>
      <c r="Z48" s="1134">
        <f t="shared" si="22"/>
        <v>1908.1783152088942</v>
      </c>
      <c r="AA48" s="490"/>
    </row>
    <row r="49" spans="1:27" ht="13.5" customHeight="1" x14ac:dyDescent="0.15">
      <c r="A49" s="490"/>
      <c r="B49" s="1397"/>
      <c r="C49" s="1396">
        <v>2</v>
      </c>
      <c r="D49" s="332" t="s">
        <v>171</v>
      </c>
      <c r="E49" s="1058">
        <v>4055</v>
      </c>
      <c r="F49" s="1058">
        <v>2952</v>
      </c>
      <c r="G49" s="1058">
        <v>2554</v>
      </c>
      <c r="H49" s="1064">
        <v>1678</v>
      </c>
      <c r="I49" s="1085">
        <v>1771</v>
      </c>
      <c r="J49" s="1058">
        <v>2524</v>
      </c>
      <c r="K49" s="1064">
        <v>2115</v>
      </c>
      <c r="L49" s="1070">
        <v>2559</v>
      </c>
      <c r="M49" s="1071">
        <v>2814</v>
      </c>
      <c r="N49" s="333"/>
      <c r="O49" s="1394"/>
      <c r="P49" s="1396">
        <v>2</v>
      </c>
      <c r="Q49" s="332" t="s">
        <v>171</v>
      </c>
      <c r="R49" s="1058">
        <f t="shared" ref="R49:Y51" si="23">SUM(E22,E49,R22)</f>
        <v>5420</v>
      </c>
      <c r="S49" s="1058">
        <f t="shared" si="23"/>
        <v>4450</v>
      </c>
      <c r="T49" s="1058">
        <f t="shared" si="23"/>
        <v>3970</v>
      </c>
      <c r="U49" s="1058">
        <f t="shared" si="23"/>
        <v>2939</v>
      </c>
      <c r="V49" s="1058">
        <f t="shared" si="23"/>
        <v>3170</v>
      </c>
      <c r="W49" s="1058">
        <f t="shared" si="23"/>
        <v>4642</v>
      </c>
      <c r="X49" s="1058">
        <f t="shared" si="23"/>
        <v>5149</v>
      </c>
      <c r="Y49" s="1080">
        <f t="shared" si="23"/>
        <v>5438</v>
      </c>
      <c r="Z49" s="1066">
        <f>SUM(M22,M49,Z22)</f>
        <v>5663</v>
      </c>
      <c r="AA49" s="490"/>
    </row>
    <row r="50" spans="1:27" ht="13.5" customHeight="1" x14ac:dyDescent="0.15">
      <c r="A50" s="490"/>
      <c r="B50" s="1397"/>
      <c r="C50" s="1397"/>
      <c r="D50" s="335" t="s">
        <v>169</v>
      </c>
      <c r="E50" s="1149">
        <v>1431675.5</v>
      </c>
      <c r="F50" s="1149">
        <v>1057320.6000000001</v>
      </c>
      <c r="G50" s="1149">
        <v>935365.1</v>
      </c>
      <c r="H50" s="1150">
        <v>633580</v>
      </c>
      <c r="I50" s="1169">
        <v>666459.69999999995</v>
      </c>
      <c r="J50" s="1150">
        <v>928384.4</v>
      </c>
      <c r="K50" s="1150">
        <v>758028.7</v>
      </c>
      <c r="L50" s="1153">
        <v>918812.1</v>
      </c>
      <c r="M50" s="1154">
        <v>1011642.8</v>
      </c>
      <c r="N50" s="333"/>
      <c r="O50" s="1394"/>
      <c r="P50" s="1397"/>
      <c r="Q50" s="335" t="s">
        <v>169</v>
      </c>
      <c r="R50" s="1149">
        <f t="shared" si="23"/>
        <v>1963386.5</v>
      </c>
      <c r="S50" s="1149">
        <f t="shared" si="23"/>
        <v>1644001</v>
      </c>
      <c r="T50" s="1149">
        <f t="shared" si="23"/>
        <v>1503600.5999999999</v>
      </c>
      <c r="U50" s="1149">
        <f t="shared" si="23"/>
        <v>1162099.0999999999</v>
      </c>
      <c r="V50" s="1149">
        <f t="shared" si="23"/>
        <v>1260589.3999999999</v>
      </c>
      <c r="W50" s="1149">
        <f t="shared" si="23"/>
        <v>1800079.1</v>
      </c>
      <c r="X50" s="1149">
        <f t="shared" si="23"/>
        <v>1983503.7999999998</v>
      </c>
      <c r="Y50" s="1168">
        <f t="shared" si="23"/>
        <v>2065964.1</v>
      </c>
      <c r="Z50" s="1157">
        <f>SUM(M23,M50,Z23)</f>
        <v>2138208.5</v>
      </c>
      <c r="AA50" s="490"/>
    </row>
    <row r="51" spans="1:27" ht="13.5" customHeight="1" x14ac:dyDescent="0.15">
      <c r="A51" s="490"/>
      <c r="B51" s="1397"/>
      <c r="C51" s="1397"/>
      <c r="D51" s="335" t="s">
        <v>170</v>
      </c>
      <c r="E51" s="1127">
        <v>1565637353</v>
      </c>
      <c r="F51" s="1127">
        <v>1285285471</v>
      </c>
      <c r="G51" s="1127">
        <v>1429094485</v>
      </c>
      <c r="H51" s="1127">
        <v>977020097</v>
      </c>
      <c r="I51" s="1143">
        <v>817462573</v>
      </c>
      <c r="J51" s="1127">
        <v>1161805174</v>
      </c>
      <c r="K51" s="1127">
        <v>907260792</v>
      </c>
      <c r="L51" s="1129">
        <v>1125334102</v>
      </c>
      <c r="M51" s="1130">
        <v>1389946524</v>
      </c>
      <c r="N51" s="336"/>
      <c r="O51" s="1394"/>
      <c r="P51" s="1397"/>
      <c r="Q51" s="335" t="s">
        <v>170</v>
      </c>
      <c r="R51" s="1127">
        <f t="shared" si="23"/>
        <v>2272678751</v>
      </c>
      <c r="S51" s="1127">
        <f t="shared" si="23"/>
        <v>2129935963</v>
      </c>
      <c r="T51" s="1127">
        <f t="shared" si="23"/>
        <v>2411122558</v>
      </c>
      <c r="U51" s="1127">
        <f t="shared" si="23"/>
        <v>1951144575</v>
      </c>
      <c r="V51" s="1127">
        <f t="shared" si="23"/>
        <v>1762144697</v>
      </c>
      <c r="W51" s="1127">
        <f t="shared" si="23"/>
        <v>2488626361</v>
      </c>
      <c r="X51" s="1127">
        <f t="shared" si="23"/>
        <v>2585652014</v>
      </c>
      <c r="Y51" s="1142">
        <f t="shared" si="23"/>
        <v>2715735481</v>
      </c>
      <c r="Z51" s="1129">
        <f>SUM(M24,M51,Z24)</f>
        <v>3080732770</v>
      </c>
      <c r="AA51" s="490"/>
    </row>
    <row r="52" spans="1:27" ht="15.6" customHeight="1" x14ac:dyDescent="0.15">
      <c r="A52" s="490"/>
      <c r="B52" s="1397"/>
      <c r="C52" s="1398"/>
      <c r="D52" s="337" t="s">
        <v>172</v>
      </c>
      <c r="E52" s="1131">
        <f t="shared" ref="E52:M52" si="24">IF(E50=0,0,E51/E50)</f>
        <v>1093.569983561219</v>
      </c>
      <c r="F52" s="1131">
        <f t="shared" si="24"/>
        <v>1215.6061945638814</v>
      </c>
      <c r="G52" s="1131">
        <f t="shared" si="24"/>
        <v>1527.8467039234199</v>
      </c>
      <c r="H52" s="1131">
        <f t="shared" si="24"/>
        <v>1542.0627182044889</v>
      </c>
      <c r="I52" s="1131">
        <f t="shared" si="24"/>
        <v>1226.5746495999683</v>
      </c>
      <c r="J52" s="1131">
        <f t="shared" si="24"/>
        <v>1251.426859391433</v>
      </c>
      <c r="K52" s="1131">
        <f t="shared" si="24"/>
        <v>1196.868656819986</v>
      </c>
      <c r="L52" s="1134">
        <f t="shared" si="24"/>
        <v>1224.7706598552631</v>
      </c>
      <c r="M52" s="1135">
        <f t="shared" si="24"/>
        <v>1373.9499001030797</v>
      </c>
      <c r="N52" s="339"/>
      <c r="O52" s="1394"/>
      <c r="P52" s="1398"/>
      <c r="Q52" s="337" t="s">
        <v>172</v>
      </c>
      <c r="R52" s="1131">
        <f t="shared" ref="R52:Z52" si="25">IF(R50=0,0,R51/R50)</f>
        <v>1157.5299876005056</v>
      </c>
      <c r="S52" s="1131">
        <f t="shared" si="25"/>
        <v>1295.5806979436145</v>
      </c>
      <c r="T52" s="1131">
        <f t="shared" si="25"/>
        <v>1603.5658392261882</v>
      </c>
      <c r="U52" s="1131">
        <f t="shared" si="25"/>
        <v>1678.982949905047</v>
      </c>
      <c r="V52" s="1131">
        <f t="shared" si="25"/>
        <v>1397.8736430752156</v>
      </c>
      <c r="W52" s="1131">
        <f t="shared" si="25"/>
        <v>1382.5094469459702</v>
      </c>
      <c r="X52" s="1131">
        <f t="shared" si="25"/>
        <v>1303.5780491068383</v>
      </c>
      <c r="Y52" s="1136">
        <f t="shared" si="25"/>
        <v>1314.5124259419608</v>
      </c>
      <c r="Z52" s="1134">
        <f t="shared" si="25"/>
        <v>1440.800918151808</v>
      </c>
      <c r="AA52" s="490"/>
    </row>
    <row r="53" spans="1:27" ht="13.5" customHeight="1" x14ac:dyDescent="0.15">
      <c r="A53" s="490"/>
      <c r="B53" s="1397"/>
      <c r="C53" s="1396">
        <v>1</v>
      </c>
      <c r="D53" s="332" t="s">
        <v>171</v>
      </c>
      <c r="E53" s="1058">
        <v>253</v>
      </c>
      <c r="F53" s="1058">
        <v>179</v>
      </c>
      <c r="G53" s="1058">
        <v>137</v>
      </c>
      <c r="H53" s="1058">
        <v>152</v>
      </c>
      <c r="I53" s="1072">
        <v>74</v>
      </c>
      <c r="J53" s="1073">
        <v>123</v>
      </c>
      <c r="K53" s="1072">
        <v>57</v>
      </c>
      <c r="L53" s="1076">
        <v>54</v>
      </c>
      <c r="M53" s="1077">
        <v>21</v>
      </c>
      <c r="N53" s="333"/>
      <c r="O53" s="1394"/>
      <c r="P53" s="1396">
        <v>1</v>
      </c>
      <c r="Q53" s="332" t="s">
        <v>171</v>
      </c>
      <c r="R53" s="1058">
        <f t="shared" ref="R53:Y55" si="26">SUM(E26,E53,R26)</f>
        <v>438</v>
      </c>
      <c r="S53" s="1058">
        <f t="shared" si="26"/>
        <v>310</v>
      </c>
      <c r="T53" s="1058">
        <f t="shared" si="26"/>
        <v>252</v>
      </c>
      <c r="U53" s="1058">
        <f t="shared" si="26"/>
        <v>280</v>
      </c>
      <c r="V53" s="1058">
        <f t="shared" si="26"/>
        <v>191</v>
      </c>
      <c r="W53" s="1058">
        <f t="shared" si="26"/>
        <v>316</v>
      </c>
      <c r="X53" s="1058">
        <f t="shared" si="26"/>
        <v>208</v>
      </c>
      <c r="Y53" s="1080">
        <f t="shared" si="26"/>
        <v>271</v>
      </c>
      <c r="Z53" s="1066">
        <f>SUM(M26,M53,Z26)</f>
        <v>156</v>
      </c>
      <c r="AA53" s="490"/>
    </row>
    <row r="54" spans="1:27" ht="13.5" customHeight="1" x14ac:dyDescent="0.15">
      <c r="A54" s="490"/>
      <c r="B54" s="1397"/>
      <c r="C54" s="1397"/>
      <c r="D54" s="335" t="s">
        <v>169</v>
      </c>
      <c r="E54" s="1149">
        <v>68338.2</v>
      </c>
      <c r="F54" s="1149">
        <v>45684</v>
      </c>
      <c r="G54" s="1149">
        <v>37295.199999999997</v>
      </c>
      <c r="H54" s="1165">
        <v>40626</v>
      </c>
      <c r="I54" s="1169">
        <v>20152</v>
      </c>
      <c r="J54" s="1150">
        <v>34937.699999999997</v>
      </c>
      <c r="K54" s="1150">
        <v>15894.8</v>
      </c>
      <c r="L54" s="1153">
        <v>14905.8</v>
      </c>
      <c r="M54" s="1154">
        <v>5760.9</v>
      </c>
      <c r="N54" s="333"/>
      <c r="O54" s="1394"/>
      <c r="P54" s="1397"/>
      <c r="Q54" s="335" t="s">
        <v>169</v>
      </c>
      <c r="R54" s="1149">
        <f t="shared" si="26"/>
        <v>107648.79999999999</v>
      </c>
      <c r="S54" s="1149">
        <f t="shared" si="26"/>
        <v>73989.399999999994</v>
      </c>
      <c r="T54" s="1149">
        <f t="shared" si="26"/>
        <v>60863</v>
      </c>
      <c r="U54" s="1149">
        <f t="shared" si="26"/>
        <v>66960.100000000006</v>
      </c>
      <c r="V54" s="1149">
        <f t="shared" si="26"/>
        <v>45253.7</v>
      </c>
      <c r="W54" s="1149">
        <f t="shared" si="26"/>
        <v>75315.7</v>
      </c>
      <c r="X54" s="1149">
        <f t="shared" si="26"/>
        <v>47762.1</v>
      </c>
      <c r="Y54" s="1168">
        <f t="shared" si="26"/>
        <v>61732.2</v>
      </c>
      <c r="Z54" s="1157">
        <f>SUM(M27,M54,Z27)</f>
        <v>35976.299999999996</v>
      </c>
      <c r="AA54" s="490"/>
    </row>
    <row r="55" spans="1:27" ht="13.5" customHeight="1" x14ac:dyDescent="0.15">
      <c r="A55" s="490"/>
      <c r="B55" s="1397"/>
      <c r="C55" s="1397"/>
      <c r="D55" s="335" t="s">
        <v>170</v>
      </c>
      <c r="E55" s="1127">
        <v>59703546</v>
      </c>
      <c r="F55" s="1127">
        <v>45013810</v>
      </c>
      <c r="G55" s="1127">
        <v>47045859</v>
      </c>
      <c r="H55" s="1127">
        <v>46007584</v>
      </c>
      <c r="I55" s="1143">
        <v>16034474</v>
      </c>
      <c r="J55" s="1127">
        <v>29876290</v>
      </c>
      <c r="K55" s="1127">
        <v>12976937</v>
      </c>
      <c r="L55" s="1129">
        <v>13405421</v>
      </c>
      <c r="M55" s="1130">
        <v>5933701</v>
      </c>
      <c r="N55" s="336"/>
      <c r="O55" s="1394"/>
      <c r="P55" s="1397"/>
      <c r="Q55" s="335" t="s">
        <v>170</v>
      </c>
      <c r="R55" s="1127">
        <f t="shared" si="26"/>
        <v>87385830</v>
      </c>
      <c r="S55" s="1127">
        <f t="shared" si="26"/>
        <v>69023739</v>
      </c>
      <c r="T55" s="1127">
        <f t="shared" si="26"/>
        <v>73125077</v>
      </c>
      <c r="U55" s="1127">
        <f t="shared" si="26"/>
        <v>71268884</v>
      </c>
      <c r="V55" s="1127">
        <f t="shared" si="26"/>
        <v>32202025</v>
      </c>
      <c r="W55" s="1127">
        <f t="shared" si="26"/>
        <v>57656372</v>
      </c>
      <c r="X55" s="1127">
        <f t="shared" si="26"/>
        <v>36559766</v>
      </c>
      <c r="Y55" s="1142">
        <f t="shared" si="26"/>
        <v>54154654</v>
      </c>
      <c r="Z55" s="1129">
        <f>SUM(M28,M55,Z28)</f>
        <v>30955823</v>
      </c>
      <c r="AA55" s="490"/>
    </row>
    <row r="56" spans="1:27" ht="15.6" customHeight="1" x14ac:dyDescent="0.15">
      <c r="A56" s="490"/>
      <c r="B56" s="1397"/>
      <c r="C56" s="1398"/>
      <c r="D56" s="337" t="s">
        <v>172</v>
      </c>
      <c r="E56" s="1131">
        <f t="shared" ref="E56:J56" si="27">IF(E54=0,0,E55/E54)</f>
        <v>873.64820846905536</v>
      </c>
      <c r="F56" s="1131">
        <f t="shared" si="27"/>
        <v>985.32987479204974</v>
      </c>
      <c r="G56" s="1131">
        <f t="shared" si="27"/>
        <v>1261.4454138870419</v>
      </c>
      <c r="H56" s="1131">
        <f t="shared" si="27"/>
        <v>1132.4664992861715</v>
      </c>
      <c r="I56" s="1131">
        <f t="shared" si="27"/>
        <v>795.67655815799924</v>
      </c>
      <c r="J56" s="1131">
        <f t="shared" si="27"/>
        <v>855.1304178580732</v>
      </c>
      <c r="K56" s="1131">
        <f>IF(K54=0,0,K55/K54)</f>
        <v>816.42656717920329</v>
      </c>
      <c r="L56" s="1134">
        <f>IF(L54=0,0,L55/L54)</f>
        <v>899.34260489205553</v>
      </c>
      <c r="M56" s="1135">
        <f>IF(M54=0,0,M55/M54)</f>
        <v>1029.9954868162961</v>
      </c>
      <c r="N56" s="339"/>
      <c r="O56" s="1394"/>
      <c r="P56" s="1398"/>
      <c r="Q56" s="337" t="s">
        <v>172</v>
      </c>
      <c r="R56" s="1131">
        <f t="shared" ref="R56:Z56" si="28">IF(R54=0,0,R55/R54)</f>
        <v>811.767804192894</v>
      </c>
      <c r="S56" s="1131">
        <f t="shared" si="28"/>
        <v>932.88685946905912</v>
      </c>
      <c r="T56" s="1131">
        <f t="shared" si="28"/>
        <v>1201.4701378505824</v>
      </c>
      <c r="U56" s="1131">
        <f t="shared" si="28"/>
        <v>1064.3485299454451</v>
      </c>
      <c r="V56" s="1131">
        <f t="shared" si="28"/>
        <v>711.5887761663688</v>
      </c>
      <c r="W56" s="1131">
        <f t="shared" si="28"/>
        <v>765.52925883979037</v>
      </c>
      <c r="X56" s="1131">
        <f t="shared" si="28"/>
        <v>765.45558088945006</v>
      </c>
      <c r="Y56" s="1136">
        <f t="shared" si="28"/>
        <v>877.25132102857185</v>
      </c>
      <c r="Z56" s="1134">
        <f t="shared" si="28"/>
        <v>860.45043542554413</v>
      </c>
      <c r="AA56" s="490"/>
    </row>
    <row r="57" spans="1:27" ht="13.5" customHeight="1" x14ac:dyDescent="0.15">
      <c r="A57" s="490"/>
      <c r="B57" s="1397"/>
      <c r="C57" s="1396" t="s">
        <v>14</v>
      </c>
      <c r="D57" s="332" t="s">
        <v>171</v>
      </c>
      <c r="E57" s="1058">
        <f t="shared" ref="E57:M59" si="29">E37+E41+E45+E49+E53</f>
        <v>5820</v>
      </c>
      <c r="F57" s="1058">
        <f t="shared" si="29"/>
        <v>4337</v>
      </c>
      <c r="G57" s="1058">
        <f t="shared" si="29"/>
        <v>3856</v>
      </c>
      <c r="H57" s="1058">
        <f t="shared" si="29"/>
        <v>2563</v>
      </c>
      <c r="I57" s="1081">
        <f t="shared" si="29"/>
        <v>2686</v>
      </c>
      <c r="J57" s="1058">
        <f t="shared" si="29"/>
        <v>3521</v>
      </c>
      <c r="K57" s="1058">
        <f t="shared" si="29"/>
        <v>2753</v>
      </c>
      <c r="L57" s="1066">
        <f t="shared" si="29"/>
        <v>3479</v>
      </c>
      <c r="M57" s="1067">
        <f t="shared" si="29"/>
        <v>3911</v>
      </c>
      <c r="N57" s="488"/>
      <c r="O57" s="1394"/>
      <c r="P57" s="1396" t="s">
        <v>219</v>
      </c>
      <c r="Q57" s="332" t="s">
        <v>171</v>
      </c>
      <c r="R57" s="1058">
        <f t="shared" ref="R57:Z59" si="30">R37+R41+R45+R49+R53</f>
        <v>15636</v>
      </c>
      <c r="S57" s="1058">
        <f t="shared" si="30"/>
        <v>14404</v>
      </c>
      <c r="T57" s="1058">
        <f t="shared" si="30"/>
        <v>14132</v>
      </c>
      <c r="U57" s="1058">
        <f t="shared" si="30"/>
        <v>12550</v>
      </c>
      <c r="V57" s="1058">
        <f t="shared" si="30"/>
        <v>12787</v>
      </c>
      <c r="W57" s="1058">
        <f t="shared" si="30"/>
        <v>14456</v>
      </c>
      <c r="X57" s="1058">
        <f t="shared" si="30"/>
        <v>14721</v>
      </c>
      <c r="Y57" s="1080">
        <f t="shared" si="30"/>
        <v>18594</v>
      </c>
      <c r="Z57" s="1066">
        <f t="shared" si="30"/>
        <v>20043</v>
      </c>
      <c r="AA57" s="490"/>
    </row>
    <row r="58" spans="1:27" ht="13.5" customHeight="1" x14ac:dyDescent="0.15">
      <c r="A58" s="490"/>
      <c r="B58" s="1397"/>
      <c r="C58" s="1397"/>
      <c r="D58" s="335" t="s">
        <v>169</v>
      </c>
      <c r="E58" s="1149">
        <f t="shared" si="29"/>
        <v>2149256.2000000002</v>
      </c>
      <c r="F58" s="1149">
        <f t="shared" si="29"/>
        <v>1622779.4000000001</v>
      </c>
      <c r="G58" s="1149">
        <f t="shared" si="29"/>
        <v>1486059.5999999999</v>
      </c>
      <c r="H58" s="1149">
        <f t="shared" si="29"/>
        <v>1006507.6</v>
      </c>
      <c r="I58" s="1167">
        <f t="shared" si="29"/>
        <v>1071790.5</v>
      </c>
      <c r="J58" s="1149">
        <f t="shared" si="29"/>
        <v>1359092.8</v>
      </c>
      <c r="K58" s="1149">
        <f t="shared" si="29"/>
        <v>1031819.5</v>
      </c>
      <c r="L58" s="1157">
        <f t="shared" si="29"/>
        <v>1304907.7</v>
      </c>
      <c r="M58" s="1158">
        <f t="shared" si="29"/>
        <v>1472988.6</v>
      </c>
      <c r="N58" s="333"/>
      <c r="O58" s="1394"/>
      <c r="P58" s="1397"/>
      <c r="Q58" s="335" t="s">
        <v>169</v>
      </c>
      <c r="R58" s="1149">
        <f t="shared" si="30"/>
        <v>6427285.8999999994</v>
      </c>
      <c r="S58" s="1149">
        <f t="shared" si="30"/>
        <v>5995687.5999999996</v>
      </c>
      <c r="T58" s="1149">
        <f t="shared" si="30"/>
        <v>6053118.9999999991</v>
      </c>
      <c r="U58" s="1149">
        <f t="shared" si="30"/>
        <v>5562964.3999999985</v>
      </c>
      <c r="V58" s="1149">
        <f t="shared" si="30"/>
        <v>5781686.7000000002</v>
      </c>
      <c r="W58" s="1149">
        <f t="shared" si="30"/>
        <v>6405205.3999999994</v>
      </c>
      <c r="X58" s="1149">
        <f t="shared" si="30"/>
        <v>6502789.0999999987</v>
      </c>
      <c r="Y58" s="1168">
        <f t="shared" si="30"/>
        <v>8250186.2000000002</v>
      </c>
      <c r="Z58" s="1157">
        <f t="shared" si="30"/>
        <v>8921232.1000000015</v>
      </c>
      <c r="AA58" s="490"/>
    </row>
    <row r="59" spans="1:27" ht="13.5" customHeight="1" x14ac:dyDescent="0.15">
      <c r="A59" s="490"/>
      <c r="B59" s="1397"/>
      <c r="C59" s="1397"/>
      <c r="D59" s="335" t="s">
        <v>170</v>
      </c>
      <c r="E59" s="1127">
        <f t="shared" si="29"/>
        <v>2717983468</v>
      </c>
      <c r="F59" s="1127">
        <f t="shared" si="29"/>
        <v>2282796810</v>
      </c>
      <c r="G59" s="1127">
        <f t="shared" si="29"/>
        <v>2593793156</v>
      </c>
      <c r="H59" s="1127">
        <f t="shared" si="29"/>
        <v>1786505980</v>
      </c>
      <c r="I59" s="1143">
        <f t="shared" si="29"/>
        <v>1633890676</v>
      </c>
      <c r="J59" s="1127">
        <f t="shared" si="29"/>
        <v>2052286407</v>
      </c>
      <c r="K59" s="1127">
        <f t="shared" si="29"/>
        <v>1412279918</v>
      </c>
      <c r="L59" s="1129">
        <f t="shared" si="29"/>
        <v>1810623890</v>
      </c>
      <c r="M59" s="1130">
        <f t="shared" si="29"/>
        <v>2263020705</v>
      </c>
      <c r="N59" s="336"/>
      <c r="O59" s="1394"/>
      <c r="P59" s="1397"/>
      <c r="Q59" s="335" t="s">
        <v>170</v>
      </c>
      <c r="R59" s="1127">
        <f t="shared" si="30"/>
        <v>10483121397</v>
      </c>
      <c r="S59" s="1127">
        <f t="shared" si="30"/>
        <v>10933871081</v>
      </c>
      <c r="T59" s="1127">
        <f t="shared" si="30"/>
        <v>13470725890</v>
      </c>
      <c r="U59" s="1127">
        <f t="shared" si="30"/>
        <v>13524214827</v>
      </c>
      <c r="V59" s="1127">
        <f t="shared" si="30"/>
        <v>12938406895</v>
      </c>
      <c r="W59" s="1127">
        <f t="shared" si="30"/>
        <v>14005824298</v>
      </c>
      <c r="X59" s="1127">
        <f t="shared" si="30"/>
        <v>13198208130</v>
      </c>
      <c r="Y59" s="1142">
        <f t="shared" si="30"/>
        <v>16485427759</v>
      </c>
      <c r="Z59" s="1129">
        <f t="shared" si="30"/>
        <v>19751996453</v>
      </c>
      <c r="AA59" s="490"/>
    </row>
    <row r="60" spans="1:27" ht="15.6" customHeight="1" x14ac:dyDescent="0.15">
      <c r="A60" s="490"/>
      <c r="B60" s="1398"/>
      <c r="C60" s="1398"/>
      <c r="D60" s="337" t="s">
        <v>172</v>
      </c>
      <c r="E60" s="1131">
        <f t="shared" ref="E60:L60" si="31">IF(E58=0,0,E59/E58)</f>
        <v>1264.6158554759547</v>
      </c>
      <c r="F60" s="1131">
        <f t="shared" si="31"/>
        <v>1406.7203527478841</v>
      </c>
      <c r="G60" s="1131">
        <f t="shared" si="31"/>
        <v>1745.4166414321473</v>
      </c>
      <c r="H60" s="1137">
        <f t="shared" si="31"/>
        <v>1774.955281013278</v>
      </c>
      <c r="I60" s="1131">
        <f t="shared" si="31"/>
        <v>1524.4496718341877</v>
      </c>
      <c r="J60" s="1131">
        <f t="shared" si="31"/>
        <v>1510.0414092400461</v>
      </c>
      <c r="K60" s="1131">
        <f t="shared" si="31"/>
        <v>1368.7276873522937</v>
      </c>
      <c r="L60" s="1134">
        <f t="shared" si="31"/>
        <v>1387.5493952560782</v>
      </c>
      <c r="M60" s="1135">
        <f>IF(M58=0,0,M59/M58)</f>
        <v>1536.3463810921551</v>
      </c>
      <c r="N60" s="339"/>
      <c r="O60" s="1395"/>
      <c r="P60" s="1398"/>
      <c r="Q60" s="337" t="s">
        <v>172</v>
      </c>
      <c r="R60" s="1131">
        <f t="shared" ref="R60:Z60" si="32">IF(R58=0,0,R59/R58)</f>
        <v>1631.0339325344157</v>
      </c>
      <c r="S60" s="1131">
        <f t="shared" si="32"/>
        <v>1823.6225451439466</v>
      </c>
      <c r="T60" s="1131">
        <f t="shared" si="32"/>
        <v>2225.4189765639835</v>
      </c>
      <c r="U60" s="1131">
        <f t="shared" si="32"/>
        <v>2431.1165512761513</v>
      </c>
      <c r="V60" s="1131">
        <f t="shared" si="32"/>
        <v>2237.8256668594649</v>
      </c>
      <c r="W60" s="1131">
        <f t="shared" si="32"/>
        <v>2186.6315634468178</v>
      </c>
      <c r="X60" s="1131">
        <f t="shared" si="32"/>
        <v>2029.6226629893322</v>
      </c>
      <c r="Y60" s="1136">
        <f t="shared" si="32"/>
        <v>1998.1885692470794</v>
      </c>
      <c r="Z60" s="1134">
        <f t="shared" si="32"/>
        <v>2214.0435571674002</v>
      </c>
      <c r="AA60" s="490"/>
    </row>
    <row r="61" spans="1:27" ht="9" customHeight="1" x14ac:dyDescent="0.15">
      <c r="A61" s="490"/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490"/>
    </row>
    <row r="62" spans="1:27" ht="9" customHeight="1" x14ac:dyDescent="0.15">
      <c r="A62" s="490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490"/>
    </row>
    <row r="63" spans="1:27" x14ac:dyDescent="0.15">
      <c r="A63" s="1274" t="s">
        <v>544</v>
      </c>
      <c r="B63" s="1405"/>
      <c r="C63" s="1405"/>
      <c r="D63" s="1405"/>
      <c r="E63" s="1405"/>
      <c r="F63" s="1405"/>
      <c r="G63" s="1405"/>
      <c r="H63" s="1405"/>
      <c r="I63" s="1405"/>
      <c r="J63" s="1405"/>
      <c r="K63" s="1405"/>
      <c r="L63" s="1405"/>
      <c r="M63" s="1405"/>
      <c r="N63" s="1405"/>
      <c r="O63" s="1274" t="s">
        <v>545</v>
      </c>
      <c r="P63" s="1274"/>
      <c r="Q63" s="1274"/>
      <c r="R63" s="1274"/>
      <c r="S63" s="1274"/>
      <c r="T63" s="1274"/>
      <c r="U63" s="1274"/>
      <c r="V63" s="1274"/>
      <c r="W63" s="1274"/>
      <c r="X63" s="1274"/>
      <c r="Y63" s="1274"/>
      <c r="Z63" s="1243"/>
      <c r="AA63" s="490"/>
    </row>
  </sheetData>
  <mergeCells count="34">
    <mergeCell ref="C49:C52"/>
    <mergeCell ref="B10:B33"/>
    <mergeCell ref="C22:C25"/>
    <mergeCell ref="C30:C33"/>
    <mergeCell ref="A63:N63"/>
    <mergeCell ref="C57:C60"/>
    <mergeCell ref="C41:C44"/>
    <mergeCell ref="C53:C56"/>
    <mergeCell ref="P10:P13"/>
    <mergeCell ref="P14:P17"/>
    <mergeCell ref="P18:P21"/>
    <mergeCell ref="P22:P25"/>
    <mergeCell ref="P45:P48"/>
    <mergeCell ref="P49:P52"/>
    <mergeCell ref="O35:Q36"/>
    <mergeCell ref="P53:P56"/>
    <mergeCell ref="P57:P60"/>
    <mergeCell ref="O63:Y63"/>
    <mergeCell ref="O8:Q9"/>
    <mergeCell ref="O10:O33"/>
    <mergeCell ref="C26:C29"/>
    <mergeCell ref="B8:D9"/>
    <mergeCell ref="C45:C48"/>
    <mergeCell ref="P30:P33"/>
    <mergeCell ref="C10:C13"/>
    <mergeCell ref="P37:P40"/>
    <mergeCell ref="P41:P44"/>
    <mergeCell ref="O37:O60"/>
    <mergeCell ref="P26:P29"/>
    <mergeCell ref="C14:C17"/>
    <mergeCell ref="C18:C21"/>
    <mergeCell ref="C37:C40"/>
    <mergeCell ref="B35:D36"/>
    <mergeCell ref="B37:B60"/>
  </mergeCells>
  <phoneticPr fontId="2"/>
  <conditionalFormatting sqref="H38:I38 H54:M54 H50:M50 H46:M46 H42:M42 I37 J37:M38 G15:M15 G19:M19 G23:M23 G27:M27 G10:M11 U19:Z19 U15:Z15 U27:Z27 U23:Z23">
    <cfRule type="expression" dxfId="9" priority="8" stopIfTrue="1">
      <formula>iserror</formula>
    </cfRule>
  </conditionalFormatting>
  <conditionalFormatting sqref="K37:K38 K42 K46 K50 K54">
    <cfRule type="expression" dxfId="8" priority="7" stopIfTrue="1">
      <formula>iserror</formula>
    </cfRule>
  </conditionalFormatting>
  <conditionalFormatting sqref="X23 X27 X15 X19">
    <cfRule type="expression" dxfId="7" priority="6" stopIfTrue="1">
      <formula>iserror</formula>
    </cfRule>
  </conditionalFormatting>
  <conditionalFormatting sqref="J37:J38 J42 J46 J50 J54">
    <cfRule type="expression" dxfId="6" priority="5" stopIfTrue="1">
      <formula>iserror</formula>
    </cfRule>
  </conditionalFormatting>
  <conditionalFormatting sqref="W23 W27 W15 W19">
    <cfRule type="expression" dxfId="5" priority="4" stopIfTrue="1">
      <formula>iserror</formula>
    </cfRule>
  </conditionalFormatting>
  <conditionalFormatting sqref="H39:M39">
    <cfRule type="expression" dxfId="4" priority="3" stopIfTrue="1">
      <formula>iserror</formula>
    </cfRule>
  </conditionalFormatting>
  <conditionalFormatting sqref="K39">
    <cfRule type="expression" dxfId="3" priority="2" stopIfTrue="1">
      <formula>iserror</formula>
    </cfRule>
  </conditionalFormatting>
  <conditionalFormatting sqref="J39">
    <cfRule type="expression" dxfId="2" priority="1" stopIfTrue="1">
      <formula>iserror</formula>
    </cfRule>
  </conditionalFormatting>
  <pageMargins left="0" right="0" top="0" bottom="0" header="0" footer="0"/>
  <pageSetup paperSize="9" scale="96" orientation="portrait" r:id="rId1"/>
  <headerFooter alignWithMargins="0"/>
  <colBreaks count="1" manualBreakCount="1">
    <brk id="14" max="61" man="1"/>
  </colBreaks>
  <cellWatches>
    <cellWatch r="T10"/>
  </cellWatch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indexed="43"/>
  </sheetPr>
  <dimension ref="A1:AO63"/>
  <sheetViews>
    <sheetView showGridLines="0" view="pageBreakPreview" topLeftCell="A46" zoomScaleNormal="100" zoomScaleSheetLayoutView="100" workbookViewId="0">
      <selection activeCell="O64" sqref="O64"/>
    </sheetView>
  </sheetViews>
  <sheetFormatPr defaultRowHeight="13.5" x14ac:dyDescent="0.15"/>
  <cols>
    <col min="1" max="1" width="2.625" style="126" customWidth="1"/>
    <col min="2" max="3" width="3.125" style="126" customWidth="1"/>
    <col min="4" max="4" width="10.5" style="126" customWidth="1"/>
    <col min="5" max="13" width="9.125" style="126" customWidth="1"/>
    <col min="14" max="14" width="4.125" style="126" customWidth="1"/>
    <col min="15" max="16" width="3.125" style="126" customWidth="1"/>
    <col min="17" max="17" width="10.5" style="126" customWidth="1"/>
    <col min="18" max="26" width="9.125" style="126" customWidth="1"/>
    <col min="27" max="27" width="3.625" style="126" customWidth="1"/>
    <col min="28" max="16384" width="9" style="126"/>
  </cols>
  <sheetData>
    <row r="1" spans="1:38" ht="24.95" customHeight="1" x14ac:dyDescent="0.15"/>
    <row r="2" spans="1:38" ht="24.95" customHeight="1" x14ac:dyDescent="0.15"/>
    <row r="3" spans="1:38" ht="18.75" x14ac:dyDescent="0.2">
      <c r="B3" s="279" t="s">
        <v>255</v>
      </c>
      <c r="C3" s="279"/>
      <c r="O3" s="279"/>
      <c r="P3" s="279"/>
    </row>
    <row r="4" spans="1:38" ht="8.1" customHeight="1" x14ac:dyDescent="0.2">
      <c r="B4" s="279"/>
      <c r="C4" s="279"/>
      <c r="O4" s="279"/>
      <c r="P4" s="279"/>
    </row>
    <row r="5" spans="1:38" ht="18" customHeight="1" x14ac:dyDescent="0.2">
      <c r="B5" s="280"/>
      <c r="C5" s="280"/>
      <c r="D5" s="279" t="s">
        <v>288</v>
      </c>
      <c r="E5" s="279"/>
      <c r="F5" s="279"/>
      <c r="G5" s="279"/>
      <c r="H5" s="279"/>
      <c r="I5" s="279"/>
      <c r="J5" s="279"/>
      <c r="K5" s="485"/>
      <c r="L5" s="485"/>
      <c r="M5" s="485"/>
      <c r="N5" s="279"/>
      <c r="O5" s="280"/>
      <c r="P5" s="280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</row>
    <row r="6" spans="1:38" ht="11.25" customHeight="1" x14ac:dyDescent="0.15">
      <c r="A6" s="324"/>
      <c r="B6" s="324"/>
      <c r="C6" s="324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324"/>
      <c r="P6" s="324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1"/>
      <c r="AB6" s="324"/>
      <c r="AC6" s="324"/>
    </row>
    <row r="7" spans="1:38" ht="6" customHeight="1" x14ac:dyDescent="0.2">
      <c r="A7" s="324"/>
      <c r="B7" s="195"/>
      <c r="C7" s="195"/>
      <c r="D7" s="325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195"/>
      <c r="P7" s="195"/>
      <c r="Q7" s="325"/>
      <c r="R7" s="326"/>
      <c r="S7" s="326"/>
      <c r="T7" s="326"/>
      <c r="U7" s="326"/>
      <c r="V7" s="326"/>
      <c r="W7" s="326"/>
      <c r="X7" s="326"/>
      <c r="Y7" s="326"/>
      <c r="Z7" s="326"/>
      <c r="AA7" s="477"/>
      <c r="AB7" s="324"/>
      <c r="AC7" s="324"/>
    </row>
    <row r="8" spans="1:38" ht="13.15" customHeight="1" x14ac:dyDescent="0.15">
      <c r="A8" s="324"/>
      <c r="B8" s="1399" t="s">
        <v>234</v>
      </c>
      <c r="C8" s="1400"/>
      <c r="D8" s="1401"/>
      <c r="E8" s="478" t="s">
        <v>483</v>
      </c>
      <c r="F8" s="478" t="s">
        <v>483</v>
      </c>
      <c r="G8" s="478" t="s">
        <v>483</v>
      </c>
      <c r="H8" s="479" t="s">
        <v>483</v>
      </c>
      <c r="I8" s="1268" t="s">
        <v>483</v>
      </c>
      <c r="J8" s="479" t="s">
        <v>483</v>
      </c>
      <c r="K8" s="653" t="s">
        <v>483</v>
      </c>
      <c r="L8" s="1269" t="s">
        <v>514</v>
      </c>
      <c r="M8" s="728" t="s">
        <v>514</v>
      </c>
      <c r="N8" s="331"/>
      <c r="O8" s="1399" t="s">
        <v>234</v>
      </c>
      <c r="P8" s="1400"/>
      <c r="Q8" s="1401"/>
      <c r="R8" s="478" t="s">
        <v>483</v>
      </c>
      <c r="S8" s="478" t="s">
        <v>483</v>
      </c>
      <c r="T8" s="478" t="s">
        <v>483</v>
      </c>
      <c r="U8" s="479" t="s">
        <v>483</v>
      </c>
      <c r="V8" s="1268" t="s">
        <v>483</v>
      </c>
      <c r="W8" s="479" t="s">
        <v>483</v>
      </c>
      <c r="X8" s="653" t="s">
        <v>483</v>
      </c>
      <c r="Y8" s="655" t="s">
        <v>514</v>
      </c>
      <c r="Z8" s="1269" t="s">
        <v>514</v>
      </c>
      <c r="AA8" s="331"/>
      <c r="AB8" s="324"/>
      <c r="AC8" s="324"/>
    </row>
    <row r="9" spans="1:38" ht="13.15" customHeight="1" x14ac:dyDescent="0.15">
      <c r="A9" s="324"/>
      <c r="B9" s="1402"/>
      <c r="C9" s="1403"/>
      <c r="D9" s="1404"/>
      <c r="E9" s="396" t="s">
        <v>481</v>
      </c>
      <c r="F9" s="396" t="s">
        <v>480</v>
      </c>
      <c r="G9" s="397" t="s">
        <v>479</v>
      </c>
      <c r="H9" s="397" t="s">
        <v>466</v>
      </c>
      <c r="I9" s="401" t="s">
        <v>484</v>
      </c>
      <c r="J9" s="397" t="s">
        <v>487</v>
      </c>
      <c r="K9" s="654" t="s">
        <v>512</v>
      </c>
      <c r="L9" s="408" t="s">
        <v>515</v>
      </c>
      <c r="M9" s="729" t="s">
        <v>516</v>
      </c>
      <c r="N9" s="486"/>
      <c r="O9" s="1402"/>
      <c r="P9" s="1403"/>
      <c r="Q9" s="1404"/>
      <c r="R9" s="396" t="s">
        <v>481</v>
      </c>
      <c r="S9" s="396" t="s">
        <v>480</v>
      </c>
      <c r="T9" s="397" t="s">
        <v>479</v>
      </c>
      <c r="U9" s="397" t="s">
        <v>466</v>
      </c>
      <c r="V9" s="401" t="s">
        <v>484</v>
      </c>
      <c r="W9" s="397" t="s">
        <v>487</v>
      </c>
      <c r="X9" s="654" t="s">
        <v>512</v>
      </c>
      <c r="Y9" s="656" t="s">
        <v>515</v>
      </c>
      <c r="Z9" s="408" t="s">
        <v>516</v>
      </c>
      <c r="AA9" s="331"/>
      <c r="AB9" s="324"/>
      <c r="AC9" s="324"/>
    </row>
    <row r="10" spans="1:38" ht="13.5" customHeight="1" x14ac:dyDescent="0.15">
      <c r="A10" s="324"/>
      <c r="B10" s="1396" t="s">
        <v>209</v>
      </c>
      <c r="C10" s="1396">
        <v>5</v>
      </c>
      <c r="D10" s="332" t="s">
        <v>171</v>
      </c>
      <c r="E10" s="1057">
        <v>1</v>
      </c>
      <c r="F10" s="1058">
        <v>6</v>
      </c>
      <c r="G10" s="1059">
        <v>1</v>
      </c>
      <c r="H10" s="1060">
        <v>5</v>
      </c>
      <c r="I10" s="1060">
        <v>14</v>
      </c>
      <c r="J10" s="1060">
        <v>6</v>
      </c>
      <c r="K10" s="1061">
        <v>17</v>
      </c>
      <c r="L10" s="1062">
        <v>34</v>
      </c>
      <c r="M10" s="1063">
        <v>41</v>
      </c>
      <c r="N10" s="333"/>
      <c r="O10" s="1396" t="s">
        <v>2</v>
      </c>
      <c r="P10" s="1396">
        <v>5</v>
      </c>
      <c r="Q10" s="332" t="s">
        <v>171</v>
      </c>
      <c r="R10" s="1078">
        <v>0</v>
      </c>
      <c r="S10" s="1078">
        <v>0</v>
      </c>
      <c r="T10" s="1072">
        <v>0</v>
      </c>
      <c r="U10" s="1072">
        <v>0</v>
      </c>
      <c r="V10" s="1078">
        <v>1</v>
      </c>
      <c r="W10" s="1072">
        <v>0</v>
      </c>
      <c r="X10" s="1075">
        <v>1</v>
      </c>
      <c r="Y10" s="1079">
        <v>1</v>
      </c>
      <c r="Z10" s="1076">
        <v>0</v>
      </c>
      <c r="AA10" s="333"/>
      <c r="AB10" s="334"/>
      <c r="AC10" s="334"/>
      <c r="AD10" s="320"/>
      <c r="AE10" s="320"/>
      <c r="AF10" s="320"/>
      <c r="AG10" s="320"/>
      <c r="AH10" s="320"/>
      <c r="AI10" s="320"/>
      <c r="AJ10" s="320"/>
      <c r="AK10" s="320"/>
      <c r="AL10" s="320"/>
    </row>
    <row r="11" spans="1:38" ht="13.5" customHeight="1" x14ac:dyDescent="0.15">
      <c r="A11" s="324"/>
      <c r="B11" s="1397"/>
      <c r="C11" s="1397"/>
      <c r="D11" s="335" t="s">
        <v>169</v>
      </c>
      <c r="E11" s="1148">
        <v>495</v>
      </c>
      <c r="F11" s="1149">
        <v>2859.6</v>
      </c>
      <c r="G11" s="1150">
        <v>530.1</v>
      </c>
      <c r="H11" s="1151">
        <v>2621.1999999999998</v>
      </c>
      <c r="I11" s="1150">
        <v>7565.9</v>
      </c>
      <c r="J11" s="1150">
        <v>3038.4</v>
      </c>
      <c r="K11" s="1152">
        <v>8721</v>
      </c>
      <c r="L11" s="1153">
        <v>18683.8</v>
      </c>
      <c r="M11" s="1154">
        <v>21898.799999999999</v>
      </c>
      <c r="N11" s="333"/>
      <c r="O11" s="1397"/>
      <c r="P11" s="1397"/>
      <c r="Q11" s="335" t="s">
        <v>169</v>
      </c>
      <c r="R11" s="1159">
        <v>0</v>
      </c>
      <c r="S11" s="1159">
        <v>0</v>
      </c>
      <c r="T11" s="1155">
        <v>0</v>
      </c>
      <c r="U11" s="1155">
        <v>0</v>
      </c>
      <c r="V11" s="1159">
        <v>603</v>
      </c>
      <c r="W11" s="1155">
        <v>0</v>
      </c>
      <c r="X11" s="1170">
        <v>547.5</v>
      </c>
      <c r="Y11" s="1162">
        <v>564.4</v>
      </c>
      <c r="Z11" s="1171">
        <v>0</v>
      </c>
      <c r="AA11" s="333"/>
      <c r="AB11" s="334"/>
      <c r="AC11" s="334"/>
      <c r="AD11" s="320"/>
      <c r="AE11" s="320"/>
      <c r="AF11" s="320"/>
      <c r="AG11" s="320"/>
      <c r="AH11" s="320"/>
      <c r="AI11" s="320"/>
      <c r="AJ11" s="320"/>
      <c r="AK11" s="320"/>
      <c r="AL11" s="320"/>
    </row>
    <row r="12" spans="1:38" ht="13.5" customHeight="1" x14ac:dyDescent="0.15">
      <c r="A12" s="324"/>
      <c r="B12" s="1397"/>
      <c r="C12" s="1397"/>
      <c r="D12" s="335" t="s">
        <v>170</v>
      </c>
      <c r="E12" s="1148">
        <v>879417</v>
      </c>
      <c r="F12" s="1149">
        <v>5257527</v>
      </c>
      <c r="G12" s="1149">
        <v>1090055</v>
      </c>
      <c r="H12" s="1148">
        <v>5537779</v>
      </c>
      <c r="I12" s="1149">
        <v>15488631</v>
      </c>
      <c r="J12" s="1149">
        <v>6048053</v>
      </c>
      <c r="K12" s="1156">
        <v>17341179</v>
      </c>
      <c r="L12" s="1157">
        <v>35036223</v>
      </c>
      <c r="M12" s="1158">
        <v>44500271</v>
      </c>
      <c r="N12" s="336"/>
      <c r="O12" s="1397"/>
      <c r="P12" s="1397"/>
      <c r="Q12" s="335" t="s">
        <v>170</v>
      </c>
      <c r="R12" s="1159">
        <v>0</v>
      </c>
      <c r="S12" s="1159">
        <v>0</v>
      </c>
      <c r="T12" s="1155">
        <v>0</v>
      </c>
      <c r="U12" s="1155">
        <v>0</v>
      </c>
      <c r="V12" s="1159">
        <v>1054358</v>
      </c>
      <c r="W12" s="1155">
        <v>0</v>
      </c>
      <c r="X12" s="1170">
        <v>1064340</v>
      </c>
      <c r="Y12" s="1162">
        <v>902746</v>
      </c>
      <c r="Z12" s="1171">
        <v>0</v>
      </c>
      <c r="AA12" s="336"/>
      <c r="AB12" s="334"/>
      <c r="AC12" s="334"/>
      <c r="AD12" s="320"/>
      <c r="AE12" s="320"/>
      <c r="AF12" s="320"/>
      <c r="AG12" s="320"/>
      <c r="AH12" s="320"/>
      <c r="AI12" s="320"/>
      <c r="AJ12" s="320"/>
      <c r="AK12" s="320"/>
      <c r="AL12" s="320"/>
    </row>
    <row r="13" spans="1:38" ht="15.6" customHeight="1" x14ac:dyDescent="0.15">
      <c r="A13" s="324"/>
      <c r="B13" s="1397"/>
      <c r="C13" s="1398"/>
      <c r="D13" s="337" t="s">
        <v>172</v>
      </c>
      <c r="E13" s="1131">
        <f t="shared" ref="E13:M13" si="0">IF(E11=0,0,E12/E11)</f>
        <v>1776.6</v>
      </c>
      <c r="F13" s="1131">
        <f t="shared" si="0"/>
        <v>1838.5532941670165</v>
      </c>
      <c r="G13" s="1131">
        <f t="shared" si="0"/>
        <v>2056.3195623467268</v>
      </c>
      <c r="H13" s="1132">
        <f t="shared" si="0"/>
        <v>2112.6884632992524</v>
      </c>
      <c r="I13" s="1131">
        <f t="shared" si="0"/>
        <v>2047.1630605744194</v>
      </c>
      <c r="J13" s="1131">
        <f t="shared" si="0"/>
        <v>1990.5387704054765</v>
      </c>
      <c r="K13" s="1133">
        <f t="shared" si="0"/>
        <v>1988.4392844857241</v>
      </c>
      <c r="L13" s="1134">
        <f t="shared" si="0"/>
        <v>1875.2193343966433</v>
      </c>
      <c r="M13" s="1135">
        <f t="shared" si="0"/>
        <v>2032.0871919922554</v>
      </c>
      <c r="N13" s="339"/>
      <c r="O13" s="1397"/>
      <c r="P13" s="1398"/>
      <c r="Q13" s="337" t="s">
        <v>172</v>
      </c>
      <c r="R13" s="1131">
        <f t="shared" ref="R13:Z13" si="1">IF(R11=0,0,R12/R11)</f>
        <v>0</v>
      </c>
      <c r="S13" s="1131">
        <f t="shared" si="1"/>
        <v>0</v>
      </c>
      <c r="T13" s="1131">
        <f t="shared" si="1"/>
        <v>0</v>
      </c>
      <c r="U13" s="1132">
        <f t="shared" si="1"/>
        <v>0</v>
      </c>
      <c r="V13" s="1131">
        <f t="shared" si="1"/>
        <v>1748.5207296849087</v>
      </c>
      <c r="W13" s="1131">
        <f t="shared" si="1"/>
        <v>0</v>
      </c>
      <c r="X13" s="1133">
        <f t="shared" si="1"/>
        <v>1944</v>
      </c>
      <c r="Y13" s="1136">
        <f t="shared" si="1"/>
        <v>1599.4790928419561</v>
      </c>
      <c r="Z13" s="1134">
        <f t="shared" si="1"/>
        <v>0</v>
      </c>
      <c r="AA13" s="339"/>
      <c r="AB13" s="324"/>
      <c r="AC13" s="324"/>
    </row>
    <row r="14" spans="1:38" ht="13.5" customHeight="1" x14ac:dyDescent="0.15">
      <c r="A14" s="324"/>
      <c r="B14" s="1397"/>
      <c r="C14" s="1396">
        <v>4</v>
      </c>
      <c r="D14" s="332" t="s">
        <v>171</v>
      </c>
      <c r="E14" s="1058">
        <v>40</v>
      </c>
      <c r="F14" s="1058">
        <v>85</v>
      </c>
      <c r="G14" s="1064">
        <v>93</v>
      </c>
      <c r="H14" s="1058">
        <v>105</v>
      </c>
      <c r="I14" s="1058">
        <v>143</v>
      </c>
      <c r="J14" s="1058">
        <v>152</v>
      </c>
      <c r="K14" s="1065">
        <v>120</v>
      </c>
      <c r="L14" s="1066">
        <v>179</v>
      </c>
      <c r="M14" s="1067">
        <v>249</v>
      </c>
      <c r="N14" s="333"/>
      <c r="O14" s="1397"/>
      <c r="P14" s="1396">
        <v>4</v>
      </c>
      <c r="Q14" s="332" t="s">
        <v>171</v>
      </c>
      <c r="R14" s="1072">
        <v>13</v>
      </c>
      <c r="S14" s="1058">
        <v>21</v>
      </c>
      <c r="T14" s="1058">
        <v>40</v>
      </c>
      <c r="U14" s="1058">
        <v>20</v>
      </c>
      <c r="V14" s="1058">
        <v>28</v>
      </c>
      <c r="W14" s="1058">
        <v>42</v>
      </c>
      <c r="X14" s="1065">
        <v>27</v>
      </c>
      <c r="Y14" s="1080">
        <v>43</v>
      </c>
      <c r="Z14" s="1066">
        <v>47</v>
      </c>
      <c r="AA14" s="333"/>
      <c r="AB14" s="324"/>
      <c r="AC14" s="324"/>
    </row>
    <row r="15" spans="1:38" ht="13.5" customHeight="1" x14ac:dyDescent="0.15">
      <c r="A15" s="324"/>
      <c r="B15" s="1397"/>
      <c r="C15" s="1397"/>
      <c r="D15" s="335" t="s">
        <v>169</v>
      </c>
      <c r="E15" s="1149">
        <v>19640.599999999999</v>
      </c>
      <c r="F15" s="1149">
        <v>41401.800000000003</v>
      </c>
      <c r="G15" s="1150">
        <v>45697.2</v>
      </c>
      <c r="H15" s="1151">
        <v>51693.9</v>
      </c>
      <c r="I15" s="1150">
        <v>71201</v>
      </c>
      <c r="J15" s="1150">
        <v>76200</v>
      </c>
      <c r="K15" s="1152">
        <v>61748.3</v>
      </c>
      <c r="L15" s="1153">
        <v>94800.5</v>
      </c>
      <c r="M15" s="1154">
        <v>129567.7</v>
      </c>
      <c r="N15" s="333"/>
      <c r="O15" s="1397"/>
      <c r="P15" s="1397"/>
      <c r="Q15" s="335" t="s">
        <v>169</v>
      </c>
      <c r="R15" s="1155">
        <v>6756.6</v>
      </c>
      <c r="S15" s="1149">
        <v>11047.4</v>
      </c>
      <c r="T15" s="1149">
        <v>21235.9</v>
      </c>
      <c r="U15" s="1149">
        <v>10662.7</v>
      </c>
      <c r="V15" s="1148">
        <v>15058.1</v>
      </c>
      <c r="W15" s="1149">
        <v>22877.1</v>
      </c>
      <c r="X15" s="1156">
        <v>14698.5</v>
      </c>
      <c r="Y15" s="1168">
        <v>22788.3</v>
      </c>
      <c r="Z15" s="1157">
        <v>25907.1</v>
      </c>
      <c r="AA15" s="333"/>
      <c r="AB15" s="324"/>
      <c r="AC15" s="324"/>
    </row>
    <row r="16" spans="1:38" ht="13.5" customHeight="1" x14ac:dyDescent="0.15">
      <c r="A16" s="324"/>
      <c r="B16" s="1397"/>
      <c r="C16" s="1397"/>
      <c r="D16" s="335" t="s">
        <v>170</v>
      </c>
      <c r="E16" s="1149">
        <v>29233820</v>
      </c>
      <c r="F16" s="1149">
        <v>65686512</v>
      </c>
      <c r="G16" s="1149">
        <v>86160538</v>
      </c>
      <c r="H16" s="1149">
        <v>99699994</v>
      </c>
      <c r="I16" s="1149">
        <v>126966070</v>
      </c>
      <c r="J16" s="1149">
        <v>135986291</v>
      </c>
      <c r="K16" s="1156">
        <v>110808819</v>
      </c>
      <c r="L16" s="1157">
        <v>163976892</v>
      </c>
      <c r="M16" s="1158">
        <v>234133337</v>
      </c>
      <c r="N16" s="336"/>
      <c r="O16" s="1397"/>
      <c r="P16" s="1397"/>
      <c r="Q16" s="335" t="s">
        <v>170</v>
      </c>
      <c r="R16" s="1155">
        <v>9122164</v>
      </c>
      <c r="S16" s="1149">
        <v>17068003</v>
      </c>
      <c r="T16" s="1149">
        <v>37197763</v>
      </c>
      <c r="U16" s="1149">
        <v>18653176</v>
      </c>
      <c r="V16" s="1149">
        <v>23401211</v>
      </c>
      <c r="W16" s="1149">
        <v>36352690</v>
      </c>
      <c r="X16" s="1156">
        <v>24502804</v>
      </c>
      <c r="Y16" s="1168">
        <v>35138898</v>
      </c>
      <c r="Z16" s="1157">
        <v>42254600</v>
      </c>
      <c r="AA16" s="336"/>
      <c r="AB16" s="324"/>
      <c r="AC16" s="324"/>
    </row>
    <row r="17" spans="1:40" ht="15.6" customHeight="1" x14ac:dyDescent="0.15">
      <c r="A17" s="324"/>
      <c r="B17" s="1397"/>
      <c r="C17" s="1398"/>
      <c r="D17" s="337" t="s">
        <v>172</v>
      </c>
      <c r="E17" s="1131">
        <f t="shared" ref="E17:M17" si="2">IF(E15=0,0,E16/E15)</f>
        <v>1488.438235084468</v>
      </c>
      <c r="F17" s="1131">
        <f t="shared" si="2"/>
        <v>1586.561743692303</v>
      </c>
      <c r="G17" s="1131">
        <f t="shared" si="2"/>
        <v>1885.466461840113</v>
      </c>
      <c r="H17" s="1132">
        <f t="shared" si="2"/>
        <v>1928.6607123857941</v>
      </c>
      <c r="I17" s="1131">
        <f t="shared" si="2"/>
        <v>1783.2062751927642</v>
      </c>
      <c r="J17" s="1131">
        <f t="shared" si="2"/>
        <v>1784.5969947506562</v>
      </c>
      <c r="K17" s="1133">
        <f t="shared" si="2"/>
        <v>1794.5242055246865</v>
      </c>
      <c r="L17" s="1134">
        <f t="shared" si="2"/>
        <v>1729.7049277166259</v>
      </c>
      <c r="M17" s="1135">
        <f t="shared" si="2"/>
        <v>1807.0347548038594</v>
      </c>
      <c r="N17" s="339"/>
      <c r="O17" s="1397"/>
      <c r="P17" s="1398"/>
      <c r="Q17" s="337" t="s">
        <v>172</v>
      </c>
      <c r="R17" s="1131">
        <f t="shared" ref="R17:Z17" si="3">IF(R15=0,0,R16/R15)</f>
        <v>1350.1115945889944</v>
      </c>
      <c r="S17" s="1131">
        <f t="shared" si="3"/>
        <v>1544.9791806216847</v>
      </c>
      <c r="T17" s="1131">
        <f t="shared" si="3"/>
        <v>1751.6452328368468</v>
      </c>
      <c r="U17" s="1132">
        <f t="shared" si="3"/>
        <v>1749.3858028454331</v>
      </c>
      <c r="V17" s="1131">
        <f t="shared" si="3"/>
        <v>1554.0613357594916</v>
      </c>
      <c r="W17" s="1131">
        <f t="shared" si="3"/>
        <v>1589.0427545449381</v>
      </c>
      <c r="X17" s="1133">
        <f t="shared" si="3"/>
        <v>1667.027519814947</v>
      </c>
      <c r="Y17" s="1136">
        <f t="shared" si="3"/>
        <v>1541.9710114400812</v>
      </c>
      <c r="Z17" s="1134">
        <f t="shared" si="3"/>
        <v>1631.0046280749293</v>
      </c>
      <c r="AA17" s="339"/>
      <c r="AB17" s="324"/>
      <c r="AC17" s="324"/>
    </row>
    <row r="18" spans="1:40" ht="13.5" customHeight="1" x14ac:dyDescent="0.15">
      <c r="A18" s="324"/>
      <c r="B18" s="1397"/>
      <c r="C18" s="1396">
        <v>3</v>
      </c>
      <c r="D18" s="332" t="s">
        <v>171</v>
      </c>
      <c r="E18" s="1058">
        <v>104</v>
      </c>
      <c r="F18" s="1058">
        <v>108</v>
      </c>
      <c r="G18" s="1064">
        <v>129</v>
      </c>
      <c r="H18" s="1058">
        <v>119</v>
      </c>
      <c r="I18" s="1058">
        <v>202</v>
      </c>
      <c r="J18" s="1058">
        <v>192</v>
      </c>
      <c r="K18" s="1065">
        <v>188</v>
      </c>
      <c r="L18" s="1066">
        <v>238</v>
      </c>
      <c r="M18" s="1067">
        <v>295</v>
      </c>
      <c r="N18" s="333"/>
      <c r="O18" s="1397"/>
      <c r="P18" s="1396">
        <v>3</v>
      </c>
      <c r="Q18" s="482" t="s">
        <v>171</v>
      </c>
      <c r="R18" s="1058">
        <v>325</v>
      </c>
      <c r="S18" s="1058">
        <v>339</v>
      </c>
      <c r="T18" s="1058">
        <v>332</v>
      </c>
      <c r="U18" s="1058">
        <v>169</v>
      </c>
      <c r="V18" s="1057">
        <v>274</v>
      </c>
      <c r="W18" s="1058">
        <v>312</v>
      </c>
      <c r="X18" s="1065">
        <v>270</v>
      </c>
      <c r="Y18" s="1080">
        <v>232</v>
      </c>
      <c r="Z18" s="1066">
        <v>307</v>
      </c>
      <c r="AA18" s="333"/>
      <c r="AB18" s="324"/>
      <c r="AC18" s="324"/>
    </row>
    <row r="19" spans="1:40" ht="13.5" customHeight="1" x14ac:dyDescent="0.15">
      <c r="A19" s="324"/>
      <c r="B19" s="1397"/>
      <c r="C19" s="1397"/>
      <c r="D19" s="335" t="s">
        <v>169</v>
      </c>
      <c r="E19" s="1149">
        <v>48011.1</v>
      </c>
      <c r="F19" s="1149">
        <v>50165.3</v>
      </c>
      <c r="G19" s="1150">
        <v>60014.2</v>
      </c>
      <c r="H19" s="1150">
        <v>56991.8</v>
      </c>
      <c r="I19" s="1150">
        <v>99751.9</v>
      </c>
      <c r="J19" s="1150">
        <v>94204.4</v>
      </c>
      <c r="K19" s="1152">
        <v>91873.4</v>
      </c>
      <c r="L19" s="1153">
        <v>117845</v>
      </c>
      <c r="M19" s="1154">
        <v>146769.60000000001</v>
      </c>
      <c r="N19" s="333"/>
      <c r="O19" s="1397"/>
      <c r="P19" s="1397"/>
      <c r="Q19" s="335" t="s">
        <v>169</v>
      </c>
      <c r="R19" s="1149">
        <v>159863.20000000001</v>
      </c>
      <c r="S19" s="1149">
        <v>167692.20000000001</v>
      </c>
      <c r="T19" s="1149">
        <v>165174.1</v>
      </c>
      <c r="U19" s="1149">
        <v>86454.7</v>
      </c>
      <c r="V19" s="1148">
        <v>143050.29999999999</v>
      </c>
      <c r="W19" s="1149">
        <v>159784.9</v>
      </c>
      <c r="X19" s="1156">
        <v>140883.6</v>
      </c>
      <c r="Y19" s="1168">
        <v>123440.4</v>
      </c>
      <c r="Z19" s="1157">
        <v>163283.9</v>
      </c>
      <c r="AA19" s="333"/>
      <c r="AB19" s="324"/>
      <c r="AC19" s="324"/>
    </row>
    <row r="20" spans="1:40" ht="13.5" customHeight="1" x14ac:dyDescent="0.15">
      <c r="A20" s="324"/>
      <c r="B20" s="1397"/>
      <c r="C20" s="1397"/>
      <c r="D20" s="335" t="s">
        <v>170</v>
      </c>
      <c r="E20" s="1149">
        <v>63377689</v>
      </c>
      <c r="F20" s="1149">
        <v>74071529</v>
      </c>
      <c r="G20" s="1149">
        <v>106382860</v>
      </c>
      <c r="H20" s="1148">
        <v>101876861</v>
      </c>
      <c r="I20" s="1149">
        <v>159820556</v>
      </c>
      <c r="J20" s="1149">
        <v>153758443</v>
      </c>
      <c r="K20" s="1156">
        <v>154011575</v>
      </c>
      <c r="L20" s="1157">
        <v>187230078</v>
      </c>
      <c r="M20" s="1158">
        <v>237337924</v>
      </c>
      <c r="N20" s="336"/>
      <c r="O20" s="1397"/>
      <c r="P20" s="1397"/>
      <c r="Q20" s="335" t="s">
        <v>170</v>
      </c>
      <c r="R20" s="1149">
        <v>194161854</v>
      </c>
      <c r="S20" s="1149">
        <v>227765889</v>
      </c>
      <c r="T20" s="1149">
        <v>271197785</v>
      </c>
      <c r="U20" s="1149">
        <v>139520174</v>
      </c>
      <c r="V20" s="1149">
        <v>199072682</v>
      </c>
      <c r="W20" s="1149">
        <v>242234709</v>
      </c>
      <c r="X20" s="1177">
        <v>217730443</v>
      </c>
      <c r="Y20" s="1168">
        <v>177556153</v>
      </c>
      <c r="Z20" s="1157">
        <v>241613299</v>
      </c>
      <c r="AA20" s="336"/>
      <c r="AB20" s="324"/>
      <c r="AC20" s="324"/>
    </row>
    <row r="21" spans="1:40" ht="13.15" customHeight="1" x14ac:dyDescent="0.15">
      <c r="A21" s="324"/>
      <c r="B21" s="1397"/>
      <c r="C21" s="1398"/>
      <c r="D21" s="337" t="s">
        <v>172</v>
      </c>
      <c r="E21" s="1131">
        <f t="shared" ref="E21:M21" si="4">IF(E19=0,0,E20/E19)</f>
        <v>1320.0632562053358</v>
      </c>
      <c r="F21" s="1131">
        <f t="shared" si="4"/>
        <v>1476.5491086468135</v>
      </c>
      <c r="G21" s="1131">
        <f t="shared" si="4"/>
        <v>1772.6281446724277</v>
      </c>
      <c r="H21" s="1132">
        <f t="shared" si="4"/>
        <v>1787.5705101435644</v>
      </c>
      <c r="I21" s="1131">
        <f t="shared" si="4"/>
        <v>1602.1805699941556</v>
      </c>
      <c r="J21" s="1131">
        <f t="shared" si="4"/>
        <v>1632.1789958855427</v>
      </c>
      <c r="K21" s="1133">
        <f t="shared" si="4"/>
        <v>1676.3456560876164</v>
      </c>
      <c r="L21" s="1134">
        <f t="shared" si="4"/>
        <v>1588.7825363825364</v>
      </c>
      <c r="M21" s="1135">
        <f t="shared" si="4"/>
        <v>1617.0782232832958</v>
      </c>
      <c r="N21" s="339"/>
      <c r="O21" s="1397"/>
      <c r="P21" s="1398"/>
      <c r="Q21" s="337" t="s">
        <v>172</v>
      </c>
      <c r="R21" s="1131">
        <f t="shared" ref="R21:Z21" si="5">IF(R19=0,0,R20/R19)</f>
        <v>1214.5500277737465</v>
      </c>
      <c r="S21" s="1131">
        <f t="shared" si="5"/>
        <v>1358.2378250151169</v>
      </c>
      <c r="T21" s="1131">
        <f t="shared" si="5"/>
        <v>1641.8904961492146</v>
      </c>
      <c r="U21" s="1132">
        <f t="shared" si="5"/>
        <v>1613.7951320171142</v>
      </c>
      <c r="V21" s="1131">
        <f t="shared" si="5"/>
        <v>1391.6271549238277</v>
      </c>
      <c r="W21" s="1131">
        <f t="shared" si="5"/>
        <v>1516.0050104859722</v>
      </c>
      <c r="X21" s="1133">
        <f t="shared" si="5"/>
        <v>1545.4633683409565</v>
      </c>
      <c r="Y21" s="1136">
        <f t="shared" si="5"/>
        <v>1438.3958007265046</v>
      </c>
      <c r="Z21" s="1134">
        <f t="shared" si="5"/>
        <v>1479.7129355680506</v>
      </c>
      <c r="AA21" s="339"/>
      <c r="AB21" s="324"/>
      <c r="AC21" s="324"/>
    </row>
    <row r="22" spans="1:40" ht="13.5" customHeight="1" x14ac:dyDescent="0.15">
      <c r="A22" s="324"/>
      <c r="B22" s="1397"/>
      <c r="C22" s="1396">
        <v>2</v>
      </c>
      <c r="D22" s="332" t="s">
        <v>171</v>
      </c>
      <c r="E22" s="1058">
        <v>33</v>
      </c>
      <c r="F22" s="1058">
        <v>58</v>
      </c>
      <c r="G22" s="1064">
        <v>56</v>
      </c>
      <c r="H22" s="1068">
        <v>58</v>
      </c>
      <c r="I22" s="1058">
        <v>77</v>
      </c>
      <c r="J22" s="1058">
        <v>81</v>
      </c>
      <c r="K22" s="1069">
        <v>109</v>
      </c>
      <c r="L22" s="1070">
        <v>115</v>
      </c>
      <c r="M22" s="1071">
        <v>106</v>
      </c>
      <c r="N22" s="333"/>
      <c r="O22" s="1397"/>
      <c r="P22" s="1396">
        <v>2</v>
      </c>
      <c r="Q22" s="482" t="s">
        <v>171</v>
      </c>
      <c r="R22" s="1058">
        <v>1046</v>
      </c>
      <c r="S22" s="1058">
        <v>733</v>
      </c>
      <c r="T22" s="1058">
        <v>882</v>
      </c>
      <c r="U22" s="1058">
        <v>643</v>
      </c>
      <c r="V22" s="1057">
        <v>700</v>
      </c>
      <c r="W22" s="1058">
        <v>651</v>
      </c>
      <c r="X22" s="1065">
        <v>632</v>
      </c>
      <c r="Y22" s="1080">
        <v>298</v>
      </c>
      <c r="Z22" s="1066">
        <v>454</v>
      </c>
      <c r="AA22" s="333"/>
      <c r="AB22" s="324"/>
      <c r="AC22" s="324"/>
    </row>
    <row r="23" spans="1:40" ht="13.5" customHeight="1" x14ac:dyDescent="0.15">
      <c r="A23" s="324"/>
      <c r="B23" s="1397"/>
      <c r="C23" s="1397"/>
      <c r="D23" s="335" t="s">
        <v>169</v>
      </c>
      <c r="E23" s="1149">
        <v>14924.7</v>
      </c>
      <c r="F23" s="1149">
        <v>27341.8</v>
      </c>
      <c r="G23" s="1150">
        <v>26218.799999999999</v>
      </c>
      <c r="H23" s="1151">
        <v>27650</v>
      </c>
      <c r="I23" s="1150">
        <v>37376.800000000003</v>
      </c>
      <c r="J23" s="1150">
        <v>40126</v>
      </c>
      <c r="K23" s="1152">
        <v>52980.2</v>
      </c>
      <c r="L23" s="1153">
        <v>56718.9</v>
      </c>
      <c r="M23" s="1154">
        <v>52449.8</v>
      </c>
      <c r="N23" s="333"/>
      <c r="O23" s="1397"/>
      <c r="P23" s="1397"/>
      <c r="Q23" s="335" t="s">
        <v>169</v>
      </c>
      <c r="R23" s="1149">
        <v>469762.1</v>
      </c>
      <c r="S23" s="1149">
        <v>335480.09999999998</v>
      </c>
      <c r="T23" s="1149">
        <v>405064.1</v>
      </c>
      <c r="U23" s="1149">
        <v>307319.8</v>
      </c>
      <c r="V23" s="1148">
        <v>343582.3</v>
      </c>
      <c r="W23" s="1149">
        <v>311836.09999999998</v>
      </c>
      <c r="X23" s="1156">
        <v>308601.7</v>
      </c>
      <c r="Y23" s="1168">
        <v>145008.4</v>
      </c>
      <c r="Z23" s="1157">
        <v>223800.9</v>
      </c>
      <c r="AA23" s="333"/>
      <c r="AB23" s="324"/>
      <c r="AC23" s="324"/>
    </row>
    <row r="24" spans="1:40" ht="13.5" customHeight="1" x14ac:dyDescent="0.15">
      <c r="A24" s="324"/>
      <c r="B24" s="1397"/>
      <c r="C24" s="1397"/>
      <c r="D24" s="335" t="s">
        <v>170</v>
      </c>
      <c r="E24" s="1149">
        <v>17363997</v>
      </c>
      <c r="F24" s="1149">
        <v>35652437</v>
      </c>
      <c r="G24" s="1149">
        <v>41896087</v>
      </c>
      <c r="H24" s="1148">
        <v>42764728</v>
      </c>
      <c r="I24" s="1149">
        <v>50722305</v>
      </c>
      <c r="J24" s="1149">
        <v>59733315</v>
      </c>
      <c r="K24" s="1156">
        <v>78775051</v>
      </c>
      <c r="L24" s="1157">
        <v>77815762</v>
      </c>
      <c r="M24" s="1158">
        <v>75144609</v>
      </c>
      <c r="N24" s="336"/>
      <c r="O24" s="1397"/>
      <c r="P24" s="1397"/>
      <c r="Q24" s="335" t="s">
        <v>170</v>
      </c>
      <c r="R24" s="1149">
        <v>515878436</v>
      </c>
      <c r="S24" s="1149">
        <v>411579331</v>
      </c>
      <c r="T24" s="1149">
        <v>603827611</v>
      </c>
      <c r="U24" s="1149">
        <v>447755974</v>
      </c>
      <c r="V24" s="1149">
        <v>419843130</v>
      </c>
      <c r="W24" s="1149">
        <v>429691967</v>
      </c>
      <c r="X24" s="1156">
        <v>441697938</v>
      </c>
      <c r="Y24" s="1168">
        <v>187695086</v>
      </c>
      <c r="Z24" s="1157">
        <v>290134881</v>
      </c>
      <c r="AA24" s="336"/>
      <c r="AB24" s="324"/>
      <c r="AC24" s="324"/>
    </row>
    <row r="25" spans="1:40" ht="15.6" customHeight="1" x14ac:dyDescent="0.15">
      <c r="A25" s="324"/>
      <c r="B25" s="1397"/>
      <c r="C25" s="1398"/>
      <c r="D25" s="337" t="s">
        <v>172</v>
      </c>
      <c r="E25" s="1131">
        <f t="shared" ref="E25:M25" si="6">IF(E23=0,0,E24/E23)</f>
        <v>1163.4402701561839</v>
      </c>
      <c r="F25" s="1131">
        <f t="shared" si="6"/>
        <v>1303.9535436584279</v>
      </c>
      <c r="G25" s="1131">
        <f t="shared" si="6"/>
        <v>1597.9406761560408</v>
      </c>
      <c r="H25" s="1131">
        <f t="shared" si="6"/>
        <v>1546.644773960217</v>
      </c>
      <c r="I25" s="1131">
        <f t="shared" si="6"/>
        <v>1357.0531720211468</v>
      </c>
      <c r="J25" s="1131">
        <f t="shared" si="6"/>
        <v>1488.6436475103424</v>
      </c>
      <c r="K25" s="1133">
        <f t="shared" si="6"/>
        <v>1486.8771918565806</v>
      </c>
      <c r="L25" s="1134">
        <f t="shared" si="6"/>
        <v>1371.9547099820343</v>
      </c>
      <c r="M25" s="1135">
        <f t="shared" si="6"/>
        <v>1432.6958158086397</v>
      </c>
      <c r="N25" s="339"/>
      <c r="O25" s="1397"/>
      <c r="P25" s="1398"/>
      <c r="Q25" s="337" t="s">
        <v>172</v>
      </c>
      <c r="R25" s="1131">
        <f t="shared" ref="R25:Z25" si="7">IF(R23=0,0,R24/R23)</f>
        <v>1098.1695543339918</v>
      </c>
      <c r="S25" s="1131">
        <f t="shared" si="7"/>
        <v>1226.8367959828317</v>
      </c>
      <c r="T25" s="1131">
        <f t="shared" si="7"/>
        <v>1490.6964379218007</v>
      </c>
      <c r="U25" s="1132">
        <f t="shared" si="7"/>
        <v>1456.970797195625</v>
      </c>
      <c r="V25" s="1131">
        <f t="shared" si="7"/>
        <v>1221.9579704775247</v>
      </c>
      <c r="W25" s="1131">
        <f t="shared" si="7"/>
        <v>1377.9417039912955</v>
      </c>
      <c r="X25" s="1133">
        <f t="shared" si="7"/>
        <v>1431.2880907655401</v>
      </c>
      <c r="Y25" s="1136">
        <f t="shared" si="7"/>
        <v>1294.3738845473779</v>
      </c>
      <c r="Z25" s="1134">
        <f t="shared" si="7"/>
        <v>1296.3972933084719</v>
      </c>
      <c r="AA25" s="339"/>
      <c r="AB25" s="487"/>
      <c r="AC25" s="487"/>
      <c r="AD25" s="629"/>
      <c r="AE25" s="629"/>
      <c r="AF25" s="629"/>
      <c r="AG25" s="629"/>
      <c r="AH25" s="629"/>
      <c r="AI25" s="629"/>
      <c r="AJ25" s="629"/>
      <c r="AK25" s="629"/>
      <c r="AL25" s="629"/>
      <c r="AM25" s="629"/>
      <c r="AN25" s="629"/>
    </row>
    <row r="26" spans="1:40" ht="13.5" customHeight="1" x14ac:dyDescent="0.15">
      <c r="A26" s="324"/>
      <c r="B26" s="1397"/>
      <c r="C26" s="1396">
        <v>1</v>
      </c>
      <c r="D26" s="332" t="s">
        <v>171</v>
      </c>
      <c r="E26" s="1058">
        <v>0</v>
      </c>
      <c r="F26" s="1072">
        <v>0</v>
      </c>
      <c r="G26" s="1073">
        <v>0</v>
      </c>
      <c r="H26" s="1074">
        <v>0</v>
      </c>
      <c r="I26" s="1072">
        <v>0</v>
      </c>
      <c r="J26" s="1072">
        <v>0</v>
      </c>
      <c r="K26" s="1075">
        <v>0</v>
      </c>
      <c r="L26" s="1076">
        <v>0</v>
      </c>
      <c r="M26" s="1077">
        <v>0</v>
      </c>
      <c r="N26" s="333"/>
      <c r="O26" s="1397"/>
      <c r="P26" s="1396">
        <v>1</v>
      </c>
      <c r="Q26" s="332" t="s">
        <v>171</v>
      </c>
      <c r="R26" s="1058">
        <v>44</v>
      </c>
      <c r="S26" s="1058">
        <v>319</v>
      </c>
      <c r="T26" s="1058">
        <v>131</v>
      </c>
      <c r="U26" s="1058">
        <v>16</v>
      </c>
      <c r="V26" s="1058">
        <v>16</v>
      </c>
      <c r="W26" s="1058">
        <v>24</v>
      </c>
      <c r="X26" s="1065">
        <v>11</v>
      </c>
      <c r="Y26" s="1080">
        <v>5</v>
      </c>
      <c r="Z26" s="1066">
        <v>7</v>
      </c>
      <c r="AA26" s="333"/>
      <c r="AB26" s="324"/>
      <c r="AC26" s="324"/>
    </row>
    <row r="27" spans="1:40" ht="13.5" customHeight="1" x14ac:dyDescent="0.15">
      <c r="A27" s="324"/>
      <c r="B27" s="1397"/>
      <c r="C27" s="1397"/>
      <c r="D27" s="335" t="s">
        <v>169</v>
      </c>
      <c r="E27" s="1149">
        <v>0</v>
      </c>
      <c r="F27" s="1155">
        <v>0</v>
      </c>
      <c r="G27" s="1150">
        <v>0</v>
      </c>
      <c r="H27" s="1150">
        <v>0</v>
      </c>
      <c r="I27" s="1150">
        <v>0</v>
      </c>
      <c r="J27" s="1150">
        <v>0</v>
      </c>
      <c r="K27" s="1152">
        <v>0</v>
      </c>
      <c r="L27" s="1153">
        <v>0</v>
      </c>
      <c r="M27" s="1154">
        <v>0</v>
      </c>
      <c r="N27" s="333"/>
      <c r="O27" s="1397"/>
      <c r="P27" s="1397"/>
      <c r="Q27" s="335" t="s">
        <v>169</v>
      </c>
      <c r="R27" s="1149">
        <v>10240.9</v>
      </c>
      <c r="S27" s="1149">
        <v>84609.4</v>
      </c>
      <c r="T27" s="1149">
        <v>33463.5</v>
      </c>
      <c r="U27" s="1149">
        <v>4118.3999999999996</v>
      </c>
      <c r="V27" s="1148">
        <v>4255.1000000000004</v>
      </c>
      <c r="W27" s="1149">
        <v>5838.6</v>
      </c>
      <c r="X27" s="1156">
        <v>2216.1999999999998</v>
      </c>
      <c r="Y27" s="1168">
        <v>1343.5</v>
      </c>
      <c r="Z27" s="1157">
        <v>1486</v>
      </c>
      <c r="AA27" s="333"/>
      <c r="AB27" s="324"/>
      <c r="AC27" s="324"/>
    </row>
    <row r="28" spans="1:40" ht="13.5" customHeight="1" x14ac:dyDescent="0.15">
      <c r="A28" s="324"/>
      <c r="B28" s="1397"/>
      <c r="C28" s="1397"/>
      <c r="D28" s="335" t="s">
        <v>170</v>
      </c>
      <c r="E28" s="1149">
        <v>0</v>
      </c>
      <c r="F28" s="1155">
        <v>0</v>
      </c>
      <c r="G28" s="1149">
        <v>0</v>
      </c>
      <c r="H28" s="1149">
        <v>0</v>
      </c>
      <c r="I28" s="1149">
        <v>0</v>
      </c>
      <c r="J28" s="1149">
        <v>0</v>
      </c>
      <c r="K28" s="1156">
        <v>0</v>
      </c>
      <c r="L28" s="1157">
        <v>0</v>
      </c>
      <c r="M28" s="1158">
        <v>0</v>
      </c>
      <c r="N28" s="336"/>
      <c r="O28" s="1397"/>
      <c r="P28" s="1397"/>
      <c r="Q28" s="335" t="s">
        <v>170</v>
      </c>
      <c r="R28" s="1149">
        <v>6497173</v>
      </c>
      <c r="S28" s="1149">
        <v>55429537</v>
      </c>
      <c r="T28" s="1149">
        <v>26710480</v>
      </c>
      <c r="U28" s="1149">
        <v>3583317</v>
      </c>
      <c r="V28" s="1149">
        <v>3252275</v>
      </c>
      <c r="W28" s="1149">
        <v>4531708</v>
      </c>
      <c r="X28" s="1156">
        <v>1553233</v>
      </c>
      <c r="Y28" s="1168">
        <v>1210613</v>
      </c>
      <c r="Z28" s="1157">
        <v>1124640</v>
      </c>
      <c r="AA28" s="336"/>
      <c r="AB28" s="324"/>
      <c r="AC28" s="324"/>
    </row>
    <row r="29" spans="1:40" ht="15.6" customHeight="1" x14ac:dyDescent="0.15">
      <c r="A29" s="324"/>
      <c r="B29" s="1397"/>
      <c r="C29" s="1398"/>
      <c r="D29" s="337" t="s">
        <v>172</v>
      </c>
      <c r="E29" s="1131">
        <f t="shared" ref="E29:M29" si="8">IF(E27=0,0,E28/E27)</f>
        <v>0</v>
      </c>
      <c r="F29" s="1131">
        <f t="shared" si="8"/>
        <v>0</v>
      </c>
      <c r="G29" s="1131">
        <f t="shared" si="8"/>
        <v>0</v>
      </c>
      <c r="H29" s="1131">
        <f t="shared" si="8"/>
        <v>0</v>
      </c>
      <c r="I29" s="1131">
        <f t="shared" si="8"/>
        <v>0</v>
      </c>
      <c r="J29" s="1131">
        <f t="shared" si="8"/>
        <v>0</v>
      </c>
      <c r="K29" s="1133">
        <f t="shared" si="8"/>
        <v>0</v>
      </c>
      <c r="L29" s="1134">
        <f t="shared" si="8"/>
        <v>0</v>
      </c>
      <c r="M29" s="1135">
        <f t="shared" si="8"/>
        <v>0</v>
      </c>
      <c r="N29" s="339"/>
      <c r="O29" s="1397"/>
      <c r="P29" s="1398"/>
      <c r="Q29" s="337" t="s">
        <v>172</v>
      </c>
      <c r="R29" s="1131">
        <f t="shared" ref="R29:W29" si="9">IF(R27=0,0,R28/R27)</f>
        <v>634.43378999892593</v>
      </c>
      <c r="S29" s="1131">
        <f t="shared" si="9"/>
        <v>655.12268140419394</v>
      </c>
      <c r="T29" s="1131">
        <f t="shared" si="9"/>
        <v>798.19743900070227</v>
      </c>
      <c r="U29" s="1132">
        <f t="shared" si="9"/>
        <v>870.07502913752921</v>
      </c>
      <c r="V29" s="1131">
        <f t="shared" si="9"/>
        <v>764.32398768536575</v>
      </c>
      <c r="W29" s="1131">
        <f t="shared" si="9"/>
        <v>776.16346384407211</v>
      </c>
      <c r="X29" s="1133">
        <f>IF(X27=0,0,X28/X27)</f>
        <v>700.85416478657169</v>
      </c>
      <c r="Y29" s="1136">
        <f>IF(Y27=0,0,Y28/Y27)</f>
        <v>901.08894678079639</v>
      </c>
      <c r="Z29" s="1134">
        <f>IF(Z27=0,0,Z28/Z27)</f>
        <v>756.82368775235534</v>
      </c>
      <c r="AA29" s="339"/>
      <c r="AB29" s="487"/>
      <c r="AC29" s="487"/>
      <c r="AD29" s="629"/>
      <c r="AE29" s="629"/>
    </row>
    <row r="30" spans="1:40" ht="13.5" customHeight="1" x14ac:dyDescent="0.15">
      <c r="A30" s="324"/>
      <c r="B30" s="1397"/>
      <c r="C30" s="1396" t="s">
        <v>14</v>
      </c>
      <c r="D30" s="332" t="s">
        <v>171</v>
      </c>
      <c r="E30" s="1058">
        <f t="shared" ref="E30:M32" si="10">E10+E14+E18+E22+E26</f>
        <v>178</v>
      </c>
      <c r="F30" s="1058">
        <f t="shared" si="10"/>
        <v>257</v>
      </c>
      <c r="G30" s="1058">
        <f t="shared" si="10"/>
        <v>279</v>
      </c>
      <c r="H30" s="1058">
        <f t="shared" si="10"/>
        <v>287</v>
      </c>
      <c r="I30" s="1058">
        <f t="shared" si="10"/>
        <v>436</v>
      </c>
      <c r="J30" s="1058">
        <f t="shared" si="10"/>
        <v>431</v>
      </c>
      <c r="K30" s="1065">
        <f t="shared" si="10"/>
        <v>434</v>
      </c>
      <c r="L30" s="1066">
        <f t="shared" si="10"/>
        <v>566</v>
      </c>
      <c r="M30" s="1067">
        <f t="shared" si="10"/>
        <v>691</v>
      </c>
      <c r="N30" s="333"/>
      <c r="O30" s="1397"/>
      <c r="P30" s="1396" t="s">
        <v>14</v>
      </c>
      <c r="Q30" s="332" t="s">
        <v>171</v>
      </c>
      <c r="R30" s="1058">
        <f t="shared" ref="R30:Y32" si="11">R10+R14+R18+R22+R26</f>
        <v>1428</v>
      </c>
      <c r="S30" s="1058">
        <f t="shared" si="11"/>
        <v>1412</v>
      </c>
      <c r="T30" s="1058">
        <f t="shared" si="11"/>
        <v>1385</v>
      </c>
      <c r="U30" s="1058">
        <f t="shared" si="11"/>
        <v>848</v>
      </c>
      <c r="V30" s="1057">
        <f t="shared" si="11"/>
        <v>1019</v>
      </c>
      <c r="W30" s="1064">
        <f t="shared" si="11"/>
        <v>1029</v>
      </c>
      <c r="X30" s="1065">
        <f t="shared" si="11"/>
        <v>941</v>
      </c>
      <c r="Y30" s="1080">
        <f t="shared" si="11"/>
        <v>579</v>
      </c>
      <c r="Z30" s="1066">
        <f>Z10+Z14+Z18+Z22+Z26</f>
        <v>815</v>
      </c>
      <c r="AA30" s="333"/>
      <c r="AB30" s="324"/>
      <c r="AC30" s="324"/>
    </row>
    <row r="31" spans="1:40" ht="13.5" customHeight="1" x14ac:dyDescent="0.15">
      <c r="A31" s="324"/>
      <c r="B31" s="1397"/>
      <c r="C31" s="1397"/>
      <c r="D31" s="335" t="s">
        <v>169</v>
      </c>
      <c r="E31" s="1149">
        <f t="shared" si="10"/>
        <v>83071.399999999994</v>
      </c>
      <c r="F31" s="1149">
        <f t="shared" si="10"/>
        <v>121768.50000000001</v>
      </c>
      <c r="G31" s="1149">
        <f t="shared" si="10"/>
        <v>132460.29999999999</v>
      </c>
      <c r="H31" s="1149">
        <f t="shared" si="10"/>
        <v>138956.9</v>
      </c>
      <c r="I31" s="1149">
        <f t="shared" si="10"/>
        <v>215895.59999999998</v>
      </c>
      <c r="J31" s="1149">
        <f t="shared" si="10"/>
        <v>213568.8</v>
      </c>
      <c r="K31" s="1156">
        <f t="shared" si="10"/>
        <v>215322.90000000002</v>
      </c>
      <c r="L31" s="1157">
        <f t="shared" si="10"/>
        <v>288048.2</v>
      </c>
      <c r="M31" s="1158">
        <f t="shared" si="10"/>
        <v>350685.89999999997</v>
      </c>
      <c r="N31" s="333"/>
      <c r="O31" s="1397"/>
      <c r="P31" s="1397"/>
      <c r="Q31" s="335" t="s">
        <v>169</v>
      </c>
      <c r="R31" s="1149">
        <f t="shared" si="11"/>
        <v>646622.80000000005</v>
      </c>
      <c r="S31" s="1149">
        <f t="shared" si="11"/>
        <v>598829.1</v>
      </c>
      <c r="T31" s="1149">
        <f t="shared" si="11"/>
        <v>624937.6</v>
      </c>
      <c r="U31" s="1149">
        <f t="shared" si="11"/>
        <v>408555.6</v>
      </c>
      <c r="V31" s="1167">
        <f t="shared" si="11"/>
        <v>506548.79999999993</v>
      </c>
      <c r="W31" s="1149">
        <f t="shared" si="11"/>
        <v>500336.69999999995</v>
      </c>
      <c r="X31" s="1156">
        <f t="shared" si="11"/>
        <v>466947.50000000006</v>
      </c>
      <c r="Y31" s="1168">
        <f t="shared" si="11"/>
        <v>293145</v>
      </c>
      <c r="Z31" s="1157">
        <f>Z11+Z15+Z19+Z23+Z27</f>
        <v>414477.9</v>
      </c>
      <c r="AA31" s="333"/>
      <c r="AB31" s="324"/>
      <c r="AC31" s="324"/>
    </row>
    <row r="32" spans="1:40" ht="13.5" customHeight="1" x14ac:dyDescent="0.15">
      <c r="A32" s="324"/>
      <c r="B32" s="1397"/>
      <c r="C32" s="1397"/>
      <c r="D32" s="335" t="s">
        <v>170</v>
      </c>
      <c r="E32" s="1149">
        <f>E12+E16+E20+E24+E28</f>
        <v>110854923</v>
      </c>
      <c r="F32" s="1149">
        <f t="shared" si="10"/>
        <v>180668005</v>
      </c>
      <c r="G32" s="1149">
        <f t="shared" si="10"/>
        <v>235529540</v>
      </c>
      <c r="H32" s="1149">
        <f t="shared" si="10"/>
        <v>249879362</v>
      </c>
      <c r="I32" s="1149">
        <f t="shared" si="10"/>
        <v>352997562</v>
      </c>
      <c r="J32" s="1149">
        <f t="shared" si="10"/>
        <v>355526102</v>
      </c>
      <c r="K32" s="1156">
        <f t="shared" si="10"/>
        <v>360936624</v>
      </c>
      <c r="L32" s="1157">
        <f t="shared" si="10"/>
        <v>464058955</v>
      </c>
      <c r="M32" s="1158">
        <f t="shared" si="10"/>
        <v>591116141</v>
      </c>
      <c r="N32" s="336"/>
      <c r="O32" s="1397"/>
      <c r="P32" s="1397"/>
      <c r="Q32" s="335" t="s">
        <v>170</v>
      </c>
      <c r="R32" s="1149">
        <f t="shared" si="11"/>
        <v>725659627</v>
      </c>
      <c r="S32" s="1149">
        <f t="shared" si="11"/>
        <v>711842760</v>
      </c>
      <c r="T32" s="1149">
        <f t="shared" si="11"/>
        <v>938933639</v>
      </c>
      <c r="U32" s="1149">
        <f t="shared" si="11"/>
        <v>609512641</v>
      </c>
      <c r="V32" s="1149">
        <f t="shared" si="11"/>
        <v>646623656</v>
      </c>
      <c r="W32" s="1149">
        <f t="shared" si="11"/>
        <v>712811074</v>
      </c>
      <c r="X32" s="1156">
        <f t="shared" si="11"/>
        <v>686548758</v>
      </c>
      <c r="Y32" s="1168">
        <f t="shared" si="11"/>
        <v>402503496</v>
      </c>
      <c r="Z32" s="1157">
        <f>Z12+Z16+Z20+Z24+Z28</f>
        <v>575127420</v>
      </c>
      <c r="AA32" s="336"/>
      <c r="AB32" s="324"/>
      <c r="AC32" s="324"/>
    </row>
    <row r="33" spans="1:41" ht="15.6" customHeight="1" x14ac:dyDescent="0.15">
      <c r="A33" s="324"/>
      <c r="B33" s="1398"/>
      <c r="C33" s="1398"/>
      <c r="D33" s="337" t="s">
        <v>172</v>
      </c>
      <c r="E33" s="1131">
        <f t="shared" ref="E33:K33" si="12">IF(E31=0,0,E32/E31)</f>
        <v>1334.453530336554</v>
      </c>
      <c r="F33" s="1131">
        <f t="shared" si="12"/>
        <v>1483.7006697134314</v>
      </c>
      <c r="G33" s="1131">
        <f t="shared" si="12"/>
        <v>1778.1141972349453</v>
      </c>
      <c r="H33" s="1131">
        <f t="shared" si="12"/>
        <v>1798.2508389291932</v>
      </c>
      <c r="I33" s="1131">
        <f t="shared" si="12"/>
        <v>1635.03824070523</v>
      </c>
      <c r="J33" s="1131">
        <f t="shared" si="12"/>
        <v>1664.6912002127654</v>
      </c>
      <c r="K33" s="1133">
        <f t="shared" si="12"/>
        <v>1676.2574904945084</v>
      </c>
      <c r="L33" s="1134">
        <f>IF(L31=0,0,L32/L31)</f>
        <v>1611.0461894918974</v>
      </c>
      <c r="M33" s="1135">
        <f>IF(M31=0,0,M32/M31)</f>
        <v>1685.5999656672825</v>
      </c>
      <c r="N33" s="339"/>
      <c r="O33" s="1398"/>
      <c r="P33" s="1398"/>
      <c r="Q33" s="337" t="s">
        <v>172</v>
      </c>
      <c r="R33" s="1131">
        <f t="shared" ref="R33:Y33" si="13">IF(R31=0,0,R32/R31)</f>
        <v>1122.2301889138457</v>
      </c>
      <c r="S33" s="1131">
        <f t="shared" si="13"/>
        <v>1188.7243956581269</v>
      </c>
      <c r="T33" s="1131">
        <f t="shared" si="13"/>
        <v>1502.443826391627</v>
      </c>
      <c r="U33" s="1131">
        <f t="shared" si="13"/>
        <v>1491.8719532910577</v>
      </c>
      <c r="V33" s="1131">
        <f t="shared" si="13"/>
        <v>1276.5278606918032</v>
      </c>
      <c r="W33" s="1131">
        <f t="shared" si="13"/>
        <v>1424.6627800838917</v>
      </c>
      <c r="X33" s="1133">
        <f t="shared" si="13"/>
        <v>1470.2911098142722</v>
      </c>
      <c r="Y33" s="1136">
        <f t="shared" si="13"/>
        <v>1373.0525712531341</v>
      </c>
      <c r="Z33" s="1134">
        <f>IF(Z31=0,0,Z32/Z31)</f>
        <v>1387.5948995109268</v>
      </c>
      <c r="AA33" s="339"/>
      <c r="AB33" s="487"/>
      <c r="AC33" s="487"/>
      <c r="AD33" s="629"/>
      <c r="AE33" s="629"/>
      <c r="AF33" s="629"/>
      <c r="AG33" s="629"/>
      <c r="AH33" s="629"/>
      <c r="AI33" s="629"/>
      <c r="AJ33" s="629"/>
      <c r="AK33" s="629"/>
      <c r="AL33" s="629"/>
      <c r="AM33" s="629"/>
      <c r="AN33" s="629"/>
      <c r="AO33" s="629"/>
    </row>
    <row r="34" spans="1:41" ht="13.35" customHeight="1" x14ac:dyDescent="0.2">
      <c r="A34" s="324"/>
      <c r="B34" s="195"/>
      <c r="C34" s="195"/>
      <c r="D34" s="325"/>
      <c r="E34" s="326"/>
      <c r="F34" s="326"/>
      <c r="G34" s="326"/>
      <c r="H34" s="326"/>
      <c r="I34" s="326"/>
      <c r="J34" s="326"/>
      <c r="K34" s="326"/>
      <c r="L34" s="477"/>
      <c r="M34" s="657"/>
      <c r="N34" s="339"/>
      <c r="O34" s="195"/>
      <c r="P34" s="195"/>
      <c r="Q34" s="325"/>
      <c r="R34" s="326"/>
      <c r="S34" s="326"/>
      <c r="T34" s="326"/>
      <c r="U34" s="326"/>
      <c r="V34" s="326"/>
      <c r="W34" s="326"/>
      <c r="X34" s="326"/>
      <c r="Y34" s="326"/>
      <c r="Z34" s="326"/>
      <c r="AA34" s="339"/>
      <c r="AB34" s="487"/>
      <c r="AC34" s="487"/>
      <c r="AD34" s="629"/>
      <c r="AE34" s="629"/>
      <c r="AF34" s="629"/>
      <c r="AG34" s="629"/>
      <c r="AH34" s="629"/>
      <c r="AI34" s="629"/>
      <c r="AJ34" s="629"/>
      <c r="AK34" s="629"/>
      <c r="AL34" s="629"/>
      <c r="AM34" s="629"/>
      <c r="AN34" s="629"/>
      <c r="AO34" s="629"/>
    </row>
    <row r="35" spans="1:41" ht="13.15" customHeight="1" x14ac:dyDescent="0.15">
      <c r="A35" s="324"/>
      <c r="B35" s="1399" t="s">
        <v>234</v>
      </c>
      <c r="C35" s="1400"/>
      <c r="D35" s="1401"/>
      <c r="E35" s="478" t="s">
        <v>483</v>
      </c>
      <c r="F35" s="478" t="s">
        <v>483</v>
      </c>
      <c r="G35" s="478" t="s">
        <v>483</v>
      </c>
      <c r="H35" s="479" t="s">
        <v>483</v>
      </c>
      <c r="I35" s="1268" t="s">
        <v>483</v>
      </c>
      <c r="J35" s="479" t="s">
        <v>483</v>
      </c>
      <c r="K35" s="653" t="s">
        <v>483</v>
      </c>
      <c r="L35" s="1269" t="s">
        <v>514</v>
      </c>
      <c r="M35" s="728" t="s">
        <v>514</v>
      </c>
      <c r="N35" s="339"/>
      <c r="O35" s="1399" t="s">
        <v>234</v>
      </c>
      <c r="P35" s="1400"/>
      <c r="Q35" s="1401"/>
      <c r="R35" s="478" t="s">
        <v>483</v>
      </c>
      <c r="S35" s="478" t="s">
        <v>483</v>
      </c>
      <c r="T35" s="478" t="s">
        <v>483</v>
      </c>
      <c r="U35" s="478" t="s">
        <v>483</v>
      </c>
      <c r="V35" s="479" t="s">
        <v>483</v>
      </c>
      <c r="W35" s="480" t="s">
        <v>483</v>
      </c>
      <c r="X35" s="651" t="s">
        <v>483</v>
      </c>
      <c r="Y35" s="1269" t="s">
        <v>514</v>
      </c>
      <c r="Z35" s="728" t="s">
        <v>514</v>
      </c>
      <c r="AA35" s="339"/>
      <c r="AB35" s="487"/>
      <c r="AC35" s="487"/>
      <c r="AD35" s="629"/>
      <c r="AE35" s="629"/>
      <c r="AF35" s="629"/>
      <c r="AG35" s="629"/>
      <c r="AH35" s="629"/>
      <c r="AI35" s="629"/>
      <c r="AJ35" s="629"/>
      <c r="AK35" s="629"/>
      <c r="AL35" s="629"/>
      <c r="AM35" s="629"/>
      <c r="AN35" s="629"/>
      <c r="AO35" s="629"/>
    </row>
    <row r="36" spans="1:41" ht="13.15" customHeight="1" x14ac:dyDescent="0.15">
      <c r="A36" s="324"/>
      <c r="B36" s="1402"/>
      <c r="C36" s="1403"/>
      <c r="D36" s="1404"/>
      <c r="E36" s="396" t="s">
        <v>481</v>
      </c>
      <c r="F36" s="396" t="s">
        <v>480</v>
      </c>
      <c r="G36" s="397" t="s">
        <v>479</v>
      </c>
      <c r="H36" s="397" t="s">
        <v>466</v>
      </c>
      <c r="I36" s="401" t="s">
        <v>484</v>
      </c>
      <c r="J36" s="397" t="s">
        <v>487</v>
      </c>
      <c r="K36" s="654" t="s">
        <v>512</v>
      </c>
      <c r="L36" s="408" t="s">
        <v>515</v>
      </c>
      <c r="M36" s="729" t="s">
        <v>516</v>
      </c>
      <c r="N36" s="339"/>
      <c r="O36" s="1402"/>
      <c r="P36" s="1403"/>
      <c r="Q36" s="1404"/>
      <c r="R36" s="396" t="s">
        <v>481</v>
      </c>
      <c r="S36" s="396" t="s">
        <v>480</v>
      </c>
      <c r="T36" s="397" t="s">
        <v>479</v>
      </c>
      <c r="U36" s="397" t="s">
        <v>466</v>
      </c>
      <c r="V36" s="401" t="s">
        <v>484</v>
      </c>
      <c r="W36" s="481" t="s">
        <v>487</v>
      </c>
      <c r="X36" s="652" t="s">
        <v>512</v>
      </c>
      <c r="Y36" s="408" t="s">
        <v>515</v>
      </c>
      <c r="Z36" s="729" t="s">
        <v>516</v>
      </c>
      <c r="AA36" s="339"/>
      <c r="AB36" s="487"/>
      <c r="AC36" s="487"/>
      <c r="AD36" s="629"/>
      <c r="AE36" s="629"/>
      <c r="AF36" s="629"/>
      <c r="AG36" s="629"/>
      <c r="AH36" s="629"/>
      <c r="AI36" s="629"/>
      <c r="AJ36" s="629"/>
      <c r="AK36" s="629"/>
      <c r="AL36" s="629"/>
      <c r="AM36" s="629"/>
      <c r="AN36" s="629"/>
      <c r="AO36" s="629"/>
    </row>
    <row r="37" spans="1:41" ht="13.5" customHeight="1" x14ac:dyDescent="0.15">
      <c r="B37" s="1396" t="s">
        <v>1</v>
      </c>
      <c r="C37" s="1396">
        <v>5</v>
      </c>
      <c r="D37" s="332" t="s">
        <v>171</v>
      </c>
      <c r="E37" s="1057">
        <v>2</v>
      </c>
      <c r="F37" s="1057">
        <v>2</v>
      </c>
      <c r="G37" s="1058">
        <v>1</v>
      </c>
      <c r="H37" s="1058">
        <v>0</v>
      </c>
      <c r="I37" s="1058">
        <v>11</v>
      </c>
      <c r="J37" s="1058">
        <v>16</v>
      </c>
      <c r="K37" s="1065">
        <v>17</v>
      </c>
      <c r="L37" s="1066">
        <v>30</v>
      </c>
      <c r="M37" s="1067">
        <v>32</v>
      </c>
      <c r="N37" s="333"/>
      <c r="O37" s="1396" t="s">
        <v>14</v>
      </c>
      <c r="P37" s="1396">
        <v>5</v>
      </c>
      <c r="Q37" s="332" t="s">
        <v>171</v>
      </c>
      <c r="R37" s="1058">
        <f t="shared" ref="R37:Y39" si="14">SUM(E10,E37,R10)</f>
        <v>3</v>
      </c>
      <c r="S37" s="1058">
        <f t="shared" si="14"/>
        <v>8</v>
      </c>
      <c r="T37" s="1058">
        <f t="shared" si="14"/>
        <v>2</v>
      </c>
      <c r="U37" s="1058">
        <f t="shared" si="14"/>
        <v>5</v>
      </c>
      <c r="V37" s="1058">
        <f t="shared" si="14"/>
        <v>26</v>
      </c>
      <c r="W37" s="1093">
        <f t="shared" si="14"/>
        <v>22</v>
      </c>
      <c r="X37" s="1094">
        <f t="shared" si="14"/>
        <v>35</v>
      </c>
      <c r="Y37" s="1066">
        <f t="shared" si="14"/>
        <v>65</v>
      </c>
      <c r="Z37" s="1067">
        <f>SUM(M10,M37,Z10)</f>
        <v>73</v>
      </c>
      <c r="AA37" s="333"/>
    </row>
    <row r="38" spans="1:41" ht="13.5" customHeight="1" x14ac:dyDescent="0.15">
      <c r="B38" s="1397"/>
      <c r="C38" s="1397"/>
      <c r="D38" s="335" t="s">
        <v>169</v>
      </c>
      <c r="E38" s="1148">
        <v>1073.5999999999999</v>
      </c>
      <c r="F38" s="1148">
        <v>1007.8</v>
      </c>
      <c r="G38" s="1149">
        <v>534.6</v>
      </c>
      <c r="H38" s="1149">
        <v>0</v>
      </c>
      <c r="I38" s="1149">
        <v>6278.5</v>
      </c>
      <c r="J38" s="1149">
        <v>8274.5</v>
      </c>
      <c r="K38" s="1156">
        <v>9194.7999999999993</v>
      </c>
      <c r="L38" s="1157">
        <v>15840</v>
      </c>
      <c r="M38" s="1158">
        <v>17960</v>
      </c>
      <c r="N38" s="333"/>
      <c r="O38" s="1397"/>
      <c r="P38" s="1397"/>
      <c r="Q38" s="483" t="s">
        <v>169</v>
      </c>
      <c r="R38" s="1149">
        <f t="shared" si="14"/>
        <v>1568.6</v>
      </c>
      <c r="S38" s="1149">
        <f t="shared" si="14"/>
        <v>3867.3999999999996</v>
      </c>
      <c r="T38" s="1149">
        <f t="shared" si="14"/>
        <v>1064.7</v>
      </c>
      <c r="U38" s="1149">
        <f t="shared" si="14"/>
        <v>2621.1999999999998</v>
      </c>
      <c r="V38" s="1149">
        <f t="shared" si="14"/>
        <v>14447.4</v>
      </c>
      <c r="W38" s="1172">
        <f t="shared" si="14"/>
        <v>11312.9</v>
      </c>
      <c r="X38" s="1173">
        <f t="shared" si="14"/>
        <v>18463.3</v>
      </c>
      <c r="Y38" s="1157">
        <f t="shared" si="14"/>
        <v>35088.200000000004</v>
      </c>
      <c r="Z38" s="1158">
        <f>SUM(M11,M38,Z11)</f>
        <v>39858.800000000003</v>
      </c>
      <c r="AA38" s="333"/>
    </row>
    <row r="39" spans="1:41" ht="13.5" customHeight="1" x14ac:dyDescent="0.15">
      <c r="B39" s="1397"/>
      <c r="C39" s="1397"/>
      <c r="D39" s="335" t="s">
        <v>170</v>
      </c>
      <c r="E39" s="1148">
        <v>1861082</v>
      </c>
      <c r="F39" s="1148">
        <v>1741502</v>
      </c>
      <c r="G39" s="1149">
        <v>1102195</v>
      </c>
      <c r="H39" s="1149">
        <v>0</v>
      </c>
      <c r="I39" s="1167">
        <v>12194673</v>
      </c>
      <c r="J39" s="1178">
        <v>15863818</v>
      </c>
      <c r="K39" s="1156">
        <v>17745567</v>
      </c>
      <c r="L39" s="1157">
        <v>30427740</v>
      </c>
      <c r="M39" s="1158">
        <v>34122297</v>
      </c>
      <c r="N39" s="336"/>
      <c r="O39" s="1397"/>
      <c r="P39" s="1397"/>
      <c r="Q39" s="483" t="s">
        <v>170</v>
      </c>
      <c r="R39" s="1149">
        <f t="shared" si="14"/>
        <v>2740499</v>
      </c>
      <c r="S39" s="1149">
        <f t="shared" si="14"/>
        <v>6999029</v>
      </c>
      <c r="T39" s="1149">
        <f t="shared" si="14"/>
        <v>2192250</v>
      </c>
      <c r="U39" s="1149">
        <f t="shared" si="14"/>
        <v>5537779</v>
      </c>
      <c r="V39" s="1149">
        <f t="shared" si="14"/>
        <v>28737662</v>
      </c>
      <c r="W39" s="1172">
        <f t="shared" si="14"/>
        <v>21911871</v>
      </c>
      <c r="X39" s="1173">
        <f t="shared" si="14"/>
        <v>36151086</v>
      </c>
      <c r="Y39" s="1157">
        <f t="shared" si="14"/>
        <v>66366709</v>
      </c>
      <c r="Z39" s="1158">
        <f>SUM(M12,M39,Z12)</f>
        <v>78622568</v>
      </c>
      <c r="AA39" s="336"/>
    </row>
    <row r="40" spans="1:41" ht="15.6" customHeight="1" x14ac:dyDescent="0.15">
      <c r="B40" s="1397"/>
      <c r="C40" s="1398"/>
      <c r="D40" s="337" t="s">
        <v>172</v>
      </c>
      <c r="E40" s="1131">
        <f t="shared" ref="E40:M40" si="15">IF(E38=0,0,E39/E38)</f>
        <v>1733.4966467958272</v>
      </c>
      <c r="F40" s="1131">
        <f t="shared" si="15"/>
        <v>1728.0234173447113</v>
      </c>
      <c r="G40" s="1131">
        <f t="shared" si="15"/>
        <v>2061.7190422745975</v>
      </c>
      <c r="H40" s="1131">
        <f t="shared" si="15"/>
        <v>0</v>
      </c>
      <c r="I40" s="1131">
        <f t="shared" si="15"/>
        <v>1942.2908337978818</v>
      </c>
      <c r="J40" s="1131">
        <f t="shared" si="15"/>
        <v>1917.1935464378512</v>
      </c>
      <c r="K40" s="1133">
        <f t="shared" si="15"/>
        <v>1929.9568234219344</v>
      </c>
      <c r="L40" s="1134">
        <f t="shared" si="15"/>
        <v>1920.9431818181818</v>
      </c>
      <c r="M40" s="1135">
        <f t="shared" si="15"/>
        <v>1899.9051781737194</v>
      </c>
      <c r="N40" s="339"/>
      <c r="O40" s="1397"/>
      <c r="P40" s="1398"/>
      <c r="Q40" s="337" t="s">
        <v>172</v>
      </c>
      <c r="R40" s="1131">
        <f t="shared" ref="R40:Z40" si="16">IF(R38=0,0,R39/R38)</f>
        <v>1747.0986867270178</v>
      </c>
      <c r="S40" s="1131">
        <f t="shared" si="16"/>
        <v>1809.750478357553</v>
      </c>
      <c r="T40" s="1131">
        <f t="shared" si="16"/>
        <v>2059.0307128768668</v>
      </c>
      <c r="U40" s="1131">
        <f t="shared" si="16"/>
        <v>2112.6884632992524</v>
      </c>
      <c r="V40" s="1131">
        <f t="shared" si="16"/>
        <v>1989.1234408959399</v>
      </c>
      <c r="W40" s="1187">
        <f t="shared" si="16"/>
        <v>1936.8924855695711</v>
      </c>
      <c r="X40" s="1188">
        <f t="shared" si="16"/>
        <v>1957.996999452969</v>
      </c>
      <c r="Y40" s="1134">
        <f t="shared" si="16"/>
        <v>1891.4252939734724</v>
      </c>
      <c r="Z40" s="1135">
        <f t="shared" si="16"/>
        <v>1972.5272210904491</v>
      </c>
      <c r="AA40" s="339"/>
    </row>
    <row r="41" spans="1:41" ht="13.5" customHeight="1" x14ac:dyDescent="0.15">
      <c r="B41" s="1397"/>
      <c r="C41" s="1396">
        <v>4</v>
      </c>
      <c r="D41" s="332" t="s">
        <v>171</v>
      </c>
      <c r="E41" s="1058">
        <v>207</v>
      </c>
      <c r="F41" s="1058">
        <v>307</v>
      </c>
      <c r="G41" s="1058">
        <v>305</v>
      </c>
      <c r="H41" s="1058">
        <v>328</v>
      </c>
      <c r="I41" s="1058">
        <v>408</v>
      </c>
      <c r="J41" s="1058">
        <v>553</v>
      </c>
      <c r="K41" s="1065">
        <v>434</v>
      </c>
      <c r="L41" s="1066">
        <v>575</v>
      </c>
      <c r="M41" s="1067">
        <v>599</v>
      </c>
      <c r="N41" s="333"/>
      <c r="O41" s="1397"/>
      <c r="P41" s="1396">
        <v>4</v>
      </c>
      <c r="Q41" s="332" t="s">
        <v>171</v>
      </c>
      <c r="R41" s="1058">
        <f t="shared" ref="R41:Y43" si="17">SUM(E14,E41,R14)</f>
        <v>260</v>
      </c>
      <c r="S41" s="1058">
        <f t="shared" si="17"/>
        <v>413</v>
      </c>
      <c r="T41" s="1058">
        <f t="shared" si="17"/>
        <v>438</v>
      </c>
      <c r="U41" s="1058">
        <f t="shared" si="17"/>
        <v>453</v>
      </c>
      <c r="V41" s="1058">
        <f t="shared" si="17"/>
        <v>579</v>
      </c>
      <c r="W41" s="1093">
        <f t="shared" si="17"/>
        <v>747</v>
      </c>
      <c r="X41" s="1094">
        <f t="shared" si="17"/>
        <v>581</v>
      </c>
      <c r="Y41" s="1066">
        <f t="shared" si="17"/>
        <v>797</v>
      </c>
      <c r="Z41" s="1067">
        <f>SUM(M14,M41,Z14)</f>
        <v>895</v>
      </c>
      <c r="AA41" s="333"/>
    </row>
    <row r="42" spans="1:41" ht="13.5" customHeight="1" x14ac:dyDescent="0.15">
      <c r="B42" s="1397"/>
      <c r="C42" s="1397"/>
      <c r="D42" s="335" t="s">
        <v>169</v>
      </c>
      <c r="E42" s="1149">
        <v>100894.9</v>
      </c>
      <c r="F42" s="1149">
        <v>151635</v>
      </c>
      <c r="G42" s="1149">
        <v>150968.29999999999</v>
      </c>
      <c r="H42" s="1149">
        <v>166342.79999999999</v>
      </c>
      <c r="I42" s="1149">
        <v>211376.7</v>
      </c>
      <c r="J42" s="1149">
        <v>280339.20000000001</v>
      </c>
      <c r="K42" s="1156">
        <v>228256.5</v>
      </c>
      <c r="L42" s="1157">
        <v>299736.8</v>
      </c>
      <c r="M42" s="1158">
        <v>317722.3</v>
      </c>
      <c r="N42" s="333"/>
      <c r="O42" s="1397"/>
      <c r="P42" s="1397"/>
      <c r="Q42" s="335" t="s">
        <v>169</v>
      </c>
      <c r="R42" s="1149">
        <f t="shared" si="17"/>
        <v>127292.1</v>
      </c>
      <c r="S42" s="1149">
        <f t="shared" si="17"/>
        <v>204084.19999999998</v>
      </c>
      <c r="T42" s="1149">
        <f t="shared" si="17"/>
        <v>217901.4</v>
      </c>
      <c r="U42" s="1149">
        <f t="shared" si="17"/>
        <v>228699.4</v>
      </c>
      <c r="V42" s="1149">
        <f t="shared" si="17"/>
        <v>297635.8</v>
      </c>
      <c r="W42" s="1172">
        <f t="shared" si="17"/>
        <v>379416.3</v>
      </c>
      <c r="X42" s="1173">
        <f t="shared" si="17"/>
        <v>304703.3</v>
      </c>
      <c r="Y42" s="1157">
        <f t="shared" si="17"/>
        <v>417325.6</v>
      </c>
      <c r="Z42" s="1158">
        <f>SUM(M15,M42,Z15)</f>
        <v>473197.1</v>
      </c>
      <c r="AA42" s="333"/>
    </row>
    <row r="43" spans="1:41" ht="13.5" customHeight="1" x14ac:dyDescent="0.15">
      <c r="B43" s="1397"/>
      <c r="C43" s="1397"/>
      <c r="D43" s="335" t="s">
        <v>170</v>
      </c>
      <c r="E43" s="1149">
        <v>145394313</v>
      </c>
      <c r="F43" s="1149">
        <v>239780236</v>
      </c>
      <c r="G43" s="1149">
        <v>277016387</v>
      </c>
      <c r="H43" s="1149">
        <v>310884707</v>
      </c>
      <c r="I43" s="1167">
        <v>363197926</v>
      </c>
      <c r="J43" s="1149">
        <v>491744070</v>
      </c>
      <c r="K43" s="1156">
        <v>403234130</v>
      </c>
      <c r="L43" s="1157">
        <v>503037376</v>
      </c>
      <c r="M43" s="1158">
        <v>557788516</v>
      </c>
      <c r="N43" s="336"/>
      <c r="O43" s="1397"/>
      <c r="P43" s="1397"/>
      <c r="Q43" s="335" t="s">
        <v>170</v>
      </c>
      <c r="R43" s="1149">
        <f t="shared" si="17"/>
        <v>183750297</v>
      </c>
      <c r="S43" s="1149">
        <f t="shared" si="17"/>
        <v>322534751</v>
      </c>
      <c r="T43" s="1149">
        <f t="shared" si="17"/>
        <v>400374688</v>
      </c>
      <c r="U43" s="1149">
        <f t="shared" si="17"/>
        <v>429237877</v>
      </c>
      <c r="V43" s="1149">
        <f t="shared" si="17"/>
        <v>513565207</v>
      </c>
      <c r="W43" s="1172">
        <f t="shared" si="17"/>
        <v>664083051</v>
      </c>
      <c r="X43" s="1173">
        <f t="shared" si="17"/>
        <v>538545753</v>
      </c>
      <c r="Y43" s="1157">
        <f t="shared" si="17"/>
        <v>702153166</v>
      </c>
      <c r="Z43" s="1158">
        <f>SUM(M16,M43,Z16)</f>
        <v>834176453</v>
      </c>
      <c r="AA43" s="336"/>
    </row>
    <row r="44" spans="1:41" ht="15.6" customHeight="1" x14ac:dyDescent="0.15">
      <c r="B44" s="1397"/>
      <c r="C44" s="1398"/>
      <c r="D44" s="337" t="s">
        <v>172</v>
      </c>
      <c r="E44" s="1131">
        <f t="shared" ref="E44:M44" si="18">IF(E42=0,0,E43/E42)</f>
        <v>1441.0471986195537</v>
      </c>
      <c r="F44" s="1131">
        <f t="shared" si="18"/>
        <v>1581.2987502885219</v>
      </c>
      <c r="G44" s="1131">
        <f t="shared" si="18"/>
        <v>1834.9308232258031</v>
      </c>
      <c r="H44" s="1131">
        <f t="shared" si="18"/>
        <v>1868.9399661422076</v>
      </c>
      <c r="I44" s="1131">
        <f t="shared" si="18"/>
        <v>1718.2495800152051</v>
      </c>
      <c r="J44" s="1131">
        <f t="shared" si="18"/>
        <v>1754.1038499075405</v>
      </c>
      <c r="K44" s="1133">
        <f t="shared" si="18"/>
        <v>1766.5833393572582</v>
      </c>
      <c r="L44" s="1134">
        <f t="shared" si="18"/>
        <v>1678.2636499755786</v>
      </c>
      <c r="M44" s="1135">
        <f t="shared" si="18"/>
        <v>1755.5850376256246</v>
      </c>
      <c r="N44" s="339"/>
      <c r="O44" s="1397"/>
      <c r="P44" s="1398"/>
      <c r="Q44" s="337" t="s">
        <v>172</v>
      </c>
      <c r="R44" s="1131">
        <f t="shared" ref="R44:Z44" si="19">IF(R42=0,0,R43/R42)</f>
        <v>1443.5326072867051</v>
      </c>
      <c r="S44" s="1131">
        <f t="shared" si="19"/>
        <v>1580.4003984629874</v>
      </c>
      <c r="T44" s="1131">
        <f t="shared" si="19"/>
        <v>1837.4121873471213</v>
      </c>
      <c r="U44" s="1131">
        <f t="shared" si="19"/>
        <v>1876.8649021379156</v>
      </c>
      <c r="V44" s="1131">
        <f t="shared" si="19"/>
        <v>1725.4819715907831</v>
      </c>
      <c r="W44" s="1187">
        <f t="shared" si="19"/>
        <v>1750.2754915906355</v>
      </c>
      <c r="X44" s="1188">
        <f t="shared" si="19"/>
        <v>1767.4431258210857</v>
      </c>
      <c r="Y44" s="1134">
        <f t="shared" si="19"/>
        <v>1682.5068148227667</v>
      </c>
      <c r="Z44" s="1135">
        <f t="shared" si="19"/>
        <v>1762.8519976136795</v>
      </c>
      <c r="AA44" s="339"/>
    </row>
    <row r="45" spans="1:41" ht="13.5" customHeight="1" x14ac:dyDescent="0.15">
      <c r="B45" s="1397"/>
      <c r="C45" s="1396">
        <v>3</v>
      </c>
      <c r="D45" s="332" t="s">
        <v>171</v>
      </c>
      <c r="E45" s="1058">
        <v>1593</v>
      </c>
      <c r="F45" s="1058">
        <v>1533</v>
      </c>
      <c r="G45" s="1058">
        <v>1694</v>
      </c>
      <c r="H45" s="1058">
        <v>1683</v>
      </c>
      <c r="I45" s="1081">
        <v>1859</v>
      </c>
      <c r="J45" s="1058">
        <v>1903</v>
      </c>
      <c r="K45" s="1065">
        <v>1801</v>
      </c>
      <c r="L45" s="1066">
        <v>1603</v>
      </c>
      <c r="M45" s="1067">
        <v>1929</v>
      </c>
      <c r="N45" s="333"/>
      <c r="O45" s="1397"/>
      <c r="P45" s="1396">
        <v>3</v>
      </c>
      <c r="Q45" s="332" t="s">
        <v>171</v>
      </c>
      <c r="R45" s="1058">
        <f t="shared" ref="R45:Y47" si="20">SUM(E18,E45,R18)</f>
        <v>2022</v>
      </c>
      <c r="S45" s="1058">
        <f t="shared" si="20"/>
        <v>1980</v>
      </c>
      <c r="T45" s="1058">
        <f t="shared" si="20"/>
        <v>2155</v>
      </c>
      <c r="U45" s="1058">
        <f t="shared" si="20"/>
        <v>1971</v>
      </c>
      <c r="V45" s="1058">
        <f t="shared" si="20"/>
        <v>2335</v>
      </c>
      <c r="W45" s="1093">
        <f t="shared" si="20"/>
        <v>2407</v>
      </c>
      <c r="X45" s="1094">
        <f t="shared" si="20"/>
        <v>2259</v>
      </c>
      <c r="Y45" s="1066">
        <f t="shared" si="20"/>
        <v>2073</v>
      </c>
      <c r="Z45" s="1067">
        <f>SUM(M18,M45,Z18)</f>
        <v>2531</v>
      </c>
      <c r="AA45" s="333"/>
    </row>
    <row r="46" spans="1:41" ht="13.5" customHeight="1" x14ac:dyDescent="0.15">
      <c r="B46" s="1397"/>
      <c r="C46" s="1397"/>
      <c r="D46" s="335" t="s">
        <v>169</v>
      </c>
      <c r="E46" s="1149">
        <v>738421</v>
      </c>
      <c r="F46" s="1149">
        <v>725173.9</v>
      </c>
      <c r="G46" s="1149">
        <v>810268.6</v>
      </c>
      <c r="H46" s="1149">
        <v>819204.5</v>
      </c>
      <c r="I46" s="1149">
        <v>927228.2</v>
      </c>
      <c r="J46" s="1149">
        <v>942060.5</v>
      </c>
      <c r="K46" s="1156">
        <v>893252.1</v>
      </c>
      <c r="L46" s="1157">
        <v>807516.4</v>
      </c>
      <c r="M46" s="1158">
        <v>961926.9</v>
      </c>
      <c r="N46" s="333"/>
      <c r="O46" s="1397"/>
      <c r="P46" s="1397"/>
      <c r="Q46" s="335" t="s">
        <v>169</v>
      </c>
      <c r="R46" s="1149">
        <f t="shared" si="20"/>
        <v>946295.3</v>
      </c>
      <c r="S46" s="1149">
        <f t="shared" si="20"/>
        <v>943031.40000000014</v>
      </c>
      <c r="T46" s="1149">
        <f t="shared" si="20"/>
        <v>1035456.8999999999</v>
      </c>
      <c r="U46" s="1149">
        <f t="shared" si="20"/>
        <v>962651</v>
      </c>
      <c r="V46" s="1149">
        <f t="shared" si="20"/>
        <v>1170030.3999999999</v>
      </c>
      <c r="W46" s="1172">
        <f t="shared" si="20"/>
        <v>1196049.8</v>
      </c>
      <c r="X46" s="1173">
        <f t="shared" si="20"/>
        <v>1126009.1000000001</v>
      </c>
      <c r="Y46" s="1157">
        <f t="shared" si="20"/>
        <v>1048801.8</v>
      </c>
      <c r="Z46" s="1158">
        <f>SUM(M19,M46,Z19)</f>
        <v>1271980.3999999999</v>
      </c>
      <c r="AA46" s="333"/>
    </row>
    <row r="47" spans="1:41" ht="13.5" customHeight="1" x14ac:dyDescent="0.15">
      <c r="B47" s="1397"/>
      <c r="C47" s="1397"/>
      <c r="D47" s="335" t="s">
        <v>170</v>
      </c>
      <c r="E47" s="1149">
        <v>946201105</v>
      </c>
      <c r="F47" s="1149">
        <v>1024640889</v>
      </c>
      <c r="G47" s="1179">
        <v>1391732147</v>
      </c>
      <c r="H47" s="1179">
        <v>1407472475</v>
      </c>
      <c r="I47" s="1179">
        <v>1423746979</v>
      </c>
      <c r="J47" s="1179">
        <v>1529522853</v>
      </c>
      <c r="K47" s="1180">
        <v>1465417409</v>
      </c>
      <c r="L47" s="1181">
        <v>1258655107</v>
      </c>
      <c r="M47" s="1182">
        <v>1526842651</v>
      </c>
      <c r="N47" s="336"/>
      <c r="O47" s="1397"/>
      <c r="P47" s="1397"/>
      <c r="Q47" s="335" t="s">
        <v>170</v>
      </c>
      <c r="R47" s="1179">
        <f t="shared" si="20"/>
        <v>1203740648</v>
      </c>
      <c r="S47" s="1179">
        <f t="shared" si="20"/>
        <v>1326478307</v>
      </c>
      <c r="T47" s="1179">
        <f t="shared" si="20"/>
        <v>1769312792</v>
      </c>
      <c r="U47" s="1179">
        <f t="shared" si="20"/>
        <v>1648869510</v>
      </c>
      <c r="V47" s="1179">
        <f t="shared" si="20"/>
        <v>1782640217</v>
      </c>
      <c r="W47" s="1185">
        <f t="shared" si="20"/>
        <v>1925516005</v>
      </c>
      <c r="X47" s="1186">
        <f t="shared" si="20"/>
        <v>1837159427</v>
      </c>
      <c r="Y47" s="1181">
        <f t="shared" si="20"/>
        <v>1623441338</v>
      </c>
      <c r="Z47" s="1182">
        <f>SUM(M20,M47,Z20)</f>
        <v>2005793874</v>
      </c>
      <c r="AA47" s="336"/>
    </row>
    <row r="48" spans="1:41" ht="15.6" customHeight="1" x14ac:dyDescent="0.15">
      <c r="B48" s="1397"/>
      <c r="C48" s="1398"/>
      <c r="D48" s="337" t="s">
        <v>172</v>
      </c>
      <c r="E48" s="1131">
        <f t="shared" ref="E48:M48" si="21">IF(E46=0,0,E47/E46)</f>
        <v>1281.3843390152772</v>
      </c>
      <c r="F48" s="1131">
        <f t="shared" si="21"/>
        <v>1412.9588626948653</v>
      </c>
      <c r="G48" s="1131">
        <f t="shared" si="21"/>
        <v>1717.6182651036952</v>
      </c>
      <c r="H48" s="1131">
        <f t="shared" si="21"/>
        <v>1718.0966107974261</v>
      </c>
      <c r="I48" s="1131">
        <f t="shared" si="21"/>
        <v>1535.4871422159076</v>
      </c>
      <c r="J48" s="1131">
        <f t="shared" si="21"/>
        <v>1623.5930208304032</v>
      </c>
      <c r="K48" s="1133">
        <f t="shared" si="21"/>
        <v>1640.5418011331851</v>
      </c>
      <c r="L48" s="1134">
        <f t="shared" si="21"/>
        <v>1558.6743588117838</v>
      </c>
      <c r="M48" s="1135">
        <f t="shared" si="21"/>
        <v>1587.2751359796675</v>
      </c>
      <c r="N48" s="339"/>
      <c r="O48" s="1397"/>
      <c r="P48" s="1398"/>
      <c r="Q48" s="337" t="s">
        <v>172</v>
      </c>
      <c r="R48" s="1131">
        <f t="shared" ref="R48:Z48" si="22">IF(R46=0,0,R47/R46)</f>
        <v>1272.0560357850238</v>
      </c>
      <c r="S48" s="1131">
        <f t="shared" si="22"/>
        <v>1406.6109643857033</v>
      </c>
      <c r="T48" s="1131">
        <f t="shared" si="22"/>
        <v>1708.7266423160638</v>
      </c>
      <c r="U48" s="1131">
        <f t="shared" si="22"/>
        <v>1712.8424631564294</v>
      </c>
      <c r="V48" s="1131">
        <f t="shared" si="22"/>
        <v>1523.5845299404189</v>
      </c>
      <c r="W48" s="1187">
        <f t="shared" si="22"/>
        <v>1609.8961807443134</v>
      </c>
      <c r="X48" s="1188">
        <f t="shared" si="22"/>
        <v>1631.5671223260983</v>
      </c>
      <c r="Y48" s="1134">
        <f t="shared" si="22"/>
        <v>1547.9009837702413</v>
      </c>
      <c r="Z48" s="1135">
        <f t="shared" si="22"/>
        <v>1576.9062746564334</v>
      </c>
      <c r="AA48" s="339"/>
    </row>
    <row r="49" spans="1:29" ht="13.5" customHeight="1" x14ac:dyDescent="0.15">
      <c r="B49" s="1397"/>
      <c r="C49" s="1396">
        <v>2</v>
      </c>
      <c r="D49" s="332" t="s">
        <v>171</v>
      </c>
      <c r="E49" s="1058">
        <v>1990</v>
      </c>
      <c r="F49" s="1058">
        <v>1992</v>
      </c>
      <c r="G49" s="1058">
        <v>1973</v>
      </c>
      <c r="H49" s="1058">
        <v>2456</v>
      </c>
      <c r="I49" s="1058">
        <v>2307</v>
      </c>
      <c r="J49" s="1058">
        <v>2295</v>
      </c>
      <c r="K49" s="1065">
        <v>2526</v>
      </c>
      <c r="L49" s="1081">
        <v>1567</v>
      </c>
      <c r="M49" s="1067">
        <v>1808</v>
      </c>
      <c r="N49" s="333"/>
      <c r="O49" s="1397"/>
      <c r="P49" s="1396">
        <v>2</v>
      </c>
      <c r="Q49" s="332" t="s">
        <v>171</v>
      </c>
      <c r="R49" s="1058">
        <f t="shared" ref="R49:Y51" si="23">SUM(E22,E49,R22)</f>
        <v>3069</v>
      </c>
      <c r="S49" s="1058">
        <f t="shared" si="23"/>
        <v>2783</v>
      </c>
      <c r="T49" s="1058">
        <f t="shared" si="23"/>
        <v>2911</v>
      </c>
      <c r="U49" s="1058">
        <f t="shared" si="23"/>
        <v>3157</v>
      </c>
      <c r="V49" s="1058">
        <f t="shared" si="23"/>
        <v>3084</v>
      </c>
      <c r="W49" s="1093">
        <f t="shared" si="23"/>
        <v>3027</v>
      </c>
      <c r="X49" s="1094">
        <f t="shared" si="23"/>
        <v>3267</v>
      </c>
      <c r="Y49" s="1066">
        <f t="shared" si="23"/>
        <v>1980</v>
      </c>
      <c r="Z49" s="1067">
        <f>SUM(M22,M49,Z22)</f>
        <v>2368</v>
      </c>
      <c r="AA49" s="333"/>
    </row>
    <row r="50" spans="1:29" ht="13.5" customHeight="1" x14ac:dyDescent="0.15">
      <c r="B50" s="1397"/>
      <c r="C50" s="1397"/>
      <c r="D50" s="335" t="s">
        <v>169</v>
      </c>
      <c r="E50" s="1149">
        <v>872395.2</v>
      </c>
      <c r="F50" s="1149">
        <v>889185.2</v>
      </c>
      <c r="G50" s="1149">
        <v>885007.4</v>
      </c>
      <c r="H50" s="1149">
        <v>1134004</v>
      </c>
      <c r="I50" s="1167">
        <v>1092541.3</v>
      </c>
      <c r="J50" s="1149">
        <v>1092435.7</v>
      </c>
      <c r="K50" s="1156">
        <v>1204856.8</v>
      </c>
      <c r="L50" s="1168">
        <v>757124.7</v>
      </c>
      <c r="M50" s="1157">
        <v>857798.7</v>
      </c>
      <c r="N50" s="333"/>
      <c r="O50" s="1397"/>
      <c r="P50" s="1397"/>
      <c r="Q50" s="335" t="s">
        <v>169</v>
      </c>
      <c r="R50" s="1149">
        <f t="shared" si="23"/>
        <v>1357082</v>
      </c>
      <c r="S50" s="1149">
        <f t="shared" si="23"/>
        <v>1252007.1000000001</v>
      </c>
      <c r="T50" s="1149">
        <f t="shared" si="23"/>
        <v>1316290.3</v>
      </c>
      <c r="U50" s="1149">
        <f t="shared" si="23"/>
        <v>1468973.8</v>
      </c>
      <c r="V50" s="1149">
        <f t="shared" si="23"/>
        <v>1473500.4000000001</v>
      </c>
      <c r="W50" s="1172">
        <f t="shared" si="23"/>
        <v>1444397.7999999998</v>
      </c>
      <c r="X50" s="1173">
        <f t="shared" si="23"/>
        <v>1566438.7</v>
      </c>
      <c r="Y50" s="1157">
        <f t="shared" si="23"/>
        <v>958852</v>
      </c>
      <c r="Z50" s="1158">
        <f>SUM(M23,M50,Z23)</f>
        <v>1134049.3999999999</v>
      </c>
      <c r="AA50" s="333"/>
    </row>
    <row r="51" spans="1:29" ht="13.5" customHeight="1" x14ac:dyDescent="0.15">
      <c r="B51" s="1397"/>
      <c r="C51" s="1397"/>
      <c r="D51" s="335" t="s">
        <v>170</v>
      </c>
      <c r="E51" s="1149">
        <v>995995695</v>
      </c>
      <c r="F51" s="1149">
        <v>1127645137</v>
      </c>
      <c r="G51" s="1149">
        <v>1371434605</v>
      </c>
      <c r="H51" s="1149">
        <v>1715252940</v>
      </c>
      <c r="I51" s="1167">
        <v>1436589392</v>
      </c>
      <c r="J51" s="1149">
        <v>1604348219</v>
      </c>
      <c r="K51" s="1177">
        <v>1799601382</v>
      </c>
      <c r="L51" s="1183">
        <v>1055532691</v>
      </c>
      <c r="M51" s="1184">
        <v>1198144788</v>
      </c>
      <c r="N51" s="336"/>
      <c r="O51" s="1397"/>
      <c r="P51" s="1397"/>
      <c r="Q51" s="335" t="s">
        <v>170</v>
      </c>
      <c r="R51" s="1149">
        <f t="shared" si="23"/>
        <v>1529238128</v>
      </c>
      <c r="S51" s="1149">
        <f t="shared" si="23"/>
        <v>1574876905</v>
      </c>
      <c r="T51" s="1149">
        <f t="shared" si="23"/>
        <v>2017158303</v>
      </c>
      <c r="U51" s="1149">
        <f t="shared" si="23"/>
        <v>2205773642</v>
      </c>
      <c r="V51" s="1149">
        <f t="shared" si="23"/>
        <v>1907154827</v>
      </c>
      <c r="W51" s="1172">
        <f t="shared" si="23"/>
        <v>2093773501</v>
      </c>
      <c r="X51" s="1173">
        <f t="shared" si="23"/>
        <v>2320074371</v>
      </c>
      <c r="Y51" s="1157">
        <f t="shared" si="23"/>
        <v>1321043539</v>
      </c>
      <c r="Z51" s="1158">
        <f>SUM(M24,M51,Z24)</f>
        <v>1563424278</v>
      </c>
      <c r="AA51" s="336"/>
    </row>
    <row r="52" spans="1:29" ht="15.6" customHeight="1" x14ac:dyDescent="0.15">
      <c r="B52" s="1397"/>
      <c r="C52" s="1398"/>
      <c r="D52" s="337" t="s">
        <v>172</v>
      </c>
      <c r="E52" s="1131">
        <f t="shared" ref="E52:M52" si="24">IF(E50=0,0,E51/E50)</f>
        <v>1141.679476228205</v>
      </c>
      <c r="F52" s="1131">
        <f t="shared" si="24"/>
        <v>1268.1780319780403</v>
      </c>
      <c r="G52" s="1131">
        <f t="shared" si="24"/>
        <v>1549.6306641051815</v>
      </c>
      <c r="H52" s="1131">
        <f t="shared" si="24"/>
        <v>1512.5633948381135</v>
      </c>
      <c r="I52" s="1131">
        <f t="shared" si="24"/>
        <v>1314.9062575483415</v>
      </c>
      <c r="J52" s="1131">
        <f t="shared" si="24"/>
        <v>1468.5973911324941</v>
      </c>
      <c r="K52" s="1133">
        <f t="shared" si="24"/>
        <v>1493.6226296768214</v>
      </c>
      <c r="L52" s="1134">
        <f t="shared" si="24"/>
        <v>1394.1332134587606</v>
      </c>
      <c r="M52" s="1135">
        <f t="shared" si="24"/>
        <v>1396.7668498448413</v>
      </c>
      <c r="N52" s="339"/>
      <c r="O52" s="1397"/>
      <c r="P52" s="1398"/>
      <c r="Q52" s="337" t="s">
        <v>172</v>
      </c>
      <c r="R52" s="1131">
        <f t="shared" ref="R52:Z52" si="25">IF(R50=0,0,R51/R50)</f>
        <v>1126.8575723500865</v>
      </c>
      <c r="S52" s="1131">
        <f t="shared" si="25"/>
        <v>1257.8817684021119</v>
      </c>
      <c r="T52" s="1131">
        <f t="shared" si="25"/>
        <v>1532.457014231587</v>
      </c>
      <c r="U52" s="1131">
        <f t="shared" si="25"/>
        <v>1501.574529103242</v>
      </c>
      <c r="V52" s="1131">
        <f t="shared" si="25"/>
        <v>1294.3022119301766</v>
      </c>
      <c r="W52" s="1187">
        <f t="shared" si="25"/>
        <v>1449.5823110503216</v>
      </c>
      <c r="X52" s="1188">
        <f t="shared" si="25"/>
        <v>1481.114052532027</v>
      </c>
      <c r="Y52" s="1134">
        <f t="shared" si="25"/>
        <v>1377.7345607038417</v>
      </c>
      <c r="Z52" s="1135">
        <f t="shared" si="25"/>
        <v>1378.6209648362762</v>
      </c>
      <c r="AA52" s="339"/>
    </row>
    <row r="53" spans="1:29" ht="13.5" customHeight="1" x14ac:dyDescent="0.15">
      <c r="B53" s="1397"/>
      <c r="C53" s="1396">
        <v>1</v>
      </c>
      <c r="D53" s="332" t="s">
        <v>171</v>
      </c>
      <c r="E53" s="1058">
        <v>13</v>
      </c>
      <c r="F53" s="1058">
        <v>125</v>
      </c>
      <c r="G53" s="1058">
        <v>74</v>
      </c>
      <c r="H53" s="1058">
        <v>11</v>
      </c>
      <c r="I53" s="1081">
        <v>5</v>
      </c>
      <c r="J53" s="1058">
        <v>4</v>
      </c>
      <c r="K53" s="1065">
        <v>3</v>
      </c>
      <c r="L53" s="1066">
        <v>2</v>
      </c>
      <c r="M53" s="1067">
        <v>1</v>
      </c>
      <c r="N53" s="333"/>
      <c r="O53" s="1397"/>
      <c r="P53" s="1396">
        <v>1</v>
      </c>
      <c r="Q53" s="332" t="s">
        <v>171</v>
      </c>
      <c r="R53" s="1058">
        <f t="shared" ref="R53:Y55" si="26">SUM(E26,E53,R26)</f>
        <v>57</v>
      </c>
      <c r="S53" s="1058">
        <f t="shared" si="26"/>
        <v>444</v>
      </c>
      <c r="T53" s="1058">
        <f t="shared" si="26"/>
        <v>205</v>
      </c>
      <c r="U53" s="1058">
        <f t="shared" si="26"/>
        <v>27</v>
      </c>
      <c r="V53" s="1058">
        <f t="shared" si="26"/>
        <v>21</v>
      </c>
      <c r="W53" s="1093">
        <f t="shared" si="26"/>
        <v>28</v>
      </c>
      <c r="X53" s="1094">
        <f t="shared" si="26"/>
        <v>14</v>
      </c>
      <c r="Y53" s="1066">
        <f t="shared" si="26"/>
        <v>7</v>
      </c>
      <c r="Z53" s="1067">
        <f>SUM(M26,M53,Z26)</f>
        <v>8</v>
      </c>
      <c r="AA53" s="333"/>
    </row>
    <row r="54" spans="1:29" ht="13.5" customHeight="1" x14ac:dyDescent="0.15">
      <c r="B54" s="1397"/>
      <c r="C54" s="1397"/>
      <c r="D54" s="335" t="s">
        <v>169</v>
      </c>
      <c r="E54" s="1149">
        <v>4281.8</v>
      </c>
      <c r="F54" s="1149">
        <v>40140.1</v>
      </c>
      <c r="G54" s="1149">
        <v>23975.200000000001</v>
      </c>
      <c r="H54" s="1149">
        <v>4146.7</v>
      </c>
      <c r="I54" s="1149">
        <v>1797.8</v>
      </c>
      <c r="J54" s="1149">
        <v>1301.3</v>
      </c>
      <c r="K54" s="1156">
        <v>887.4</v>
      </c>
      <c r="L54" s="1157">
        <v>695.5</v>
      </c>
      <c r="M54" s="1158">
        <v>313.8</v>
      </c>
      <c r="N54" s="333"/>
      <c r="O54" s="1397"/>
      <c r="P54" s="1397"/>
      <c r="Q54" s="335" t="s">
        <v>169</v>
      </c>
      <c r="R54" s="1149">
        <f t="shared" si="26"/>
        <v>14522.7</v>
      </c>
      <c r="S54" s="1149">
        <f t="shared" si="26"/>
        <v>124749.5</v>
      </c>
      <c r="T54" s="1149">
        <f t="shared" si="26"/>
        <v>57438.7</v>
      </c>
      <c r="U54" s="1149">
        <f t="shared" si="26"/>
        <v>8265.0999999999985</v>
      </c>
      <c r="V54" s="1149">
        <f t="shared" si="26"/>
        <v>6052.9000000000005</v>
      </c>
      <c r="W54" s="1172">
        <f t="shared" si="26"/>
        <v>7139.9000000000005</v>
      </c>
      <c r="X54" s="1173">
        <f t="shared" si="26"/>
        <v>3103.6</v>
      </c>
      <c r="Y54" s="1157">
        <f t="shared" si="26"/>
        <v>2039</v>
      </c>
      <c r="Z54" s="1158">
        <f>SUM(M27,M54,Z27)</f>
        <v>1799.8</v>
      </c>
      <c r="AA54" s="333"/>
    </row>
    <row r="55" spans="1:29" ht="13.5" customHeight="1" x14ac:dyDescent="0.15">
      <c r="B55" s="1397"/>
      <c r="C55" s="1397"/>
      <c r="D55" s="335" t="s">
        <v>170</v>
      </c>
      <c r="E55" s="1149">
        <v>3587331</v>
      </c>
      <c r="F55" s="1149">
        <v>27081623</v>
      </c>
      <c r="G55" s="1149">
        <v>20481855</v>
      </c>
      <c r="H55" s="1149">
        <v>4320201</v>
      </c>
      <c r="I55" s="1149">
        <v>1542176</v>
      </c>
      <c r="J55" s="1149">
        <v>915730</v>
      </c>
      <c r="K55" s="1156">
        <v>617367</v>
      </c>
      <c r="L55" s="1157">
        <v>281513</v>
      </c>
      <c r="M55" s="1158">
        <v>212153</v>
      </c>
      <c r="N55" s="336"/>
      <c r="O55" s="1397"/>
      <c r="P55" s="1397"/>
      <c r="Q55" s="335" t="s">
        <v>170</v>
      </c>
      <c r="R55" s="1149">
        <f t="shared" si="26"/>
        <v>10084504</v>
      </c>
      <c r="S55" s="1149">
        <f t="shared" si="26"/>
        <v>82511160</v>
      </c>
      <c r="T55" s="1149">
        <f t="shared" si="26"/>
        <v>47192335</v>
      </c>
      <c r="U55" s="1149">
        <f t="shared" si="26"/>
        <v>7903518</v>
      </c>
      <c r="V55" s="1149">
        <f t="shared" si="26"/>
        <v>4794451</v>
      </c>
      <c r="W55" s="1172">
        <f t="shared" si="26"/>
        <v>5447438</v>
      </c>
      <c r="X55" s="1173">
        <f t="shared" si="26"/>
        <v>2170600</v>
      </c>
      <c r="Y55" s="1157">
        <f t="shared" si="26"/>
        <v>1492126</v>
      </c>
      <c r="Z55" s="1158">
        <f>SUM(M28,M55,Z28)</f>
        <v>1336793</v>
      </c>
      <c r="AA55" s="336"/>
    </row>
    <row r="56" spans="1:29" ht="15.6" customHeight="1" x14ac:dyDescent="0.15">
      <c r="B56" s="1397"/>
      <c r="C56" s="1398"/>
      <c r="D56" s="337" t="s">
        <v>172</v>
      </c>
      <c r="E56" s="1131">
        <f t="shared" ref="E56:J56" si="27">IF(E54=0,0,E55/E54)</f>
        <v>837.80909897706567</v>
      </c>
      <c r="F56" s="1131">
        <f t="shared" si="27"/>
        <v>674.67751699671896</v>
      </c>
      <c r="G56" s="1131">
        <f t="shared" si="27"/>
        <v>854.29339484133607</v>
      </c>
      <c r="H56" s="1131">
        <f t="shared" si="27"/>
        <v>1041.8407408300577</v>
      </c>
      <c r="I56" s="1131">
        <f t="shared" si="27"/>
        <v>857.81288241183677</v>
      </c>
      <c r="J56" s="1131">
        <f t="shared" si="27"/>
        <v>703.70398831937291</v>
      </c>
      <c r="K56" s="1133">
        <f>IF(K54=0,0,K55/K54)</f>
        <v>695.70317782285326</v>
      </c>
      <c r="L56" s="1134">
        <f>IF(L54=0,0,L55/L54)</f>
        <v>404.76347951114309</v>
      </c>
      <c r="M56" s="1135">
        <f>IF(M54=0,0,M55/M54)</f>
        <v>676.07711918419375</v>
      </c>
      <c r="N56" s="339"/>
      <c r="O56" s="1397"/>
      <c r="P56" s="1398"/>
      <c r="Q56" s="337" t="s">
        <v>172</v>
      </c>
      <c r="R56" s="1131">
        <f t="shared" ref="R56:Z56" si="28">IF(R54=0,0,R55/R54)</f>
        <v>694.39594565748791</v>
      </c>
      <c r="S56" s="1131">
        <f t="shared" si="28"/>
        <v>661.41475516935941</v>
      </c>
      <c r="T56" s="1131">
        <f t="shared" si="28"/>
        <v>821.61217088826879</v>
      </c>
      <c r="U56" s="1131">
        <f t="shared" si="28"/>
        <v>956.25195097458004</v>
      </c>
      <c r="V56" s="1131">
        <f t="shared" si="28"/>
        <v>792.09155941779966</v>
      </c>
      <c r="W56" s="1187">
        <f t="shared" si="28"/>
        <v>762.95718427428949</v>
      </c>
      <c r="X56" s="1188">
        <f t="shared" si="28"/>
        <v>699.38136357778069</v>
      </c>
      <c r="Y56" s="1134">
        <f t="shared" si="28"/>
        <v>731.79303580186365</v>
      </c>
      <c r="Z56" s="1135">
        <f t="shared" si="28"/>
        <v>742.74530503389269</v>
      </c>
      <c r="AA56" s="339"/>
    </row>
    <row r="57" spans="1:29" ht="13.5" customHeight="1" x14ac:dyDescent="0.15">
      <c r="B57" s="1397"/>
      <c r="C57" s="1396" t="s">
        <v>14</v>
      </c>
      <c r="D57" s="332" t="s">
        <v>171</v>
      </c>
      <c r="E57" s="1058">
        <f t="shared" ref="E57:J59" si="29">E37+E41+E45+E49+E53</f>
        <v>3805</v>
      </c>
      <c r="F57" s="1058">
        <f t="shared" si="29"/>
        <v>3959</v>
      </c>
      <c r="G57" s="1058">
        <f t="shared" si="29"/>
        <v>4047</v>
      </c>
      <c r="H57" s="1058">
        <f t="shared" si="29"/>
        <v>4478</v>
      </c>
      <c r="I57" s="1058">
        <f t="shared" si="29"/>
        <v>4590</v>
      </c>
      <c r="J57" s="1058">
        <f>J37+J41+J45+J49+J53</f>
        <v>4771</v>
      </c>
      <c r="K57" s="1065">
        <f t="shared" ref="K57:L59" si="30">K37+K41+K45+K49+K53</f>
        <v>4781</v>
      </c>
      <c r="L57" s="1066">
        <f t="shared" si="30"/>
        <v>3777</v>
      </c>
      <c r="M57" s="1067">
        <f>M37+M41+M45+M49+M53</f>
        <v>4369</v>
      </c>
      <c r="N57" s="488"/>
      <c r="O57" s="1397"/>
      <c r="P57" s="1396" t="s">
        <v>219</v>
      </c>
      <c r="Q57" s="332" t="s">
        <v>171</v>
      </c>
      <c r="R57" s="1058">
        <f t="shared" ref="R57:Z59" si="31">R37+R41+R45+R49+R53</f>
        <v>5411</v>
      </c>
      <c r="S57" s="1058">
        <f t="shared" si="31"/>
        <v>5628</v>
      </c>
      <c r="T57" s="1058">
        <f t="shared" si="31"/>
        <v>5711</v>
      </c>
      <c r="U57" s="1058">
        <f t="shared" si="31"/>
        <v>5613</v>
      </c>
      <c r="V57" s="1058">
        <f t="shared" si="31"/>
        <v>6045</v>
      </c>
      <c r="W57" s="1093">
        <f t="shared" si="31"/>
        <v>6231</v>
      </c>
      <c r="X57" s="1094">
        <f t="shared" si="31"/>
        <v>6156</v>
      </c>
      <c r="Y57" s="1066">
        <f t="shared" si="31"/>
        <v>4922</v>
      </c>
      <c r="Z57" s="1067">
        <f t="shared" si="31"/>
        <v>5875</v>
      </c>
      <c r="AA57" s="333"/>
      <c r="AC57" s="348"/>
    </row>
    <row r="58" spans="1:29" ht="13.5" customHeight="1" x14ac:dyDescent="0.15">
      <c r="B58" s="1397"/>
      <c r="C58" s="1397"/>
      <c r="D58" s="335" t="s">
        <v>169</v>
      </c>
      <c r="E58" s="1149">
        <f t="shared" si="29"/>
        <v>1717066.5</v>
      </c>
      <c r="F58" s="1149">
        <f t="shared" si="29"/>
        <v>1807142</v>
      </c>
      <c r="G58" s="1149">
        <f t="shared" si="29"/>
        <v>1870754.0999999999</v>
      </c>
      <c r="H58" s="1149">
        <f t="shared" si="29"/>
        <v>2123698</v>
      </c>
      <c r="I58" s="1149">
        <f t="shared" si="29"/>
        <v>2239222.5</v>
      </c>
      <c r="J58" s="1149">
        <f t="shared" si="29"/>
        <v>2324411.1999999997</v>
      </c>
      <c r="K58" s="1156">
        <f t="shared" si="30"/>
        <v>2336447.6</v>
      </c>
      <c r="L58" s="1157">
        <f t="shared" si="30"/>
        <v>1880913.4</v>
      </c>
      <c r="M58" s="1158">
        <f>M38+M42+M46+M50+M54</f>
        <v>2155721.6999999997</v>
      </c>
      <c r="N58" s="333"/>
      <c r="O58" s="1397"/>
      <c r="P58" s="1397"/>
      <c r="Q58" s="335" t="s">
        <v>169</v>
      </c>
      <c r="R58" s="1149">
        <f t="shared" si="31"/>
        <v>2446760.7000000002</v>
      </c>
      <c r="S58" s="1149">
        <f t="shared" si="31"/>
        <v>2527739.6</v>
      </c>
      <c r="T58" s="1149">
        <f t="shared" si="31"/>
        <v>2628152</v>
      </c>
      <c r="U58" s="1149">
        <f t="shared" si="31"/>
        <v>2671210.5000000005</v>
      </c>
      <c r="V58" s="1149">
        <f t="shared" si="31"/>
        <v>2961666.9</v>
      </c>
      <c r="W58" s="1172">
        <f t="shared" si="31"/>
        <v>3038316.6999999997</v>
      </c>
      <c r="X58" s="1173">
        <f>X38+X42+X46+X50+X54</f>
        <v>3018718.0000000005</v>
      </c>
      <c r="Y58" s="1157">
        <f t="shared" si="31"/>
        <v>2462106.6</v>
      </c>
      <c r="Z58" s="1158">
        <f t="shared" si="31"/>
        <v>2920885.4999999995</v>
      </c>
      <c r="AA58" s="333"/>
      <c r="AC58" s="348"/>
    </row>
    <row r="59" spans="1:29" ht="13.5" customHeight="1" x14ac:dyDescent="0.15">
      <c r="B59" s="1397"/>
      <c r="C59" s="1397"/>
      <c r="D59" s="335" t="s">
        <v>170</v>
      </c>
      <c r="E59" s="1149">
        <f>E39+E43+E47+E51+E55</f>
        <v>2093039526</v>
      </c>
      <c r="F59" s="1149">
        <f t="shared" si="29"/>
        <v>2420889387</v>
      </c>
      <c r="G59" s="1149">
        <f t="shared" si="29"/>
        <v>3061767189</v>
      </c>
      <c r="H59" s="1149">
        <f t="shared" si="29"/>
        <v>3437930323</v>
      </c>
      <c r="I59" s="1149">
        <f t="shared" si="29"/>
        <v>3237271146</v>
      </c>
      <c r="J59" s="1149">
        <f t="shared" si="29"/>
        <v>3642394690</v>
      </c>
      <c r="K59" s="1180">
        <f t="shared" si="30"/>
        <v>3686615855</v>
      </c>
      <c r="L59" s="1181">
        <f t="shared" si="30"/>
        <v>2847934427</v>
      </c>
      <c r="M59" s="1182">
        <f>M39+M43+M47+M51+M55</f>
        <v>3317110405</v>
      </c>
      <c r="N59" s="336"/>
      <c r="O59" s="1397"/>
      <c r="P59" s="1397"/>
      <c r="Q59" s="335" t="s">
        <v>170</v>
      </c>
      <c r="R59" s="1179">
        <f t="shared" si="31"/>
        <v>2929554076</v>
      </c>
      <c r="S59" s="1179">
        <f t="shared" si="31"/>
        <v>3313400152</v>
      </c>
      <c r="T59" s="1179">
        <f t="shared" si="31"/>
        <v>4236230368</v>
      </c>
      <c r="U59" s="1179">
        <f>U39+U43+U47+U51+U55</f>
        <v>4297322326</v>
      </c>
      <c r="V59" s="1179">
        <f t="shared" si="31"/>
        <v>4236892364</v>
      </c>
      <c r="W59" s="1185">
        <f t="shared" si="31"/>
        <v>4710731866</v>
      </c>
      <c r="X59" s="1186">
        <f t="shared" si="31"/>
        <v>4734101237</v>
      </c>
      <c r="Y59" s="1181">
        <f t="shared" si="31"/>
        <v>3714496878</v>
      </c>
      <c r="Z59" s="1182">
        <f t="shared" si="31"/>
        <v>4483353966</v>
      </c>
      <c r="AA59" s="336"/>
      <c r="AC59" s="348"/>
    </row>
    <row r="60" spans="1:29" ht="15.6" customHeight="1" x14ac:dyDescent="0.15">
      <c r="B60" s="1398"/>
      <c r="C60" s="1398"/>
      <c r="D60" s="337" t="s">
        <v>172</v>
      </c>
      <c r="E60" s="1131">
        <f t="shared" ref="E60:J60" si="32">IF(E58=0,0,E59/E58)</f>
        <v>1218.9624140940377</v>
      </c>
      <c r="F60" s="1131">
        <f t="shared" si="32"/>
        <v>1339.6232210861128</v>
      </c>
      <c r="G60" s="1131">
        <f t="shared" si="32"/>
        <v>1636.648658955231</v>
      </c>
      <c r="H60" s="1131">
        <f t="shared" si="32"/>
        <v>1618.8414374360195</v>
      </c>
      <c r="I60" s="1131">
        <f t="shared" si="32"/>
        <v>1445.7121371368858</v>
      </c>
      <c r="J60" s="1131">
        <f t="shared" si="32"/>
        <v>1567.0182151935942</v>
      </c>
      <c r="K60" s="1133">
        <f>IF(K58=0,0,K59/K58)</f>
        <v>1577.8722600070294</v>
      </c>
      <c r="L60" s="1134">
        <f>IF(L58=0,0,L59/L58)</f>
        <v>1514.1230994473217</v>
      </c>
      <c r="M60" s="1135">
        <f>IF(M58=0,0,M59/M58)</f>
        <v>1538.74704930604</v>
      </c>
      <c r="N60" s="339"/>
      <c r="O60" s="1398"/>
      <c r="P60" s="1398"/>
      <c r="Q60" s="337" t="s">
        <v>172</v>
      </c>
      <c r="R60" s="1131">
        <f t="shared" ref="R60:Z60" si="33">IF(R58=0,0,R59/R58)</f>
        <v>1197.3194092908227</v>
      </c>
      <c r="S60" s="1131">
        <f t="shared" si="33"/>
        <v>1310.8154621623207</v>
      </c>
      <c r="T60" s="1131">
        <f t="shared" si="33"/>
        <v>1611.8665769711949</v>
      </c>
      <c r="U60" s="1131">
        <f t="shared" si="33"/>
        <v>1608.7546548652751</v>
      </c>
      <c r="V60" s="1131">
        <f t="shared" si="33"/>
        <v>1430.5769376022672</v>
      </c>
      <c r="W60" s="1187">
        <f t="shared" si="33"/>
        <v>1550.4413565577283</v>
      </c>
      <c r="X60" s="1188">
        <f t="shared" si="33"/>
        <v>1568.2489179181359</v>
      </c>
      <c r="Y60" s="1134">
        <f t="shared" si="33"/>
        <v>1508.6661471115831</v>
      </c>
      <c r="Z60" s="1135">
        <f t="shared" si="33"/>
        <v>1534.9297211410719</v>
      </c>
      <c r="AA60" s="339"/>
    </row>
    <row r="61" spans="1:29" ht="9" customHeight="1" x14ac:dyDescent="0.15">
      <c r="B61" s="407"/>
      <c r="C61" s="407"/>
      <c r="D61" s="407"/>
      <c r="E61" s="407"/>
      <c r="F61" s="407"/>
      <c r="G61" s="407"/>
      <c r="H61" s="407"/>
      <c r="I61" s="407"/>
      <c r="J61" s="407"/>
      <c r="K61" s="407"/>
      <c r="L61" s="407"/>
      <c r="M61" s="407"/>
      <c r="N61" s="407"/>
      <c r="O61" s="407"/>
      <c r="P61" s="407"/>
      <c r="Q61" s="407"/>
      <c r="R61" s="407"/>
      <c r="S61" s="407"/>
      <c r="T61" s="407"/>
      <c r="U61" s="407"/>
      <c r="V61" s="407"/>
      <c r="W61" s="407"/>
      <c r="X61" s="407"/>
      <c r="Y61" s="407"/>
      <c r="Z61" s="407"/>
      <c r="AA61" s="407"/>
    </row>
    <row r="62" spans="1:29" ht="9" customHeight="1" x14ac:dyDescent="0.15">
      <c r="B62" s="407"/>
      <c r="C62" s="407"/>
      <c r="D62" s="407"/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07"/>
      <c r="P62" s="407"/>
      <c r="Q62" s="407"/>
      <c r="R62" s="407"/>
      <c r="S62" s="407"/>
      <c r="T62" s="407"/>
      <c r="U62" s="407"/>
      <c r="V62" s="407"/>
      <c r="W62" s="407"/>
      <c r="X62" s="407"/>
      <c r="Y62" s="407"/>
      <c r="Z62" s="407"/>
      <c r="AA62" s="407"/>
    </row>
    <row r="63" spans="1:29" x14ac:dyDescent="0.15">
      <c r="A63" s="1274" t="s">
        <v>546</v>
      </c>
      <c r="B63" s="1286"/>
      <c r="C63" s="1286"/>
      <c r="D63" s="1286"/>
      <c r="E63" s="1286"/>
      <c r="F63" s="1286"/>
      <c r="G63" s="1286"/>
      <c r="H63" s="1286"/>
      <c r="I63" s="1286"/>
      <c r="J63" s="1286"/>
      <c r="K63" s="1286"/>
      <c r="L63" s="1286"/>
      <c r="M63" s="1286"/>
      <c r="N63" s="1286"/>
      <c r="O63" s="1406">
        <v>44</v>
      </c>
      <c r="P63" s="1286"/>
      <c r="Q63" s="1286"/>
      <c r="R63" s="1286"/>
      <c r="S63" s="1286"/>
      <c r="T63" s="1286"/>
      <c r="U63" s="1286"/>
      <c r="V63" s="1286"/>
      <c r="W63" s="1286"/>
      <c r="X63" s="1286"/>
      <c r="Y63" s="1286"/>
      <c r="Z63" s="1286"/>
      <c r="AA63" s="1286"/>
    </row>
  </sheetData>
  <mergeCells count="34">
    <mergeCell ref="A63:N63"/>
    <mergeCell ref="O37:O60"/>
    <mergeCell ref="P37:P40"/>
    <mergeCell ref="P41:P44"/>
    <mergeCell ref="O63:AA63"/>
    <mergeCell ref="P45:P48"/>
    <mergeCell ref="P49:P52"/>
    <mergeCell ref="P53:P56"/>
    <mergeCell ref="P57:P60"/>
    <mergeCell ref="P18:P21"/>
    <mergeCell ref="P22:P25"/>
    <mergeCell ref="P26:P29"/>
    <mergeCell ref="P30:P33"/>
    <mergeCell ref="B8:D9"/>
    <mergeCell ref="C10:C13"/>
    <mergeCell ref="O8:Q9"/>
    <mergeCell ref="O10:O33"/>
    <mergeCell ref="P10:P13"/>
    <mergeCell ref="P14:P17"/>
    <mergeCell ref="C14:C17"/>
    <mergeCell ref="C18:C21"/>
    <mergeCell ref="B10:B33"/>
    <mergeCell ref="C22:C25"/>
    <mergeCell ref="C30:C33"/>
    <mergeCell ref="C26:C29"/>
    <mergeCell ref="B35:D36"/>
    <mergeCell ref="O35:Q36"/>
    <mergeCell ref="B37:B60"/>
    <mergeCell ref="C37:C40"/>
    <mergeCell ref="C41:C44"/>
    <mergeCell ref="C45:C48"/>
    <mergeCell ref="C49:C52"/>
    <mergeCell ref="C53:C56"/>
    <mergeCell ref="C57:C60"/>
  </mergeCells>
  <phoneticPr fontId="2"/>
  <conditionalFormatting sqref="G15:M15 G19:M19 G23:M23 G27:M27 G10:M11">
    <cfRule type="expression" dxfId="1" priority="1" stopIfTrue="1">
      <formula>iserror</formula>
    </cfRule>
  </conditionalFormatting>
  <pageMargins left="0" right="0" top="0" bottom="0" header="0" footer="0"/>
  <pageSetup paperSize="9" scale="96" orientation="portrait" r:id="rId1"/>
  <headerFooter alignWithMargins="0"/>
  <colBreaks count="1" manualBreakCount="1">
    <brk id="14" max="63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indexed="43"/>
  </sheetPr>
  <dimension ref="A1:Z75"/>
  <sheetViews>
    <sheetView showGridLines="0" view="pageBreakPreview" topLeftCell="A40" zoomScaleNormal="100" zoomScaleSheetLayoutView="100" workbookViewId="0">
      <selection activeCell="N64" sqref="N64"/>
    </sheetView>
  </sheetViews>
  <sheetFormatPr defaultRowHeight="13.5" x14ac:dyDescent="0.15"/>
  <cols>
    <col min="1" max="1" width="2.625" style="126" customWidth="1"/>
    <col min="2" max="3" width="3.125" style="126" customWidth="1"/>
    <col min="4" max="4" width="10.5" style="126" customWidth="1"/>
    <col min="5" max="13" width="9.125" style="126" customWidth="1"/>
    <col min="14" max="14" width="4.875" style="126" customWidth="1"/>
    <col min="15" max="16" width="3.125" style="126" customWidth="1"/>
    <col min="17" max="17" width="10.5" style="126" customWidth="1"/>
    <col min="18" max="26" width="9.125" style="126" customWidth="1"/>
    <col min="27" max="16384" width="9" style="126"/>
  </cols>
  <sheetData>
    <row r="1" spans="1:26" ht="24.95" customHeight="1" x14ac:dyDescent="0.15"/>
    <row r="2" spans="1:26" ht="24.95" customHeight="1" x14ac:dyDescent="0.15"/>
    <row r="3" spans="1:26" ht="18.75" x14ac:dyDescent="0.2">
      <c r="B3" s="279" t="s">
        <v>256</v>
      </c>
      <c r="C3" s="279"/>
      <c r="O3" s="279"/>
      <c r="P3" s="279"/>
    </row>
    <row r="4" spans="1:26" ht="8.1" customHeight="1" x14ac:dyDescent="0.2">
      <c r="B4" s="279"/>
      <c r="C4" s="279"/>
      <c r="O4" s="279"/>
      <c r="P4" s="279"/>
    </row>
    <row r="5" spans="1:26" ht="18" customHeight="1" x14ac:dyDescent="0.2">
      <c r="B5" s="280"/>
      <c r="C5" s="280"/>
      <c r="D5" s="279" t="s">
        <v>289</v>
      </c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80"/>
      <c r="P5" s="280"/>
      <c r="Q5" s="279"/>
      <c r="R5" s="279"/>
      <c r="S5" s="279"/>
      <c r="T5" s="279"/>
      <c r="U5" s="279"/>
      <c r="V5" s="279"/>
      <c r="W5" s="279"/>
      <c r="X5" s="279"/>
      <c r="Y5" s="279"/>
      <c r="Z5" s="279"/>
    </row>
    <row r="6" spans="1:26" ht="11.25" customHeight="1" x14ac:dyDescent="0.15">
      <c r="A6" s="324"/>
      <c r="B6" s="324"/>
      <c r="C6" s="324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1"/>
      <c r="O6" s="324"/>
      <c r="P6" s="324"/>
      <c r="Q6" s="280"/>
      <c r="R6" s="280"/>
      <c r="S6" s="280"/>
      <c r="T6" s="280"/>
      <c r="U6" s="280"/>
      <c r="V6" s="280"/>
      <c r="W6" s="280"/>
      <c r="X6" s="280"/>
      <c r="Y6" s="280"/>
      <c r="Z6" s="280"/>
    </row>
    <row r="7" spans="1:26" ht="6" customHeight="1" x14ac:dyDescent="0.2">
      <c r="A7" s="324"/>
      <c r="B7" s="195"/>
      <c r="C7" s="195"/>
      <c r="D7" s="325"/>
      <c r="E7" s="326"/>
      <c r="F7" s="326"/>
      <c r="G7" s="326"/>
      <c r="H7" s="326"/>
      <c r="I7" s="326"/>
      <c r="J7" s="326"/>
      <c r="K7" s="326"/>
      <c r="L7" s="326"/>
      <c r="M7" s="326"/>
      <c r="N7" s="477"/>
      <c r="O7" s="195"/>
      <c r="P7" s="195"/>
      <c r="Q7" s="325"/>
      <c r="R7" s="326"/>
      <c r="S7" s="326"/>
      <c r="T7" s="326"/>
      <c r="U7" s="326"/>
      <c r="V7" s="326"/>
      <c r="W7" s="326"/>
      <c r="X7" s="326"/>
      <c r="Y7" s="326"/>
      <c r="Z7" s="326"/>
    </row>
    <row r="8" spans="1:26" ht="13.15" customHeight="1" x14ac:dyDescent="0.15">
      <c r="A8" s="324"/>
      <c r="B8" s="1399" t="s">
        <v>234</v>
      </c>
      <c r="C8" s="1400"/>
      <c r="D8" s="1401"/>
      <c r="E8" s="478" t="s">
        <v>483</v>
      </c>
      <c r="F8" s="478" t="s">
        <v>483</v>
      </c>
      <c r="G8" s="478" t="s">
        <v>483</v>
      </c>
      <c r="H8" s="479" t="s">
        <v>483</v>
      </c>
      <c r="I8" s="479" t="s">
        <v>483</v>
      </c>
      <c r="J8" s="479" t="s">
        <v>483</v>
      </c>
      <c r="K8" s="653" t="s">
        <v>483</v>
      </c>
      <c r="L8" s="1269" t="s">
        <v>514</v>
      </c>
      <c r="M8" s="728" t="s">
        <v>514</v>
      </c>
      <c r="N8" s="331"/>
      <c r="O8" s="1399" t="s">
        <v>234</v>
      </c>
      <c r="P8" s="1400"/>
      <c r="Q8" s="1401"/>
      <c r="R8" s="478" t="s">
        <v>483</v>
      </c>
      <c r="S8" s="478" t="s">
        <v>483</v>
      </c>
      <c r="T8" s="478" t="s">
        <v>483</v>
      </c>
      <c r="U8" s="479" t="s">
        <v>483</v>
      </c>
      <c r="V8" s="479" t="s">
        <v>483</v>
      </c>
      <c r="W8" s="479" t="s">
        <v>483</v>
      </c>
      <c r="X8" s="653" t="s">
        <v>483</v>
      </c>
      <c r="Y8" s="1269" t="s">
        <v>514</v>
      </c>
      <c r="Z8" s="728" t="s">
        <v>514</v>
      </c>
    </row>
    <row r="9" spans="1:26" ht="13.15" customHeight="1" x14ac:dyDescent="0.15">
      <c r="A9" s="324"/>
      <c r="B9" s="1402"/>
      <c r="C9" s="1403"/>
      <c r="D9" s="1404"/>
      <c r="E9" s="396" t="s">
        <v>481</v>
      </c>
      <c r="F9" s="396" t="s">
        <v>480</v>
      </c>
      <c r="G9" s="397" t="s">
        <v>479</v>
      </c>
      <c r="H9" s="397" t="s">
        <v>466</v>
      </c>
      <c r="I9" s="401" t="s">
        <v>484</v>
      </c>
      <c r="J9" s="397" t="s">
        <v>487</v>
      </c>
      <c r="K9" s="654" t="s">
        <v>512</v>
      </c>
      <c r="L9" s="408" t="s">
        <v>515</v>
      </c>
      <c r="M9" s="729" t="s">
        <v>516</v>
      </c>
      <c r="N9" s="331"/>
      <c r="O9" s="1402"/>
      <c r="P9" s="1403"/>
      <c r="Q9" s="1404"/>
      <c r="R9" s="396" t="s">
        <v>481</v>
      </c>
      <c r="S9" s="396" t="s">
        <v>480</v>
      </c>
      <c r="T9" s="397" t="s">
        <v>479</v>
      </c>
      <c r="U9" s="397" t="s">
        <v>466</v>
      </c>
      <c r="V9" s="401" t="s">
        <v>484</v>
      </c>
      <c r="W9" s="397" t="s">
        <v>487</v>
      </c>
      <c r="X9" s="654" t="s">
        <v>512</v>
      </c>
      <c r="Y9" s="408" t="s">
        <v>515</v>
      </c>
      <c r="Z9" s="729" t="s">
        <v>516</v>
      </c>
    </row>
    <row r="10" spans="1:26" ht="13.5" customHeight="1" x14ac:dyDescent="0.15">
      <c r="A10" s="324"/>
      <c r="B10" s="1396" t="s">
        <v>209</v>
      </c>
      <c r="C10" s="1396">
        <v>5</v>
      </c>
      <c r="D10" s="332" t="s">
        <v>171</v>
      </c>
      <c r="E10" s="1057">
        <v>0</v>
      </c>
      <c r="F10" s="1058">
        <v>0</v>
      </c>
      <c r="G10" s="1059">
        <v>0</v>
      </c>
      <c r="H10" s="1060">
        <v>0</v>
      </c>
      <c r="I10" s="1060">
        <v>0</v>
      </c>
      <c r="J10" s="1060">
        <v>0</v>
      </c>
      <c r="K10" s="1061">
        <v>0</v>
      </c>
      <c r="L10" s="1062">
        <v>0</v>
      </c>
      <c r="M10" s="1063">
        <v>0</v>
      </c>
      <c r="N10" s="333"/>
      <c r="O10" s="1396" t="s">
        <v>2</v>
      </c>
      <c r="P10" s="1396">
        <v>5</v>
      </c>
      <c r="Q10" s="332" t="s">
        <v>171</v>
      </c>
      <c r="R10" s="1078">
        <v>0</v>
      </c>
      <c r="S10" s="1078">
        <v>0</v>
      </c>
      <c r="T10" s="1072">
        <v>0</v>
      </c>
      <c r="U10" s="1072">
        <v>0</v>
      </c>
      <c r="V10" s="1078">
        <v>0</v>
      </c>
      <c r="W10" s="1072">
        <v>0</v>
      </c>
      <c r="X10" s="1075">
        <v>0</v>
      </c>
      <c r="Y10" s="1079">
        <v>0</v>
      </c>
      <c r="Z10" s="1076">
        <v>0</v>
      </c>
    </row>
    <row r="11" spans="1:26" ht="13.5" customHeight="1" x14ac:dyDescent="0.15">
      <c r="A11" s="324"/>
      <c r="B11" s="1397"/>
      <c r="C11" s="1397"/>
      <c r="D11" s="335" t="s">
        <v>169</v>
      </c>
      <c r="E11" s="1148">
        <v>0</v>
      </c>
      <c r="F11" s="1149">
        <v>0</v>
      </c>
      <c r="G11" s="1150">
        <v>0</v>
      </c>
      <c r="H11" s="1151">
        <v>0</v>
      </c>
      <c r="I11" s="1150">
        <v>0</v>
      </c>
      <c r="J11" s="1150">
        <v>0</v>
      </c>
      <c r="K11" s="1152">
        <v>0</v>
      </c>
      <c r="L11" s="1153">
        <v>0</v>
      </c>
      <c r="M11" s="1154">
        <v>0</v>
      </c>
      <c r="N11" s="333"/>
      <c r="O11" s="1397"/>
      <c r="P11" s="1397"/>
      <c r="Q11" s="335" t="s">
        <v>169</v>
      </c>
      <c r="R11" s="1159">
        <v>0</v>
      </c>
      <c r="S11" s="1159">
        <v>0</v>
      </c>
      <c r="T11" s="1155">
        <v>0</v>
      </c>
      <c r="U11" s="1155">
        <v>0</v>
      </c>
      <c r="V11" s="1159">
        <v>0</v>
      </c>
      <c r="W11" s="1155">
        <v>0</v>
      </c>
      <c r="X11" s="1170">
        <v>0</v>
      </c>
      <c r="Y11" s="1162">
        <v>0</v>
      </c>
      <c r="Z11" s="1171">
        <v>0</v>
      </c>
    </row>
    <row r="12" spans="1:26" ht="13.5" customHeight="1" x14ac:dyDescent="0.15">
      <c r="A12" s="324"/>
      <c r="B12" s="1397"/>
      <c r="C12" s="1397"/>
      <c r="D12" s="335" t="s">
        <v>170</v>
      </c>
      <c r="E12" s="1148">
        <v>0</v>
      </c>
      <c r="F12" s="1149">
        <v>0</v>
      </c>
      <c r="G12" s="1149">
        <v>0</v>
      </c>
      <c r="H12" s="1148">
        <v>0</v>
      </c>
      <c r="I12" s="1149">
        <v>0</v>
      </c>
      <c r="J12" s="1149">
        <v>0</v>
      </c>
      <c r="K12" s="1156">
        <v>0</v>
      </c>
      <c r="L12" s="1157">
        <v>0</v>
      </c>
      <c r="M12" s="1158">
        <v>0</v>
      </c>
      <c r="N12" s="336"/>
      <c r="O12" s="1397"/>
      <c r="P12" s="1397"/>
      <c r="Q12" s="335" t="s">
        <v>170</v>
      </c>
      <c r="R12" s="1159">
        <v>0</v>
      </c>
      <c r="S12" s="1159">
        <v>0</v>
      </c>
      <c r="T12" s="1155">
        <v>0</v>
      </c>
      <c r="U12" s="1155">
        <v>0</v>
      </c>
      <c r="V12" s="1159">
        <v>0</v>
      </c>
      <c r="W12" s="1155">
        <v>0</v>
      </c>
      <c r="X12" s="1170">
        <v>0</v>
      </c>
      <c r="Y12" s="1162">
        <v>0</v>
      </c>
      <c r="Z12" s="1171">
        <v>0</v>
      </c>
    </row>
    <row r="13" spans="1:26" ht="15.6" customHeight="1" x14ac:dyDescent="0.15">
      <c r="A13" s="324"/>
      <c r="B13" s="1397"/>
      <c r="C13" s="1398"/>
      <c r="D13" s="337" t="s">
        <v>172</v>
      </c>
      <c r="E13" s="1131">
        <f t="shared" ref="E13:M13" si="0">IF(E11=0,0,E12/E11)</f>
        <v>0</v>
      </c>
      <c r="F13" s="1131">
        <f t="shared" si="0"/>
        <v>0</v>
      </c>
      <c r="G13" s="1131">
        <f t="shared" si="0"/>
        <v>0</v>
      </c>
      <c r="H13" s="1132">
        <f t="shared" si="0"/>
        <v>0</v>
      </c>
      <c r="I13" s="1131">
        <f t="shared" si="0"/>
        <v>0</v>
      </c>
      <c r="J13" s="1131">
        <f t="shared" si="0"/>
        <v>0</v>
      </c>
      <c r="K13" s="1133">
        <f t="shared" si="0"/>
        <v>0</v>
      </c>
      <c r="L13" s="1134">
        <f t="shared" si="0"/>
        <v>0</v>
      </c>
      <c r="M13" s="1135">
        <f t="shared" si="0"/>
        <v>0</v>
      </c>
      <c r="N13" s="339"/>
      <c r="O13" s="1397"/>
      <c r="P13" s="1398"/>
      <c r="Q13" s="337" t="s">
        <v>172</v>
      </c>
      <c r="R13" s="1131">
        <f t="shared" ref="R13:Z13" si="1">IF(R11=0,0,R12/R11)</f>
        <v>0</v>
      </c>
      <c r="S13" s="1131">
        <f t="shared" si="1"/>
        <v>0</v>
      </c>
      <c r="T13" s="1131">
        <f t="shared" si="1"/>
        <v>0</v>
      </c>
      <c r="U13" s="1132">
        <f t="shared" si="1"/>
        <v>0</v>
      </c>
      <c r="V13" s="1131">
        <f t="shared" si="1"/>
        <v>0</v>
      </c>
      <c r="W13" s="1131">
        <f t="shared" si="1"/>
        <v>0</v>
      </c>
      <c r="X13" s="1133">
        <f t="shared" si="1"/>
        <v>0</v>
      </c>
      <c r="Y13" s="1136">
        <f t="shared" si="1"/>
        <v>0</v>
      </c>
      <c r="Z13" s="1134">
        <f t="shared" si="1"/>
        <v>0</v>
      </c>
    </row>
    <row r="14" spans="1:26" ht="13.5" customHeight="1" x14ac:dyDescent="0.15">
      <c r="A14" s="324"/>
      <c r="B14" s="1397"/>
      <c r="C14" s="1396">
        <v>4</v>
      </c>
      <c r="D14" s="332" t="s">
        <v>171</v>
      </c>
      <c r="E14" s="1058">
        <v>0</v>
      </c>
      <c r="F14" s="1058">
        <v>0</v>
      </c>
      <c r="G14" s="1064">
        <v>0</v>
      </c>
      <c r="H14" s="1058">
        <v>0</v>
      </c>
      <c r="I14" s="1058">
        <v>0</v>
      </c>
      <c r="J14" s="1058">
        <v>0</v>
      </c>
      <c r="K14" s="1065">
        <v>0</v>
      </c>
      <c r="L14" s="1066">
        <v>0</v>
      </c>
      <c r="M14" s="1067">
        <v>0</v>
      </c>
      <c r="N14" s="333"/>
      <c r="O14" s="1397"/>
      <c r="P14" s="1396">
        <v>4</v>
      </c>
      <c r="Q14" s="332" t="s">
        <v>171</v>
      </c>
      <c r="R14" s="1072">
        <v>0</v>
      </c>
      <c r="S14" s="1058">
        <v>0</v>
      </c>
      <c r="T14" s="1058">
        <v>0</v>
      </c>
      <c r="U14" s="1058">
        <v>0</v>
      </c>
      <c r="V14" s="1058">
        <v>0</v>
      </c>
      <c r="W14" s="1058">
        <v>0</v>
      </c>
      <c r="X14" s="1065">
        <v>0</v>
      </c>
      <c r="Y14" s="1080">
        <v>0</v>
      </c>
      <c r="Z14" s="1066">
        <v>0</v>
      </c>
    </row>
    <row r="15" spans="1:26" ht="13.5" customHeight="1" x14ac:dyDescent="0.15">
      <c r="A15" s="324"/>
      <c r="B15" s="1397"/>
      <c r="C15" s="1397"/>
      <c r="D15" s="335" t="s">
        <v>169</v>
      </c>
      <c r="E15" s="1149">
        <v>0</v>
      </c>
      <c r="F15" s="1149">
        <v>0</v>
      </c>
      <c r="G15" s="1150">
        <v>0</v>
      </c>
      <c r="H15" s="1151">
        <v>0</v>
      </c>
      <c r="I15" s="1150">
        <v>0</v>
      </c>
      <c r="J15" s="1150">
        <v>0</v>
      </c>
      <c r="K15" s="1152">
        <v>0</v>
      </c>
      <c r="L15" s="1153">
        <v>0</v>
      </c>
      <c r="M15" s="1154">
        <v>0</v>
      </c>
      <c r="N15" s="333"/>
      <c r="O15" s="1397"/>
      <c r="P15" s="1397"/>
      <c r="Q15" s="335" t="s">
        <v>169</v>
      </c>
      <c r="R15" s="1155">
        <v>0</v>
      </c>
      <c r="S15" s="1149">
        <v>0</v>
      </c>
      <c r="T15" s="1149">
        <v>0</v>
      </c>
      <c r="U15" s="1149">
        <v>0</v>
      </c>
      <c r="V15" s="1148">
        <v>0</v>
      </c>
      <c r="W15" s="1149">
        <v>0</v>
      </c>
      <c r="X15" s="1156">
        <v>0</v>
      </c>
      <c r="Y15" s="1168">
        <v>0</v>
      </c>
      <c r="Z15" s="1157">
        <v>0</v>
      </c>
    </row>
    <row r="16" spans="1:26" ht="13.5" customHeight="1" x14ac:dyDescent="0.15">
      <c r="A16" s="324"/>
      <c r="B16" s="1397"/>
      <c r="C16" s="1397"/>
      <c r="D16" s="335" t="s">
        <v>170</v>
      </c>
      <c r="E16" s="1149">
        <v>0</v>
      </c>
      <c r="F16" s="1149">
        <v>0</v>
      </c>
      <c r="G16" s="1149">
        <v>0</v>
      </c>
      <c r="H16" s="1149">
        <v>0</v>
      </c>
      <c r="I16" s="1149">
        <v>0</v>
      </c>
      <c r="J16" s="1149">
        <v>0</v>
      </c>
      <c r="K16" s="1156">
        <v>0</v>
      </c>
      <c r="L16" s="1157">
        <v>0</v>
      </c>
      <c r="M16" s="1158">
        <v>0</v>
      </c>
      <c r="N16" s="336"/>
      <c r="O16" s="1397"/>
      <c r="P16" s="1397"/>
      <c r="Q16" s="335" t="s">
        <v>170</v>
      </c>
      <c r="R16" s="1155">
        <v>0</v>
      </c>
      <c r="S16" s="1149">
        <v>0</v>
      </c>
      <c r="T16" s="1149">
        <v>0</v>
      </c>
      <c r="U16" s="1149">
        <v>0</v>
      </c>
      <c r="V16" s="1149">
        <v>0</v>
      </c>
      <c r="W16" s="1149">
        <v>0</v>
      </c>
      <c r="X16" s="1156">
        <v>0</v>
      </c>
      <c r="Y16" s="1168">
        <v>0</v>
      </c>
      <c r="Z16" s="1157">
        <v>0</v>
      </c>
    </row>
    <row r="17" spans="1:26" ht="15.6" customHeight="1" x14ac:dyDescent="0.15">
      <c r="A17" s="324"/>
      <c r="B17" s="1397"/>
      <c r="C17" s="1398"/>
      <c r="D17" s="337" t="s">
        <v>172</v>
      </c>
      <c r="E17" s="1131">
        <f t="shared" ref="E17:M17" si="2">IF(E15=0,0,E16/E15)</f>
        <v>0</v>
      </c>
      <c r="F17" s="1131">
        <f t="shared" si="2"/>
        <v>0</v>
      </c>
      <c r="G17" s="1131">
        <f t="shared" si="2"/>
        <v>0</v>
      </c>
      <c r="H17" s="1132">
        <f t="shared" si="2"/>
        <v>0</v>
      </c>
      <c r="I17" s="1131">
        <f t="shared" si="2"/>
        <v>0</v>
      </c>
      <c r="J17" s="1131">
        <f t="shared" si="2"/>
        <v>0</v>
      </c>
      <c r="K17" s="1133">
        <f t="shared" si="2"/>
        <v>0</v>
      </c>
      <c r="L17" s="1134">
        <f t="shared" si="2"/>
        <v>0</v>
      </c>
      <c r="M17" s="1135">
        <f t="shared" si="2"/>
        <v>0</v>
      </c>
      <c r="N17" s="339"/>
      <c r="O17" s="1397"/>
      <c r="P17" s="1398"/>
      <c r="Q17" s="337" t="s">
        <v>172</v>
      </c>
      <c r="R17" s="1131">
        <f t="shared" ref="R17:Z17" si="3">IF(R15=0,0,R16/R15)</f>
        <v>0</v>
      </c>
      <c r="S17" s="1131">
        <f t="shared" si="3"/>
        <v>0</v>
      </c>
      <c r="T17" s="1131">
        <f t="shared" si="3"/>
        <v>0</v>
      </c>
      <c r="U17" s="1132">
        <f t="shared" si="3"/>
        <v>0</v>
      </c>
      <c r="V17" s="1131">
        <f t="shared" si="3"/>
        <v>0</v>
      </c>
      <c r="W17" s="1131">
        <f t="shared" si="3"/>
        <v>0</v>
      </c>
      <c r="X17" s="1133">
        <f t="shared" si="3"/>
        <v>0</v>
      </c>
      <c r="Y17" s="1136">
        <f t="shared" si="3"/>
        <v>0</v>
      </c>
      <c r="Z17" s="1134">
        <f t="shared" si="3"/>
        <v>0</v>
      </c>
    </row>
    <row r="18" spans="1:26" ht="13.5" customHeight="1" x14ac:dyDescent="0.15">
      <c r="A18" s="324"/>
      <c r="B18" s="1397"/>
      <c r="C18" s="1396">
        <v>3</v>
      </c>
      <c r="D18" s="332" t="s">
        <v>171</v>
      </c>
      <c r="E18" s="1058">
        <v>0</v>
      </c>
      <c r="F18" s="1058">
        <v>0</v>
      </c>
      <c r="G18" s="1064">
        <v>0</v>
      </c>
      <c r="H18" s="1058">
        <v>0</v>
      </c>
      <c r="I18" s="1058">
        <v>0</v>
      </c>
      <c r="J18" s="1058">
        <v>0</v>
      </c>
      <c r="K18" s="1065">
        <v>0</v>
      </c>
      <c r="L18" s="1066">
        <v>0</v>
      </c>
      <c r="M18" s="1067">
        <v>0</v>
      </c>
      <c r="N18" s="333"/>
      <c r="O18" s="1397"/>
      <c r="P18" s="1396">
        <v>3</v>
      </c>
      <c r="Q18" s="482" t="s">
        <v>171</v>
      </c>
      <c r="R18" s="1058">
        <v>17</v>
      </c>
      <c r="S18" s="1058">
        <v>5</v>
      </c>
      <c r="T18" s="1058">
        <v>6</v>
      </c>
      <c r="U18" s="1058">
        <v>0</v>
      </c>
      <c r="V18" s="1057">
        <v>6</v>
      </c>
      <c r="W18" s="1058">
        <v>2</v>
      </c>
      <c r="X18" s="1065">
        <v>1</v>
      </c>
      <c r="Y18" s="1080">
        <v>8</v>
      </c>
      <c r="Z18" s="1066">
        <v>2</v>
      </c>
    </row>
    <row r="19" spans="1:26" ht="13.5" customHeight="1" x14ac:dyDescent="0.15">
      <c r="A19" s="324"/>
      <c r="B19" s="1397"/>
      <c r="C19" s="1397"/>
      <c r="D19" s="335" t="s">
        <v>169</v>
      </c>
      <c r="E19" s="1149">
        <v>0</v>
      </c>
      <c r="F19" s="1149">
        <v>0</v>
      </c>
      <c r="G19" s="1150">
        <v>0</v>
      </c>
      <c r="H19" s="1150">
        <v>0</v>
      </c>
      <c r="I19" s="1150">
        <v>0</v>
      </c>
      <c r="J19" s="1150">
        <v>0</v>
      </c>
      <c r="K19" s="1152">
        <v>0</v>
      </c>
      <c r="L19" s="1153">
        <v>0</v>
      </c>
      <c r="M19" s="1154">
        <v>0</v>
      </c>
      <c r="N19" s="333"/>
      <c r="O19" s="1397"/>
      <c r="P19" s="1397"/>
      <c r="Q19" s="335" t="s">
        <v>169</v>
      </c>
      <c r="R19" s="1149">
        <v>7929.8</v>
      </c>
      <c r="S19" s="1149">
        <v>2310.8000000000002</v>
      </c>
      <c r="T19" s="1149">
        <v>2801.3</v>
      </c>
      <c r="U19" s="1149">
        <v>0</v>
      </c>
      <c r="V19" s="1148">
        <v>2666.2</v>
      </c>
      <c r="W19" s="1149">
        <v>867.2</v>
      </c>
      <c r="X19" s="1156">
        <v>465.3</v>
      </c>
      <c r="Y19" s="1168">
        <v>3914</v>
      </c>
      <c r="Z19" s="1157">
        <v>943.1</v>
      </c>
    </row>
    <row r="20" spans="1:26" ht="13.5" customHeight="1" x14ac:dyDescent="0.15">
      <c r="A20" s="324"/>
      <c r="B20" s="1397"/>
      <c r="C20" s="1397"/>
      <c r="D20" s="335" t="s">
        <v>170</v>
      </c>
      <c r="E20" s="1149">
        <v>0</v>
      </c>
      <c r="F20" s="1149">
        <v>0</v>
      </c>
      <c r="G20" s="1149">
        <v>0</v>
      </c>
      <c r="H20" s="1148">
        <v>0</v>
      </c>
      <c r="I20" s="1149">
        <v>0</v>
      </c>
      <c r="J20" s="1149">
        <v>0</v>
      </c>
      <c r="K20" s="1156">
        <v>0</v>
      </c>
      <c r="L20" s="1157">
        <v>0</v>
      </c>
      <c r="M20" s="1158">
        <v>0</v>
      </c>
      <c r="N20" s="336"/>
      <c r="O20" s="1397"/>
      <c r="P20" s="1397"/>
      <c r="Q20" s="335" t="s">
        <v>170</v>
      </c>
      <c r="R20" s="1149">
        <v>6931014</v>
      </c>
      <c r="S20" s="1149">
        <v>2107215</v>
      </c>
      <c r="T20" s="1149">
        <v>3243245</v>
      </c>
      <c r="U20" s="1149">
        <v>0</v>
      </c>
      <c r="V20" s="1149">
        <v>2982460</v>
      </c>
      <c r="W20" s="1149">
        <v>1063051</v>
      </c>
      <c r="X20" s="1177">
        <v>556294</v>
      </c>
      <c r="Y20" s="1168">
        <v>4014724</v>
      </c>
      <c r="Z20" s="1157">
        <v>1053135</v>
      </c>
    </row>
    <row r="21" spans="1:26" ht="13.15" customHeight="1" x14ac:dyDescent="0.15">
      <c r="A21" s="324"/>
      <c r="B21" s="1397"/>
      <c r="C21" s="1398"/>
      <c r="D21" s="337" t="s">
        <v>172</v>
      </c>
      <c r="E21" s="1131">
        <f t="shared" ref="E21:M21" si="4">IF(E19=0,0,E20/E19)</f>
        <v>0</v>
      </c>
      <c r="F21" s="1131">
        <f t="shared" si="4"/>
        <v>0</v>
      </c>
      <c r="G21" s="1131">
        <f t="shared" si="4"/>
        <v>0</v>
      </c>
      <c r="H21" s="1132">
        <f t="shared" si="4"/>
        <v>0</v>
      </c>
      <c r="I21" s="1131">
        <f t="shared" si="4"/>
        <v>0</v>
      </c>
      <c r="J21" s="1131">
        <f t="shared" si="4"/>
        <v>0</v>
      </c>
      <c r="K21" s="1133">
        <f t="shared" si="4"/>
        <v>0</v>
      </c>
      <c r="L21" s="1134">
        <f t="shared" si="4"/>
        <v>0</v>
      </c>
      <c r="M21" s="1135">
        <f t="shared" si="4"/>
        <v>0</v>
      </c>
      <c r="N21" s="339"/>
      <c r="O21" s="1397"/>
      <c r="P21" s="1398"/>
      <c r="Q21" s="337" t="s">
        <v>172</v>
      </c>
      <c r="R21" s="1131">
        <f t="shared" ref="R21:Z21" si="5">IF(R19=0,0,R20/R19)</f>
        <v>874.04650810865337</v>
      </c>
      <c r="S21" s="1131">
        <f t="shared" si="5"/>
        <v>911.89847671801965</v>
      </c>
      <c r="T21" s="1131">
        <f t="shared" si="5"/>
        <v>1157.7642523114268</v>
      </c>
      <c r="U21" s="1132">
        <f t="shared" si="5"/>
        <v>0</v>
      </c>
      <c r="V21" s="1131">
        <f t="shared" si="5"/>
        <v>1118.6182581951841</v>
      </c>
      <c r="W21" s="1131">
        <f t="shared" si="5"/>
        <v>1225.842942804428</v>
      </c>
      <c r="X21" s="1133">
        <f t="shared" si="5"/>
        <v>1195.5598538577262</v>
      </c>
      <c r="Y21" s="1136">
        <f t="shared" si="5"/>
        <v>1025.7342871742462</v>
      </c>
      <c r="Z21" s="1134">
        <f t="shared" si="5"/>
        <v>1116.6737355529635</v>
      </c>
    </row>
    <row r="22" spans="1:26" ht="13.5" customHeight="1" x14ac:dyDescent="0.15">
      <c r="A22" s="324"/>
      <c r="B22" s="1397"/>
      <c r="C22" s="1396">
        <v>2</v>
      </c>
      <c r="D22" s="332" t="s">
        <v>171</v>
      </c>
      <c r="E22" s="1058">
        <v>0</v>
      </c>
      <c r="F22" s="1058">
        <v>0</v>
      </c>
      <c r="G22" s="1064">
        <v>0</v>
      </c>
      <c r="H22" s="1068">
        <v>0</v>
      </c>
      <c r="I22" s="1058">
        <v>0</v>
      </c>
      <c r="J22" s="1058">
        <v>0</v>
      </c>
      <c r="K22" s="1069">
        <v>0</v>
      </c>
      <c r="L22" s="1070">
        <v>0</v>
      </c>
      <c r="M22" s="1071">
        <v>0</v>
      </c>
      <c r="N22" s="333"/>
      <c r="O22" s="1397"/>
      <c r="P22" s="1396">
        <v>2</v>
      </c>
      <c r="Q22" s="482" t="s">
        <v>171</v>
      </c>
      <c r="R22" s="1058">
        <v>1189</v>
      </c>
      <c r="S22" s="1058">
        <v>1056</v>
      </c>
      <c r="T22" s="1058">
        <v>841</v>
      </c>
      <c r="U22" s="1058">
        <v>639</v>
      </c>
      <c r="V22" s="1057">
        <v>802</v>
      </c>
      <c r="W22" s="1058">
        <v>717</v>
      </c>
      <c r="X22" s="1065">
        <v>731</v>
      </c>
      <c r="Y22" s="1080">
        <v>529</v>
      </c>
      <c r="Z22" s="1066">
        <v>493</v>
      </c>
    </row>
    <row r="23" spans="1:26" ht="13.5" customHeight="1" x14ac:dyDescent="0.15">
      <c r="A23" s="324"/>
      <c r="B23" s="1397"/>
      <c r="C23" s="1397"/>
      <c r="D23" s="335" t="s">
        <v>169</v>
      </c>
      <c r="E23" s="1149">
        <v>0</v>
      </c>
      <c r="F23" s="1149">
        <v>0</v>
      </c>
      <c r="G23" s="1150">
        <v>0</v>
      </c>
      <c r="H23" s="1151">
        <v>0</v>
      </c>
      <c r="I23" s="1150">
        <v>0</v>
      </c>
      <c r="J23" s="1150">
        <v>0</v>
      </c>
      <c r="K23" s="1152">
        <v>0</v>
      </c>
      <c r="L23" s="1153">
        <v>0</v>
      </c>
      <c r="M23" s="1154">
        <v>0</v>
      </c>
      <c r="N23" s="333"/>
      <c r="O23" s="1397"/>
      <c r="P23" s="1397"/>
      <c r="Q23" s="335" t="s">
        <v>169</v>
      </c>
      <c r="R23" s="1149">
        <v>493378.1</v>
      </c>
      <c r="S23" s="1149">
        <v>422027.1</v>
      </c>
      <c r="T23" s="1149">
        <v>355464.6</v>
      </c>
      <c r="U23" s="1149">
        <v>275366.2</v>
      </c>
      <c r="V23" s="1148">
        <v>342652.9</v>
      </c>
      <c r="W23" s="1149">
        <v>296709.40000000002</v>
      </c>
      <c r="X23" s="1156">
        <v>301674.59999999998</v>
      </c>
      <c r="Y23" s="1168">
        <v>223402.3</v>
      </c>
      <c r="Z23" s="1157">
        <v>200661.6</v>
      </c>
    </row>
    <row r="24" spans="1:26" ht="13.5" customHeight="1" x14ac:dyDescent="0.15">
      <c r="A24" s="324"/>
      <c r="B24" s="1397"/>
      <c r="C24" s="1397"/>
      <c r="D24" s="335" t="s">
        <v>170</v>
      </c>
      <c r="E24" s="1149">
        <v>0</v>
      </c>
      <c r="F24" s="1149">
        <v>0</v>
      </c>
      <c r="G24" s="1149">
        <v>0</v>
      </c>
      <c r="H24" s="1148">
        <v>0</v>
      </c>
      <c r="I24" s="1149">
        <v>0</v>
      </c>
      <c r="J24" s="1149">
        <v>0</v>
      </c>
      <c r="K24" s="1156">
        <v>0</v>
      </c>
      <c r="L24" s="1157">
        <v>0</v>
      </c>
      <c r="M24" s="1158">
        <v>0</v>
      </c>
      <c r="N24" s="336"/>
      <c r="O24" s="1397"/>
      <c r="P24" s="1397"/>
      <c r="Q24" s="335" t="s">
        <v>170</v>
      </c>
      <c r="R24" s="1149">
        <v>356387297</v>
      </c>
      <c r="S24" s="1149">
        <v>334723420</v>
      </c>
      <c r="T24" s="1149">
        <v>351002527</v>
      </c>
      <c r="U24" s="1149">
        <v>255279777</v>
      </c>
      <c r="V24" s="1149">
        <v>303960998</v>
      </c>
      <c r="W24" s="1149">
        <v>258529668</v>
      </c>
      <c r="X24" s="1156">
        <v>249820487</v>
      </c>
      <c r="Y24" s="1168">
        <v>180593743</v>
      </c>
      <c r="Z24" s="1157">
        <v>161394120</v>
      </c>
    </row>
    <row r="25" spans="1:26" ht="15.6" customHeight="1" x14ac:dyDescent="0.15">
      <c r="A25" s="324"/>
      <c r="B25" s="1397"/>
      <c r="C25" s="1398"/>
      <c r="D25" s="337" t="s">
        <v>172</v>
      </c>
      <c r="E25" s="1131">
        <f t="shared" ref="E25:M25" si="6">IF(E23=0,0,E24/E23)</f>
        <v>0</v>
      </c>
      <c r="F25" s="1131">
        <f t="shared" si="6"/>
        <v>0</v>
      </c>
      <c r="G25" s="1131">
        <f t="shared" si="6"/>
        <v>0</v>
      </c>
      <c r="H25" s="1131">
        <f t="shared" si="6"/>
        <v>0</v>
      </c>
      <c r="I25" s="1131">
        <f t="shared" si="6"/>
        <v>0</v>
      </c>
      <c r="J25" s="1131">
        <f t="shared" si="6"/>
        <v>0</v>
      </c>
      <c r="K25" s="1133">
        <f t="shared" si="6"/>
        <v>0</v>
      </c>
      <c r="L25" s="1134">
        <f t="shared" si="6"/>
        <v>0</v>
      </c>
      <c r="M25" s="1135">
        <f t="shared" si="6"/>
        <v>0</v>
      </c>
      <c r="N25" s="339"/>
      <c r="O25" s="1397"/>
      <c r="P25" s="1398"/>
      <c r="Q25" s="337" t="s">
        <v>172</v>
      </c>
      <c r="R25" s="1131">
        <f t="shared" ref="R25:Z25" si="7">IF(R23=0,0,R24/R23)</f>
        <v>722.34113553074212</v>
      </c>
      <c r="S25" s="1131">
        <f t="shared" si="7"/>
        <v>793.13252632354659</v>
      </c>
      <c r="T25" s="1131">
        <f t="shared" si="7"/>
        <v>987.44720852653131</v>
      </c>
      <c r="U25" s="1132">
        <f t="shared" si="7"/>
        <v>927.05559723742419</v>
      </c>
      <c r="V25" s="1131">
        <f t="shared" si="7"/>
        <v>887.08135258741424</v>
      </c>
      <c r="W25" s="1131">
        <f t="shared" si="7"/>
        <v>871.3228094559862</v>
      </c>
      <c r="X25" s="1133">
        <f t="shared" si="7"/>
        <v>828.11243306529627</v>
      </c>
      <c r="Y25" s="1136">
        <f t="shared" si="7"/>
        <v>808.3790677177451</v>
      </c>
      <c r="Z25" s="1134">
        <f t="shared" si="7"/>
        <v>804.30994270951692</v>
      </c>
    </row>
    <row r="26" spans="1:26" ht="13.5" customHeight="1" x14ac:dyDescent="0.15">
      <c r="A26" s="324"/>
      <c r="B26" s="1397"/>
      <c r="C26" s="1396">
        <v>1</v>
      </c>
      <c r="D26" s="332" t="s">
        <v>171</v>
      </c>
      <c r="E26" s="1058">
        <v>0</v>
      </c>
      <c r="F26" s="1072">
        <v>0</v>
      </c>
      <c r="G26" s="1073">
        <v>0</v>
      </c>
      <c r="H26" s="1074">
        <v>0</v>
      </c>
      <c r="I26" s="1072">
        <v>0</v>
      </c>
      <c r="J26" s="1072">
        <v>0</v>
      </c>
      <c r="K26" s="1075">
        <v>0</v>
      </c>
      <c r="L26" s="1076">
        <v>0</v>
      </c>
      <c r="M26" s="1077">
        <v>0</v>
      </c>
      <c r="N26" s="333"/>
      <c r="O26" s="1397"/>
      <c r="P26" s="1396">
        <v>1</v>
      </c>
      <c r="Q26" s="332" t="s">
        <v>171</v>
      </c>
      <c r="R26" s="1058">
        <v>1596</v>
      </c>
      <c r="S26" s="1058">
        <v>1967</v>
      </c>
      <c r="T26" s="1058">
        <v>2213</v>
      </c>
      <c r="U26" s="1058">
        <v>1758</v>
      </c>
      <c r="V26" s="1058">
        <v>1375</v>
      </c>
      <c r="W26" s="1058">
        <v>1373</v>
      </c>
      <c r="X26" s="1065">
        <v>1223</v>
      </c>
      <c r="Y26" s="1080">
        <v>1271</v>
      </c>
      <c r="Z26" s="1066">
        <v>1085</v>
      </c>
    </row>
    <row r="27" spans="1:26" ht="13.5" customHeight="1" x14ac:dyDescent="0.15">
      <c r="A27" s="324"/>
      <c r="B27" s="1397"/>
      <c r="C27" s="1397"/>
      <c r="D27" s="335" t="s">
        <v>169</v>
      </c>
      <c r="E27" s="1149">
        <v>0</v>
      </c>
      <c r="F27" s="1155">
        <v>0</v>
      </c>
      <c r="G27" s="1150">
        <v>0</v>
      </c>
      <c r="H27" s="1150">
        <v>0</v>
      </c>
      <c r="I27" s="1150">
        <v>0</v>
      </c>
      <c r="J27" s="1150">
        <v>0</v>
      </c>
      <c r="K27" s="1152">
        <v>0</v>
      </c>
      <c r="L27" s="1153">
        <v>0</v>
      </c>
      <c r="M27" s="1154">
        <v>0</v>
      </c>
      <c r="N27" s="333"/>
      <c r="O27" s="1397"/>
      <c r="P27" s="1397"/>
      <c r="Q27" s="335" t="s">
        <v>169</v>
      </c>
      <c r="R27" s="1149">
        <v>456274.8</v>
      </c>
      <c r="S27" s="1149">
        <v>550911.80000000005</v>
      </c>
      <c r="T27" s="1149">
        <v>616163.4</v>
      </c>
      <c r="U27" s="1149">
        <v>503032</v>
      </c>
      <c r="V27" s="1148">
        <v>393531.3</v>
      </c>
      <c r="W27" s="1149">
        <v>399353.59999999998</v>
      </c>
      <c r="X27" s="1156">
        <v>344941.9</v>
      </c>
      <c r="Y27" s="1168">
        <v>368078.2</v>
      </c>
      <c r="Z27" s="1157">
        <v>315767</v>
      </c>
    </row>
    <row r="28" spans="1:26" ht="13.5" customHeight="1" x14ac:dyDescent="0.15">
      <c r="A28" s="324"/>
      <c r="B28" s="1397"/>
      <c r="C28" s="1397"/>
      <c r="D28" s="335" t="s">
        <v>170</v>
      </c>
      <c r="E28" s="1149">
        <v>0</v>
      </c>
      <c r="F28" s="1155">
        <v>0</v>
      </c>
      <c r="G28" s="1149">
        <v>0</v>
      </c>
      <c r="H28" s="1149">
        <v>0</v>
      </c>
      <c r="I28" s="1149">
        <v>0</v>
      </c>
      <c r="J28" s="1149">
        <v>0</v>
      </c>
      <c r="K28" s="1156">
        <v>0</v>
      </c>
      <c r="L28" s="1157">
        <v>0</v>
      </c>
      <c r="M28" s="1158">
        <v>0</v>
      </c>
      <c r="N28" s="336"/>
      <c r="O28" s="1397"/>
      <c r="P28" s="1397"/>
      <c r="Q28" s="335" t="s">
        <v>170</v>
      </c>
      <c r="R28" s="1149">
        <v>232119874</v>
      </c>
      <c r="S28" s="1149">
        <v>342711237</v>
      </c>
      <c r="T28" s="1149">
        <v>430296359</v>
      </c>
      <c r="U28" s="1149">
        <v>292184857</v>
      </c>
      <c r="V28" s="1149">
        <v>207559049</v>
      </c>
      <c r="W28" s="1149">
        <v>236218368</v>
      </c>
      <c r="X28" s="1156">
        <v>218596653</v>
      </c>
      <c r="Y28" s="1168">
        <v>227923292</v>
      </c>
      <c r="Z28" s="1157">
        <v>178565748</v>
      </c>
    </row>
    <row r="29" spans="1:26" ht="15.6" customHeight="1" x14ac:dyDescent="0.15">
      <c r="A29" s="324"/>
      <c r="B29" s="1397"/>
      <c r="C29" s="1398"/>
      <c r="D29" s="337" t="s">
        <v>172</v>
      </c>
      <c r="E29" s="1131">
        <f t="shared" ref="E29:M29" si="8">IF(E27=0,0,E28/E27)</f>
        <v>0</v>
      </c>
      <c r="F29" s="1131">
        <f t="shared" si="8"/>
        <v>0</v>
      </c>
      <c r="G29" s="1131">
        <f t="shared" si="8"/>
        <v>0</v>
      </c>
      <c r="H29" s="1131">
        <f t="shared" si="8"/>
        <v>0</v>
      </c>
      <c r="I29" s="1131">
        <f t="shared" si="8"/>
        <v>0</v>
      </c>
      <c r="J29" s="1131">
        <f t="shared" si="8"/>
        <v>0</v>
      </c>
      <c r="K29" s="1133">
        <f t="shared" si="8"/>
        <v>0</v>
      </c>
      <c r="L29" s="1134">
        <f t="shared" si="8"/>
        <v>0</v>
      </c>
      <c r="M29" s="1135">
        <f t="shared" si="8"/>
        <v>0</v>
      </c>
      <c r="N29" s="339"/>
      <c r="O29" s="1397"/>
      <c r="P29" s="1398"/>
      <c r="Q29" s="337" t="s">
        <v>172</v>
      </c>
      <c r="R29" s="1131">
        <f t="shared" ref="R29:W29" si="9">IF(R27=0,0,R28/R27)</f>
        <v>508.72823570357161</v>
      </c>
      <c r="S29" s="1131">
        <f t="shared" si="9"/>
        <v>622.08004439186084</v>
      </c>
      <c r="T29" s="1131">
        <f t="shared" si="9"/>
        <v>698.34780676684136</v>
      </c>
      <c r="U29" s="1132">
        <f t="shared" si="9"/>
        <v>580.84745503268186</v>
      </c>
      <c r="V29" s="1131">
        <f t="shared" si="9"/>
        <v>527.42704074618712</v>
      </c>
      <c r="W29" s="1131">
        <f t="shared" si="9"/>
        <v>591.50178688761036</v>
      </c>
      <c r="X29" s="1133">
        <f>IF(X27=0,0,X28/X27)</f>
        <v>633.7202091134767</v>
      </c>
      <c r="Y29" s="1136">
        <f>IF(Y27=0,0,Y28/Y27)</f>
        <v>619.2251863870232</v>
      </c>
      <c r="Z29" s="1134">
        <f>IF(Z27=0,0,Z28/Z27)</f>
        <v>565.49844663945248</v>
      </c>
    </row>
    <row r="30" spans="1:26" ht="13.5" customHeight="1" x14ac:dyDescent="0.15">
      <c r="A30" s="324"/>
      <c r="B30" s="1397"/>
      <c r="C30" s="1396" t="s">
        <v>14</v>
      </c>
      <c r="D30" s="332" t="s">
        <v>171</v>
      </c>
      <c r="E30" s="1058">
        <f t="shared" ref="E30:M32" si="10">E10+E14+E18+E22+E26</f>
        <v>0</v>
      </c>
      <c r="F30" s="1058">
        <f t="shared" si="10"/>
        <v>0</v>
      </c>
      <c r="G30" s="1058">
        <f t="shared" si="10"/>
        <v>0</v>
      </c>
      <c r="H30" s="1058">
        <f t="shared" si="10"/>
        <v>0</v>
      </c>
      <c r="I30" s="1058">
        <f t="shared" si="10"/>
        <v>0</v>
      </c>
      <c r="J30" s="1058">
        <f t="shared" si="10"/>
        <v>0</v>
      </c>
      <c r="K30" s="1065">
        <f t="shared" si="10"/>
        <v>0</v>
      </c>
      <c r="L30" s="1066">
        <f t="shared" si="10"/>
        <v>0</v>
      </c>
      <c r="M30" s="1067">
        <f t="shared" si="10"/>
        <v>0</v>
      </c>
      <c r="N30" s="333"/>
      <c r="O30" s="1397"/>
      <c r="P30" s="1396" t="s">
        <v>14</v>
      </c>
      <c r="Q30" s="332" t="s">
        <v>171</v>
      </c>
      <c r="R30" s="1058">
        <f t="shared" ref="R30:Y32" si="11">R10+R14+R18+R22+R26</f>
        <v>2802</v>
      </c>
      <c r="S30" s="1058">
        <f t="shared" si="11"/>
        <v>3028</v>
      </c>
      <c r="T30" s="1058">
        <f t="shared" si="11"/>
        <v>3060</v>
      </c>
      <c r="U30" s="1058">
        <f t="shared" si="11"/>
        <v>2397</v>
      </c>
      <c r="V30" s="1057">
        <f t="shared" si="11"/>
        <v>2183</v>
      </c>
      <c r="W30" s="1064">
        <f t="shared" si="11"/>
        <v>2092</v>
      </c>
      <c r="X30" s="1065">
        <f t="shared" si="11"/>
        <v>1955</v>
      </c>
      <c r="Y30" s="1080">
        <f t="shared" si="11"/>
        <v>1808</v>
      </c>
      <c r="Z30" s="1066">
        <f>Z10+Z14+Z18+Z22+Z26</f>
        <v>1580</v>
      </c>
    </row>
    <row r="31" spans="1:26" ht="13.5" customHeight="1" x14ac:dyDescent="0.15">
      <c r="A31" s="324"/>
      <c r="B31" s="1397"/>
      <c r="C31" s="1397"/>
      <c r="D31" s="335" t="s">
        <v>169</v>
      </c>
      <c r="E31" s="1149">
        <f t="shared" si="10"/>
        <v>0</v>
      </c>
      <c r="F31" s="1149">
        <f t="shared" si="10"/>
        <v>0</v>
      </c>
      <c r="G31" s="1149">
        <f t="shared" si="10"/>
        <v>0</v>
      </c>
      <c r="H31" s="1149">
        <f t="shared" si="10"/>
        <v>0</v>
      </c>
      <c r="I31" s="1149">
        <f t="shared" si="10"/>
        <v>0</v>
      </c>
      <c r="J31" s="1149">
        <f t="shared" si="10"/>
        <v>0</v>
      </c>
      <c r="K31" s="1156">
        <f t="shared" si="10"/>
        <v>0</v>
      </c>
      <c r="L31" s="1157">
        <f t="shared" si="10"/>
        <v>0</v>
      </c>
      <c r="M31" s="1158">
        <f t="shared" si="10"/>
        <v>0</v>
      </c>
      <c r="N31" s="333"/>
      <c r="O31" s="1397"/>
      <c r="P31" s="1397"/>
      <c r="Q31" s="335" t="s">
        <v>169</v>
      </c>
      <c r="R31" s="1149">
        <f t="shared" si="11"/>
        <v>957582.7</v>
      </c>
      <c r="S31" s="1149">
        <f t="shared" si="11"/>
        <v>975249.7</v>
      </c>
      <c r="T31" s="1149">
        <f t="shared" si="11"/>
        <v>974429.3</v>
      </c>
      <c r="U31" s="1149">
        <f t="shared" si="11"/>
        <v>778398.2</v>
      </c>
      <c r="V31" s="1167">
        <f t="shared" si="11"/>
        <v>738850.4</v>
      </c>
      <c r="W31" s="1149">
        <f t="shared" si="11"/>
        <v>696930.2</v>
      </c>
      <c r="X31" s="1156">
        <f t="shared" si="11"/>
        <v>647081.80000000005</v>
      </c>
      <c r="Y31" s="1168">
        <f t="shared" si="11"/>
        <v>595394.5</v>
      </c>
      <c r="Z31" s="1157">
        <f>Z11+Z15+Z19+Z23+Z27</f>
        <v>517371.7</v>
      </c>
    </row>
    <row r="32" spans="1:26" ht="13.5" customHeight="1" x14ac:dyDescent="0.15">
      <c r="A32" s="324"/>
      <c r="B32" s="1397"/>
      <c r="C32" s="1397"/>
      <c r="D32" s="335" t="s">
        <v>170</v>
      </c>
      <c r="E32" s="1149">
        <f>E12+E16+E20+E24+E28</f>
        <v>0</v>
      </c>
      <c r="F32" s="1149">
        <f t="shared" si="10"/>
        <v>0</v>
      </c>
      <c r="G32" s="1149">
        <f t="shared" si="10"/>
        <v>0</v>
      </c>
      <c r="H32" s="1149">
        <f t="shared" si="10"/>
        <v>0</v>
      </c>
      <c r="I32" s="1149">
        <f t="shared" si="10"/>
        <v>0</v>
      </c>
      <c r="J32" s="1149">
        <f t="shared" si="10"/>
        <v>0</v>
      </c>
      <c r="K32" s="1156">
        <f t="shared" si="10"/>
        <v>0</v>
      </c>
      <c r="L32" s="1157">
        <f t="shared" si="10"/>
        <v>0</v>
      </c>
      <c r="M32" s="1158">
        <f t="shared" si="10"/>
        <v>0</v>
      </c>
      <c r="N32" s="336"/>
      <c r="O32" s="1397"/>
      <c r="P32" s="1397"/>
      <c r="Q32" s="335" t="s">
        <v>170</v>
      </c>
      <c r="R32" s="1149">
        <f t="shared" si="11"/>
        <v>595438185</v>
      </c>
      <c r="S32" s="1149">
        <f t="shared" si="11"/>
        <v>679541872</v>
      </c>
      <c r="T32" s="1149">
        <f t="shared" si="11"/>
        <v>784542131</v>
      </c>
      <c r="U32" s="1149">
        <f t="shared" si="11"/>
        <v>547464634</v>
      </c>
      <c r="V32" s="1149">
        <f t="shared" si="11"/>
        <v>514502507</v>
      </c>
      <c r="W32" s="1149">
        <f t="shared" si="11"/>
        <v>495811087</v>
      </c>
      <c r="X32" s="1156">
        <f t="shared" si="11"/>
        <v>468973434</v>
      </c>
      <c r="Y32" s="1168">
        <f t="shared" si="11"/>
        <v>412531759</v>
      </c>
      <c r="Z32" s="1157">
        <f>Z12+Z16+Z20+Z24+Z28</f>
        <v>341013003</v>
      </c>
    </row>
    <row r="33" spans="1:26" ht="15.6" customHeight="1" x14ac:dyDescent="0.15">
      <c r="A33" s="324"/>
      <c r="B33" s="1398"/>
      <c r="C33" s="1398"/>
      <c r="D33" s="337" t="s">
        <v>172</v>
      </c>
      <c r="E33" s="1131">
        <f t="shared" ref="E33:K33" si="12">IF(E31=0,0,E32/E31)</f>
        <v>0</v>
      </c>
      <c r="F33" s="1131">
        <f t="shared" si="12"/>
        <v>0</v>
      </c>
      <c r="G33" s="1131">
        <f t="shared" si="12"/>
        <v>0</v>
      </c>
      <c r="H33" s="1131">
        <f t="shared" si="12"/>
        <v>0</v>
      </c>
      <c r="I33" s="1131">
        <f t="shared" si="12"/>
        <v>0</v>
      </c>
      <c r="J33" s="1131">
        <f t="shared" si="12"/>
        <v>0</v>
      </c>
      <c r="K33" s="1133">
        <f t="shared" si="12"/>
        <v>0</v>
      </c>
      <c r="L33" s="1134">
        <f>IF(L31=0,0,L32/L31)</f>
        <v>0</v>
      </c>
      <c r="M33" s="1135">
        <f>IF(M31=0,0,M32/M31)</f>
        <v>0</v>
      </c>
      <c r="N33" s="339"/>
      <c r="O33" s="1398"/>
      <c r="P33" s="1398"/>
      <c r="Q33" s="337" t="s">
        <v>172</v>
      </c>
      <c r="R33" s="1131">
        <f t="shared" ref="R33:Y33" si="13">IF(R31=0,0,R32/R31)</f>
        <v>621.813849602755</v>
      </c>
      <c r="S33" s="1131">
        <f t="shared" si="13"/>
        <v>696.78757347989961</v>
      </c>
      <c r="T33" s="1131">
        <f t="shared" si="13"/>
        <v>805.12986524522603</v>
      </c>
      <c r="U33" s="1131">
        <f t="shared" si="13"/>
        <v>703.32207088865323</v>
      </c>
      <c r="V33" s="1131">
        <f t="shared" si="13"/>
        <v>696.35545571877606</v>
      </c>
      <c r="W33" s="1131">
        <f t="shared" si="13"/>
        <v>711.42144076982174</v>
      </c>
      <c r="X33" s="1133">
        <f t="shared" si="13"/>
        <v>724.75139000973286</v>
      </c>
      <c r="Y33" s="1136">
        <f t="shared" si="13"/>
        <v>692.87129625819523</v>
      </c>
      <c r="Z33" s="1134">
        <f>IF(Z31=0,0,Z32/Z31)</f>
        <v>659.12573687350891</v>
      </c>
    </row>
    <row r="34" spans="1:26" ht="13.35" customHeight="1" x14ac:dyDescent="0.2">
      <c r="A34" s="324"/>
      <c r="B34" s="195"/>
      <c r="C34" s="195"/>
      <c r="D34" s="325"/>
      <c r="E34" s="326"/>
      <c r="F34" s="326"/>
      <c r="G34" s="326"/>
      <c r="H34" s="326"/>
      <c r="I34" s="326"/>
      <c r="J34" s="326"/>
      <c r="K34" s="326"/>
      <c r="L34" s="326"/>
      <c r="M34" s="326"/>
      <c r="N34" s="339"/>
      <c r="O34" s="195"/>
      <c r="P34" s="195"/>
      <c r="Q34" s="325"/>
      <c r="R34" s="326"/>
      <c r="S34" s="326"/>
      <c r="T34" s="326"/>
      <c r="U34" s="326"/>
      <c r="V34" s="326"/>
      <c r="W34" s="326"/>
      <c r="X34" s="326"/>
      <c r="Y34" s="326"/>
      <c r="Z34" s="326"/>
    </row>
    <row r="35" spans="1:26" ht="13.15" customHeight="1" x14ac:dyDescent="0.15">
      <c r="A35" s="324"/>
      <c r="B35" s="1399" t="s">
        <v>234</v>
      </c>
      <c r="C35" s="1400"/>
      <c r="D35" s="1401"/>
      <c r="E35" s="478" t="s">
        <v>483</v>
      </c>
      <c r="F35" s="478" t="s">
        <v>483</v>
      </c>
      <c r="G35" s="478" t="s">
        <v>483</v>
      </c>
      <c r="H35" s="479" t="s">
        <v>483</v>
      </c>
      <c r="I35" s="1268" t="s">
        <v>483</v>
      </c>
      <c r="J35" s="479" t="s">
        <v>483</v>
      </c>
      <c r="K35" s="479" t="s">
        <v>483</v>
      </c>
      <c r="L35" s="1269" t="s">
        <v>514</v>
      </c>
      <c r="M35" s="728" t="s">
        <v>514</v>
      </c>
      <c r="N35" s="339"/>
      <c r="O35" s="1399" t="s">
        <v>234</v>
      </c>
      <c r="P35" s="1400"/>
      <c r="Q35" s="1401"/>
      <c r="R35" s="478" t="s">
        <v>483</v>
      </c>
      <c r="S35" s="478" t="s">
        <v>483</v>
      </c>
      <c r="T35" s="478" t="s">
        <v>483</v>
      </c>
      <c r="U35" s="479" t="s">
        <v>483</v>
      </c>
      <c r="V35" s="1268" t="s">
        <v>483</v>
      </c>
      <c r="W35" s="479" t="s">
        <v>483</v>
      </c>
      <c r="X35" s="653" t="s">
        <v>483</v>
      </c>
      <c r="Y35" s="1269" t="s">
        <v>514</v>
      </c>
      <c r="Z35" s="728" t="s">
        <v>514</v>
      </c>
    </row>
    <row r="36" spans="1:26" ht="13.15" customHeight="1" x14ac:dyDescent="0.15">
      <c r="A36" s="324"/>
      <c r="B36" s="1402"/>
      <c r="C36" s="1403"/>
      <c r="D36" s="1404"/>
      <c r="E36" s="396" t="s">
        <v>481</v>
      </c>
      <c r="F36" s="396" t="s">
        <v>480</v>
      </c>
      <c r="G36" s="397" t="s">
        <v>479</v>
      </c>
      <c r="H36" s="397" t="s">
        <v>466</v>
      </c>
      <c r="I36" s="397" t="s">
        <v>484</v>
      </c>
      <c r="J36" s="397" t="s">
        <v>487</v>
      </c>
      <c r="K36" s="397" t="s">
        <v>512</v>
      </c>
      <c r="L36" s="408" t="s">
        <v>515</v>
      </c>
      <c r="M36" s="729" t="s">
        <v>516</v>
      </c>
      <c r="N36" s="339"/>
      <c r="O36" s="1402"/>
      <c r="P36" s="1403"/>
      <c r="Q36" s="1404"/>
      <c r="R36" s="397" t="s">
        <v>481</v>
      </c>
      <c r="S36" s="401" t="s">
        <v>480</v>
      </c>
      <c r="T36" s="397" t="s">
        <v>479</v>
      </c>
      <c r="U36" s="401" t="s">
        <v>466</v>
      </c>
      <c r="V36" s="396" t="s">
        <v>484</v>
      </c>
      <c r="W36" s="397" t="s">
        <v>487</v>
      </c>
      <c r="X36" s="654" t="s">
        <v>512</v>
      </c>
      <c r="Y36" s="408" t="s">
        <v>515</v>
      </c>
      <c r="Z36" s="729" t="s">
        <v>516</v>
      </c>
    </row>
    <row r="37" spans="1:26" ht="13.5" customHeight="1" x14ac:dyDescent="0.15">
      <c r="B37" s="1396" t="s">
        <v>1</v>
      </c>
      <c r="C37" s="1396">
        <v>5</v>
      </c>
      <c r="D37" s="332" t="s">
        <v>171</v>
      </c>
      <c r="E37" s="1057">
        <v>0</v>
      </c>
      <c r="F37" s="1057">
        <v>0</v>
      </c>
      <c r="G37" s="1058">
        <v>0</v>
      </c>
      <c r="H37" s="1058">
        <v>0</v>
      </c>
      <c r="I37" s="1058">
        <v>0</v>
      </c>
      <c r="J37" s="1058">
        <v>0</v>
      </c>
      <c r="K37" s="1065">
        <v>0</v>
      </c>
      <c r="L37" s="1066">
        <v>0</v>
      </c>
      <c r="M37" s="1067">
        <v>0</v>
      </c>
      <c r="N37" s="333"/>
      <c r="O37" s="1396" t="s">
        <v>14</v>
      </c>
      <c r="P37" s="1396">
        <v>5</v>
      </c>
      <c r="Q37" s="332" t="s">
        <v>171</v>
      </c>
      <c r="R37" s="1072">
        <f t="shared" ref="R37:Y39" si="14">SUM(E10,E37,R10)</f>
        <v>0</v>
      </c>
      <c r="S37" s="1072">
        <f t="shared" si="14"/>
        <v>0</v>
      </c>
      <c r="T37" s="1072">
        <f t="shared" si="14"/>
        <v>0</v>
      </c>
      <c r="U37" s="1072">
        <f t="shared" si="14"/>
        <v>0</v>
      </c>
      <c r="V37" s="1078">
        <f t="shared" si="14"/>
        <v>0</v>
      </c>
      <c r="W37" s="1072">
        <f t="shared" si="14"/>
        <v>0</v>
      </c>
      <c r="X37" s="1075">
        <f t="shared" si="14"/>
        <v>0</v>
      </c>
      <c r="Y37" s="1076">
        <f t="shared" si="14"/>
        <v>0</v>
      </c>
      <c r="Z37" s="1077">
        <f>SUM(M10,M37,Z10)</f>
        <v>0</v>
      </c>
    </row>
    <row r="38" spans="1:26" ht="13.5" customHeight="1" x14ac:dyDescent="0.15">
      <c r="B38" s="1397"/>
      <c r="C38" s="1397"/>
      <c r="D38" s="335" t="s">
        <v>169</v>
      </c>
      <c r="E38" s="1148">
        <v>0</v>
      </c>
      <c r="F38" s="1148">
        <v>0</v>
      </c>
      <c r="G38" s="1149">
        <v>0</v>
      </c>
      <c r="H38" s="1149">
        <v>0</v>
      </c>
      <c r="I38" s="1149">
        <v>0</v>
      </c>
      <c r="J38" s="1149">
        <v>0</v>
      </c>
      <c r="K38" s="1156">
        <v>0</v>
      </c>
      <c r="L38" s="1157">
        <v>0</v>
      </c>
      <c r="M38" s="1158">
        <v>0</v>
      </c>
      <c r="N38" s="333"/>
      <c r="O38" s="1397"/>
      <c r="P38" s="1397"/>
      <c r="Q38" s="483" t="s">
        <v>169</v>
      </c>
      <c r="R38" s="1155">
        <f t="shared" si="14"/>
        <v>0</v>
      </c>
      <c r="S38" s="1155">
        <f t="shared" si="14"/>
        <v>0</v>
      </c>
      <c r="T38" s="1155">
        <f t="shared" si="14"/>
        <v>0</v>
      </c>
      <c r="U38" s="1155">
        <f t="shared" si="14"/>
        <v>0</v>
      </c>
      <c r="V38" s="1159">
        <f t="shared" si="14"/>
        <v>0</v>
      </c>
      <c r="W38" s="1155">
        <f t="shared" si="14"/>
        <v>0</v>
      </c>
      <c r="X38" s="1170">
        <f t="shared" si="14"/>
        <v>0</v>
      </c>
      <c r="Y38" s="1171">
        <f t="shared" si="14"/>
        <v>0</v>
      </c>
      <c r="Z38" s="1163">
        <f>SUM(M11,M38,Z11)</f>
        <v>0</v>
      </c>
    </row>
    <row r="39" spans="1:26" ht="13.5" customHeight="1" x14ac:dyDescent="0.15">
      <c r="B39" s="1397"/>
      <c r="C39" s="1397"/>
      <c r="D39" s="335" t="s">
        <v>170</v>
      </c>
      <c r="E39" s="1148">
        <v>0</v>
      </c>
      <c r="F39" s="1148">
        <v>0</v>
      </c>
      <c r="G39" s="1149">
        <v>0</v>
      </c>
      <c r="H39" s="1149">
        <v>0</v>
      </c>
      <c r="I39" s="1167">
        <v>0</v>
      </c>
      <c r="J39" s="1178">
        <v>0</v>
      </c>
      <c r="K39" s="1156">
        <v>0</v>
      </c>
      <c r="L39" s="1157">
        <v>0</v>
      </c>
      <c r="M39" s="1158">
        <v>0</v>
      </c>
      <c r="N39" s="336"/>
      <c r="O39" s="1397"/>
      <c r="P39" s="1397"/>
      <c r="Q39" s="483" t="s">
        <v>170</v>
      </c>
      <c r="R39" s="1155">
        <f t="shared" si="14"/>
        <v>0</v>
      </c>
      <c r="S39" s="1155">
        <f t="shared" si="14"/>
        <v>0</v>
      </c>
      <c r="T39" s="1155">
        <f t="shared" si="14"/>
        <v>0</v>
      </c>
      <c r="U39" s="1155">
        <f t="shared" si="14"/>
        <v>0</v>
      </c>
      <c r="V39" s="1159">
        <f t="shared" si="14"/>
        <v>0</v>
      </c>
      <c r="W39" s="1155">
        <f t="shared" si="14"/>
        <v>0</v>
      </c>
      <c r="X39" s="1170">
        <f t="shared" si="14"/>
        <v>0</v>
      </c>
      <c r="Y39" s="1171">
        <f t="shared" si="14"/>
        <v>0</v>
      </c>
      <c r="Z39" s="1163">
        <f>SUM(M12,M39,Z12)</f>
        <v>0</v>
      </c>
    </row>
    <row r="40" spans="1:26" ht="15.6" customHeight="1" x14ac:dyDescent="0.15">
      <c r="B40" s="1397"/>
      <c r="C40" s="1398"/>
      <c r="D40" s="337" t="s">
        <v>172</v>
      </c>
      <c r="E40" s="1131">
        <f t="shared" ref="E40:M40" si="15">IF(E38=0,0,E39/E38)</f>
        <v>0</v>
      </c>
      <c r="F40" s="1131">
        <f t="shared" si="15"/>
        <v>0</v>
      </c>
      <c r="G40" s="1131">
        <f t="shared" si="15"/>
        <v>0</v>
      </c>
      <c r="H40" s="1131">
        <f t="shared" si="15"/>
        <v>0</v>
      </c>
      <c r="I40" s="1131">
        <f t="shared" si="15"/>
        <v>0</v>
      </c>
      <c r="J40" s="1131">
        <f t="shared" si="15"/>
        <v>0</v>
      </c>
      <c r="K40" s="1133">
        <f t="shared" si="15"/>
        <v>0</v>
      </c>
      <c r="L40" s="1134">
        <f t="shared" si="15"/>
        <v>0</v>
      </c>
      <c r="M40" s="1135">
        <f t="shared" si="15"/>
        <v>0</v>
      </c>
      <c r="N40" s="339"/>
      <c r="O40" s="1397"/>
      <c r="P40" s="1398"/>
      <c r="Q40" s="337" t="s">
        <v>172</v>
      </c>
      <c r="R40" s="1131">
        <f t="shared" ref="R40:Y40" si="16">IF(R38=0,0,R39/R38)</f>
        <v>0</v>
      </c>
      <c r="S40" s="1131">
        <f t="shared" si="16"/>
        <v>0</v>
      </c>
      <c r="T40" s="1131">
        <f t="shared" si="16"/>
        <v>0</v>
      </c>
      <c r="U40" s="1131">
        <f t="shared" si="16"/>
        <v>0</v>
      </c>
      <c r="V40" s="1131">
        <f t="shared" si="16"/>
        <v>0</v>
      </c>
      <c r="W40" s="1131">
        <f t="shared" si="16"/>
        <v>0</v>
      </c>
      <c r="X40" s="1133">
        <f t="shared" si="16"/>
        <v>0</v>
      </c>
      <c r="Y40" s="1134">
        <f t="shared" si="16"/>
        <v>0</v>
      </c>
      <c r="Z40" s="1135">
        <f>IF(Z38=0,0,Z39/Z38)</f>
        <v>0</v>
      </c>
    </row>
    <row r="41" spans="1:26" ht="13.5" customHeight="1" x14ac:dyDescent="0.15">
      <c r="B41" s="1397"/>
      <c r="C41" s="1396">
        <v>4</v>
      </c>
      <c r="D41" s="332" t="s">
        <v>171</v>
      </c>
      <c r="E41" s="1058">
        <v>0</v>
      </c>
      <c r="F41" s="1058">
        <v>0</v>
      </c>
      <c r="G41" s="1058">
        <v>0</v>
      </c>
      <c r="H41" s="1058">
        <v>0</v>
      </c>
      <c r="I41" s="1058">
        <v>1</v>
      </c>
      <c r="J41" s="1058">
        <v>1</v>
      </c>
      <c r="K41" s="1065">
        <v>0</v>
      </c>
      <c r="L41" s="1066">
        <v>1</v>
      </c>
      <c r="M41" s="1067">
        <v>0</v>
      </c>
      <c r="N41" s="333"/>
      <c r="O41" s="1397"/>
      <c r="P41" s="1396">
        <v>4</v>
      </c>
      <c r="Q41" s="332" t="s">
        <v>171</v>
      </c>
      <c r="R41" s="1072">
        <f t="shared" ref="R41:Y43" si="17">SUM(E14,E41,R14)</f>
        <v>0</v>
      </c>
      <c r="S41" s="1072">
        <f t="shared" si="17"/>
        <v>0</v>
      </c>
      <c r="T41" s="1072">
        <f t="shared" si="17"/>
        <v>0</v>
      </c>
      <c r="U41" s="1072">
        <f t="shared" si="17"/>
        <v>0</v>
      </c>
      <c r="V41" s="1078">
        <f t="shared" si="17"/>
        <v>1</v>
      </c>
      <c r="W41" s="1072">
        <f t="shared" si="17"/>
        <v>1</v>
      </c>
      <c r="X41" s="1075">
        <f t="shared" si="17"/>
        <v>0</v>
      </c>
      <c r="Y41" s="1076">
        <f t="shared" si="17"/>
        <v>1</v>
      </c>
      <c r="Z41" s="1077">
        <f>SUM(M14,M41,Z14)</f>
        <v>0</v>
      </c>
    </row>
    <row r="42" spans="1:26" ht="13.5" customHeight="1" x14ac:dyDescent="0.15">
      <c r="B42" s="1397"/>
      <c r="C42" s="1397"/>
      <c r="D42" s="335" t="s">
        <v>169</v>
      </c>
      <c r="E42" s="1149">
        <v>0</v>
      </c>
      <c r="F42" s="1149">
        <v>0</v>
      </c>
      <c r="G42" s="1149">
        <v>0</v>
      </c>
      <c r="H42" s="1149">
        <v>0</v>
      </c>
      <c r="I42" s="1149">
        <v>488</v>
      </c>
      <c r="J42" s="1149">
        <v>376.7</v>
      </c>
      <c r="K42" s="1156">
        <v>0</v>
      </c>
      <c r="L42" s="1157">
        <v>470.2</v>
      </c>
      <c r="M42" s="1158">
        <v>0</v>
      </c>
      <c r="N42" s="333"/>
      <c r="O42" s="1397"/>
      <c r="P42" s="1397"/>
      <c r="Q42" s="335" t="s">
        <v>169</v>
      </c>
      <c r="R42" s="1155">
        <f t="shared" si="17"/>
        <v>0</v>
      </c>
      <c r="S42" s="1155">
        <f t="shared" si="17"/>
        <v>0</v>
      </c>
      <c r="T42" s="1155">
        <f t="shared" si="17"/>
        <v>0</v>
      </c>
      <c r="U42" s="1155">
        <f t="shared" si="17"/>
        <v>0</v>
      </c>
      <c r="V42" s="1159">
        <f t="shared" si="17"/>
        <v>488</v>
      </c>
      <c r="W42" s="1155">
        <f t="shared" si="17"/>
        <v>376.7</v>
      </c>
      <c r="X42" s="1170">
        <f t="shared" si="17"/>
        <v>0</v>
      </c>
      <c r="Y42" s="1171">
        <f t="shared" si="17"/>
        <v>470.2</v>
      </c>
      <c r="Z42" s="1163">
        <f>SUM(M15,M42,Z15)</f>
        <v>0</v>
      </c>
    </row>
    <row r="43" spans="1:26" ht="13.5" customHeight="1" x14ac:dyDescent="0.15">
      <c r="B43" s="1397"/>
      <c r="C43" s="1397"/>
      <c r="D43" s="335" t="s">
        <v>170</v>
      </c>
      <c r="E43" s="1149">
        <v>0</v>
      </c>
      <c r="F43" s="1149">
        <v>0</v>
      </c>
      <c r="G43" s="1149">
        <v>0</v>
      </c>
      <c r="H43" s="1149">
        <v>0</v>
      </c>
      <c r="I43" s="1167">
        <v>711504</v>
      </c>
      <c r="J43" s="1149">
        <v>501222</v>
      </c>
      <c r="K43" s="1156">
        <v>0</v>
      </c>
      <c r="L43" s="1157">
        <v>434183</v>
      </c>
      <c r="M43" s="1158">
        <v>0</v>
      </c>
      <c r="N43" s="336"/>
      <c r="O43" s="1397"/>
      <c r="P43" s="1397"/>
      <c r="Q43" s="335" t="s">
        <v>170</v>
      </c>
      <c r="R43" s="1155">
        <f t="shared" si="17"/>
        <v>0</v>
      </c>
      <c r="S43" s="1155">
        <f t="shared" si="17"/>
        <v>0</v>
      </c>
      <c r="T43" s="1155">
        <f t="shared" si="17"/>
        <v>0</v>
      </c>
      <c r="U43" s="1155">
        <f t="shared" si="17"/>
        <v>0</v>
      </c>
      <c r="V43" s="1159">
        <f t="shared" si="17"/>
        <v>711504</v>
      </c>
      <c r="W43" s="1155">
        <f t="shared" si="17"/>
        <v>501222</v>
      </c>
      <c r="X43" s="1170">
        <f t="shared" si="17"/>
        <v>0</v>
      </c>
      <c r="Y43" s="1171">
        <f t="shared" si="17"/>
        <v>434183</v>
      </c>
      <c r="Z43" s="1163">
        <f>SUM(M16,M43,Z16)</f>
        <v>0</v>
      </c>
    </row>
    <row r="44" spans="1:26" ht="15.6" customHeight="1" x14ac:dyDescent="0.15">
      <c r="B44" s="1397"/>
      <c r="C44" s="1398"/>
      <c r="D44" s="337" t="s">
        <v>172</v>
      </c>
      <c r="E44" s="1131">
        <f t="shared" ref="E44:M44" si="18">IF(E42=0,0,E43/E42)</f>
        <v>0</v>
      </c>
      <c r="F44" s="1131">
        <f t="shared" si="18"/>
        <v>0</v>
      </c>
      <c r="G44" s="1131">
        <f t="shared" si="18"/>
        <v>0</v>
      </c>
      <c r="H44" s="1131">
        <f t="shared" si="18"/>
        <v>0</v>
      </c>
      <c r="I44" s="1131">
        <f t="shared" si="18"/>
        <v>1458</v>
      </c>
      <c r="J44" s="1131">
        <f t="shared" si="18"/>
        <v>1330.560127422352</v>
      </c>
      <c r="K44" s="1133">
        <f t="shared" si="18"/>
        <v>0</v>
      </c>
      <c r="L44" s="1134">
        <f t="shared" si="18"/>
        <v>923.40068056146322</v>
      </c>
      <c r="M44" s="1135">
        <f t="shared" si="18"/>
        <v>0</v>
      </c>
      <c r="N44" s="339"/>
      <c r="O44" s="1397"/>
      <c r="P44" s="1398"/>
      <c r="Q44" s="337" t="s">
        <v>172</v>
      </c>
      <c r="R44" s="1131">
        <f t="shared" ref="R44:Y44" si="19">IF(R42=0,0,R43/R42)</f>
        <v>0</v>
      </c>
      <c r="S44" s="1131">
        <f t="shared" si="19"/>
        <v>0</v>
      </c>
      <c r="T44" s="1131">
        <f t="shared" si="19"/>
        <v>0</v>
      </c>
      <c r="U44" s="1131">
        <f t="shared" si="19"/>
        <v>0</v>
      </c>
      <c r="V44" s="1132">
        <f t="shared" si="19"/>
        <v>1458</v>
      </c>
      <c r="W44" s="1131">
        <f t="shared" si="19"/>
        <v>1330.560127422352</v>
      </c>
      <c r="X44" s="1133">
        <f t="shared" si="19"/>
        <v>0</v>
      </c>
      <c r="Y44" s="1134">
        <f t="shared" si="19"/>
        <v>923.40068056146322</v>
      </c>
      <c r="Z44" s="1135">
        <f>IF(Z42=0,0,Z43/Z42)</f>
        <v>0</v>
      </c>
    </row>
    <row r="45" spans="1:26" ht="13.5" customHeight="1" x14ac:dyDescent="0.15">
      <c r="B45" s="1397"/>
      <c r="C45" s="1396">
        <v>3</v>
      </c>
      <c r="D45" s="332" t="s">
        <v>171</v>
      </c>
      <c r="E45" s="1058">
        <v>5</v>
      </c>
      <c r="F45" s="1058">
        <v>4</v>
      </c>
      <c r="G45" s="1058">
        <v>3</v>
      </c>
      <c r="H45" s="1058">
        <v>5</v>
      </c>
      <c r="I45" s="1081">
        <v>10</v>
      </c>
      <c r="J45" s="1058">
        <v>10</v>
      </c>
      <c r="K45" s="1065">
        <v>11</v>
      </c>
      <c r="L45" s="1066">
        <v>6</v>
      </c>
      <c r="M45" s="1067">
        <v>1</v>
      </c>
      <c r="N45" s="333"/>
      <c r="O45" s="1397"/>
      <c r="P45" s="1396">
        <v>3</v>
      </c>
      <c r="Q45" s="332" t="s">
        <v>171</v>
      </c>
      <c r="R45" s="1058">
        <f t="shared" ref="R45:Y47" si="20">SUM(E18,E45,R18)</f>
        <v>22</v>
      </c>
      <c r="S45" s="1058">
        <f t="shared" si="20"/>
        <v>9</v>
      </c>
      <c r="T45" s="1058">
        <f t="shared" si="20"/>
        <v>9</v>
      </c>
      <c r="U45" s="1058">
        <f t="shared" si="20"/>
        <v>5</v>
      </c>
      <c r="V45" s="1058">
        <f t="shared" si="20"/>
        <v>16</v>
      </c>
      <c r="W45" s="1058">
        <f t="shared" si="20"/>
        <v>12</v>
      </c>
      <c r="X45" s="1065">
        <f t="shared" si="20"/>
        <v>12</v>
      </c>
      <c r="Y45" s="1066">
        <f t="shared" si="20"/>
        <v>14</v>
      </c>
      <c r="Z45" s="1067">
        <f>SUM(M18,M45,Z18)</f>
        <v>3</v>
      </c>
    </row>
    <row r="46" spans="1:26" ht="13.5" customHeight="1" x14ac:dyDescent="0.15">
      <c r="B46" s="1397"/>
      <c r="C46" s="1397"/>
      <c r="D46" s="335" t="s">
        <v>169</v>
      </c>
      <c r="E46" s="1149">
        <v>2267.1</v>
      </c>
      <c r="F46" s="1149">
        <v>1710.3</v>
      </c>
      <c r="G46" s="1149">
        <v>1512.2</v>
      </c>
      <c r="H46" s="1149">
        <v>2470.6</v>
      </c>
      <c r="I46" s="1149">
        <v>4766</v>
      </c>
      <c r="J46" s="1149">
        <v>4613.3</v>
      </c>
      <c r="K46" s="1156">
        <v>4735.1000000000004</v>
      </c>
      <c r="L46" s="1157">
        <v>2772</v>
      </c>
      <c r="M46" s="1158">
        <v>444</v>
      </c>
      <c r="N46" s="333"/>
      <c r="O46" s="1397"/>
      <c r="P46" s="1397"/>
      <c r="Q46" s="335" t="s">
        <v>169</v>
      </c>
      <c r="R46" s="1149">
        <f t="shared" si="20"/>
        <v>10196.9</v>
      </c>
      <c r="S46" s="1149">
        <f t="shared" si="20"/>
        <v>4021.1000000000004</v>
      </c>
      <c r="T46" s="1149">
        <f t="shared" si="20"/>
        <v>4313.5</v>
      </c>
      <c r="U46" s="1149">
        <f t="shared" si="20"/>
        <v>2470.6</v>
      </c>
      <c r="V46" s="1167">
        <f t="shared" si="20"/>
        <v>7432.2</v>
      </c>
      <c r="W46" s="1149">
        <f t="shared" si="20"/>
        <v>5480.5</v>
      </c>
      <c r="X46" s="1156">
        <f t="shared" si="20"/>
        <v>5200.4000000000005</v>
      </c>
      <c r="Y46" s="1157">
        <f t="shared" si="20"/>
        <v>6686</v>
      </c>
      <c r="Z46" s="1158">
        <f>SUM(M19,M46,Z19)</f>
        <v>1387.1</v>
      </c>
    </row>
    <row r="47" spans="1:26" ht="13.5" customHeight="1" x14ac:dyDescent="0.15">
      <c r="B47" s="1397"/>
      <c r="C47" s="1397"/>
      <c r="D47" s="335" t="s">
        <v>170</v>
      </c>
      <c r="E47" s="1149">
        <v>1992444</v>
      </c>
      <c r="F47" s="1149">
        <v>1714077</v>
      </c>
      <c r="G47" s="1179">
        <v>1860707</v>
      </c>
      <c r="H47" s="1179">
        <v>2860137</v>
      </c>
      <c r="I47" s="1179">
        <v>5808889</v>
      </c>
      <c r="J47" s="1179">
        <v>5271509</v>
      </c>
      <c r="K47" s="1180">
        <v>5285288</v>
      </c>
      <c r="L47" s="1181">
        <v>2916076</v>
      </c>
      <c r="M47" s="1182">
        <v>305934</v>
      </c>
      <c r="N47" s="336"/>
      <c r="O47" s="1397"/>
      <c r="P47" s="1397"/>
      <c r="Q47" s="335" t="s">
        <v>170</v>
      </c>
      <c r="R47" s="1149">
        <f t="shared" si="20"/>
        <v>8923458</v>
      </c>
      <c r="S47" s="1149">
        <f t="shared" si="20"/>
        <v>3821292</v>
      </c>
      <c r="T47" s="1149">
        <f t="shared" si="20"/>
        <v>5103952</v>
      </c>
      <c r="U47" s="1149">
        <f t="shared" si="20"/>
        <v>2860137</v>
      </c>
      <c r="V47" s="1149">
        <f t="shared" si="20"/>
        <v>8791349</v>
      </c>
      <c r="W47" s="1149">
        <f t="shared" si="20"/>
        <v>6334560</v>
      </c>
      <c r="X47" s="1156">
        <f t="shared" si="20"/>
        <v>5841582</v>
      </c>
      <c r="Y47" s="1157">
        <f t="shared" si="20"/>
        <v>6930800</v>
      </c>
      <c r="Z47" s="1158">
        <f>SUM(M20,M47,Z20)</f>
        <v>1359069</v>
      </c>
    </row>
    <row r="48" spans="1:26" ht="15.6" customHeight="1" x14ac:dyDescent="0.15">
      <c r="B48" s="1397"/>
      <c r="C48" s="1398"/>
      <c r="D48" s="337" t="s">
        <v>172</v>
      </c>
      <c r="E48" s="1131">
        <f t="shared" ref="E48:M48" si="21">IF(E46=0,0,E47/E46)</f>
        <v>878.8513960566363</v>
      </c>
      <c r="F48" s="1131">
        <f t="shared" si="21"/>
        <v>1002.2083844939484</v>
      </c>
      <c r="G48" s="1131">
        <f t="shared" si="21"/>
        <v>1230.4635630207645</v>
      </c>
      <c r="H48" s="1131">
        <f t="shared" si="21"/>
        <v>1157.6689872905367</v>
      </c>
      <c r="I48" s="1131">
        <f t="shared" si="21"/>
        <v>1218.818506084767</v>
      </c>
      <c r="J48" s="1131">
        <f t="shared" si="21"/>
        <v>1142.6763921704637</v>
      </c>
      <c r="K48" s="1133">
        <f t="shared" si="21"/>
        <v>1116.1935333995057</v>
      </c>
      <c r="L48" s="1134">
        <f t="shared" si="21"/>
        <v>1051.9754689754691</v>
      </c>
      <c r="M48" s="1135">
        <f t="shared" si="21"/>
        <v>689.04054054054052</v>
      </c>
      <c r="N48" s="339"/>
      <c r="O48" s="1397"/>
      <c r="P48" s="1398"/>
      <c r="Q48" s="337" t="s">
        <v>172</v>
      </c>
      <c r="R48" s="1131">
        <f>IF(R46=0,0,R47/R46)</f>
        <v>875.11478978905359</v>
      </c>
      <c r="S48" s="1131">
        <f t="shared" ref="S48:X48" si="22">IF(S46=0,0,S47/S46)</f>
        <v>950.31011414786985</v>
      </c>
      <c r="T48" s="1131">
        <f t="shared" si="22"/>
        <v>1183.2507244696883</v>
      </c>
      <c r="U48" s="1131">
        <f t="shared" si="22"/>
        <v>1157.6689872905367</v>
      </c>
      <c r="V48" s="1137">
        <f t="shared" si="22"/>
        <v>1182.8730389386724</v>
      </c>
      <c r="W48" s="1131">
        <f t="shared" si="22"/>
        <v>1155.8361463370131</v>
      </c>
      <c r="X48" s="1133">
        <f t="shared" si="22"/>
        <v>1123.2947465579571</v>
      </c>
      <c r="Y48" s="1134">
        <f>IF(Y46=0,0,Y47/Y46)</f>
        <v>1036.6138199222255</v>
      </c>
      <c r="Z48" s="1135">
        <f>IF(Z46=0,0,Z47/Z46)</f>
        <v>979.79165164732183</v>
      </c>
    </row>
    <row r="49" spans="1:26" ht="13.5" customHeight="1" x14ac:dyDescent="0.15">
      <c r="B49" s="1397"/>
      <c r="C49" s="1396">
        <v>2</v>
      </c>
      <c r="D49" s="332" t="s">
        <v>171</v>
      </c>
      <c r="E49" s="1058">
        <v>282</v>
      </c>
      <c r="F49" s="1058">
        <v>434</v>
      </c>
      <c r="G49" s="1058">
        <v>313</v>
      </c>
      <c r="H49" s="1058">
        <v>344</v>
      </c>
      <c r="I49" s="1058">
        <v>549</v>
      </c>
      <c r="J49" s="1058">
        <v>413</v>
      </c>
      <c r="K49" s="1065">
        <v>332</v>
      </c>
      <c r="L49" s="1081">
        <v>266</v>
      </c>
      <c r="M49" s="1067">
        <v>173</v>
      </c>
      <c r="N49" s="333"/>
      <c r="O49" s="1397"/>
      <c r="P49" s="1396">
        <v>2</v>
      </c>
      <c r="Q49" s="332" t="s">
        <v>171</v>
      </c>
      <c r="R49" s="1058">
        <f t="shared" ref="R49:Y51" si="23">SUM(E22,E49,R22)</f>
        <v>1471</v>
      </c>
      <c r="S49" s="1058">
        <f t="shared" si="23"/>
        <v>1490</v>
      </c>
      <c r="T49" s="1058">
        <f t="shared" si="23"/>
        <v>1154</v>
      </c>
      <c r="U49" s="1058">
        <f t="shared" si="23"/>
        <v>983</v>
      </c>
      <c r="V49" s="1058">
        <f t="shared" si="23"/>
        <v>1351</v>
      </c>
      <c r="W49" s="1058">
        <f t="shared" si="23"/>
        <v>1130</v>
      </c>
      <c r="X49" s="1065">
        <f t="shared" si="23"/>
        <v>1063</v>
      </c>
      <c r="Y49" s="1066">
        <f t="shared" si="23"/>
        <v>795</v>
      </c>
      <c r="Z49" s="1067">
        <f>SUM(M22,M49,Z22)</f>
        <v>666</v>
      </c>
    </row>
    <row r="50" spans="1:26" ht="13.5" customHeight="1" x14ac:dyDescent="0.15">
      <c r="B50" s="1397"/>
      <c r="C50" s="1397"/>
      <c r="D50" s="335" t="s">
        <v>169</v>
      </c>
      <c r="E50" s="1149">
        <v>121262.6</v>
      </c>
      <c r="F50" s="1149">
        <v>178924.79999999999</v>
      </c>
      <c r="G50" s="1149">
        <v>134192.6</v>
      </c>
      <c r="H50" s="1149">
        <v>147753.79999999999</v>
      </c>
      <c r="I50" s="1167">
        <v>239067.2</v>
      </c>
      <c r="J50" s="1149">
        <v>181492.6</v>
      </c>
      <c r="K50" s="1156">
        <v>145368.9</v>
      </c>
      <c r="L50" s="1168">
        <v>118409</v>
      </c>
      <c r="M50" s="1157">
        <v>72990.3</v>
      </c>
      <c r="N50" s="333"/>
      <c r="O50" s="1397"/>
      <c r="P50" s="1397"/>
      <c r="Q50" s="335" t="s">
        <v>169</v>
      </c>
      <c r="R50" s="1149">
        <f t="shared" si="23"/>
        <v>614640.69999999995</v>
      </c>
      <c r="S50" s="1149">
        <f t="shared" si="23"/>
        <v>600951.89999999991</v>
      </c>
      <c r="T50" s="1149">
        <f t="shared" si="23"/>
        <v>489657.19999999995</v>
      </c>
      <c r="U50" s="1149">
        <f t="shared" si="23"/>
        <v>423120</v>
      </c>
      <c r="V50" s="1167">
        <f t="shared" si="23"/>
        <v>581720.10000000009</v>
      </c>
      <c r="W50" s="1149">
        <f t="shared" si="23"/>
        <v>478202</v>
      </c>
      <c r="X50" s="1156">
        <f t="shared" si="23"/>
        <v>447043.5</v>
      </c>
      <c r="Y50" s="1157">
        <f t="shared" si="23"/>
        <v>341811.3</v>
      </c>
      <c r="Z50" s="1158">
        <f>SUM(M23,M50,Z23)</f>
        <v>273651.90000000002</v>
      </c>
    </row>
    <row r="51" spans="1:26" ht="13.5" customHeight="1" x14ac:dyDescent="0.15">
      <c r="B51" s="1397"/>
      <c r="C51" s="1397"/>
      <c r="D51" s="335" t="s">
        <v>170</v>
      </c>
      <c r="E51" s="1149">
        <v>94636419</v>
      </c>
      <c r="F51" s="1149">
        <v>154344970</v>
      </c>
      <c r="G51" s="1149">
        <v>137545959</v>
      </c>
      <c r="H51" s="1149">
        <v>144596351</v>
      </c>
      <c r="I51" s="1167">
        <v>231015169</v>
      </c>
      <c r="J51" s="1149">
        <v>185135596</v>
      </c>
      <c r="K51" s="1177">
        <v>139149477</v>
      </c>
      <c r="L51" s="1183">
        <v>102890099</v>
      </c>
      <c r="M51" s="1184">
        <v>66207654</v>
      </c>
      <c r="N51" s="336"/>
      <c r="O51" s="1397"/>
      <c r="P51" s="1397"/>
      <c r="Q51" s="335" t="s">
        <v>170</v>
      </c>
      <c r="R51" s="1149">
        <f t="shared" si="23"/>
        <v>451023716</v>
      </c>
      <c r="S51" s="1149">
        <f t="shared" si="23"/>
        <v>489068390</v>
      </c>
      <c r="T51" s="1149">
        <f t="shared" si="23"/>
        <v>488548486</v>
      </c>
      <c r="U51" s="1149">
        <f t="shared" si="23"/>
        <v>399876128</v>
      </c>
      <c r="V51" s="1167">
        <f t="shared" si="23"/>
        <v>534976167</v>
      </c>
      <c r="W51" s="1149">
        <f t="shared" si="23"/>
        <v>443665264</v>
      </c>
      <c r="X51" s="1156">
        <f t="shared" si="23"/>
        <v>388969964</v>
      </c>
      <c r="Y51" s="1157">
        <f t="shared" si="23"/>
        <v>283483842</v>
      </c>
      <c r="Z51" s="1158">
        <f>SUM(M24,M51,Z24)</f>
        <v>227601774</v>
      </c>
    </row>
    <row r="52" spans="1:26" ht="15.6" customHeight="1" x14ac:dyDescent="0.15">
      <c r="B52" s="1397"/>
      <c r="C52" s="1398"/>
      <c r="D52" s="337" t="s">
        <v>172</v>
      </c>
      <c r="E52" s="1131">
        <f t="shared" ref="E52:M52" si="24">IF(E50=0,0,E51/E50)</f>
        <v>780.42544857194218</v>
      </c>
      <c r="F52" s="1131">
        <f t="shared" si="24"/>
        <v>862.62480103373048</v>
      </c>
      <c r="G52" s="1131">
        <f t="shared" si="24"/>
        <v>1024.989149923319</v>
      </c>
      <c r="H52" s="1131">
        <f t="shared" si="24"/>
        <v>978.63033641097559</v>
      </c>
      <c r="I52" s="1131">
        <f t="shared" si="24"/>
        <v>966.31896387291931</v>
      </c>
      <c r="J52" s="1131">
        <f t="shared" si="24"/>
        <v>1020.0724216855123</v>
      </c>
      <c r="K52" s="1133">
        <f t="shared" si="24"/>
        <v>957.21627528309011</v>
      </c>
      <c r="L52" s="1134">
        <f t="shared" si="24"/>
        <v>868.93816348419466</v>
      </c>
      <c r="M52" s="1135">
        <f t="shared" si="24"/>
        <v>907.07469348666871</v>
      </c>
      <c r="N52" s="339"/>
      <c r="O52" s="1397"/>
      <c r="P52" s="1398"/>
      <c r="Q52" s="337" t="s">
        <v>172</v>
      </c>
      <c r="R52" s="1131">
        <f t="shared" ref="R52:Y52" si="25">IF(R50=0,0,R51/R50)</f>
        <v>733.80060253087709</v>
      </c>
      <c r="S52" s="1131">
        <f t="shared" si="25"/>
        <v>813.82285337645169</v>
      </c>
      <c r="T52" s="1131">
        <f t="shared" si="25"/>
        <v>997.73573430555098</v>
      </c>
      <c r="U52" s="1131">
        <f t="shared" si="25"/>
        <v>945.06553223671767</v>
      </c>
      <c r="V52" s="1131">
        <f t="shared" si="25"/>
        <v>919.64531911481129</v>
      </c>
      <c r="W52" s="1131">
        <f t="shared" si="25"/>
        <v>927.77793484761673</v>
      </c>
      <c r="X52" s="1133">
        <f t="shared" si="25"/>
        <v>870.0942167820358</v>
      </c>
      <c r="Y52" s="1134">
        <f t="shared" si="25"/>
        <v>829.35772456908239</v>
      </c>
      <c r="Z52" s="1135">
        <f>IF(Z50=0,0,Z51/Z50)</f>
        <v>831.72005748909464</v>
      </c>
    </row>
    <row r="53" spans="1:26" ht="13.5" customHeight="1" x14ac:dyDescent="0.15">
      <c r="B53" s="1397"/>
      <c r="C53" s="1396">
        <v>1</v>
      </c>
      <c r="D53" s="332" t="s">
        <v>171</v>
      </c>
      <c r="E53" s="1058">
        <v>67</v>
      </c>
      <c r="F53" s="1058">
        <v>98</v>
      </c>
      <c r="G53" s="1058">
        <v>130</v>
      </c>
      <c r="H53" s="1058">
        <v>149</v>
      </c>
      <c r="I53" s="1081">
        <v>80</v>
      </c>
      <c r="J53" s="1058">
        <v>43</v>
      </c>
      <c r="K53" s="1065">
        <v>60</v>
      </c>
      <c r="L53" s="1066">
        <v>96</v>
      </c>
      <c r="M53" s="1067">
        <v>49</v>
      </c>
      <c r="N53" s="333"/>
      <c r="O53" s="1397"/>
      <c r="P53" s="1396">
        <v>1</v>
      </c>
      <c r="Q53" s="332" t="s">
        <v>171</v>
      </c>
      <c r="R53" s="1058">
        <f t="shared" ref="R53:Y55" si="26">SUM(E26,E53,R26)</f>
        <v>1663</v>
      </c>
      <c r="S53" s="1058">
        <f t="shared" si="26"/>
        <v>2065</v>
      </c>
      <c r="T53" s="1058">
        <f t="shared" si="26"/>
        <v>2343</v>
      </c>
      <c r="U53" s="1058">
        <f t="shared" si="26"/>
        <v>1907</v>
      </c>
      <c r="V53" s="1058">
        <f t="shared" si="26"/>
        <v>1455</v>
      </c>
      <c r="W53" s="1058">
        <f t="shared" si="26"/>
        <v>1416</v>
      </c>
      <c r="X53" s="1065">
        <f t="shared" si="26"/>
        <v>1283</v>
      </c>
      <c r="Y53" s="1066">
        <f t="shared" si="26"/>
        <v>1367</v>
      </c>
      <c r="Z53" s="1067">
        <f>SUM(M26,M53,Z26)</f>
        <v>1134</v>
      </c>
    </row>
    <row r="54" spans="1:26" ht="13.5" customHeight="1" x14ac:dyDescent="0.15">
      <c r="B54" s="1397"/>
      <c r="C54" s="1397"/>
      <c r="D54" s="335" t="s">
        <v>169</v>
      </c>
      <c r="E54" s="1149">
        <v>25771.8</v>
      </c>
      <c r="F54" s="1149">
        <v>36099.9</v>
      </c>
      <c r="G54" s="1149">
        <v>47687.3</v>
      </c>
      <c r="H54" s="1149">
        <v>56405.3</v>
      </c>
      <c r="I54" s="1149">
        <v>30261</v>
      </c>
      <c r="J54" s="1149">
        <v>16997.7</v>
      </c>
      <c r="K54" s="1156">
        <v>23341</v>
      </c>
      <c r="L54" s="1157">
        <v>37224.5</v>
      </c>
      <c r="M54" s="1158">
        <v>18662.3</v>
      </c>
      <c r="N54" s="333"/>
      <c r="O54" s="1397"/>
      <c r="P54" s="1397"/>
      <c r="Q54" s="335" t="s">
        <v>169</v>
      </c>
      <c r="R54" s="1149">
        <f t="shared" si="26"/>
        <v>482046.6</v>
      </c>
      <c r="S54" s="1149">
        <f t="shared" si="26"/>
        <v>587011.70000000007</v>
      </c>
      <c r="T54" s="1149">
        <f t="shared" si="26"/>
        <v>663850.70000000007</v>
      </c>
      <c r="U54" s="1149">
        <f t="shared" si="26"/>
        <v>559437.30000000005</v>
      </c>
      <c r="V54" s="1149">
        <f t="shared" si="26"/>
        <v>423792.3</v>
      </c>
      <c r="W54" s="1149">
        <f t="shared" si="26"/>
        <v>416351.3</v>
      </c>
      <c r="X54" s="1156">
        <f t="shared" si="26"/>
        <v>368282.9</v>
      </c>
      <c r="Y54" s="1157">
        <f t="shared" si="26"/>
        <v>405302.7</v>
      </c>
      <c r="Z54" s="1158">
        <f>SUM(M27,M54,Z27)</f>
        <v>334429.3</v>
      </c>
    </row>
    <row r="55" spans="1:26" ht="13.5" customHeight="1" x14ac:dyDescent="0.15">
      <c r="B55" s="1397"/>
      <c r="C55" s="1397"/>
      <c r="D55" s="335" t="s">
        <v>170</v>
      </c>
      <c r="E55" s="1149">
        <v>14862735</v>
      </c>
      <c r="F55" s="1149">
        <v>24432219</v>
      </c>
      <c r="G55" s="1149">
        <v>38734418</v>
      </c>
      <c r="H55" s="1149">
        <v>40320471</v>
      </c>
      <c r="I55" s="1149">
        <v>20544661</v>
      </c>
      <c r="J55" s="1149">
        <v>11711792</v>
      </c>
      <c r="K55" s="1156">
        <v>15545008</v>
      </c>
      <c r="L55" s="1157">
        <v>24447719</v>
      </c>
      <c r="M55" s="1158">
        <v>11480659</v>
      </c>
      <c r="N55" s="336"/>
      <c r="O55" s="1397"/>
      <c r="P55" s="1397"/>
      <c r="Q55" s="335" t="s">
        <v>170</v>
      </c>
      <c r="R55" s="1149">
        <f t="shared" si="26"/>
        <v>246982609</v>
      </c>
      <c r="S55" s="1149">
        <f t="shared" si="26"/>
        <v>367143456</v>
      </c>
      <c r="T55" s="1149">
        <f t="shared" si="26"/>
        <v>469030777</v>
      </c>
      <c r="U55" s="1149">
        <f t="shared" si="26"/>
        <v>332505328</v>
      </c>
      <c r="V55" s="1149">
        <f t="shared" si="26"/>
        <v>228103710</v>
      </c>
      <c r="W55" s="1149">
        <f t="shared" si="26"/>
        <v>247930160</v>
      </c>
      <c r="X55" s="1156">
        <f t="shared" si="26"/>
        <v>234141661</v>
      </c>
      <c r="Y55" s="1157">
        <f t="shared" si="26"/>
        <v>252371011</v>
      </c>
      <c r="Z55" s="1158">
        <f>SUM(M28,M55,Z28)</f>
        <v>190046407</v>
      </c>
    </row>
    <row r="56" spans="1:26" ht="15.6" customHeight="1" x14ac:dyDescent="0.15">
      <c r="B56" s="1397"/>
      <c r="C56" s="1398"/>
      <c r="D56" s="337" t="s">
        <v>172</v>
      </c>
      <c r="E56" s="1131">
        <f t="shared" ref="E56:J56" si="27">IF(E54=0,0,E55/E54)</f>
        <v>576.70535236188391</v>
      </c>
      <c r="F56" s="1131">
        <f t="shared" si="27"/>
        <v>676.79464486051211</v>
      </c>
      <c r="G56" s="1131">
        <f t="shared" si="27"/>
        <v>812.25856779477965</v>
      </c>
      <c r="H56" s="1131">
        <f t="shared" si="27"/>
        <v>714.83479389348156</v>
      </c>
      <c r="I56" s="1131">
        <f t="shared" si="27"/>
        <v>678.91546875516337</v>
      </c>
      <c r="J56" s="1131">
        <f t="shared" si="27"/>
        <v>689.02216182189352</v>
      </c>
      <c r="K56" s="1133">
        <f>IF(K54=0,0,K55/K54)</f>
        <v>665.99580137954672</v>
      </c>
      <c r="L56" s="1134">
        <f>IF(L54=0,0,L55/L54)</f>
        <v>656.7642009966554</v>
      </c>
      <c r="M56" s="1135">
        <f>IF(M54=0,0,M55/M54)</f>
        <v>615.1792115655627</v>
      </c>
      <c r="N56" s="339"/>
      <c r="O56" s="1397"/>
      <c r="P56" s="1398"/>
      <c r="Q56" s="337" t="s">
        <v>172</v>
      </c>
      <c r="R56" s="1131">
        <f t="shared" ref="R56:Y56" si="28">IF(R54=0,0,R55/R54)</f>
        <v>512.36251640401576</v>
      </c>
      <c r="S56" s="1131">
        <f t="shared" si="28"/>
        <v>625.44486932713596</v>
      </c>
      <c r="T56" s="1131">
        <f t="shared" si="28"/>
        <v>706.53051506912618</v>
      </c>
      <c r="U56" s="1131">
        <f t="shared" si="28"/>
        <v>594.35673667093693</v>
      </c>
      <c r="V56" s="1131">
        <f t="shared" si="28"/>
        <v>538.24411156125302</v>
      </c>
      <c r="W56" s="1131">
        <f t="shared" si="28"/>
        <v>595.48309324361423</v>
      </c>
      <c r="X56" s="1133">
        <f t="shared" si="28"/>
        <v>635.76576865230504</v>
      </c>
      <c r="Y56" s="1134">
        <f t="shared" si="28"/>
        <v>622.67290842128614</v>
      </c>
      <c r="Z56" s="1135">
        <f>IF(Z54=0,0,Z55/Z54)</f>
        <v>568.27080342541763</v>
      </c>
    </row>
    <row r="57" spans="1:26" ht="13.5" customHeight="1" x14ac:dyDescent="0.15">
      <c r="B57" s="1397"/>
      <c r="C57" s="1396" t="s">
        <v>14</v>
      </c>
      <c r="D57" s="332" t="s">
        <v>171</v>
      </c>
      <c r="E57" s="1058">
        <f t="shared" ref="E57:J59" si="29">E37+E41+E45+E49+E53</f>
        <v>354</v>
      </c>
      <c r="F57" s="1058">
        <f t="shared" si="29"/>
        <v>536</v>
      </c>
      <c r="G57" s="1058">
        <f t="shared" si="29"/>
        <v>446</v>
      </c>
      <c r="H57" s="1058">
        <f t="shared" si="29"/>
        <v>498</v>
      </c>
      <c r="I57" s="1058">
        <f t="shared" si="29"/>
        <v>640</v>
      </c>
      <c r="J57" s="1058">
        <f>J37+J41+J45+J49+J53</f>
        <v>467</v>
      </c>
      <c r="K57" s="1065">
        <f t="shared" ref="K57:L59" si="30">K37+K41+K45+K49+K53</f>
        <v>403</v>
      </c>
      <c r="L57" s="1066">
        <f t="shared" si="30"/>
        <v>369</v>
      </c>
      <c r="M57" s="1067">
        <f>M37+M41+M45+M49+M53</f>
        <v>223</v>
      </c>
      <c r="N57" s="333"/>
      <c r="O57" s="1397"/>
      <c r="P57" s="1396" t="s">
        <v>219</v>
      </c>
      <c r="Q57" s="332" t="s">
        <v>171</v>
      </c>
      <c r="R57" s="1058">
        <f t="shared" ref="R57:Y59" si="31">R37+R41+R45+R49+R53</f>
        <v>3156</v>
      </c>
      <c r="S57" s="1058">
        <f t="shared" si="31"/>
        <v>3564</v>
      </c>
      <c r="T57" s="1058">
        <f t="shared" si="31"/>
        <v>3506</v>
      </c>
      <c r="U57" s="1058">
        <f t="shared" si="31"/>
        <v>2895</v>
      </c>
      <c r="V57" s="1081">
        <f t="shared" si="31"/>
        <v>2823</v>
      </c>
      <c r="W57" s="1058">
        <f t="shared" si="31"/>
        <v>2559</v>
      </c>
      <c r="X57" s="1065">
        <f t="shared" si="31"/>
        <v>2358</v>
      </c>
      <c r="Y57" s="1066">
        <f t="shared" si="31"/>
        <v>2177</v>
      </c>
      <c r="Z57" s="1067">
        <f>Z37+Z41+Z45+Z49+Z53</f>
        <v>1803</v>
      </c>
    </row>
    <row r="58" spans="1:26" ht="13.5" customHeight="1" x14ac:dyDescent="0.15">
      <c r="B58" s="1397"/>
      <c r="C58" s="1397"/>
      <c r="D58" s="335" t="s">
        <v>169</v>
      </c>
      <c r="E58" s="1149">
        <f t="shared" si="29"/>
        <v>149301.5</v>
      </c>
      <c r="F58" s="1149">
        <f t="shared" si="29"/>
        <v>216734.99999999997</v>
      </c>
      <c r="G58" s="1149">
        <f t="shared" si="29"/>
        <v>183392.10000000003</v>
      </c>
      <c r="H58" s="1149">
        <f t="shared" si="29"/>
        <v>206629.7</v>
      </c>
      <c r="I58" s="1149">
        <f t="shared" si="29"/>
        <v>274582.2</v>
      </c>
      <c r="J58" s="1149">
        <f t="shared" si="29"/>
        <v>203480.30000000002</v>
      </c>
      <c r="K58" s="1156">
        <f t="shared" si="30"/>
        <v>173445</v>
      </c>
      <c r="L58" s="1157">
        <f t="shared" si="30"/>
        <v>158875.70000000001</v>
      </c>
      <c r="M58" s="1158">
        <f>M38+M42+M46+M50+M54</f>
        <v>92096.6</v>
      </c>
      <c r="N58" s="333"/>
      <c r="O58" s="1397"/>
      <c r="P58" s="1397"/>
      <c r="Q58" s="335" t="s">
        <v>169</v>
      </c>
      <c r="R58" s="1149">
        <f t="shared" si="31"/>
        <v>1106884.2</v>
      </c>
      <c r="S58" s="1149">
        <f t="shared" si="31"/>
        <v>1191984.7</v>
      </c>
      <c r="T58" s="1149">
        <f t="shared" si="31"/>
        <v>1157821.3999999999</v>
      </c>
      <c r="U58" s="1149">
        <f t="shared" si="31"/>
        <v>985027.9</v>
      </c>
      <c r="V58" s="1167">
        <f t="shared" si="31"/>
        <v>1013432.6000000001</v>
      </c>
      <c r="W58" s="1149">
        <f t="shared" si="31"/>
        <v>900410.5</v>
      </c>
      <c r="X58" s="1156">
        <f t="shared" si="31"/>
        <v>820526.8</v>
      </c>
      <c r="Y58" s="1157">
        <f t="shared" si="31"/>
        <v>754270.2</v>
      </c>
      <c r="Z58" s="1158">
        <f>Z38+Z42+Z46+Z50+Z54</f>
        <v>609468.30000000005</v>
      </c>
    </row>
    <row r="59" spans="1:26" ht="13.5" customHeight="1" x14ac:dyDescent="0.15">
      <c r="B59" s="1397"/>
      <c r="C59" s="1397"/>
      <c r="D59" s="335" t="s">
        <v>170</v>
      </c>
      <c r="E59" s="1149">
        <f>E39+E43+E47+E51+E55</f>
        <v>111491598</v>
      </c>
      <c r="F59" s="1149">
        <f t="shared" si="29"/>
        <v>180491266</v>
      </c>
      <c r="G59" s="1149">
        <f t="shared" si="29"/>
        <v>178141084</v>
      </c>
      <c r="H59" s="1149">
        <f t="shared" si="29"/>
        <v>187776959</v>
      </c>
      <c r="I59" s="1149">
        <f t="shared" si="29"/>
        <v>258080223</v>
      </c>
      <c r="J59" s="1149">
        <f t="shared" si="29"/>
        <v>202620119</v>
      </c>
      <c r="K59" s="1180">
        <f t="shared" si="30"/>
        <v>159979773</v>
      </c>
      <c r="L59" s="1181">
        <f t="shared" si="30"/>
        <v>130688077</v>
      </c>
      <c r="M59" s="1182">
        <f>M39+M43+M47+M51+M55</f>
        <v>77994247</v>
      </c>
      <c r="N59" s="336"/>
      <c r="O59" s="1397"/>
      <c r="P59" s="1397"/>
      <c r="Q59" s="335" t="s">
        <v>170</v>
      </c>
      <c r="R59" s="1149">
        <f t="shared" si="31"/>
        <v>706929783</v>
      </c>
      <c r="S59" s="1149">
        <f t="shared" si="31"/>
        <v>860033138</v>
      </c>
      <c r="T59" s="1149">
        <f t="shared" si="31"/>
        <v>962683215</v>
      </c>
      <c r="U59" s="1149">
        <f t="shared" si="31"/>
        <v>735241593</v>
      </c>
      <c r="V59" s="1167">
        <f t="shared" si="31"/>
        <v>772582730</v>
      </c>
      <c r="W59" s="1149">
        <f t="shared" si="31"/>
        <v>698431206</v>
      </c>
      <c r="X59" s="1156">
        <f t="shared" si="31"/>
        <v>628953207</v>
      </c>
      <c r="Y59" s="1157">
        <f t="shared" si="31"/>
        <v>543219836</v>
      </c>
      <c r="Z59" s="1158">
        <f>Z39+Z43+Z47+Z51+Z55</f>
        <v>419007250</v>
      </c>
    </row>
    <row r="60" spans="1:26" ht="15.6" customHeight="1" x14ac:dyDescent="0.15">
      <c r="B60" s="1398"/>
      <c r="C60" s="1398"/>
      <c r="D60" s="337" t="s">
        <v>172</v>
      </c>
      <c r="E60" s="1131">
        <f t="shared" ref="E60:J60" si="32">IF(E58=0,0,E59/E58)</f>
        <v>746.75470775578276</v>
      </c>
      <c r="F60" s="1131">
        <f t="shared" si="32"/>
        <v>832.77396821002617</v>
      </c>
      <c r="G60" s="1131">
        <f t="shared" si="32"/>
        <v>971.36727263606213</v>
      </c>
      <c r="H60" s="1131">
        <f t="shared" si="32"/>
        <v>908.76073962261955</v>
      </c>
      <c r="I60" s="1131">
        <f t="shared" si="32"/>
        <v>939.90150490454221</v>
      </c>
      <c r="J60" s="1131">
        <f t="shared" si="32"/>
        <v>995.77265710734639</v>
      </c>
      <c r="K60" s="1133">
        <f>IF(K58=0,0,K59/K58)</f>
        <v>922.36601228055008</v>
      </c>
      <c r="L60" s="1134">
        <f>IF(L58=0,0,L59/L58)</f>
        <v>822.58065267375684</v>
      </c>
      <c r="M60" s="1135">
        <f>IF(M58=0,0,M59/M58)</f>
        <v>846.87433629471661</v>
      </c>
      <c r="N60" s="339"/>
      <c r="O60" s="1398"/>
      <c r="P60" s="1398"/>
      <c r="Q60" s="337" t="s">
        <v>172</v>
      </c>
      <c r="R60" s="1131">
        <f t="shared" ref="R60:Y60" si="33">IF(R58=0,0,R59/R58)</f>
        <v>638.66643231514195</v>
      </c>
      <c r="S60" s="1131">
        <f t="shared" si="33"/>
        <v>721.51357144097574</v>
      </c>
      <c r="T60" s="1131">
        <f t="shared" si="33"/>
        <v>831.4608928458224</v>
      </c>
      <c r="U60" s="1137">
        <f t="shared" si="33"/>
        <v>746.41702331477109</v>
      </c>
      <c r="V60" s="1131">
        <f t="shared" si="33"/>
        <v>762.34248829177193</v>
      </c>
      <c r="W60" s="1131">
        <f t="shared" si="33"/>
        <v>775.68087666680924</v>
      </c>
      <c r="X60" s="1133">
        <f t="shared" si="33"/>
        <v>766.52366138436912</v>
      </c>
      <c r="Y60" s="1134">
        <f t="shared" si="33"/>
        <v>720.19262593166218</v>
      </c>
      <c r="Z60" s="1135">
        <f>IF(Z58=0,0,Z59/Z58)</f>
        <v>687.49638004142298</v>
      </c>
    </row>
    <row r="61" spans="1:26" ht="9" customHeight="1" x14ac:dyDescent="0.15">
      <c r="B61" s="407"/>
      <c r="C61" s="407"/>
      <c r="D61" s="407"/>
      <c r="E61" s="407"/>
      <c r="F61" s="407"/>
      <c r="G61" s="407"/>
      <c r="H61" s="407"/>
      <c r="I61" s="407"/>
      <c r="J61" s="407"/>
      <c r="K61" s="407"/>
      <c r="L61" s="407"/>
      <c r="M61" s="407"/>
      <c r="N61" s="407"/>
      <c r="O61" s="407"/>
      <c r="P61" s="407"/>
      <c r="Q61" s="407"/>
      <c r="R61" s="407"/>
      <c r="S61" s="407"/>
      <c r="T61" s="407"/>
      <c r="U61" s="407"/>
      <c r="V61" s="407"/>
      <c r="W61" s="434"/>
      <c r="X61" s="407"/>
      <c r="Y61" s="407"/>
      <c r="Z61" s="407"/>
    </row>
    <row r="62" spans="1:26" ht="9" customHeight="1" x14ac:dyDescent="0.15">
      <c r="B62" s="407"/>
      <c r="C62" s="407"/>
      <c r="D62" s="407"/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07"/>
      <c r="P62" s="407"/>
      <c r="Q62" s="407"/>
      <c r="R62" s="407"/>
      <c r="S62" s="407"/>
      <c r="T62" s="407"/>
      <c r="U62" s="407"/>
      <c r="V62" s="407"/>
      <c r="W62" s="407"/>
      <c r="X62" s="407"/>
      <c r="Y62" s="407"/>
      <c r="Z62" s="407"/>
    </row>
    <row r="63" spans="1:26" x14ac:dyDescent="0.15">
      <c r="A63" s="1274" t="s">
        <v>547</v>
      </c>
      <c r="B63" s="1286"/>
      <c r="C63" s="1286"/>
      <c r="D63" s="1286"/>
      <c r="E63" s="1286"/>
      <c r="F63" s="1286"/>
      <c r="G63" s="1286"/>
      <c r="H63" s="1286"/>
      <c r="I63" s="1286"/>
      <c r="J63" s="1286"/>
      <c r="K63" s="1286"/>
      <c r="L63" s="1286"/>
      <c r="M63" s="1247"/>
      <c r="N63" s="1274" t="s">
        <v>548</v>
      </c>
      <c r="O63" s="1286"/>
      <c r="P63" s="1286"/>
      <c r="Q63" s="1286"/>
      <c r="R63" s="1286"/>
      <c r="S63" s="1286"/>
      <c r="T63" s="1286"/>
      <c r="U63" s="1286"/>
      <c r="V63" s="1286"/>
      <c r="W63" s="1286"/>
      <c r="X63" s="1286"/>
      <c r="Y63" s="1286"/>
      <c r="Z63" s="1247"/>
    </row>
    <row r="75" spans="19:19" x14ac:dyDescent="0.15">
      <c r="S75" s="126">
        <v>0</v>
      </c>
    </row>
  </sheetData>
  <mergeCells count="34">
    <mergeCell ref="N63:Y63"/>
    <mergeCell ref="B37:B60"/>
    <mergeCell ref="C37:C40"/>
    <mergeCell ref="C41:C44"/>
    <mergeCell ref="C45:C48"/>
    <mergeCell ref="C49:C52"/>
    <mergeCell ref="C53:C56"/>
    <mergeCell ref="A63:L63"/>
    <mergeCell ref="C57:C60"/>
    <mergeCell ref="O37:O60"/>
    <mergeCell ref="O8:Q9"/>
    <mergeCell ref="O10:O33"/>
    <mergeCell ref="P10:P13"/>
    <mergeCell ref="P14:P17"/>
    <mergeCell ref="P18:P21"/>
    <mergeCell ref="P22:P25"/>
    <mergeCell ref="P26:P29"/>
    <mergeCell ref="P30:P33"/>
    <mergeCell ref="C26:C29"/>
    <mergeCell ref="B8:D9"/>
    <mergeCell ref="C10:C13"/>
    <mergeCell ref="C14:C17"/>
    <mergeCell ref="C18:C21"/>
    <mergeCell ref="B10:B33"/>
    <mergeCell ref="C22:C25"/>
    <mergeCell ref="C30:C33"/>
    <mergeCell ref="B35:D36"/>
    <mergeCell ref="O35:Q36"/>
    <mergeCell ref="P53:P56"/>
    <mergeCell ref="P57:P60"/>
    <mergeCell ref="P37:P40"/>
    <mergeCell ref="P41:P44"/>
    <mergeCell ref="P45:P48"/>
    <mergeCell ref="P49:P52"/>
  </mergeCells>
  <phoneticPr fontId="2"/>
  <conditionalFormatting sqref="G15:M15 G19:M19 G23:M23 G27:M27 G10:M11">
    <cfRule type="expression" dxfId="0" priority="1" stopIfTrue="1">
      <formula>iserror</formula>
    </cfRule>
  </conditionalFormatting>
  <pageMargins left="0" right="0" top="0" bottom="0" header="0" footer="0"/>
  <pageSetup paperSize="9" scale="96" orientation="portrait" r:id="rId1"/>
  <headerFooter alignWithMargins="0"/>
  <colBreaks count="1" manualBreakCount="1">
    <brk id="14" max="61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5"/>
  </sheetPr>
  <dimension ref="A1:AJ63"/>
  <sheetViews>
    <sheetView showGridLines="0" view="pageBreakPreview" topLeftCell="F5" zoomScale="70" zoomScaleNormal="100" zoomScaleSheetLayoutView="70" workbookViewId="0">
      <selection activeCell="S4" sqref="S4"/>
    </sheetView>
  </sheetViews>
  <sheetFormatPr defaultRowHeight="13.5" x14ac:dyDescent="0.15"/>
  <cols>
    <col min="1" max="1" width="2.625" customWidth="1"/>
    <col min="2" max="3" width="3.125" customWidth="1"/>
    <col min="4" max="4" width="10.5" customWidth="1"/>
    <col min="5" max="13" width="9.125" customWidth="1"/>
    <col min="14" max="14" width="4.125" customWidth="1"/>
    <col min="15" max="16" width="3.125" customWidth="1"/>
    <col min="17" max="17" width="10.5" customWidth="1"/>
    <col min="18" max="26" width="9.125" customWidth="1"/>
    <col min="27" max="27" width="3.625" customWidth="1"/>
  </cols>
  <sheetData>
    <row r="1" spans="1:33" ht="15.75" customHeight="1" x14ac:dyDescent="0.15"/>
    <row r="2" spans="1:33" ht="18.75" x14ac:dyDescent="0.2">
      <c r="B2" s="5" t="s">
        <v>257</v>
      </c>
      <c r="C2" s="5"/>
      <c r="O2" s="5"/>
      <c r="P2" s="5"/>
    </row>
    <row r="3" spans="1:33" ht="8.1" customHeight="1" x14ac:dyDescent="0.2">
      <c r="B3" s="5"/>
      <c r="C3" s="5"/>
      <c r="O3" s="5"/>
      <c r="P3" s="5"/>
    </row>
    <row r="4" spans="1:33" ht="18" customHeight="1" x14ac:dyDescent="0.2">
      <c r="B4" s="3"/>
      <c r="C4" s="3"/>
      <c r="D4" s="5" t="s">
        <v>290</v>
      </c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33" ht="11.25" customHeight="1" x14ac:dyDescent="0.15">
      <c r="A5" s="163"/>
      <c r="B5" s="163"/>
      <c r="C5" s="16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63"/>
      <c r="P5" s="163"/>
      <c r="Q5" s="3"/>
      <c r="R5" s="3"/>
      <c r="S5" s="3"/>
      <c r="T5" s="3"/>
      <c r="U5" s="3"/>
      <c r="V5" s="3"/>
      <c r="W5" s="3"/>
      <c r="X5" s="3"/>
      <c r="Y5" s="3"/>
      <c r="Z5" s="3"/>
      <c r="AA5" s="166"/>
    </row>
    <row r="6" spans="1:33" ht="6" customHeight="1" x14ac:dyDescent="0.2">
      <c r="A6" s="163"/>
      <c r="B6" s="164"/>
      <c r="C6" s="164"/>
      <c r="D6" s="180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4"/>
      <c r="P6" s="164"/>
      <c r="Q6" s="180"/>
      <c r="R6" s="165"/>
      <c r="S6" s="165"/>
      <c r="T6" s="165"/>
      <c r="U6" s="165"/>
      <c r="V6" s="165"/>
      <c r="W6" s="165"/>
      <c r="X6" s="165"/>
      <c r="Y6" s="165"/>
      <c r="Z6" s="165"/>
      <c r="AA6" s="167"/>
    </row>
    <row r="7" spans="1:33" ht="13.15" customHeight="1" x14ac:dyDescent="0.15">
      <c r="A7" s="163"/>
      <c r="B7" s="1407" t="s">
        <v>234</v>
      </c>
      <c r="C7" s="1408"/>
      <c r="D7" s="1409"/>
      <c r="E7" s="171" t="s">
        <v>238</v>
      </c>
      <c r="F7" s="171" t="s">
        <v>238</v>
      </c>
      <c r="G7" s="171" t="s">
        <v>238</v>
      </c>
      <c r="H7" s="171" t="s">
        <v>233</v>
      </c>
      <c r="I7" s="171" t="s">
        <v>233</v>
      </c>
      <c r="J7" s="170" t="s">
        <v>233</v>
      </c>
      <c r="K7" s="409" t="s">
        <v>233</v>
      </c>
      <c r="L7" s="369" t="s">
        <v>233</v>
      </c>
      <c r="M7" s="196" t="s">
        <v>233</v>
      </c>
      <c r="N7" s="172"/>
      <c r="O7" s="1407" t="s">
        <v>234</v>
      </c>
      <c r="P7" s="1408"/>
      <c r="Q7" s="1409"/>
      <c r="R7" s="171" t="s">
        <v>238</v>
      </c>
      <c r="S7" s="171" t="s">
        <v>238</v>
      </c>
      <c r="T7" s="171" t="s">
        <v>233</v>
      </c>
      <c r="U7" s="171" t="s">
        <v>233</v>
      </c>
      <c r="V7" s="170" t="s">
        <v>233</v>
      </c>
      <c r="W7" s="400" t="s">
        <v>233</v>
      </c>
      <c r="X7" s="409" t="s">
        <v>233</v>
      </c>
      <c r="Y7" s="369" t="s">
        <v>233</v>
      </c>
      <c r="Z7" s="196" t="s">
        <v>233</v>
      </c>
      <c r="AA7" s="172"/>
    </row>
    <row r="8" spans="1:33" ht="13.15" customHeight="1" x14ac:dyDescent="0.15">
      <c r="A8" s="163"/>
      <c r="B8" s="1410"/>
      <c r="C8" s="1411"/>
      <c r="D8" s="1412"/>
      <c r="E8" s="173" t="s">
        <v>452</v>
      </c>
      <c r="F8" s="173" t="s">
        <v>453</v>
      </c>
      <c r="G8" s="173" t="s">
        <v>454</v>
      </c>
      <c r="H8" s="173" t="s">
        <v>455</v>
      </c>
      <c r="I8" s="173" t="s">
        <v>456</v>
      </c>
      <c r="J8" s="173" t="s">
        <v>457</v>
      </c>
      <c r="K8" s="410" t="s">
        <v>458</v>
      </c>
      <c r="L8" s="394" t="s">
        <v>459</v>
      </c>
      <c r="M8" s="394" t="s">
        <v>462</v>
      </c>
      <c r="N8" s="402"/>
      <c r="O8" s="1410"/>
      <c r="P8" s="1411"/>
      <c r="Q8" s="1412"/>
      <c r="R8" s="173" t="s">
        <v>452</v>
      </c>
      <c r="S8" s="173" t="s">
        <v>441</v>
      </c>
      <c r="T8" s="173" t="s">
        <v>442</v>
      </c>
      <c r="U8" s="173" t="s">
        <v>443</v>
      </c>
      <c r="V8" s="173" t="s">
        <v>444</v>
      </c>
      <c r="W8" s="173" t="s">
        <v>445</v>
      </c>
      <c r="X8" s="410" t="s">
        <v>440</v>
      </c>
      <c r="Y8" s="370" t="s">
        <v>451</v>
      </c>
      <c r="Z8" s="197" t="s">
        <v>461</v>
      </c>
      <c r="AA8" s="172"/>
    </row>
    <row r="9" spans="1:33" ht="13.5" customHeight="1" x14ac:dyDescent="0.15">
      <c r="A9" s="163"/>
      <c r="B9" s="1413" t="s">
        <v>209</v>
      </c>
      <c r="C9" s="1413">
        <v>5</v>
      </c>
      <c r="D9" s="174" t="s">
        <v>171</v>
      </c>
      <c r="E9" s="227">
        <v>0</v>
      </c>
      <c r="F9" s="230">
        <v>0</v>
      </c>
      <c r="G9" s="230">
        <v>0</v>
      </c>
      <c r="H9" s="230">
        <v>0</v>
      </c>
      <c r="I9" s="230">
        <v>0</v>
      </c>
      <c r="J9" s="230">
        <v>0</v>
      </c>
      <c r="K9" s="411">
        <v>0</v>
      </c>
      <c r="L9" s="242">
        <v>0</v>
      </c>
      <c r="M9" s="231">
        <v>0</v>
      </c>
      <c r="N9" s="175"/>
      <c r="O9" s="1413" t="s">
        <v>390</v>
      </c>
      <c r="P9" s="1413">
        <v>5</v>
      </c>
      <c r="Q9" s="174" t="s">
        <v>171</v>
      </c>
      <c r="R9" s="228">
        <v>0</v>
      </c>
      <c r="S9" s="228">
        <v>0</v>
      </c>
      <c r="T9" s="228">
        <v>0</v>
      </c>
      <c r="U9" s="228">
        <v>0</v>
      </c>
      <c r="V9" s="228">
        <v>0</v>
      </c>
      <c r="W9" s="228">
        <v>0</v>
      </c>
      <c r="X9" s="413">
        <v>0</v>
      </c>
      <c r="Y9" s="239">
        <v>0</v>
      </c>
      <c r="Z9" s="229">
        <v>0</v>
      </c>
      <c r="AA9" s="175"/>
      <c r="AB9" s="162"/>
      <c r="AC9" s="162"/>
      <c r="AD9" s="162"/>
      <c r="AE9" s="162"/>
      <c r="AF9" s="162"/>
      <c r="AG9" s="162"/>
    </row>
    <row r="10" spans="1:33" ht="13.5" customHeight="1" x14ac:dyDescent="0.15">
      <c r="A10" s="163"/>
      <c r="B10" s="1414"/>
      <c r="C10" s="1414"/>
      <c r="D10" s="176" t="s">
        <v>169</v>
      </c>
      <c r="E10" s="209">
        <v>0</v>
      </c>
      <c r="F10" s="221">
        <v>0</v>
      </c>
      <c r="G10" s="221">
        <v>0</v>
      </c>
      <c r="H10" s="221">
        <v>0</v>
      </c>
      <c r="I10" s="221">
        <v>0</v>
      </c>
      <c r="J10" s="221">
        <v>0</v>
      </c>
      <c r="K10" s="210">
        <v>0</v>
      </c>
      <c r="L10" s="217">
        <v>0</v>
      </c>
      <c r="M10" s="222">
        <v>0</v>
      </c>
      <c r="N10" s="175"/>
      <c r="O10" s="1414"/>
      <c r="P10" s="1414"/>
      <c r="Q10" s="176" t="s">
        <v>169</v>
      </c>
      <c r="R10" s="220">
        <v>0</v>
      </c>
      <c r="S10" s="220">
        <v>0</v>
      </c>
      <c r="T10" s="220">
        <v>0</v>
      </c>
      <c r="U10" s="220">
        <v>0</v>
      </c>
      <c r="V10" s="220">
        <v>0</v>
      </c>
      <c r="W10" s="220">
        <v>0</v>
      </c>
      <c r="X10" s="414">
        <v>0</v>
      </c>
      <c r="Y10" s="240">
        <v>0</v>
      </c>
      <c r="Z10" s="223">
        <v>0</v>
      </c>
      <c r="AA10" s="175"/>
      <c r="AB10" s="162"/>
      <c r="AC10" s="162"/>
      <c r="AD10" s="162"/>
      <c r="AE10" s="162"/>
      <c r="AF10" s="162"/>
      <c r="AG10" s="162"/>
    </row>
    <row r="11" spans="1:33" ht="13.5" customHeight="1" x14ac:dyDescent="0.15">
      <c r="A11" s="163"/>
      <c r="B11" s="1414"/>
      <c r="C11" s="1414"/>
      <c r="D11" s="176" t="s">
        <v>170</v>
      </c>
      <c r="E11" s="209">
        <v>0</v>
      </c>
      <c r="F11" s="221">
        <v>0</v>
      </c>
      <c r="G11" s="221">
        <v>0</v>
      </c>
      <c r="H11" s="221">
        <v>0</v>
      </c>
      <c r="I11" s="221">
        <v>0</v>
      </c>
      <c r="J11" s="221">
        <v>0</v>
      </c>
      <c r="K11" s="210">
        <v>0</v>
      </c>
      <c r="L11" s="217">
        <v>0</v>
      </c>
      <c r="M11" s="222">
        <v>0</v>
      </c>
      <c r="N11" s="177"/>
      <c r="O11" s="1414"/>
      <c r="P11" s="1414"/>
      <c r="Q11" s="176" t="s">
        <v>170</v>
      </c>
      <c r="R11" s="220">
        <v>0</v>
      </c>
      <c r="S11" s="220">
        <v>0</v>
      </c>
      <c r="T11" s="220">
        <v>0</v>
      </c>
      <c r="U11" s="220">
        <v>0</v>
      </c>
      <c r="V11" s="220">
        <v>0</v>
      </c>
      <c r="W11" s="220">
        <v>0</v>
      </c>
      <c r="X11" s="414">
        <v>0</v>
      </c>
      <c r="Y11" s="240">
        <v>0</v>
      </c>
      <c r="Z11" s="223">
        <v>0</v>
      </c>
      <c r="AA11" s="177"/>
      <c r="AB11" s="162"/>
      <c r="AC11" s="162"/>
      <c r="AD11" s="162"/>
      <c r="AE11" s="162"/>
      <c r="AF11" s="162"/>
      <c r="AG11" s="162"/>
    </row>
    <row r="12" spans="1:33" ht="15.6" customHeight="1" x14ac:dyDescent="0.15">
      <c r="A12" s="163"/>
      <c r="B12" s="1414"/>
      <c r="C12" s="1415"/>
      <c r="D12" s="179" t="s">
        <v>172</v>
      </c>
      <c r="E12" s="224">
        <v>0</v>
      </c>
      <c r="F12" s="225">
        <v>0</v>
      </c>
      <c r="G12" s="225">
        <v>0</v>
      </c>
      <c r="H12" s="225">
        <v>0</v>
      </c>
      <c r="I12" s="225">
        <v>0</v>
      </c>
      <c r="J12" s="225">
        <v>0</v>
      </c>
      <c r="K12" s="412">
        <v>0</v>
      </c>
      <c r="L12" s="241">
        <f>IF(L10=0,0,L11/L10)</f>
        <v>0</v>
      </c>
      <c r="M12" s="226">
        <f>IF(M10=0,0,M11/M10)</f>
        <v>0</v>
      </c>
      <c r="N12" s="181"/>
      <c r="O12" s="1414"/>
      <c r="P12" s="1415"/>
      <c r="Q12" s="179" t="s">
        <v>172</v>
      </c>
      <c r="R12" s="225">
        <v>0</v>
      </c>
      <c r="S12" s="225">
        <v>0</v>
      </c>
      <c r="T12" s="225">
        <v>0</v>
      </c>
      <c r="U12" s="225">
        <v>0</v>
      </c>
      <c r="V12" s="225">
        <v>0</v>
      </c>
      <c r="W12" s="225">
        <v>0</v>
      </c>
      <c r="X12" s="412">
        <f>IF(X10=0,0,X11/X10)</f>
        <v>0</v>
      </c>
      <c r="Y12" s="241">
        <f>IF(Y10=0,0,Y11/Y10)</f>
        <v>0</v>
      </c>
      <c r="Z12" s="226">
        <f>IF(Z10=0,0,Z11/Z10)</f>
        <v>0</v>
      </c>
      <c r="AA12" s="181"/>
    </row>
    <row r="13" spans="1:33" ht="13.5" customHeight="1" x14ac:dyDescent="0.15">
      <c r="A13" s="163"/>
      <c r="B13" s="1414"/>
      <c r="C13" s="1413">
        <v>4</v>
      </c>
      <c r="D13" s="174" t="s">
        <v>171</v>
      </c>
      <c r="E13" s="227">
        <v>0</v>
      </c>
      <c r="F13" s="230">
        <v>0</v>
      </c>
      <c r="G13" s="230">
        <v>0</v>
      </c>
      <c r="H13" s="230">
        <v>0</v>
      </c>
      <c r="I13" s="230">
        <v>0</v>
      </c>
      <c r="J13" s="230">
        <v>0</v>
      </c>
      <c r="K13" s="411">
        <v>0</v>
      </c>
      <c r="L13" s="242">
        <v>0</v>
      </c>
      <c r="M13" s="231">
        <v>0</v>
      </c>
      <c r="N13" s="175"/>
      <c r="O13" s="1414"/>
      <c r="P13" s="1413">
        <v>4</v>
      </c>
      <c r="Q13" s="174" t="s">
        <v>171</v>
      </c>
      <c r="R13" s="230">
        <v>0</v>
      </c>
      <c r="S13" s="230">
        <v>0</v>
      </c>
      <c r="T13" s="228">
        <v>0</v>
      </c>
      <c r="U13" s="228">
        <v>0</v>
      </c>
      <c r="V13" s="228">
        <v>0</v>
      </c>
      <c r="W13" s="230">
        <v>0</v>
      </c>
      <c r="X13" s="411">
        <v>0</v>
      </c>
      <c r="Y13" s="242">
        <v>0</v>
      </c>
      <c r="Z13" s="231">
        <v>0</v>
      </c>
      <c r="AA13" s="175"/>
    </row>
    <row r="14" spans="1:33" ht="13.5" customHeight="1" x14ac:dyDescent="0.15">
      <c r="A14" s="163"/>
      <c r="B14" s="1414"/>
      <c r="C14" s="1414"/>
      <c r="D14" s="176" t="s">
        <v>169</v>
      </c>
      <c r="E14" s="209">
        <v>0</v>
      </c>
      <c r="F14" s="221">
        <v>0</v>
      </c>
      <c r="G14" s="221">
        <v>0</v>
      </c>
      <c r="H14" s="221">
        <v>0</v>
      </c>
      <c r="I14" s="221">
        <v>0</v>
      </c>
      <c r="J14" s="221">
        <v>0</v>
      </c>
      <c r="K14" s="210">
        <v>0</v>
      </c>
      <c r="L14" s="217">
        <v>0</v>
      </c>
      <c r="M14" s="222">
        <v>0</v>
      </c>
      <c r="N14" s="175"/>
      <c r="O14" s="1414"/>
      <c r="P14" s="1414"/>
      <c r="Q14" s="176" t="s">
        <v>169</v>
      </c>
      <c r="R14" s="221">
        <v>0</v>
      </c>
      <c r="S14" s="221">
        <v>0</v>
      </c>
      <c r="T14" s="220">
        <v>0</v>
      </c>
      <c r="U14" s="220">
        <v>0</v>
      </c>
      <c r="V14" s="220">
        <v>0</v>
      </c>
      <c r="W14" s="221">
        <v>0</v>
      </c>
      <c r="X14" s="210">
        <v>0</v>
      </c>
      <c r="Y14" s="217">
        <v>0</v>
      </c>
      <c r="Z14" s="222">
        <v>0</v>
      </c>
      <c r="AA14" s="175"/>
    </row>
    <row r="15" spans="1:33" ht="13.5" customHeight="1" x14ac:dyDescent="0.15">
      <c r="A15" s="163"/>
      <c r="B15" s="1414"/>
      <c r="C15" s="1414"/>
      <c r="D15" s="176" t="s">
        <v>170</v>
      </c>
      <c r="E15" s="209">
        <v>0</v>
      </c>
      <c r="F15" s="221">
        <v>0</v>
      </c>
      <c r="G15" s="221">
        <v>0</v>
      </c>
      <c r="H15" s="221">
        <v>0</v>
      </c>
      <c r="I15" s="221">
        <v>0</v>
      </c>
      <c r="J15" s="221">
        <v>0</v>
      </c>
      <c r="K15" s="210">
        <v>0</v>
      </c>
      <c r="L15" s="217">
        <v>0</v>
      </c>
      <c r="M15" s="222">
        <v>0</v>
      </c>
      <c r="N15" s="177"/>
      <c r="O15" s="1414"/>
      <c r="P15" s="1414"/>
      <c r="Q15" s="176" t="s">
        <v>170</v>
      </c>
      <c r="R15" s="221">
        <v>0</v>
      </c>
      <c r="S15" s="221">
        <v>0</v>
      </c>
      <c r="T15" s="220">
        <v>0</v>
      </c>
      <c r="U15" s="220">
        <v>0</v>
      </c>
      <c r="V15" s="220">
        <v>0</v>
      </c>
      <c r="W15" s="221">
        <v>0</v>
      </c>
      <c r="X15" s="210">
        <v>0</v>
      </c>
      <c r="Y15" s="217">
        <v>0</v>
      </c>
      <c r="Z15" s="222">
        <v>0</v>
      </c>
      <c r="AA15" s="177"/>
    </row>
    <row r="16" spans="1:33" ht="15.6" customHeight="1" x14ac:dyDescent="0.15">
      <c r="A16" s="163"/>
      <c r="B16" s="1414"/>
      <c r="C16" s="1415"/>
      <c r="D16" s="179" t="s">
        <v>172</v>
      </c>
      <c r="E16" s="224">
        <v>0</v>
      </c>
      <c r="F16" s="225">
        <v>0</v>
      </c>
      <c r="G16" s="225">
        <v>0</v>
      </c>
      <c r="H16" s="225">
        <v>0</v>
      </c>
      <c r="I16" s="225">
        <v>0</v>
      </c>
      <c r="J16" s="225">
        <v>0</v>
      </c>
      <c r="K16" s="412">
        <v>0</v>
      </c>
      <c r="L16" s="241">
        <f>IF(L14=0,0,L15/L14)</f>
        <v>0</v>
      </c>
      <c r="M16" s="226">
        <f>IF(M14=0,0,M15/M14)</f>
        <v>0</v>
      </c>
      <c r="N16" s="181"/>
      <c r="O16" s="1414"/>
      <c r="P16" s="1415"/>
      <c r="Q16" s="179" t="s">
        <v>172</v>
      </c>
      <c r="R16" s="225">
        <v>0</v>
      </c>
      <c r="S16" s="225">
        <v>0</v>
      </c>
      <c r="T16" s="225">
        <v>0</v>
      </c>
      <c r="U16" s="225">
        <v>0</v>
      </c>
      <c r="V16" s="225">
        <v>0</v>
      </c>
      <c r="W16" s="225">
        <v>0</v>
      </c>
      <c r="X16" s="412">
        <f>IF(X14=0,0,X15/X14)</f>
        <v>0</v>
      </c>
      <c r="Y16" s="241">
        <f>IF(Y14=0,0,Y15/Y14)</f>
        <v>0</v>
      </c>
      <c r="Z16" s="226">
        <f>IF(Z14=0,0,Z15/Z14)</f>
        <v>0</v>
      </c>
      <c r="AA16" s="181"/>
    </row>
    <row r="17" spans="1:36" ht="13.5" customHeight="1" x14ac:dyDescent="0.15">
      <c r="A17" s="163"/>
      <c r="B17" s="1414"/>
      <c r="C17" s="1413">
        <v>3</v>
      </c>
      <c r="D17" s="174" t="s">
        <v>171</v>
      </c>
      <c r="E17" s="227">
        <v>0</v>
      </c>
      <c r="F17" s="230">
        <v>0</v>
      </c>
      <c r="G17" s="230">
        <v>0</v>
      </c>
      <c r="H17" s="230">
        <v>0</v>
      </c>
      <c r="I17" s="230">
        <v>0</v>
      </c>
      <c r="J17" s="230">
        <v>0</v>
      </c>
      <c r="K17" s="411">
        <v>0</v>
      </c>
      <c r="L17" s="242">
        <v>0</v>
      </c>
      <c r="M17" s="231">
        <v>0</v>
      </c>
      <c r="N17" s="175"/>
      <c r="O17" s="1414"/>
      <c r="P17" s="1413">
        <v>3</v>
      </c>
      <c r="Q17" s="233" t="s">
        <v>171</v>
      </c>
      <c r="R17" s="230">
        <v>0</v>
      </c>
      <c r="S17" s="230">
        <v>0</v>
      </c>
      <c r="T17" s="230">
        <v>0</v>
      </c>
      <c r="U17" s="230">
        <v>0</v>
      </c>
      <c r="V17" s="230">
        <v>0</v>
      </c>
      <c r="W17" s="230">
        <v>0</v>
      </c>
      <c r="X17" s="411">
        <v>0</v>
      </c>
      <c r="Y17" s="242">
        <v>0</v>
      </c>
      <c r="Z17" s="231">
        <v>0</v>
      </c>
      <c r="AA17" s="175"/>
    </row>
    <row r="18" spans="1:36" ht="13.5" customHeight="1" x14ac:dyDescent="0.15">
      <c r="A18" s="163"/>
      <c r="B18" s="1414"/>
      <c r="C18" s="1414"/>
      <c r="D18" s="176" t="s">
        <v>169</v>
      </c>
      <c r="E18" s="209">
        <v>0</v>
      </c>
      <c r="F18" s="221">
        <v>0</v>
      </c>
      <c r="G18" s="221">
        <v>0</v>
      </c>
      <c r="H18" s="221">
        <v>0</v>
      </c>
      <c r="I18" s="221">
        <v>0</v>
      </c>
      <c r="J18" s="221">
        <v>0</v>
      </c>
      <c r="K18" s="210">
        <v>0</v>
      </c>
      <c r="L18" s="217">
        <v>0</v>
      </c>
      <c r="M18" s="222">
        <v>0</v>
      </c>
      <c r="N18" s="175"/>
      <c r="O18" s="1414"/>
      <c r="P18" s="1414"/>
      <c r="Q18" s="176" t="s">
        <v>169</v>
      </c>
      <c r="R18" s="221">
        <v>0</v>
      </c>
      <c r="S18" s="221">
        <v>0</v>
      </c>
      <c r="T18" s="221">
        <v>0</v>
      </c>
      <c r="U18" s="221">
        <v>0</v>
      </c>
      <c r="V18" s="221">
        <v>0</v>
      </c>
      <c r="W18" s="221">
        <v>0</v>
      </c>
      <c r="X18" s="210">
        <v>0</v>
      </c>
      <c r="Y18" s="217">
        <v>0</v>
      </c>
      <c r="Z18" s="222">
        <v>0</v>
      </c>
      <c r="AA18" s="175"/>
    </row>
    <row r="19" spans="1:36" ht="13.5" customHeight="1" x14ac:dyDescent="0.15">
      <c r="A19" s="163"/>
      <c r="B19" s="1414"/>
      <c r="C19" s="1414"/>
      <c r="D19" s="176" t="s">
        <v>170</v>
      </c>
      <c r="E19" s="209">
        <v>0</v>
      </c>
      <c r="F19" s="221">
        <v>0</v>
      </c>
      <c r="G19" s="221">
        <v>0</v>
      </c>
      <c r="H19" s="221">
        <v>0</v>
      </c>
      <c r="I19" s="221">
        <v>0</v>
      </c>
      <c r="J19" s="221">
        <v>0</v>
      </c>
      <c r="K19" s="210">
        <v>0</v>
      </c>
      <c r="L19" s="217">
        <v>0</v>
      </c>
      <c r="M19" s="222">
        <v>0</v>
      </c>
      <c r="N19" s="177"/>
      <c r="O19" s="1414"/>
      <c r="P19" s="1414"/>
      <c r="Q19" s="176" t="s">
        <v>170</v>
      </c>
      <c r="R19" s="221">
        <v>0</v>
      </c>
      <c r="S19" s="221">
        <v>0</v>
      </c>
      <c r="T19" s="221">
        <v>0</v>
      </c>
      <c r="U19" s="221">
        <v>0</v>
      </c>
      <c r="V19" s="221">
        <v>0</v>
      </c>
      <c r="W19" s="221">
        <v>0</v>
      </c>
      <c r="X19" s="210">
        <v>0</v>
      </c>
      <c r="Y19" s="217">
        <v>0</v>
      </c>
      <c r="Z19" s="222">
        <v>0</v>
      </c>
      <c r="AA19" s="177"/>
    </row>
    <row r="20" spans="1:36" ht="13.15" customHeight="1" x14ac:dyDescent="0.15">
      <c r="A20" s="163"/>
      <c r="B20" s="1414"/>
      <c r="C20" s="1415"/>
      <c r="D20" s="179" t="s">
        <v>172</v>
      </c>
      <c r="E20" s="224">
        <v>0</v>
      </c>
      <c r="F20" s="225">
        <v>0</v>
      </c>
      <c r="G20" s="225">
        <v>0</v>
      </c>
      <c r="H20" s="225">
        <v>0</v>
      </c>
      <c r="I20" s="225">
        <v>0</v>
      </c>
      <c r="J20" s="225">
        <v>0</v>
      </c>
      <c r="K20" s="412">
        <v>0</v>
      </c>
      <c r="L20" s="241">
        <f>IF(L18=0,0,L19/L18)</f>
        <v>0</v>
      </c>
      <c r="M20" s="226">
        <f>IF(M18=0,0,M19/M18)</f>
        <v>0</v>
      </c>
      <c r="N20" s="181"/>
      <c r="O20" s="1414"/>
      <c r="P20" s="1415"/>
      <c r="Q20" s="179" t="s">
        <v>172</v>
      </c>
      <c r="R20" s="225">
        <v>0</v>
      </c>
      <c r="S20" s="225">
        <v>0</v>
      </c>
      <c r="T20" s="225">
        <v>0</v>
      </c>
      <c r="U20" s="225">
        <v>0</v>
      </c>
      <c r="V20" s="225">
        <v>0</v>
      </c>
      <c r="W20" s="225">
        <v>0</v>
      </c>
      <c r="X20" s="412">
        <f>IF(X18=0,0,X19/X18)</f>
        <v>0</v>
      </c>
      <c r="Y20" s="241">
        <f>IF(Y18=0,0,Y19/Y18)</f>
        <v>0</v>
      </c>
      <c r="Z20" s="226">
        <f>IF(Z18=0,0,Z19/Z18)</f>
        <v>0</v>
      </c>
      <c r="AA20" s="181"/>
    </row>
    <row r="21" spans="1:36" ht="13.5" customHeight="1" x14ac:dyDescent="0.15">
      <c r="A21" s="163"/>
      <c r="B21" s="1414"/>
      <c r="C21" s="1413">
        <v>2</v>
      </c>
      <c r="D21" s="174" t="s">
        <v>171</v>
      </c>
      <c r="E21" s="227">
        <v>0</v>
      </c>
      <c r="F21" s="230">
        <v>0</v>
      </c>
      <c r="G21" s="230">
        <v>0</v>
      </c>
      <c r="H21" s="230">
        <v>0</v>
      </c>
      <c r="I21" s="230">
        <v>0</v>
      </c>
      <c r="J21" s="230">
        <v>0</v>
      </c>
      <c r="K21" s="411">
        <v>0</v>
      </c>
      <c r="L21" s="242">
        <v>0</v>
      </c>
      <c r="M21" s="231">
        <v>0</v>
      </c>
      <c r="N21" s="175"/>
      <c r="O21" s="1414"/>
      <c r="P21" s="1413">
        <v>2</v>
      </c>
      <c r="Q21" s="233" t="s">
        <v>171</v>
      </c>
      <c r="R21" s="230">
        <v>0</v>
      </c>
      <c r="S21" s="230">
        <v>0</v>
      </c>
      <c r="T21" s="230">
        <v>0</v>
      </c>
      <c r="U21" s="230">
        <v>0</v>
      </c>
      <c r="V21" s="230">
        <v>0</v>
      </c>
      <c r="W21" s="230">
        <v>0</v>
      </c>
      <c r="X21" s="411">
        <v>0</v>
      </c>
      <c r="Y21" s="242">
        <v>0</v>
      </c>
      <c r="Z21" s="231">
        <v>0</v>
      </c>
      <c r="AA21" s="175"/>
    </row>
    <row r="22" spans="1:36" ht="13.5" customHeight="1" x14ac:dyDescent="0.15">
      <c r="A22" s="163"/>
      <c r="B22" s="1414"/>
      <c r="C22" s="1414"/>
      <c r="D22" s="176" t="s">
        <v>169</v>
      </c>
      <c r="E22" s="209">
        <v>0</v>
      </c>
      <c r="F22" s="221">
        <v>0</v>
      </c>
      <c r="G22" s="221">
        <v>0</v>
      </c>
      <c r="H22" s="221">
        <v>0</v>
      </c>
      <c r="I22" s="221">
        <v>0</v>
      </c>
      <c r="J22" s="221">
        <v>0</v>
      </c>
      <c r="K22" s="210">
        <v>0</v>
      </c>
      <c r="L22" s="217">
        <v>0</v>
      </c>
      <c r="M22" s="222">
        <v>0</v>
      </c>
      <c r="N22" s="175"/>
      <c r="O22" s="1414"/>
      <c r="P22" s="1414"/>
      <c r="Q22" s="176" t="s">
        <v>169</v>
      </c>
      <c r="R22" s="221">
        <v>0</v>
      </c>
      <c r="S22" s="221">
        <v>0</v>
      </c>
      <c r="T22" s="221">
        <v>0</v>
      </c>
      <c r="U22" s="221">
        <v>0</v>
      </c>
      <c r="V22" s="221">
        <v>0</v>
      </c>
      <c r="W22" s="221">
        <v>0</v>
      </c>
      <c r="X22" s="210">
        <v>0</v>
      </c>
      <c r="Y22" s="217">
        <v>0</v>
      </c>
      <c r="Z22" s="222">
        <v>0</v>
      </c>
      <c r="AA22" s="175"/>
    </row>
    <row r="23" spans="1:36" ht="13.5" customHeight="1" x14ac:dyDescent="0.15">
      <c r="A23" s="163"/>
      <c r="B23" s="1414"/>
      <c r="C23" s="1414"/>
      <c r="D23" s="176" t="s">
        <v>170</v>
      </c>
      <c r="E23" s="209">
        <v>0</v>
      </c>
      <c r="F23" s="221">
        <v>0</v>
      </c>
      <c r="G23" s="221">
        <v>0</v>
      </c>
      <c r="H23" s="221">
        <v>0</v>
      </c>
      <c r="I23" s="221">
        <v>0</v>
      </c>
      <c r="J23" s="221">
        <v>0</v>
      </c>
      <c r="K23" s="210">
        <v>0</v>
      </c>
      <c r="L23" s="217">
        <v>0</v>
      </c>
      <c r="M23" s="222">
        <v>0</v>
      </c>
      <c r="N23" s="177"/>
      <c r="O23" s="1414"/>
      <c r="P23" s="1414"/>
      <c r="Q23" s="176" t="s">
        <v>170</v>
      </c>
      <c r="R23" s="221">
        <v>0</v>
      </c>
      <c r="S23" s="221">
        <v>0</v>
      </c>
      <c r="T23" s="221">
        <v>0</v>
      </c>
      <c r="U23" s="221">
        <v>0</v>
      </c>
      <c r="V23" s="221">
        <v>0</v>
      </c>
      <c r="W23" s="221">
        <v>0</v>
      </c>
      <c r="X23" s="210">
        <v>0</v>
      </c>
      <c r="Y23" s="217">
        <v>0</v>
      </c>
      <c r="Z23" s="222">
        <v>0</v>
      </c>
      <c r="AA23" s="177"/>
    </row>
    <row r="24" spans="1:36" ht="15.6" customHeight="1" x14ac:dyDescent="0.15">
      <c r="A24" s="163"/>
      <c r="B24" s="1414"/>
      <c r="C24" s="1415"/>
      <c r="D24" s="179" t="s">
        <v>172</v>
      </c>
      <c r="E24" s="224">
        <v>0</v>
      </c>
      <c r="F24" s="225">
        <v>0</v>
      </c>
      <c r="G24" s="225">
        <v>0</v>
      </c>
      <c r="H24" s="225">
        <v>0</v>
      </c>
      <c r="I24" s="225">
        <v>0</v>
      </c>
      <c r="J24" s="225">
        <v>0</v>
      </c>
      <c r="K24" s="412">
        <v>0</v>
      </c>
      <c r="L24" s="241">
        <f>IF(L22=0,0,L23/L22)</f>
        <v>0</v>
      </c>
      <c r="M24" s="226">
        <f>IF(M22=0,0,M23/M22)</f>
        <v>0</v>
      </c>
      <c r="N24" s="181"/>
      <c r="O24" s="1414"/>
      <c r="P24" s="1415"/>
      <c r="Q24" s="179" t="s">
        <v>172</v>
      </c>
      <c r="R24" s="225">
        <v>0</v>
      </c>
      <c r="S24" s="225">
        <v>0</v>
      </c>
      <c r="T24" s="225">
        <v>0</v>
      </c>
      <c r="U24" s="225">
        <v>0</v>
      </c>
      <c r="V24" s="225">
        <v>0</v>
      </c>
      <c r="W24" s="225">
        <v>0</v>
      </c>
      <c r="X24" s="412">
        <f>IF(X22=0,0,X23/X22)</f>
        <v>0</v>
      </c>
      <c r="Y24" s="241">
        <f>IF(Y22=0,0,Y23/Y22)</f>
        <v>0</v>
      </c>
      <c r="Z24" s="226">
        <f>IF(Z22=0,0,Z23/Z22)</f>
        <v>0</v>
      </c>
      <c r="AA24" s="181"/>
      <c r="AB24" s="169"/>
      <c r="AC24" s="169"/>
      <c r="AD24" s="169"/>
      <c r="AE24" s="169"/>
      <c r="AF24" s="169"/>
      <c r="AG24" s="169"/>
      <c r="AH24" s="169"/>
      <c r="AI24" s="169"/>
    </row>
    <row r="25" spans="1:36" ht="13.5" customHeight="1" x14ac:dyDescent="0.15">
      <c r="A25" s="163"/>
      <c r="B25" s="1414"/>
      <c r="C25" s="1413">
        <v>1</v>
      </c>
      <c r="D25" s="174" t="s">
        <v>171</v>
      </c>
      <c r="E25" s="227">
        <v>0</v>
      </c>
      <c r="F25" s="230">
        <v>0</v>
      </c>
      <c r="G25" s="230">
        <v>0</v>
      </c>
      <c r="H25" s="228">
        <v>0</v>
      </c>
      <c r="I25" s="230">
        <v>0</v>
      </c>
      <c r="J25" s="230">
        <v>0</v>
      </c>
      <c r="K25" s="411">
        <v>0</v>
      </c>
      <c r="L25" s="239">
        <v>0</v>
      </c>
      <c r="M25" s="229">
        <v>0</v>
      </c>
      <c r="N25" s="175"/>
      <c r="O25" s="1414"/>
      <c r="P25" s="1413">
        <v>1</v>
      </c>
      <c r="Q25" s="174" t="s">
        <v>171</v>
      </c>
      <c r="R25" s="230">
        <v>0</v>
      </c>
      <c r="S25" s="230">
        <v>0</v>
      </c>
      <c r="T25" s="230">
        <v>0</v>
      </c>
      <c r="U25" s="230">
        <v>0</v>
      </c>
      <c r="V25" s="230">
        <v>0</v>
      </c>
      <c r="W25" s="230">
        <v>0</v>
      </c>
      <c r="X25" s="411">
        <v>0</v>
      </c>
      <c r="Y25" s="242">
        <v>0</v>
      </c>
      <c r="Z25" s="231">
        <v>0</v>
      </c>
      <c r="AA25" s="175"/>
    </row>
    <row r="26" spans="1:36" ht="13.5" customHeight="1" x14ac:dyDescent="0.15">
      <c r="A26" s="163"/>
      <c r="B26" s="1414"/>
      <c r="C26" s="1414"/>
      <c r="D26" s="176" t="s">
        <v>169</v>
      </c>
      <c r="E26" s="209">
        <v>0</v>
      </c>
      <c r="F26" s="221">
        <v>0</v>
      </c>
      <c r="G26" s="221">
        <v>0</v>
      </c>
      <c r="H26" s="220">
        <v>0</v>
      </c>
      <c r="I26" s="221">
        <v>0</v>
      </c>
      <c r="J26" s="221">
        <v>0</v>
      </c>
      <c r="K26" s="210">
        <v>0</v>
      </c>
      <c r="L26" s="240">
        <v>0</v>
      </c>
      <c r="M26" s="223">
        <v>0</v>
      </c>
      <c r="N26" s="175"/>
      <c r="O26" s="1414"/>
      <c r="P26" s="1414"/>
      <c r="Q26" s="176" t="s">
        <v>169</v>
      </c>
      <c r="R26" s="221">
        <v>0</v>
      </c>
      <c r="S26" s="221">
        <v>0</v>
      </c>
      <c r="T26" s="221">
        <v>0</v>
      </c>
      <c r="U26" s="221">
        <v>0</v>
      </c>
      <c r="V26" s="221">
        <v>0</v>
      </c>
      <c r="W26" s="221">
        <v>0</v>
      </c>
      <c r="X26" s="210">
        <v>0</v>
      </c>
      <c r="Y26" s="217">
        <v>0</v>
      </c>
      <c r="Z26" s="222">
        <v>0</v>
      </c>
      <c r="AA26" s="175"/>
    </row>
    <row r="27" spans="1:36" ht="13.5" customHeight="1" x14ac:dyDescent="0.15">
      <c r="A27" s="163"/>
      <c r="B27" s="1414"/>
      <c r="C27" s="1414"/>
      <c r="D27" s="176" t="s">
        <v>170</v>
      </c>
      <c r="E27" s="209">
        <v>0</v>
      </c>
      <c r="F27" s="221">
        <v>0</v>
      </c>
      <c r="G27" s="221">
        <v>0</v>
      </c>
      <c r="H27" s="220">
        <v>0</v>
      </c>
      <c r="I27" s="221">
        <v>0</v>
      </c>
      <c r="J27" s="221">
        <v>0</v>
      </c>
      <c r="K27" s="210">
        <v>0</v>
      </c>
      <c r="L27" s="240">
        <v>0</v>
      </c>
      <c r="M27" s="223">
        <v>0</v>
      </c>
      <c r="N27" s="177"/>
      <c r="O27" s="1414"/>
      <c r="P27" s="1414"/>
      <c r="Q27" s="176" t="s">
        <v>170</v>
      </c>
      <c r="R27" s="221">
        <v>0</v>
      </c>
      <c r="S27" s="221">
        <v>0</v>
      </c>
      <c r="T27" s="221">
        <v>0</v>
      </c>
      <c r="U27" s="221">
        <v>0</v>
      </c>
      <c r="V27" s="221">
        <v>0</v>
      </c>
      <c r="W27" s="221">
        <v>0</v>
      </c>
      <c r="X27" s="210">
        <v>0</v>
      </c>
      <c r="Y27" s="217">
        <v>0</v>
      </c>
      <c r="Z27" s="222">
        <v>0</v>
      </c>
      <c r="AA27" s="177"/>
    </row>
    <row r="28" spans="1:36" ht="15.6" customHeight="1" x14ac:dyDescent="0.15">
      <c r="A28" s="163"/>
      <c r="B28" s="1414"/>
      <c r="C28" s="1415"/>
      <c r="D28" s="179" t="s">
        <v>172</v>
      </c>
      <c r="E28" s="224">
        <v>0</v>
      </c>
      <c r="F28" s="225">
        <v>0</v>
      </c>
      <c r="G28" s="225">
        <v>0</v>
      </c>
      <c r="H28" s="225">
        <v>0</v>
      </c>
      <c r="I28" s="225">
        <v>0</v>
      </c>
      <c r="J28" s="225">
        <v>0</v>
      </c>
      <c r="K28" s="412">
        <v>0</v>
      </c>
      <c r="L28" s="241">
        <f>IF(L26=0,0,L27/L26)</f>
        <v>0</v>
      </c>
      <c r="M28" s="226">
        <f>IF(M26=0,0,M27/M26)</f>
        <v>0</v>
      </c>
      <c r="N28" s="181"/>
      <c r="O28" s="1414"/>
      <c r="P28" s="1415"/>
      <c r="Q28" s="179" t="s">
        <v>172</v>
      </c>
      <c r="R28" s="225">
        <v>0</v>
      </c>
      <c r="S28" s="225">
        <v>0</v>
      </c>
      <c r="T28" s="225">
        <v>0</v>
      </c>
      <c r="U28" s="225">
        <v>0</v>
      </c>
      <c r="V28" s="225">
        <v>0</v>
      </c>
      <c r="W28" s="225">
        <v>0</v>
      </c>
      <c r="X28" s="412">
        <f>IF(X26=0,0,X27/X26)</f>
        <v>0</v>
      </c>
      <c r="Y28" s="241">
        <f>IF(Y26=0,0,Y27/Y26)</f>
        <v>0</v>
      </c>
      <c r="Z28" s="226">
        <f>IF(Z26=0,0,Z27/Z26)</f>
        <v>0</v>
      </c>
      <c r="AA28" s="181"/>
    </row>
    <row r="29" spans="1:36" ht="13.5" customHeight="1" x14ac:dyDescent="0.15">
      <c r="A29" s="163"/>
      <c r="B29" s="1414"/>
      <c r="C29" s="1413" t="s">
        <v>14</v>
      </c>
      <c r="D29" s="174" t="s">
        <v>171</v>
      </c>
      <c r="E29" s="227">
        <v>0</v>
      </c>
      <c r="F29" s="230">
        <v>0</v>
      </c>
      <c r="G29" s="230">
        <v>0</v>
      </c>
      <c r="H29" s="230">
        <v>0</v>
      </c>
      <c r="I29" s="230">
        <v>0</v>
      </c>
      <c r="J29" s="230">
        <v>0</v>
      </c>
      <c r="K29" s="411">
        <v>0</v>
      </c>
      <c r="L29" s="242">
        <v>0</v>
      </c>
      <c r="M29" s="231">
        <v>0</v>
      </c>
      <c r="N29" s="175"/>
      <c r="O29" s="1414"/>
      <c r="P29" s="1413" t="s">
        <v>14</v>
      </c>
      <c r="Q29" s="174" t="s">
        <v>171</v>
      </c>
      <c r="R29" s="230">
        <v>0</v>
      </c>
      <c r="S29" s="230">
        <v>0</v>
      </c>
      <c r="T29" s="230">
        <v>0</v>
      </c>
      <c r="U29" s="230">
        <v>0</v>
      </c>
      <c r="V29" s="230">
        <v>0</v>
      </c>
      <c r="W29" s="230">
        <v>0</v>
      </c>
      <c r="X29" s="411">
        <v>0</v>
      </c>
      <c r="Y29" s="242">
        <v>0</v>
      </c>
      <c r="Z29" s="231">
        <v>0</v>
      </c>
      <c r="AA29" s="175"/>
    </row>
    <row r="30" spans="1:36" ht="13.5" customHeight="1" x14ac:dyDescent="0.15">
      <c r="A30" s="163"/>
      <c r="B30" s="1414"/>
      <c r="C30" s="1414"/>
      <c r="D30" s="176" t="s">
        <v>169</v>
      </c>
      <c r="E30" s="209">
        <v>0</v>
      </c>
      <c r="F30" s="221">
        <v>0</v>
      </c>
      <c r="G30" s="221">
        <v>0</v>
      </c>
      <c r="H30" s="221">
        <v>0</v>
      </c>
      <c r="I30" s="221">
        <v>0</v>
      </c>
      <c r="J30" s="221">
        <v>0</v>
      </c>
      <c r="K30" s="210">
        <v>0</v>
      </c>
      <c r="L30" s="217">
        <v>0</v>
      </c>
      <c r="M30" s="222">
        <v>0</v>
      </c>
      <c r="N30" s="175"/>
      <c r="O30" s="1414"/>
      <c r="P30" s="1414"/>
      <c r="Q30" s="176" t="s">
        <v>169</v>
      </c>
      <c r="R30" s="221">
        <v>0</v>
      </c>
      <c r="S30" s="221">
        <v>0</v>
      </c>
      <c r="T30" s="221">
        <v>0</v>
      </c>
      <c r="U30" s="221">
        <v>0</v>
      </c>
      <c r="V30" s="221">
        <v>0</v>
      </c>
      <c r="W30" s="221">
        <v>0</v>
      </c>
      <c r="X30" s="210">
        <v>0</v>
      </c>
      <c r="Y30" s="217">
        <v>0</v>
      </c>
      <c r="Z30" s="222">
        <v>0</v>
      </c>
      <c r="AA30" s="175"/>
    </row>
    <row r="31" spans="1:36" ht="13.5" customHeight="1" x14ac:dyDescent="0.15">
      <c r="A31" s="163"/>
      <c r="B31" s="1414"/>
      <c r="C31" s="1414"/>
      <c r="D31" s="176" t="s">
        <v>170</v>
      </c>
      <c r="E31" s="209">
        <v>0</v>
      </c>
      <c r="F31" s="221">
        <v>0</v>
      </c>
      <c r="G31" s="221">
        <v>0</v>
      </c>
      <c r="H31" s="221">
        <v>0</v>
      </c>
      <c r="I31" s="221">
        <v>0</v>
      </c>
      <c r="J31" s="221">
        <v>0</v>
      </c>
      <c r="K31" s="210">
        <v>0</v>
      </c>
      <c r="L31" s="217">
        <v>0</v>
      </c>
      <c r="M31" s="222">
        <v>0</v>
      </c>
      <c r="N31" s="177"/>
      <c r="O31" s="1414"/>
      <c r="P31" s="1414"/>
      <c r="Q31" s="176" t="s">
        <v>170</v>
      </c>
      <c r="R31" s="221">
        <v>0</v>
      </c>
      <c r="S31" s="221">
        <v>0</v>
      </c>
      <c r="T31" s="221">
        <v>0</v>
      </c>
      <c r="U31" s="221">
        <v>0</v>
      </c>
      <c r="V31" s="221">
        <v>0</v>
      </c>
      <c r="W31" s="221">
        <v>0</v>
      </c>
      <c r="X31" s="210">
        <v>0</v>
      </c>
      <c r="Y31" s="217">
        <v>0</v>
      </c>
      <c r="Z31" s="222">
        <v>0</v>
      </c>
      <c r="AA31" s="177"/>
    </row>
    <row r="32" spans="1:36" ht="15.6" customHeight="1" x14ac:dyDescent="0.15">
      <c r="A32" s="163"/>
      <c r="B32" s="1415"/>
      <c r="C32" s="1415"/>
      <c r="D32" s="179" t="s">
        <v>172</v>
      </c>
      <c r="E32" s="224">
        <v>0</v>
      </c>
      <c r="F32" s="225">
        <v>0</v>
      </c>
      <c r="G32" s="225">
        <v>0</v>
      </c>
      <c r="H32" s="225">
        <v>0</v>
      </c>
      <c r="I32" s="225">
        <v>0</v>
      </c>
      <c r="J32" s="225">
        <v>0</v>
      </c>
      <c r="K32" s="412">
        <v>0</v>
      </c>
      <c r="L32" s="241">
        <f>IF(L30=0,0,L31/L30)</f>
        <v>0</v>
      </c>
      <c r="M32" s="226">
        <f>IF(M30=0,0,M31/M30)</f>
        <v>0</v>
      </c>
      <c r="N32" s="181"/>
      <c r="O32" s="1415"/>
      <c r="P32" s="1415"/>
      <c r="Q32" s="179" t="s">
        <v>172</v>
      </c>
      <c r="R32" s="225">
        <v>0</v>
      </c>
      <c r="S32" s="225">
        <v>0</v>
      </c>
      <c r="T32" s="225">
        <v>0</v>
      </c>
      <c r="U32" s="225">
        <v>0</v>
      </c>
      <c r="V32" s="225">
        <v>0</v>
      </c>
      <c r="W32" s="225">
        <v>0</v>
      </c>
      <c r="X32" s="412">
        <f>IF(X30=0,0,X31/X30)</f>
        <v>0</v>
      </c>
      <c r="Y32" s="241">
        <f>IF(Y30=0,0,Y31/Y30)</f>
        <v>0</v>
      </c>
      <c r="Z32" s="226">
        <f>IF(Z30=0,0,Z31/Z30)</f>
        <v>0</v>
      </c>
      <c r="AA32" s="181"/>
      <c r="AB32" s="169"/>
      <c r="AC32" s="169"/>
      <c r="AD32" s="169"/>
      <c r="AE32" s="169"/>
      <c r="AF32" s="169"/>
      <c r="AG32" s="169"/>
      <c r="AH32" s="169"/>
      <c r="AI32" s="169"/>
      <c r="AJ32" s="169"/>
    </row>
    <row r="33" spans="1:36" ht="13.35" customHeight="1" x14ac:dyDescent="0.2">
      <c r="A33" s="163"/>
      <c r="B33" s="164"/>
      <c r="C33" s="164"/>
      <c r="D33" s="180"/>
      <c r="E33" s="165"/>
      <c r="F33" s="165"/>
      <c r="G33" s="165"/>
      <c r="H33" s="165"/>
      <c r="I33" s="165"/>
      <c r="J33" s="165"/>
      <c r="K33" s="165"/>
      <c r="L33" s="165"/>
      <c r="M33" s="165"/>
      <c r="N33" s="181"/>
      <c r="O33" s="164"/>
      <c r="P33" s="164"/>
      <c r="Q33" s="180"/>
      <c r="R33" s="165"/>
      <c r="S33" s="165"/>
      <c r="T33" s="165"/>
      <c r="U33" s="165"/>
      <c r="V33" s="165"/>
      <c r="W33" s="165"/>
      <c r="X33" s="165"/>
      <c r="Y33" s="165"/>
      <c r="Z33" s="165"/>
      <c r="AA33" s="181"/>
      <c r="AB33" s="169"/>
      <c r="AC33" s="169"/>
      <c r="AD33" s="169"/>
      <c r="AE33" s="169"/>
      <c r="AF33" s="169"/>
      <c r="AG33" s="169"/>
      <c r="AH33" s="169"/>
      <c r="AI33" s="169"/>
      <c r="AJ33" s="169"/>
    </row>
    <row r="34" spans="1:36" ht="13.15" customHeight="1" x14ac:dyDescent="0.15">
      <c r="A34" s="163"/>
      <c r="B34" s="1407" t="s">
        <v>234</v>
      </c>
      <c r="C34" s="1408"/>
      <c r="D34" s="1409"/>
      <c r="E34" s="171" t="s">
        <v>238</v>
      </c>
      <c r="F34" s="171" t="s">
        <v>238</v>
      </c>
      <c r="G34" s="171" t="s">
        <v>233</v>
      </c>
      <c r="H34" s="171" t="s">
        <v>233</v>
      </c>
      <c r="I34" s="170" t="s">
        <v>233</v>
      </c>
      <c r="J34" s="400" t="s">
        <v>233</v>
      </c>
      <c r="K34" s="409" t="s">
        <v>233</v>
      </c>
      <c r="L34" s="369" t="s">
        <v>233</v>
      </c>
      <c r="M34" s="196" t="s">
        <v>233</v>
      </c>
      <c r="N34" s="181"/>
      <c r="O34" s="1407" t="s">
        <v>234</v>
      </c>
      <c r="P34" s="1408"/>
      <c r="Q34" s="1409"/>
      <c r="R34" s="171" t="s">
        <v>238</v>
      </c>
      <c r="S34" s="171" t="s">
        <v>238</v>
      </c>
      <c r="T34" s="171" t="s">
        <v>233</v>
      </c>
      <c r="U34" s="171" t="s">
        <v>233</v>
      </c>
      <c r="V34" s="170" t="s">
        <v>233</v>
      </c>
      <c r="W34" s="400" t="s">
        <v>233</v>
      </c>
      <c r="X34" s="409" t="s">
        <v>233</v>
      </c>
      <c r="Y34" s="369" t="s">
        <v>233</v>
      </c>
      <c r="Z34" s="196" t="s">
        <v>233</v>
      </c>
      <c r="AA34" s="181"/>
      <c r="AB34" s="169"/>
      <c r="AC34" s="169"/>
      <c r="AD34" s="169"/>
      <c r="AE34" s="169"/>
      <c r="AF34" s="169"/>
      <c r="AG34" s="169"/>
      <c r="AH34" s="169"/>
      <c r="AI34" s="169"/>
      <c r="AJ34" s="169"/>
    </row>
    <row r="35" spans="1:36" ht="13.15" customHeight="1" x14ac:dyDescent="0.15">
      <c r="A35" s="163"/>
      <c r="B35" s="1410"/>
      <c r="C35" s="1411"/>
      <c r="D35" s="1412"/>
      <c r="E35" s="173" t="s">
        <v>460</v>
      </c>
      <c r="F35" s="173" t="s">
        <v>441</v>
      </c>
      <c r="G35" s="173" t="s">
        <v>442</v>
      </c>
      <c r="H35" s="173" t="s">
        <v>443</v>
      </c>
      <c r="I35" s="173" t="s">
        <v>444</v>
      </c>
      <c r="J35" s="173" t="s">
        <v>445</v>
      </c>
      <c r="K35" s="410" t="s">
        <v>440</v>
      </c>
      <c r="L35" s="370" t="s">
        <v>451</v>
      </c>
      <c r="M35" s="197" t="s">
        <v>461</v>
      </c>
      <c r="N35" s="181"/>
      <c r="O35" s="1410"/>
      <c r="P35" s="1411"/>
      <c r="Q35" s="1412"/>
      <c r="R35" s="173" t="s">
        <v>452</v>
      </c>
      <c r="S35" s="173" t="s">
        <v>441</v>
      </c>
      <c r="T35" s="173" t="s">
        <v>442</v>
      </c>
      <c r="U35" s="173" t="s">
        <v>443</v>
      </c>
      <c r="V35" s="173" t="s">
        <v>444</v>
      </c>
      <c r="W35" s="173" t="s">
        <v>445</v>
      </c>
      <c r="X35" s="410" t="s">
        <v>440</v>
      </c>
      <c r="Y35" s="370" t="s">
        <v>451</v>
      </c>
      <c r="Z35" s="197" t="s">
        <v>461</v>
      </c>
      <c r="AA35" s="181"/>
      <c r="AB35" s="169"/>
      <c r="AC35" s="169"/>
      <c r="AD35" s="169"/>
      <c r="AE35" s="169"/>
      <c r="AF35" s="169"/>
      <c r="AG35" s="169"/>
      <c r="AH35" s="169"/>
      <c r="AI35" s="169"/>
      <c r="AJ35" s="169"/>
    </row>
    <row r="36" spans="1:36" ht="13.5" customHeight="1" x14ac:dyDescent="0.15">
      <c r="B36" s="1413" t="s">
        <v>210</v>
      </c>
      <c r="C36" s="1413">
        <v>5</v>
      </c>
      <c r="D36" s="174" t="s">
        <v>171</v>
      </c>
      <c r="E36" s="230">
        <v>0</v>
      </c>
      <c r="F36" s="230">
        <v>0</v>
      </c>
      <c r="G36" s="230">
        <v>0</v>
      </c>
      <c r="H36" s="230">
        <v>0</v>
      </c>
      <c r="I36" s="230">
        <v>0</v>
      </c>
      <c r="J36" s="230">
        <v>0</v>
      </c>
      <c r="K36" s="411">
        <v>0</v>
      </c>
      <c r="L36" s="242">
        <v>0</v>
      </c>
      <c r="M36" s="231">
        <v>0</v>
      </c>
      <c r="N36" s="175"/>
      <c r="O36" s="1413" t="s">
        <v>14</v>
      </c>
      <c r="P36" s="1413">
        <v>5</v>
      </c>
      <c r="Q36" s="174" t="s">
        <v>171</v>
      </c>
      <c r="R36" s="230">
        <v>0</v>
      </c>
      <c r="S36" s="230">
        <v>0</v>
      </c>
      <c r="T36" s="230">
        <v>0</v>
      </c>
      <c r="U36" s="230">
        <v>0</v>
      </c>
      <c r="V36" s="230">
        <v>0</v>
      </c>
      <c r="W36" s="230">
        <v>0</v>
      </c>
      <c r="X36" s="411">
        <f t="shared" ref="X36:Z38" si="0">SUM(K9,K36,X9)</f>
        <v>0</v>
      </c>
      <c r="Y36" s="242">
        <f t="shared" si="0"/>
        <v>0</v>
      </c>
      <c r="Z36" s="231">
        <f t="shared" si="0"/>
        <v>0</v>
      </c>
      <c r="AA36" s="175"/>
    </row>
    <row r="37" spans="1:36" ht="13.5" customHeight="1" x14ac:dyDescent="0.15">
      <c r="B37" s="1414"/>
      <c r="C37" s="1414"/>
      <c r="D37" s="176" t="s">
        <v>169</v>
      </c>
      <c r="E37" s="221">
        <v>0</v>
      </c>
      <c r="F37" s="221">
        <v>0</v>
      </c>
      <c r="G37" s="221">
        <v>0</v>
      </c>
      <c r="H37" s="221">
        <v>0</v>
      </c>
      <c r="I37" s="221">
        <v>0</v>
      </c>
      <c r="J37" s="221">
        <v>0</v>
      </c>
      <c r="K37" s="210">
        <v>0</v>
      </c>
      <c r="L37" s="217">
        <v>0</v>
      </c>
      <c r="M37" s="222">
        <v>0</v>
      </c>
      <c r="N37" s="175"/>
      <c r="O37" s="1414"/>
      <c r="P37" s="1414"/>
      <c r="Q37" s="201" t="s">
        <v>169</v>
      </c>
      <c r="R37" s="221">
        <v>0</v>
      </c>
      <c r="S37" s="221">
        <v>0</v>
      </c>
      <c r="T37" s="221">
        <v>0</v>
      </c>
      <c r="U37" s="221">
        <v>0</v>
      </c>
      <c r="V37" s="221">
        <v>0</v>
      </c>
      <c r="W37" s="221">
        <v>0</v>
      </c>
      <c r="X37" s="210">
        <f t="shared" si="0"/>
        <v>0</v>
      </c>
      <c r="Y37" s="217">
        <f t="shared" si="0"/>
        <v>0</v>
      </c>
      <c r="Z37" s="222">
        <f t="shared" si="0"/>
        <v>0</v>
      </c>
      <c r="AA37" s="175"/>
    </row>
    <row r="38" spans="1:36" ht="13.5" customHeight="1" x14ac:dyDescent="0.15">
      <c r="B38" s="1414"/>
      <c r="C38" s="1414"/>
      <c r="D38" s="176" t="s">
        <v>170</v>
      </c>
      <c r="E38" s="221">
        <v>0</v>
      </c>
      <c r="F38" s="221">
        <v>0</v>
      </c>
      <c r="G38" s="221">
        <v>0</v>
      </c>
      <c r="H38" s="221">
        <v>0</v>
      </c>
      <c r="I38" s="221">
        <v>0</v>
      </c>
      <c r="J38" s="221">
        <v>0</v>
      </c>
      <c r="K38" s="210">
        <v>0</v>
      </c>
      <c r="L38" s="217">
        <v>0</v>
      </c>
      <c r="M38" s="222">
        <v>0</v>
      </c>
      <c r="N38" s="177"/>
      <c r="O38" s="1414"/>
      <c r="P38" s="1414"/>
      <c r="Q38" s="201" t="s">
        <v>170</v>
      </c>
      <c r="R38" s="221">
        <v>0</v>
      </c>
      <c r="S38" s="221">
        <v>0</v>
      </c>
      <c r="T38" s="221">
        <v>0</v>
      </c>
      <c r="U38" s="221">
        <v>0</v>
      </c>
      <c r="V38" s="221">
        <v>0</v>
      </c>
      <c r="W38" s="221">
        <v>0</v>
      </c>
      <c r="X38" s="210">
        <f t="shared" si="0"/>
        <v>0</v>
      </c>
      <c r="Y38" s="217">
        <f t="shared" si="0"/>
        <v>0</v>
      </c>
      <c r="Z38" s="222">
        <f t="shared" si="0"/>
        <v>0</v>
      </c>
      <c r="AA38" s="177"/>
    </row>
    <row r="39" spans="1:36" ht="15.6" customHeight="1" x14ac:dyDescent="0.15">
      <c r="B39" s="1414"/>
      <c r="C39" s="1415"/>
      <c r="D39" s="179" t="s">
        <v>172</v>
      </c>
      <c r="E39" s="225">
        <v>0</v>
      </c>
      <c r="F39" s="225">
        <v>0</v>
      </c>
      <c r="G39" s="225">
        <v>0</v>
      </c>
      <c r="H39" s="225">
        <v>0</v>
      </c>
      <c r="I39" s="225">
        <v>0</v>
      </c>
      <c r="J39" s="225">
        <v>0</v>
      </c>
      <c r="K39" s="412">
        <v>0</v>
      </c>
      <c r="L39" s="241">
        <f>IF(L37=0,0,L38/L37)</f>
        <v>0</v>
      </c>
      <c r="M39" s="226">
        <f>IF(M37=0,0,M38/M37)</f>
        <v>0</v>
      </c>
      <c r="N39" s="181"/>
      <c r="O39" s="1414"/>
      <c r="P39" s="1415"/>
      <c r="Q39" s="179" t="s">
        <v>172</v>
      </c>
      <c r="R39" s="225">
        <v>0</v>
      </c>
      <c r="S39" s="225">
        <v>0</v>
      </c>
      <c r="T39" s="225">
        <v>0</v>
      </c>
      <c r="U39" s="225">
        <v>0</v>
      </c>
      <c r="V39" s="225">
        <v>0</v>
      </c>
      <c r="W39" s="225">
        <v>0</v>
      </c>
      <c r="X39" s="412">
        <f>IF(X37=0,0,X38/X37)</f>
        <v>0</v>
      </c>
      <c r="Y39" s="241">
        <f>IF(Y37=0,0,Y38/Y37)</f>
        <v>0</v>
      </c>
      <c r="Z39" s="226">
        <f>IF(Z37=0,0,Z38/Z37)</f>
        <v>0</v>
      </c>
      <c r="AA39" s="181"/>
    </row>
    <row r="40" spans="1:36" ht="13.5" customHeight="1" x14ac:dyDescent="0.15">
      <c r="B40" s="1414"/>
      <c r="C40" s="1413">
        <v>4</v>
      </c>
      <c r="D40" s="174" t="s">
        <v>171</v>
      </c>
      <c r="E40" s="230">
        <v>0</v>
      </c>
      <c r="F40" s="230">
        <v>0</v>
      </c>
      <c r="G40" s="230">
        <v>0</v>
      </c>
      <c r="H40" s="230">
        <v>0</v>
      </c>
      <c r="I40" s="230">
        <v>0</v>
      </c>
      <c r="J40" s="230">
        <v>0</v>
      </c>
      <c r="K40" s="411">
        <v>0</v>
      </c>
      <c r="L40" s="242">
        <v>0</v>
      </c>
      <c r="M40" s="231">
        <v>0</v>
      </c>
      <c r="N40" s="175"/>
      <c r="O40" s="1414"/>
      <c r="P40" s="1413">
        <v>4</v>
      </c>
      <c r="Q40" s="174" t="s">
        <v>171</v>
      </c>
      <c r="R40" s="230">
        <v>0</v>
      </c>
      <c r="S40" s="230">
        <v>0</v>
      </c>
      <c r="T40" s="230">
        <v>0</v>
      </c>
      <c r="U40" s="230">
        <v>0</v>
      </c>
      <c r="V40" s="230">
        <v>0</v>
      </c>
      <c r="W40" s="230">
        <v>0</v>
      </c>
      <c r="X40" s="411">
        <f t="shared" ref="X40:Z42" si="1">SUM(K13,K40,X13)</f>
        <v>0</v>
      </c>
      <c r="Y40" s="242">
        <f t="shared" si="1"/>
        <v>0</v>
      </c>
      <c r="Z40" s="231">
        <f t="shared" si="1"/>
        <v>0</v>
      </c>
      <c r="AA40" s="175"/>
    </row>
    <row r="41" spans="1:36" ht="13.5" customHeight="1" x14ac:dyDescent="0.15">
      <c r="B41" s="1414"/>
      <c r="C41" s="1414"/>
      <c r="D41" s="176" t="s">
        <v>169</v>
      </c>
      <c r="E41" s="221">
        <v>0</v>
      </c>
      <c r="F41" s="221">
        <v>0</v>
      </c>
      <c r="G41" s="221">
        <v>0</v>
      </c>
      <c r="H41" s="221">
        <v>0</v>
      </c>
      <c r="I41" s="221">
        <v>0</v>
      </c>
      <c r="J41" s="221">
        <v>0</v>
      </c>
      <c r="K41" s="210">
        <v>0</v>
      </c>
      <c r="L41" s="217">
        <v>0</v>
      </c>
      <c r="M41" s="222">
        <v>0</v>
      </c>
      <c r="N41" s="175"/>
      <c r="O41" s="1414"/>
      <c r="P41" s="1414"/>
      <c r="Q41" s="176" t="s">
        <v>169</v>
      </c>
      <c r="R41" s="221">
        <v>0</v>
      </c>
      <c r="S41" s="221">
        <v>0</v>
      </c>
      <c r="T41" s="221">
        <v>0</v>
      </c>
      <c r="U41" s="221">
        <v>0</v>
      </c>
      <c r="V41" s="221">
        <v>0</v>
      </c>
      <c r="W41" s="221">
        <v>0</v>
      </c>
      <c r="X41" s="210">
        <f t="shared" si="1"/>
        <v>0</v>
      </c>
      <c r="Y41" s="217">
        <f t="shared" si="1"/>
        <v>0</v>
      </c>
      <c r="Z41" s="222">
        <f t="shared" si="1"/>
        <v>0</v>
      </c>
      <c r="AA41" s="175"/>
    </row>
    <row r="42" spans="1:36" ht="13.5" customHeight="1" x14ac:dyDescent="0.15">
      <c r="B42" s="1414"/>
      <c r="C42" s="1414"/>
      <c r="D42" s="176" t="s">
        <v>170</v>
      </c>
      <c r="E42" s="221">
        <v>0</v>
      </c>
      <c r="F42" s="221">
        <v>0</v>
      </c>
      <c r="G42" s="221">
        <v>0</v>
      </c>
      <c r="H42" s="221">
        <v>0</v>
      </c>
      <c r="I42" s="221">
        <v>0</v>
      </c>
      <c r="J42" s="221">
        <v>0</v>
      </c>
      <c r="K42" s="210">
        <v>0</v>
      </c>
      <c r="L42" s="217">
        <v>0</v>
      </c>
      <c r="M42" s="222">
        <v>0</v>
      </c>
      <c r="N42" s="177"/>
      <c r="O42" s="1414"/>
      <c r="P42" s="1414"/>
      <c r="Q42" s="176" t="s">
        <v>170</v>
      </c>
      <c r="R42" s="221">
        <v>0</v>
      </c>
      <c r="S42" s="221">
        <v>0</v>
      </c>
      <c r="T42" s="221">
        <v>0</v>
      </c>
      <c r="U42" s="221">
        <v>0</v>
      </c>
      <c r="V42" s="221">
        <v>0</v>
      </c>
      <c r="W42" s="221">
        <v>0</v>
      </c>
      <c r="X42" s="210">
        <f t="shared" si="1"/>
        <v>0</v>
      </c>
      <c r="Y42" s="217">
        <f t="shared" si="1"/>
        <v>0</v>
      </c>
      <c r="Z42" s="222">
        <f t="shared" si="1"/>
        <v>0</v>
      </c>
      <c r="AA42" s="177"/>
    </row>
    <row r="43" spans="1:36" ht="15.6" customHeight="1" x14ac:dyDescent="0.15">
      <c r="B43" s="1414"/>
      <c r="C43" s="1415"/>
      <c r="D43" s="179" t="s">
        <v>172</v>
      </c>
      <c r="E43" s="225">
        <v>0</v>
      </c>
      <c r="F43" s="225">
        <v>0</v>
      </c>
      <c r="G43" s="225">
        <v>0</v>
      </c>
      <c r="H43" s="225">
        <v>0</v>
      </c>
      <c r="I43" s="225">
        <v>0</v>
      </c>
      <c r="J43" s="225">
        <v>0</v>
      </c>
      <c r="K43" s="412">
        <v>0</v>
      </c>
      <c r="L43" s="241">
        <f>IF(L41=0,0,L42/L41)</f>
        <v>0</v>
      </c>
      <c r="M43" s="226">
        <f>IF(M41=0,0,M42/M41)</f>
        <v>0</v>
      </c>
      <c r="N43" s="181"/>
      <c r="O43" s="1414"/>
      <c r="P43" s="1415"/>
      <c r="Q43" s="179" t="s">
        <v>172</v>
      </c>
      <c r="R43" s="225">
        <v>0</v>
      </c>
      <c r="S43" s="225">
        <v>0</v>
      </c>
      <c r="T43" s="225">
        <v>0</v>
      </c>
      <c r="U43" s="225">
        <v>0</v>
      </c>
      <c r="V43" s="225">
        <v>0</v>
      </c>
      <c r="W43" s="225">
        <v>0</v>
      </c>
      <c r="X43" s="412">
        <f>IF(X41=0,0,X42/X41)</f>
        <v>0</v>
      </c>
      <c r="Y43" s="241">
        <f>IF(Y41=0,0,Y42/Y41)</f>
        <v>0</v>
      </c>
      <c r="Z43" s="226">
        <f>IF(Z41=0,0,Z42/Z41)</f>
        <v>0</v>
      </c>
      <c r="AA43" s="181"/>
    </row>
    <row r="44" spans="1:36" ht="13.5" customHeight="1" x14ac:dyDescent="0.15">
      <c r="B44" s="1414"/>
      <c r="C44" s="1413">
        <v>3</v>
      </c>
      <c r="D44" s="174" t="s">
        <v>171</v>
      </c>
      <c r="E44" s="230">
        <v>0</v>
      </c>
      <c r="F44" s="230">
        <v>0</v>
      </c>
      <c r="G44" s="230">
        <v>0</v>
      </c>
      <c r="H44" s="230">
        <v>0</v>
      </c>
      <c r="I44" s="230">
        <v>0</v>
      </c>
      <c r="J44" s="230">
        <v>0</v>
      </c>
      <c r="K44" s="411">
        <v>0</v>
      </c>
      <c r="L44" s="242">
        <v>0</v>
      </c>
      <c r="M44" s="231">
        <v>0</v>
      </c>
      <c r="N44" s="175"/>
      <c r="O44" s="1414"/>
      <c r="P44" s="1413">
        <v>3</v>
      </c>
      <c r="Q44" s="174" t="s">
        <v>171</v>
      </c>
      <c r="R44" s="230">
        <v>0</v>
      </c>
      <c r="S44" s="230">
        <v>0</v>
      </c>
      <c r="T44" s="230">
        <v>0</v>
      </c>
      <c r="U44" s="230">
        <v>0</v>
      </c>
      <c r="V44" s="230">
        <v>0</v>
      </c>
      <c r="W44" s="230">
        <v>0</v>
      </c>
      <c r="X44" s="411">
        <f t="shared" ref="X44:Z46" si="2">SUM(K17,K44,X17)</f>
        <v>0</v>
      </c>
      <c r="Y44" s="242">
        <f t="shared" si="2"/>
        <v>0</v>
      </c>
      <c r="Z44" s="231">
        <f t="shared" si="2"/>
        <v>0</v>
      </c>
      <c r="AA44" s="175"/>
    </row>
    <row r="45" spans="1:36" ht="13.5" customHeight="1" x14ac:dyDescent="0.15">
      <c r="B45" s="1414"/>
      <c r="C45" s="1414"/>
      <c r="D45" s="176" t="s">
        <v>169</v>
      </c>
      <c r="E45" s="221">
        <v>0</v>
      </c>
      <c r="F45" s="221">
        <v>0</v>
      </c>
      <c r="G45" s="221">
        <v>0</v>
      </c>
      <c r="H45" s="221">
        <v>0</v>
      </c>
      <c r="I45" s="221">
        <v>0</v>
      </c>
      <c r="J45" s="221">
        <v>0</v>
      </c>
      <c r="K45" s="210">
        <v>0</v>
      </c>
      <c r="L45" s="217">
        <v>0</v>
      </c>
      <c r="M45" s="222">
        <v>0</v>
      </c>
      <c r="N45" s="175"/>
      <c r="O45" s="1414"/>
      <c r="P45" s="1414"/>
      <c r="Q45" s="176" t="s">
        <v>169</v>
      </c>
      <c r="R45" s="221">
        <v>0</v>
      </c>
      <c r="S45" s="221">
        <v>0</v>
      </c>
      <c r="T45" s="221">
        <v>0</v>
      </c>
      <c r="U45" s="221">
        <v>0</v>
      </c>
      <c r="V45" s="221">
        <v>0</v>
      </c>
      <c r="W45" s="221">
        <v>0</v>
      </c>
      <c r="X45" s="210">
        <f t="shared" si="2"/>
        <v>0</v>
      </c>
      <c r="Y45" s="217">
        <f t="shared" si="2"/>
        <v>0</v>
      </c>
      <c r="Z45" s="222">
        <f t="shared" si="2"/>
        <v>0</v>
      </c>
      <c r="AA45" s="175"/>
    </row>
    <row r="46" spans="1:36" ht="13.5" customHeight="1" x14ac:dyDescent="0.15">
      <c r="B46" s="1414"/>
      <c r="C46" s="1414"/>
      <c r="D46" s="176" t="s">
        <v>170</v>
      </c>
      <c r="E46" s="221">
        <v>0</v>
      </c>
      <c r="F46" s="221">
        <v>0</v>
      </c>
      <c r="G46" s="221">
        <v>0</v>
      </c>
      <c r="H46" s="221">
        <v>0</v>
      </c>
      <c r="I46" s="221">
        <v>0</v>
      </c>
      <c r="J46" s="221">
        <v>0</v>
      </c>
      <c r="K46" s="210">
        <v>0</v>
      </c>
      <c r="L46" s="217">
        <v>0</v>
      </c>
      <c r="M46" s="222">
        <v>0</v>
      </c>
      <c r="N46" s="177"/>
      <c r="O46" s="1414"/>
      <c r="P46" s="1414"/>
      <c r="Q46" s="176" t="s">
        <v>170</v>
      </c>
      <c r="R46" s="221">
        <v>0</v>
      </c>
      <c r="S46" s="221">
        <v>0</v>
      </c>
      <c r="T46" s="221">
        <v>0</v>
      </c>
      <c r="U46" s="221">
        <v>0</v>
      </c>
      <c r="V46" s="221">
        <v>0</v>
      </c>
      <c r="W46" s="221">
        <v>0</v>
      </c>
      <c r="X46" s="210">
        <f t="shared" si="2"/>
        <v>0</v>
      </c>
      <c r="Y46" s="217">
        <f t="shared" si="2"/>
        <v>0</v>
      </c>
      <c r="Z46" s="222">
        <f t="shared" si="2"/>
        <v>0</v>
      </c>
      <c r="AA46" s="177"/>
    </row>
    <row r="47" spans="1:36" ht="15.6" customHeight="1" x14ac:dyDescent="0.15">
      <c r="B47" s="1414"/>
      <c r="C47" s="1415"/>
      <c r="D47" s="179" t="s">
        <v>172</v>
      </c>
      <c r="E47" s="225">
        <v>0</v>
      </c>
      <c r="F47" s="225">
        <v>0</v>
      </c>
      <c r="G47" s="225">
        <v>0</v>
      </c>
      <c r="H47" s="225">
        <v>0</v>
      </c>
      <c r="I47" s="225">
        <v>0</v>
      </c>
      <c r="J47" s="225">
        <v>0</v>
      </c>
      <c r="K47" s="412">
        <v>0</v>
      </c>
      <c r="L47" s="241">
        <f>IF(L45=0,0,L46/L45)</f>
        <v>0</v>
      </c>
      <c r="M47" s="226">
        <f>IF(M45=0,0,M46/M45)</f>
        <v>0</v>
      </c>
      <c r="N47" s="181"/>
      <c r="O47" s="1414"/>
      <c r="P47" s="1415"/>
      <c r="Q47" s="179" t="s">
        <v>172</v>
      </c>
      <c r="R47" s="225">
        <v>0</v>
      </c>
      <c r="S47" s="225">
        <v>0</v>
      </c>
      <c r="T47" s="225">
        <v>0</v>
      </c>
      <c r="U47" s="225">
        <v>0</v>
      </c>
      <c r="V47" s="225">
        <v>0</v>
      </c>
      <c r="W47" s="225">
        <v>0</v>
      </c>
      <c r="X47" s="412">
        <f>IF(X45=0,0,X46/X45)</f>
        <v>0</v>
      </c>
      <c r="Y47" s="241">
        <f>IF(Y45=0,0,Y46/Y45)</f>
        <v>0</v>
      </c>
      <c r="Z47" s="226">
        <f>IF(Z45=0,0,Z46/Z45)</f>
        <v>0</v>
      </c>
      <c r="AA47" s="181"/>
    </row>
    <row r="48" spans="1:36" ht="13.5" customHeight="1" x14ac:dyDescent="0.15">
      <c r="B48" s="1414"/>
      <c r="C48" s="1413">
        <v>2</v>
      </c>
      <c r="D48" s="174" t="s">
        <v>171</v>
      </c>
      <c r="E48" s="230">
        <v>0</v>
      </c>
      <c r="F48" s="230">
        <v>0</v>
      </c>
      <c r="G48" s="230">
        <v>0</v>
      </c>
      <c r="H48" s="230">
        <v>0</v>
      </c>
      <c r="I48" s="230">
        <v>0</v>
      </c>
      <c r="J48" s="230">
        <v>0</v>
      </c>
      <c r="K48" s="411">
        <v>0</v>
      </c>
      <c r="L48" s="242">
        <v>0</v>
      </c>
      <c r="M48" s="231">
        <v>0</v>
      </c>
      <c r="N48" s="175"/>
      <c r="O48" s="1414"/>
      <c r="P48" s="1413">
        <v>2</v>
      </c>
      <c r="Q48" s="174" t="s">
        <v>171</v>
      </c>
      <c r="R48" s="230">
        <v>0</v>
      </c>
      <c r="S48" s="230">
        <v>0</v>
      </c>
      <c r="T48" s="230">
        <v>0</v>
      </c>
      <c r="U48" s="230">
        <v>0</v>
      </c>
      <c r="V48" s="230">
        <v>0</v>
      </c>
      <c r="W48" s="230">
        <v>0</v>
      </c>
      <c r="X48" s="411">
        <f t="shared" ref="X48:Z50" si="3">SUM(K21,K48,X21)</f>
        <v>0</v>
      </c>
      <c r="Y48" s="242">
        <f t="shared" si="3"/>
        <v>0</v>
      </c>
      <c r="Z48" s="231">
        <f t="shared" si="3"/>
        <v>0</v>
      </c>
      <c r="AA48" s="175"/>
    </row>
    <row r="49" spans="1:27" ht="13.5" customHeight="1" x14ac:dyDescent="0.15">
      <c r="B49" s="1414"/>
      <c r="C49" s="1414"/>
      <c r="D49" s="176" t="s">
        <v>169</v>
      </c>
      <c r="E49" s="221">
        <v>0</v>
      </c>
      <c r="F49" s="221">
        <v>0</v>
      </c>
      <c r="G49" s="221">
        <v>0</v>
      </c>
      <c r="H49" s="221">
        <v>0</v>
      </c>
      <c r="I49" s="221">
        <v>0</v>
      </c>
      <c r="J49" s="221">
        <v>0</v>
      </c>
      <c r="K49" s="210">
        <v>0</v>
      </c>
      <c r="L49" s="217">
        <v>0</v>
      </c>
      <c r="M49" s="222">
        <v>0</v>
      </c>
      <c r="N49" s="175"/>
      <c r="O49" s="1414"/>
      <c r="P49" s="1414"/>
      <c r="Q49" s="176" t="s">
        <v>169</v>
      </c>
      <c r="R49" s="221">
        <v>0</v>
      </c>
      <c r="S49" s="221">
        <v>0</v>
      </c>
      <c r="T49" s="221">
        <v>0</v>
      </c>
      <c r="U49" s="221">
        <v>0</v>
      </c>
      <c r="V49" s="221">
        <v>0</v>
      </c>
      <c r="W49" s="221">
        <v>0</v>
      </c>
      <c r="X49" s="210">
        <f t="shared" si="3"/>
        <v>0</v>
      </c>
      <c r="Y49" s="217">
        <f t="shared" si="3"/>
        <v>0</v>
      </c>
      <c r="Z49" s="222">
        <f t="shared" si="3"/>
        <v>0</v>
      </c>
      <c r="AA49" s="175"/>
    </row>
    <row r="50" spans="1:27" ht="13.5" customHeight="1" x14ac:dyDescent="0.15">
      <c r="B50" s="1414"/>
      <c r="C50" s="1414"/>
      <c r="D50" s="176" t="s">
        <v>170</v>
      </c>
      <c r="E50" s="221">
        <v>0</v>
      </c>
      <c r="F50" s="221">
        <v>0</v>
      </c>
      <c r="G50" s="221">
        <v>0</v>
      </c>
      <c r="H50" s="221">
        <v>0</v>
      </c>
      <c r="I50" s="221">
        <v>0</v>
      </c>
      <c r="J50" s="221">
        <v>0</v>
      </c>
      <c r="K50" s="210">
        <v>0</v>
      </c>
      <c r="L50" s="217">
        <v>0</v>
      </c>
      <c r="M50" s="222">
        <v>0</v>
      </c>
      <c r="N50" s="177"/>
      <c r="O50" s="1414"/>
      <c r="P50" s="1414"/>
      <c r="Q50" s="176" t="s">
        <v>170</v>
      </c>
      <c r="R50" s="221">
        <v>0</v>
      </c>
      <c r="S50" s="221">
        <v>0</v>
      </c>
      <c r="T50" s="221">
        <v>0</v>
      </c>
      <c r="U50" s="221">
        <v>0</v>
      </c>
      <c r="V50" s="221">
        <v>0</v>
      </c>
      <c r="W50" s="221">
        <v>0</v>
      </c>
      <c r="X50" s="210">
        <f t="shared" si="3"/>
        <v>0</v>
      </c>
      <c r="Y50" s="217">
        <f t="shared" si="3"/>
        <v>0</v>
      </c>
      <c r="Z50" s="222">
        <f t="shared" si="3"/>
        <v>0</v>
      </c>
      <c r="AA50" s="177"/>
    </row>
    <row r="51" spans="1:27" ht="15.6" customHeight="1" x14ac:dyDescent="0.15">
      <c r="B51" s="1414"/>
      <c r="C51" s="1415"/>
      <c r="D51" s="179" t="s">
        <v>172</v>
      </c>
      <c r="E51" s="225">
        <v>0</v>
      </c>
      <c r="F51" s="225">
        <v>0</v>
      </c>
      <c r="G51" s="225">
        <v>0</v>
      </c>
      <c r="H51" s="225">
        <v>0</v>
      </c>
      <c r="I51" s="225">
        <v>0</v>
      </c>
      <c r="J51" s="225">
        <v>0</v>
      </c>
      <c r="K51" s="412">
        <v>0</v>
      </c>
      <c r="L51" s="241">
        <f>IF(L49=0,0,L50/L49)</f>
        <v>0</v>
      </c>
      <c r="M51" s="226">
        <f>IF(M49=0,0,M50/M49)</f>
        <v>0</v>
      </c>
      <c r="N51" s="181"/>
      <c r="O51" s="1414"/>
      <c r="P51" s="1415"/>
      <c r="Q51" s="179" t="s">
        <v>172</v>
      </c>
      <c r="R51" s="225">
        <v>0</v>
      </c>
      <c r="S51" s="225">
        <v>0</v>
      </c>
      <c r="T51" s="225">
        <v>0</v>
      </c>
      <c r="U51" s="225">
        <v>0</v>
      </c>
      <c r="V51" s="225">
        <v>0</v>
      </c>
      <c r="W51" s="225">
        <v>0</v>
      </c>
      <c r="X51" s="412">
        <f>IF(X49=0,0,X50/X49)</f>
        <v>0</v>
      </c>
      <c r="Y51" s="241">
        <f>IF(Y49=0,0,Y50/Y49)</f>
        <v>0</v>
      </c>
      <c r="Z51" s="226">
        <f>IF(Z49=0,0,Z50/Z49)</f>
        <v>0</v>
      </c>
      <c r="AA51" s="181"/>
    </row>
    <row r="52" spans="1:27" ht="13.5" customHeight="1" x14ac:dyDescent="0.15">
      <c r="B52" s="1414"/>
      <c r="C52" s="1413">
        <v>1</v>
      </c>
      <c r="D52" s="174" t="s">
        <v>171</v>
      </c>
      <c r="E52" s="230">
        <v>0</v>
      </c>
      <c r="F52" s="230">
        <v>0</v>
      </c>
      <c r="G52" s="230">
        <v>0</v>
      </c>
      <c r="H52" s="230">
        <v>0</v>
      </c>
      <c r="I52" s="230">
        <v>0</v>
      </c>
      <c r="J52" s="230">
        <v>0</v>
      </c>
      <c r="K52" s="411">
        <v>0</v>
      </c>
      <c r="L52" s="242">
        <v>0</v>
      </c>
      <c r="M52" s="231">
        <v>0</v>
      </c>
      <c r="N52" s="175"/>
      <c r="O52" s="1414"/>
      <c r="P52" s="1413">
        <v>1</v>
      </c>
      <c r="Q52" s="174" t="s">
        <v>171</v>
      </c>
      <c r="R52" s="230">
        <v>0</v>
      </c>
      <c r="S52" s="230">
        <v>0</v>
      </c>
      <c r="T52" s="230">
        <v>0</v>
      </c>
      <c r="U52" s="230">
        <v>0</v>
      </c>
      <c r="V52" s="230">
        <v>0</v>
      </c>
      <c r="W52" s="230">
        <v>0</v>
      </c>
      <c r="X52" s="411">
        <f t="shared" ref="X52:Z54" si="4">SUM(K25,K52,X25)</f>
        <v>0</v>
      </c>
      <c r="Y52" s="242">
        <f t="shared" si="4"/>
        <v>0</v>
      </c>
      <c r="Z52" s="231">
        <f t="shared" si="4"/>
        <v>0</v>
      </c>
      <c r="AA52" s="175"/>
    </row>
    <row r="53" spans="1:27" ht="13.5" customHeight="1" x14ac:dyDescent="0.15">
      <c r="B53" s="1414"/>
      <c r="C53" s="1414"/>
      <c r="D53" s="176" t="s">
        <v>169</v>
      </c>
      <c r="E53" s="221">
        <v>0</v>
      </c>
      <c r="F53" s="221">
        <v>0</v>
      </c>
      <c r="G53" s="221">
        <v>0</v>
      </c>
      <c r="H53" s="221">
        <v>0</v>
      </c>
      <c r="I53" s="221">
        <v>0</v>
      </c>
      <c r="J53" s="221">
        <v>0</v>
      </c>
      <c r="K53" s="210">
        <v>0</v>
      </c>
      <c r="L53" s="217">
        <v>0</v>
      </c>
      <c r="M53" s="222">
        <v>0</v>
      </c>
      <c r="N53" s="175"/>
      <c r="O53" s="1414"/>
      <c r="P53" s="1414"/>
      <c r="Q53" s="176" t="s">
        <v>169</v>
      </c>
      <c r="R53" s="221">
        <v>0</v>
      </c>
      <c r="S53" s="221">
        <v>0</v>
      </c>
      <c r="T53" s="221">
        <v>0</v>
      </c>
      <c r="U53" s="221">
        <v>0</v>
      </c>
      <c r="V53" s="221">
        <v>0</v>
      </c>
      <c r="W53" s="221">
        <v>0</v>
      </c>
      <c r="X53" s="210">
        <f t="shared" si="4"/>
        <v>0</v>
      </c>
      <c r="Y53" s="217">
        <f t="shared" si="4"/>
        <v>0</v>
      </c>
      <c r="Z53" s="222">
        <f t="shared" si="4"/>
        <v>0</v>
      </c>
      <c r="AA53" s="175"/>
    </row>
    <row r="54" spans="1:27" ht="13.5" customHeight="1" x14ac:dyDescent="0.15">
      <c r="B54" s="1414"/>
      <c r="C54" s="1414"/>
      <c r="D54" s="176" t="s">
        <v>170</v>
      </c>
      <c r="E54" s="221">
        <v>0</v>
      </c>
      <c r="F54" s="221">
        <v>0</v>
      </c>
      <c r="G54" s="221">
        <v>0</v>
      </c>
      <c r="H54" s="221">
        <v>0</v>
      </c>
      <c r="I54" s="221">
        <v>0</v>
      </c>
      <c r="J54" s="221">
        <v>0</v>
      </c>
      <c r="K54" s="210">
        <v>0</v>
      </c>
      <c r="L54" s="217">
        <v>0</v>
      </c>
      <c r="M54" s="222">
        <v>0</v>
      </c>
      <c r="N54" s="177"/>
      <c r="O54" s="1414"/>
      <c r="P54" s="1414"/>
      <c r="Q54" s="176" t="s">
        <v>170</v>
      </c>
      <c r="R54" s="221">
        <v>0</v>
      </c>
      <c r="S54" s="221">
        <v>0</v>
      </c>
      <c r="T54" s="221">
        <v>0</v>
      </c>
      <c r="U54" s="221">
        <v>0</v>
      </c>
      <c r="V54" s="221">
        <v>0</v>
      </c>
      <c r="W54" s="221">
        <v>0</v>
      </c>
      <c r="X54" s="210">
        <f t="shared" si="4"/>
        <v>0</v>
      </c>
      <c r="Y54" s="217">
        <f t="shared" si="4"/>
        <v>0</v>
      </c>
      <c r="Z54" s="222">
        <f t="shared" si="4"/>
        <v>0</v>
      </c>
      <c r="AA54" s="177"/>
    </row>
    <row r="55" spans="1:27" ht="15.6" customHeight="1" x14ac:dyDescent="0.15">
      <c r="B55" s="1414"/>
      <c r="C55" s="1415"/>
      <c r="D55" s="179" t="s">
        <v>172</v>
      </c>
      <c r="E55" s="225">
        <v>0</v>
      </c>
      <c r="F55" s="225">
        <v>0</v>
      </c>
      <c r="G55" s="225">
        <v>0</v>
      </c>
      <c r="H55" s="225">
        <v>0</v>
      </c>
      <c r="I55" s="225">
        <v>0</v>
      </c>
      <c r="J55" s="225">
        <v>0</v>
      </c>
      <c r="K55" s="412">
        <v>0</v>
      </c>
      <c r="L55" s="241">
        <f>IF(L53=0,0,L54/L53)</f>
        <v>0</v>
      </c>
      <c r="M55" s="226">
        <f>IF(M53=0,0,M54/M53)</f>
        <v>0</v>
      </c>
      <c r="N55" s="181"/>
      <c r="O55" s="1414"/>
      <c r="P55" s="1415"/>
      <c r="Q55" s="179" t="s">
        <v>172</v>
      </c>
      <c r="R55" s="225">
        <v>0</v>
      </c>
      <c r="S55" s="225">
        <v>0</v>
      </c>
      <c r="T55" s="225">
        <v>0</v>
      </c>
      <c r="U55" s="225">
        <v>0</v>
      </c>
      <c r="V55" s="225">
        <v>0</v>
      </c>
      <c r="W55" s="225">
        <v>0</v>
      </c>
      <c r="X55" s="412">
        <f>IF(X53=0,0,X54/X53)</f>
        <v>0</v>
      </c>
      <c r="Y55" s="241">
        <f>IF(Y53=0,0,Y54/Y53)</f>
        <v>0</v>
      </c>
      <c r="Z55" s="226">
        <f>IF(Z53=0,0,Z54/Z53)</f>
        <v>0</v>
      </c>
      <c r="AA55" s="181"/>
    </row>
    <row r="56" spans="1:27" ht="13.5" customHeight="1" x14ac:dyDescent="0.15">
      <c r="B56" s="1414"/>
      <c r="C56" s="1413" t="s">
        <v>14</v>
      </c>
      <c r="D56" s="174" t="s">
        <v>171</v>
      </c>
      <c r="E56" s="230">
        <v>0</v>
      </c>
      <c r="F56" s="230">
        <v>0</v>
      </c>
      <c r="G56" s="230">
        <v>0</v>
      </c>
      <c r="H56" s="230">
        <v>0</v>
      </c>
      <c r="I56" s="230">
        <v>0</v>
      </c>
      <c r="J56" s="230">
        <v>0</v>
      </c>
      <c r="K56" s="411">
        <v>0</v>
      </c>
      <c r="L56" s="242">
        <v>0</v>
      </c>
      <c r="M56" s="231">
        <v>0</v>
      </c>
      <c r="N56" s="232"/>
      <c r="O56" s="1414"/>
      <c r="P56" s="1413" t="s">
        <v>219</v>
      </c>
      <c r="Q56" s="174" t="s">
        <v>171</v>
      </c>
      <c r="R56" s="230">
        <v>0</v>
      </c>
      <c r="S56" s="230">
        <v>0</v>
      </c>
      <c r="T56" s="230">
        <v>0</v>
      </c>
      <c r="U56" s="230">
        <v>0</v>
      </c>
      <c r="V56" s="230">
        <v>0</v>
      </c>
      <c r="W56" s="230">
        <v>0</v>
      </c>
      <c r="X56" s="411">
        <f>X36+X40+X44+X48+X52</f>
        <v>0</v>
      </c>
      <c r="Y56" s="242">
        <f t="shared" ref="Y56:Z58" si="5">Y36+Y40+Y44+Y48+Y52</f>
        <v>0</v>
      </c>
      <c r="Z56" s="231">
        <f t="shared" si="5"/>
        <v>0</v>
      </c>
      <c r="AA56" s="175"/>
    </row>
    <row r="57" spans="1:27" ht="13.5" customHeight="1" x14ac:dyDescent="0.15">
      <c r="B57" s="1414"/>
      <c r="C57" s="1414"/>
      <c r="D57" s="176" t="s">
        <v>169</v>
      </c>
      <c r="E57" s="221">
        <v>0</v>
      </c>
      <c r="F57" s="221">
        <v>0</v>
      </c>
      <c r="G57" s="221">
        <v>0</v>
      </c>
      <c r="H57" s="221">
        <v>0</v>
      </c>
      <c r="I57" s="221">
        <v>0</v>
      </c>
      <c r="J57" s="221">
        <v>0</v>
      </c>
      <c r="K57" s="210">
        <v>0</v>
      </c>
      <c r="L57" s="217">
        <v>0</v>
      </c>
      <c r="M57" s="222">
        <v>0</v>
      </c>
      <c r="N57" s="175"/>
      <c r="O57" s="1414"/>
      <c r="P57" s="1414"/>
      <c r="Q57" s="176" t="s">
        <v>169</v>
      </c>
      <c r="R57" s="221">
        <v>0</v>
      </c>
      <c r="S57" s="221">
        <v>0</v>
      </c>
      <c r="T57" s="221">
        <v>0</v>
      </c>
      <c r="U57" s="221">
        <v>0</v>
      </c>
      <c r="V57" s="221">
        <v>0</v>
      </c>
      <c r="W57" s="221">
        <v>0</v>
      </c>
      <c r="X57" s="210">
        <f>X37+X41+X45+X49+X53</f>
        <v>0</v>
      </c>
      <c r="Y57" s="217">
        <f t="shared" si="5"/>
        <v>0</v>
      </c>
      <c r="Z57" s="222">
        <f t="shared" si="5"/>
        <v>0</v>
      </c>
      <c r="AA57" s="175"/>
    </row>
    <row r="58" spans="1:27" ht="13.5" customHeight="1" x14ac:dyDescent="0.15">
      <c r="B58" s="1414"/>
      <c r="C58" s="1414"/>
      <c r="D58" s="176" t="s">
        <v>170</v>
      </c>
      <c r="E58" s="221">
        <v>0</v>
      </c>
      <c r="F58" s="221">
        <v>0</v>
      </c>
      <c r="G58" s="221">
        <v>0</v>
      </c>
      <c r="H58" s="221">
        <v>0</v>
      </c>
      <c r="I58" s="221">
        <v>0</v>
      </c>
      <c r="J58" s="221">
        <v>0</v>
      </c>
      <c r="K58" s="210">
        <v>0</v>
      </c>
      <c r="L58" s="217">
        <v>0</v>
      </c>
      <c r="M58" s="222">
        <v>0</v>
      </c>
      <c r="N58" s="177"/>
      <c r="O58" s="1414"/>
      <c r="P58" s="1414"/>
      <c r="Q58" s="176" t="s">
        <v>170</v>
      </c>
      <c r="R58" s="221">
        <v>0</v>
      </c>
      <c r="S58" s="221">
        <v>0</v>
      </c>
      <c r="T58" s="221">
        <v>0</v>
      </c>
      <c r="U58" s="221">
        <v>0</v>
      </c>
      <c r="V58" s="221">
        <v>0</v>
      </c>
      <c r="W58" s="221">
        <v>0</v>
      </c>
      <c r="X58" s="210">
        <f>X38+X42+X46+X50+X54</f>
        <v>0</v>
      </c>
      <c r="Y58" s="217">
        <f t="shared" si="5"/>
        <v>0</v>
      </c>
      <c r="Z58" s="222">
        <f t="shared" si="5"/>
        <v>0</v>
      </c>
      <c r="AA58" s="177"/>
    </row>
    <row r="59" spans="1:27" ht="15.6" customHeight="1" x14ac:dyDescent="0.15">
      <c r="B59" s="1415"/>
      <c r="C59" s="1415"/>
      <c r="D59" s="179" t="s">
        <v>172</v>
      </c>
      <c r="E59" s="225">
        <v>0</v>
      </c>
      <c r="F59" s="225">
        <v>0</v>
      </c>
      <c r="G59" s="225">
        <v>0</v>
      </c>
      <c r="H59" s="225">
        <v>0</v>
      </c>
      <c r="I59" s="225">
        <v>0</v>
      </c>
      <c r="J59" s="225">
        <v>0</v>
      </c>
      <c r="K59" s="412">
        <v>0</v>
      </c>
      <c r="L59" s="241">
        <f>IF(L57=0,0,L58/L57)</f>
        <v>0</v>
      </c>
      <c r="M59" s="226">
        <f>IF(M57=0,0,M58/M57)</f>
        <v>0</v>
      </c>
      <c r="N59" s="181"/>
      <c r="O59" s="1415"/>
      <c r="P59" s="1415"/>
      <c r="Q59" s="179" t="s">
        <v>172</v>
      </c>
      <c r="R59" s="225">
        <v>0</v>
      </c>
      <c r="S59" s="225">
        <v>0</v>
      </c>
      <c r="T59" s="225">
        <v>0</v>
      </c>
      <c r="U59" s="225">
        <v>0</v>
      </c>
      <c r="V59" s="225">
        <v>0</v>
      </c>
      <c r="W59" s="225">
        <v>0</v>
      </c>
      <c r="X59" s="412">
        <f>IF(X57=0,0,X58/X57)</f>
        <v>0</v>
      </c>
      <c r="Y59" s="241">
        <f>IF(Y57=0,0,Y58/Y57)</f>
        <v>0</v>
      </c>
      <c r="Z59" s="226">
        <f>IF(Z57=0,0,Z58/Z57)</f>
        <v>0</v>
      </c>
      <c r="AA59" s="181"/>
    </row>
    <row r="60" spans="1:27" ht="8.1" customHeight="1" x14ac:dyDescent="0.15"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99"/>
      <c r="Y60" s="178"/>
      <c r="Z60" s="178"/>
      <c r="AA60" s="178"/>
    </row>
    <row r="61" spans="1:27" ht="9.9499999999999993" customHeight="1" x14ac:dyDescent="0.15"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</row>
    <row r="62" spans="1:27" x14ac:dyDescent="0.15">
      <c r="A62" s="1417" t="s">
        <v>302</v>
      </c>
      <c r="B62" s="1418"/>
      <c r="C62" s="1418"/>
      <c r="D62" s="1418"/>
      <c r="E62" s="1418"/>
      <c r="F62" s="1418"/>
      <c r="G62" s="1418"/>
      <c r="H62" s="1418"/>
      <c r="I62" s="1418"/>
      <c r="J62" s="1418"/>
      <c r="K62" s="1418"/>
      <c r="L62" s="1418"/>
      <c r="M62" s="1418"/>
      <c r="N62" s="1418"/>
      <c r="O62" s="1416"/>
      <c r="P62" s="1416"/>
      <c r="Q62" s="1417"/>
      <c r="R62" s="1417"/>
      <c r="S62" s="1417"/>
      <c r="T62" s="1417"/>
      <c r="U62" s="1417"/>
      <c r="V62" s="1417"/>
      <c r="W62" s="1417"/>
      <c r="X62" s="1417"/>
      <c r="Y62" s="1417"/>
      <c r="Z62" s="1417"/>
      <c r="AA62" s="1417"/>
    </row>
    <row r="63" spans="1:27" x14ac:dyDescent="0.15">
      <c r="H63" s="202"/>
      <c r="Y63" s="202"/>
      <c r="Z63" s="202"/>
    </row>
  </sheetData>
  <mergeCells count="34">
    <mergeCell ref="O62:AA62"/>
    <mergeCell ref="B36:B59"/>
    <mergeCell ref="C36:C39"/>
    <mergeCell ref="C40:C43"/>
    <mergeCell ref="C44:C47"/>
    <mergeCell ref="C48:C51"/>
    <mergeCell ref="C52:C55"/>
    <mergeCell ref="A62:N62"/>
    <mergeCell ref="C56:C59"/>
    <mergeCell ref="O36:O59"/>
    <mergeCell ref="P56:P59"/>
    <mergeCell ref="P36:P39"/>
    <mergeCell ref="P40:P43"/>
    <mergeCell ref="C25:C28"/>
    <mergeCell ref="B7:D8"/>
    <mergeCell ref="C9:C12"/>
    <mergeCell ref="C13:C16"/>
    <mergeCell ref="C17:C20"/>
    <mergeCell ref="B9:B32"/>
    <mergeCell ref="C21:C24"/>
    <mergeCell ref="C29:C32"/>
    <mergeCell ref="O7:Q8"/>
    <mergeCell ref="O9:O32"/>
    <mergeCell ref="P9:P12"/>
    <mergeCell ref="P13:P16"/>
    <mergeCell ref="P17:P20"/>
    <mergeCell ref="P21:P24"/>
    <mergeCell ref="P25:P28"/>
    <mergeCell ref="P29:P32"/>
    <mergeCell ref="B34:D35"/>
    <mergeCell ref="O34:Q35"/>
    <mergeCell ref="P44:P47"/>
    <mergeCell ref="P48:P51"/>
    <mergeCell ref="P52:P55"/>
  </mergeCells>
  <phoneticPr fontId="2"/>
  <pageMargins left="0.38" right="0.21" top="0.38" bottom="0.28000000000000003" header="0.27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</sheetPr>
  <dimension ref="A1:AE46"/>
  <sheetViews>
    <sheetView showGridLines="0" view="pageBreakPreview" zoomScale="70" zoomScaleNormal="100" zoomScaleSheetLayoutView="70" workbookViewId="0">
      <pane xSplit="3" ySplit="9" topLeftCell="D28" activePane="bottomRight" state="frozen"/>
      <selection activeCell="D18" sqref="D18"/>
      <selection pane="topRight" activeCell="D18" sqref="D18"/>
      <selection pane="bottomLeft" activeCell="D18" sqref="D18"/>
      <selection pane="bottomRight" activeCell="Q32" sqref="Q32:AE32"/>
    </sheetView>
  </sheetViews>
  <sheetFormatPr defaultRowHeight="13.5" x14ac:dyDescent="0.15"/>
  <cols>
    <col min="1" max="1" width="1.875" style="126" customWidth="1"/>
    <col min="2" max="2" width="9.125" style="126" customWidth="1"/>
    <col min="3" max="3" width="5" style="126" customWidth="1"/>
    <col min="4" max="4" width="8.5" style="126" customWidth="1"/>
    <col min="5" max="5" width="6.875" style="126" customWidth="1"/>
    <col min="6" max="6" width="9.375" style="126" customWidth="1"/>
    <col min="7" max="7" width="6.75" style="126" customWidth="1"/>
    <col min="8" max="8" width="7.375" style="126" bestFit="1" customWidth="1"/>
    <col min="9" max="9" width="8.25" style="126" customWidth="1"/>
    <col min="10" max="10" width="7.625" style="126" bestFit="1" customWidth="1"/>
    <col min="11" max="11" width="7.375" style="126" customWidth="1"/>
    <col min="12" max="12" width="8.25" style="126" customWidth="1"/>
    <col min="13" max="13" width="4.75" style="126" customWidth="1"/>
    <col min="14" max="14" width="7" style="126" customWidth="1"/>
    <col min="15" max="15" width="4.875" style="126" customWidth="1"/>
    <col min="16" max="16" width="5.5" style="126" hidden="1" customWidth="1"/>
    <col min="17" max="17" width="8.25" style="126" customWidth="1"/>
    <col min="18" max="18" width="6.625" style="126" customWidth="1"/>
    <col min="19" max="19" width="9.375" style="126" customWidth="1"/>
    <col min="20" max="20" width="6.75" style="126" customWidth="1"/>
    <col min="21" max="21" width="6.5" style="126" customWidth="1"/>
    <col min="22" max="22" width="6.75" style="126" customWidth="1"/>
    <col min="23" max="23" width="4.875" style="126" bestFit="1" customWidth="1"/>
    <col min="24" max="24" width="6.25" style="126" customWidth="1"/>
    <col min="25" max="25" width="4.875" style="126" bestFit="1" customWidth="1"/>
    <col min="26" max="26" width="9.375" style="126" customWidth="1"/>
    <col min="27" max="27" width="6" style="126" bestFit="1" customWidth="1"/>
    <col min="28" max="28" width="10.375" style="126" customWidth="1"/>
    <col min="29" max="29" width="5.875" style="126" customWidth="1"/>
    <col min="30" max="30" width="5.625" style="126" customWidth="1"/>
    <col min="31" max="31" width="4.75" style="126" customWidth="1"/>
    <col min="32" max="16384" width="9" style="126"/>
  </cols>
  <sheetData>
    <row r="1" spans="1:31" ht="24.95" customHeight="1" x14ac:dyDescent="0.15">
      <c r="A1" s="280"/>
    </row>
    <row r="2" spans="1:31" ht="24.95" customHeight="1" x14ac:dyDescent="0.2">
      <c r="A2" s="280"/>
      <c r="B2" s="279"/>
      <c r="C2" s="279"/>
      <c r="D2" s="279"/>
      <c r="E2" s="279"/>
      <c r="F2" s="279"/>
      <c r="J2" s="280"/>
      <c r="K2" s="280"/>
      <c r="L2" s="280"/>
    </row>
    <row r="3" spans="1:31" ht="18" customHeight="1" x14ac:dyDescent="0.2">
      <c r="A3" s="280"/>
      <c r="B3" s="279" t="s">
        <v>5</v>
      </c>
      <c r="C3" s="280"/>
      <c r="E3" s="279"/>
      <c r="F3" s="279"/>
      <c r="G3" s="279"/>
      <c r="H3" s="279"/>
      <c r="I3" s="279"/>
      <c r="J3" s="435"/>
      <c r="K3" s="435"/>
      <c r="L3" s="435"/>
      <c r="P3" s="43"/>
      <c r="W3" s="435"/>
      <c r="X3" s="435"/>
      <c r="Y3" s="435"/>
      <c r="Z3" s="435"/>
      <c r="AA3" s="435"/>
      <c r="AB3" s="1244"/>
    </row>
    <row r="4" spans="1:31" ht="18" customHeight="1" x14ac:dyDescent="0.2">
      <c r="A4" s="280"/>
      <c r="B4" s="280"/>
      <c r="C4" s="280"/>
      <c r="D4" s="279" t="s">
        <v>259</v>
      </c>
      <c r="E4" s="279"/>
      <c r="F4" s="279"/>
      <c r="G4" s="279"/>
      <c r="H4" s="279"/>
      <c r="I4" s="279"/>
      <c r="J4" s="435"/>
      <c r="K4" s="435"/>
      <c r="L4" s="435"/>
      <c r="P4" s="43"/>
      <c r="W4" s="435"/>
      <c r="X4" s="435"/>
      <c r="Y4" s="435"/>
      <c r="Z4" s="435"/>
      <c r="AA4" s="435"/>
      <c r="AB4" s="1244"/>
      <c r="AC4" s="1284" t="s">
        <v>35</v>
      </c>
      <c r="AD4" s="1284"/>
    </row>
    <row r="5" spans="1:31" ht="12" customHeight="1" x14ac:dyDescent="0.15">
      <c r="A5" s="280"/>
      <c r="B5" s="280"/>
      <c r="C5" s="280"/>
      <c r="D5" s="280"/>
      <c r="E5" s="280"/>
      <c r="F5" s="280"/>
      <c r="G5" s="280"/>
      <c r="H5" s="280"/>
      <c r="I5" s="280"/>
      <c r="P5" s="43"/>
    </row>
    <row r="6" spans="1:31" ht="29.1" customHeight="1" x14ac:dyDescent="0.15">
      <c r="A6" s="280"/>
      <c r="B6" s="1288" t="s">
        <v>38</v>
      </c>
      <c r="C6" s="1291" t="s">
        <v>465</v>
      </c>
      <c r="D6" s="1250"/>
      <c r="E6" s="436"/>
      <c r="F6" s="436"/>
      <c r="G6" s="436"/>
      <c r="H6" s="436"/>
      <c r="I6" s="436"/>
      <c r="J6" s="436"/>
      <c r="K6" s="436"/>
      <c r="L6" s="436"/>
      <c r="M6" s="436"/>
      <c r="N6" s="1275" t="s">
        <v>262</v>
      </c>
      <c r="O6" s="1275"/>
      <c r="P6" s="436"/>
      <c r="Q6" s="1248"/>
      <c r="R6" s="436"/>
      <c r="S6" s="1275" t="s">
        <v>263</v>
      </c>
      <c r="T6" s="1275"/>
      <c r="U6" s="437"/>
      <c r="V6" s="437"/>
      <c r="W6" s="437"/>
      <c r="X6" s="437"/>
      <c r="Y6" s="437"/>
      <c r="Z6" s="438"/>
      <c r="AA6" s="438"/>
      <c r="AB6" s="438"/>
      <c r="AC6" s="438"/>
      <c r="AD6" s="438"/>
      <c r="AE6" s="1251"/>
    </row>
    <row r="7" spans="1:31" ht="29.1" customHeight="1" x14ac:dyDescent="0.15">
      <c r="A7" s="345"/>
      <c r="B7" s="1289"/>
      <c r="C7" s="1292"/>
      <c r="D7" s="439"/>
      <c r="E7" s="440"/>
      <c r="F7" s="440"/>
      <c r="G7" s="440"/>
      <c r="H7" s="440"/>
      <c r="I7" s="440" t="s">
        <v>264</v>
      </c>
      <c r="J7" s="440"/>
      <c r="K7" s="440"/>
      <c r="L7" s="440"/>
      <c r="M7" s="440"/>
      <c r="N7" s="440" t="s">
        <v>42</v>
      </c>
      <c r="O7" s="440"/>
      <c r="P7" s="1246"/>
      <c r="Q7" s="441"/>
      <c r="R7" s="441"/>
      <c r="S7" s="1253"/>
      <c r="T7" s="1277" t="s">
        <v>246</v>
      </c>
      <c r="U7" s="1279"/>
      <c r="V7" s="1280"/>
      <c r="W7" s="1277" t="s">
        <v>36</v>
      </c>
      <c r="X7" s="1279"/>
      <c r="Y7" s="1280"/>
      <c r="Z7" s="1276" t="s">
        <v>11</v>
      </c>
      <c r="AA7" s="1279"/>
      <c r="AB7" s="1280"/>
      <c r="AC7" s="1276" t="s">
        <v>13</v>
      </c>
      <c r="AD7" s="1279"/>
      <c r="AE7" s="1294"/>
    </row>
    <row r="8" spans="1:31" ht="29.1" customHeight="1" x14ac:dyDescent="0.15">
      <c r="A8" s="345"/>
      <c r="B8" s="1289"/>
      <c r="C8" s="1292"/>
      <c r="D8" s="1287" t="s">
        <v>242</v>
      </c>
      <c r="E8" s="1279"/>
      <c r="F8" s="1278"/>
      <c r="G8" s="1277" t="s">
        <v>241</v>
      </c>
      <c r="H8" s="1277"/>
      <c r="I8" s="1278"/>
      <c r="J8" s="1277" t="s">
        <v>243</v>
      </c>
      <c r="K8" s="1277"/>
      <c r="L8" s="1278"/>
      <c r="M8" s="1276" t="s">
        <v>40</v>
      </c>
      <c r="N8" s="1277"/>
      <c r="O8" s="1278"/>
      <c r="P8" s="1246"/>
      <c r="Q8" s="1276" t="s">
        <v>14</v>
      </c>
      <c r="R8" s="1277"/>
      <c r="S8" s="1278"/>
      <c r="T8" s="1281"/>
      <c r="U8" s="1282"/>
      <c r="V8" s="1283"/>
      <c r="W8" s="1282"/>
      <c r="X8" s="1282"/>
      <c r="Y8" s="1283"/>
      <c r="Z8" s="1293"/>
      <c r="AA8" s="1282"/>
      <c r="AB8" s="1283"/>
      <c r="AC8" s="1295"/>
      <c r="AD8" s="1296"/>
      <c r="AE8" s="1297"/>
    </row>
    <row r="9" spans="1:31" ht="29.1" customHeight="1" x14ac:dyDescent="0.15">
      <c r="A9" s="345"/>
      <c r="B9" s="1290"/>
      <c r="C9" s="1290"/>
      <c r="D9" s="442" t="s">
        <v>258</v>
      </c>
      <c r="E9" s="443" t="s">
        <v>260</v>
      </c>
      <c r="F9" s="444" t="s">
        <v>14</v>
      </c>
      <c r="G9" s="445" t="s">
        <v>258</v>
      </c>
      <c r="H9" s="443" t="s">
        <v>260</v>
      </c>
      <c r="I9" s="444" t="s">
        <v>14</v>
      </c>
      <c r="J9" s="445" t="s">
        <v>258</v>
      </c>
      <c r="K9" s="443" t="s">
        <v>260</v>
      </c>
      <c r="L9" s="444" t="s">
        <v>14</v>
      </c>
      <c r="M9" s="444" t="s">
        <v>258</v>
      </c>
      <c r="N9" s="443" t="s">
        <v>260</v>
      </c>
      <c r="O9" s="444" t="s">
        <v>14</v>
      </c>
      <c r="P9" s="1258"/>
      <c r="Q9" s="444" t="s">
        <v>258</v>
      </c>
      <c r="R9" s="443" t="s">
        <v>260</v>
      </c>
      <c r="S9" s="444" t="s">
        <v>14</v>
      </c>
      <c r="T9" s="445" t="s">
        <v>258</v>
      </c>
      <c r="U9" s="446" t="s">
        <v>260</v>
      </c>
      <c r="V9" s="444" t="s">
        <v>14</v>
      </c>
      <c r="W9" s="445" t="s">
        <v>258</v>
      </c>
      <c r="X9" s="446" t="s">
        <v>260</v>
      </c>
      <c r="Y9" s="444" t="s">
        <v>14</v>
      </c>
      <c r="Z9" s="444" t="s">
        <v>258</v>
      </c>
      <c r="AA9" s="446" t="s">
        <v>260</v>
      </c>
      <c r="AB9" s="444" t="s">
        <v>14</v>
      </c>
      <c r="AC9" s="445" t="s">
        <v>258</v>
      </c>
      <c r="AD9" s="446" t="s">
        <v>260</v>
      </c>
      <c r="AE9" s="447" t="s">
        <v>14</v>
      </c>
    </row>
    <row r="10" spans="1:31" ht="29.1" customHeight="1" x14ac:dyDescent="0.15">
      <c r="A10" s="345"/>
      <c r="B10" s="387">
        <v>3.1</v>
      </c>
      <c r="C10" s="1229">
        <v>18</v>
      </c>
      <c r="D10" s="448">
        <v>1461</v>
      </c>
      <c r="E10" s="372">
        <v>0</v>
      </c>
      <c r="F10" s="671">
        <f t="shared" ref="F10:F26" si="0">D10+E10</f>
        <v>1461</v>
      </c>
      <c r="G10" s="449">
        <v>382</v>
      </c>
      <c r="H10" s="372">
        <v>0</v>
      </c>
      <c r="I10" s="671">
        <f t="shared" ref="I10:I22" si="1">G10+H10</f>
        <v>382</v>
      </c>
      <c r="J10" s="449">
        <v>201</v>
      </c>
      <c r="K10" s="372">
        <v>0</v>
      </c>
      <c r="L10" s="671">
        <f t="shared" ref="L10:L26" si="2">J10+K10</f>
        <v>201</v>
      </c>
      <c r="M10" s="378">
        <v>0</v>
      </c>
      <c r="N10" s="372">
        <v>0</v>
      </c>
      <c r="O10" s="665">
        <f t="shared" ref="O10:O21" si="3">M10+N10</f>
        <v>0</v>
      </c>
      <c r="P10" s="418"/>
      <c r="Q10" s="374">
        <f t="shared" ref="Q10:R21" si="4">D10+G10+J10+M10</f>
        <v>2044</v>
      </c>
      <c r="R10" s="854">
        <f t="shared" si="4"/>
        <v>0</v>
      </c>
      <c r="S10" s="672">
        <f t="shared" ref="S10:S26" si="5">Q10+R10</f>
        <v>2044</v>
      </c>
      <c r="T10" s="449">
        <v>5</v>
      </c>
      <c r="U10" s="372">
        <v>0</v>
      </c>
      <c r="V10" s="671">
        <f t="shared" ref="V10:V26" si="6">T10+U10</f>
        <v>5</v>
      </c>
      <c r="W10" s="372">
        <v>0</v>
      </c>
      <c r="X10" s="372">
        <v>0</v>
      </c>
      <c r="Y10" s="665">
        <f t="shared" ref="Y10:Y21" si="7">W10+X10</f>
        <v>0</v>
      </c>
      <c r="Z10" s="450">
        <v>10356</v>
      </c>
      <c r="AA10" s="372">
        <v>0</v>
      </c>
      <c r="AB10" s="671">
        <f t="shared" ref="AB10:AB26" si="8">Z10+AA10</f>
        <v>10356</v>
      </c>
      <c r="AC10" s="372">
        <v>0</v>
      </c>
      <c r="AD10" s="372">
        <v>0</v>
      </c>
      <c r="AE10" s="860">
        <f t="shared" ref="AE10:AE21" si="9">AC10+AD10</f>
        <v>0</v>
      </c>
    </row>
    <row r="11" spans="1:31" ht="29.1" customHeight="1" x14ac:dyDescent="0.15">
      <c r="A11" s="345"/>
      <c r="B11" s="385">
        <v>2</v>
      </c>
      <c r="C11" s="1229">
        <v>18</v>
      </c>
      <c r="D11" s="353">
        <v>1443</v>
      </c>
      <c r="E11" s="356">
        <v>0</v>
      </c>
      <c r="F11" s="459">
        <f t="shared" si="0"/>
        <v>1443</v>
      </c>
      <c r="G11" s="354">
        <v>348</v>
      </c>
      <c r="H11" s="382">
        <v>0</v>
      </c>
      <c r="I11" s="456">
        <f t="shared" si="1"/>
        <v>348</v>
      </c>
      <c r="J11" s="451">
        <v>197</v>
      </c>
      <c r="K11" s="382">
        <v>0</v>
      </c>
      <c r="L11" s="456">
        <f t="shared" si="2"/>
        <v>197</v>
      </c>
      <c r="M11" s="379">
        <v>0</v>
      </c>
      <c r="N11" s="382">
        <v>0</v>
      </c>
      <c r="O11" s="371">
        <f t="shared" si="3"/>
        <v>0</v>
      </c>
      <c r="P11" s="418"/>
      <c r="Q11" s="380">
        <f t="shared" si="4"/>
        <v>1988</v>
      </c>
      <c r="R11" s="855">
        <f t="shared" si="4"/>
        <v>0</v>
      </c>
      <c r="S11" s="381">
        <f t="shared" si="5"/>
        <v>1988</v>
      </c>
      <c r="T11" s="451">
        <v>0</v>
      </c>
      <c r="U11" s="382">
        <v>0</v>
      </c>
      <c r="V11" s="456">
        <f t="shared" si="6"/>
        <v>0</v>
      </c>
      <c r="W11" s="382">
        <v>0</v>
      </c>
      <c r="X11" s="382">
        <v>0</v>
      </c>
      <c r="Y11" s="371">
        <f t="shared" si="7"/>
        <v>0</v>
      </c>
      <c r="Z11" s="452">
        <v>9822</v>
      </c>
      <c r="AA11" s="382">
        <v>0</v>
      </c>
      <c r="AB11" s="456">
        <f t="shared" si="8"/>
        <v>9822</v>
      </c>
      <c r="AC11" s="382">
        <v>0</v>
      </c>
      <c r="AD11" s="382">
        <v>0</v>
      </c>
      <c r="AE11" s="861">
        <f t="shared" si="9"/>
        <v>0</v>
      </c>
    </row>
    <row r="12" spans="1:31" ht="28.5" customHeight="1" x14ac:dyDescent="0.15">
      <c r="A12" s="345"/>
      <c r="B12" s="386">
        <v>3</v>
      </c>
      <c r="C12" s="1229">
        <v>23</v>
      </c>
      <c r="D12" s="453">
        <v>1843</v>
      </c>
      <c r="E12" s="377">
        <v>0</v>
      </c>
      <c r="F12" s="852">
        <f t="shared" si="0"/>
        <v>1843</v>
      </c>
      <c r="G12" s="454">
        <v>372</v>
      </c>
      <c r="H12" s="371">
        <v>0</v>
      </c>
      <c r="I12" s="852">
        <f t="shared" si="1"/>
        <v>372</v>
      </c>
      <c r="J12" s="454">
        <v>243</v>
      </c>
      <c r="K12" s="377">
        <v>0</v>
      </c>
      <c r="L12" s="852">
        <f t="shared" si="2"/>
        <v>243</v>
      </c>
      <c r="M12" s="371">
        <v>0</v>
      </c>
      <c r="N12" s="377">
        <v>0</v>
      </c>
      <c r="O12" s="853">
        <f t="shared" si="3"/>
        <v>0</v>
      </c>
      <c r="P12" s="455"/>
      <c r="Q12" s="381">
        <f t="shared" si="4"/>
        <v>2458</v>
      </c>
      <c r="R12" s="856">
        <f t="shared" si="4"/>
        <v>0</v>
      </c>
      <c r="S12" s="852">
        <f t="shared" si="5"/>
        <v>2458</v>
      </c>
      <c r="T12" s="454">
        <v>1</v>
      </c>
      <c r="U12" s="377">
        <v>0</v>
      </c>
      <c r="V12" s="852">
        <f t="shared" si="6"/>
        <v>1</v>
      </c>
      <c r="W12" s="377">
        <v>0</v>
      </c>
      <c r="X12" s="377">
        <v>0</v>
      </c>
      <c r="Y12" s="853">
        <f t="shared" si="7"/>
        <v>0</v>
      </c>
      <c r="Z12" s="456">
        <v>11289</v>
      </c>
      <c r="AA12" s="377">
        <v>0</v>
      </c>
      <c r="AB12" s="852">
        <f t="shared" si="8"/>
        <v>11289</v>
      </c>
      <c r="AC12" s="377">
        <v>0</v>
      </c>
      <c r="AD12" s="377">
        <v>0</v>
      </c>
      <c r="AE12" s="862">
        <f t="shared" si="9"/>
        <v>0</v>
      </c>
    </row>
    <row r="13" spans="1:31" ht="29.1" customHeight="1" x14ac:dyDescent="0.15">
      <c r="A13" s="345"/>
      <c r="B13" s="675">
        <v>3.4</v>
      </c>
      <c r="C13" s="1230">
        <v>21</v>
      </c>
      <c r="D13" s="659">
        <v>1792</v>
      </c>
      <c r="E13" s="673">
        <v>0</v>
      </c>
      <c r="F13" s="671">
        <f t="shared" si="0"/>
        <v>1792</v>
      </c>
      <c r="G13" s="663">
        <v>428</v>
      </c>
      <c r="H13" s="673">
        <v>0</v>
      </c>
      <c r="I13" s="671">
        <f t="shared" si="1"/>
        <v>428</v>
      </c>
      <c r="J13" s="663">
        <v>156</v>
      </c>
      <c r="K13" s="673">
        <v>0</v>
      </c>
      <c r="L13" s="671">
        <f t="shared" si="2"/>
        <v>156</v>
      </c>
      <c r="M13" s="665">
        <v>0</v>
      </c>
      <c r="N13" s="673">
        <v>0</v>
      </c>
      <c r="O13" s="665">
        <f t="shared" si="3"/>
        <v>0</v>
      </c>
      <c r="P13" s="646"/>
      <c r="Q13" s="668">
        <f t="shared" si="4"/>
        <v>2376</v>
      </c>
      <c r="R13" s="854">
        <f t="shared" si="4"/>
        <v>0</v>
      </c>
      <c r="S13" s="668">
        <f t="shared" si="5"/>
        <v>2376</v>
      </c>
      <c r="T13" s="663">
        <v>1</v>
      </c>
      <c r="U13" s="673">
        <v>0</v>
      </c>
      <c r="V13" s="671">
        <f t="shared" si="6"/>
        <v>1</v>
      </c>
      <c r="W13" s="665">
        <v>0</v>
      </c>
      <c r="X13" s="673">
        <v>0</v>
      </c>
      <c r="Y13" s="665">
        <f t="shared" si="7"/>
        <v>0</v>
      </c>
      <c r="Z13" s="671">
        <v>10597</v>
      </c>
      <c r="AA13" s="673">
        <v>0</v>
      </c>
      <c r="AB13" s="671">
        <f t="shared" si="8"/>
        <v>10597</v>
      </c>
      <c r="AC13" s="673">
        <v>0</v>
      </c>
      <c r="AD13" s="673">
        <v>0</v>
      </c>
      <c r="AE13" s="860">
        <f t="shared" si="9"/>
        <v>0</v>
      </c>
    </row>
    <row r="14" spans="1:31" ht="29.1" customHeight="1" x14ac:dyDescent="0.15">
      <c r="A14" s="345"/>
      <c r="B14" s="385">
        <v>5</v>
      </c>
      <c r="C14" s="1231">
        <v>18</v>
      </c>
      <c r="D14" s="353">
        <v>1654</v>
      </c>
      <c r="E14" s="356">
        <v>0</v>
      </c>
      <c r="F14" s="459">
        <f t="shared" si="0"/>
        <v>1654</v>
      </c>
      <c r="G14" s="354">
        <v>441</v>
      </c>
      <c r="H14" s="356">
        <v>0</v>
      </c>
      <c r="I14" s="459">
        <f t="shared" si="1"/>
        <v>441</v>
      </c>
      <c r="J14" s="354">
        <v>152</v>
      </c>
      <c r="K14" s="356">
        <v>0</v>
      </c>
      <c r="L14" s="450">
        <f t="shared" si="2"/>
        <v>152</v>
      </c>
      <c r="M14" s="357">
        <v>0</v>
      </c>
      <c r="N14" s="356">
        <v>0</v>
      </c>
      <c r="O14" s="666">
        <f t="shared" si="3"/>
        <v>0</v>
      </c>
      <c r="P14" s="647"/>
      <c r="Q14" s="374">
        <f t="shared" si="4"/>
        <v>2247</v>
      </c>
      <c r="R14" s="857">
        <f t="shared" si="4"/>
        <v>0</v>
      </c>
      <c r="S14" s="381">
        <f t="shared" si="5"/>
        <v>2247</v>
      </c>
      <c r="T14" s="354">
        <v>2</v>
      </c>
      <c r="U14" s="356">
        <v>0</v>
      </c>
      <c r="V14" s="459">
        <f t="shared" si="6"/>
        <v>2</v>
      </c>
      <c r="W14" s="371">
        <v>0</v>
      </c>
      <c r="X14" s="356">
        <v>0</v>
      </c>
      <c r="Y14" s="666">
        <f t="shared" si="7"/>
        <v>0</v>
      </c>
      <c r="Z14" s="355">
        <v>9407</v>
      </c>
      <c r="AA14" s="356">
        <v>0</v>
      </c>
      <c r="AB14" s="459">
        <f t="shared" si="8"/>
        <v>9407</v>
      </c>
      <c r="AC14" s="356">
        <v>0</v>
      </c>
      <c r="AD14" s="356">
        <v>0</v>
      </c>
      <c r="AE14" s="863">
        <f t="shared" si="9"/>
        <v>0</v>
      </c>
    </row>
    <row r="15" spans="1:31" ht="29.1" customHeight="1" x14ac:dyDescent="0.15">
      <c r="A15" s="345"/>
      <c r="B15" s="385">
        <v>6</v>
      </c>
      <c r="C15" s="1231">
        <v>22</v>
      </c>
      <c r="D15" s="457">
        <v>1550</v>
      </c>
      <c r="E15" s="376">
        <v>0</v>
      </c>
      <c r="F15" s="459">
        <f t="shared" si="0"/>
        <v>1550</v>
      </c>
      <c r="G15" s="458">
        <v>535</v>
      </c>
      <c r="H15" s="376">
        <v>0</v>
      </c>
      <c r="I15" s="459">
        <f t="shared" si="1"/>
        <v>535</v>
      </c>
      <c r="J15" s="458">
        <v>191</v>
      </c>
      <c r="K15" s="376">
        <v>0</v>
      </c>
      <c r="L15" s="459">
        <f t="shared" si="2"/>
        <v>191</v>
      </c>
      <c r="M15" s="666">
        <v>0</v>
      </c>
      <c r="N15" s="376">
        <v>0</v>
      </c>
      <c r="O15" s="666">
        <f t="shared" si="3"/>
        <v>0</v>
      </c>
      <c r="P15" s="647"/>
      <c r="Q15" s="374">
        <f t="shared" si="4"/>
        <v>2276</v>
      </c>
      <c r="R15" s="857">
        <f t="shared" si="4"/>
        <v>0</v>
      </c>
      <c r="S15" s="381">
        <f t="shared" si="5"/>
        <v>2276</v>
      </c>
      <c r="T15" s="458">
        <v>3</v>
      </c>
      <c r="U15" s="376">
        <v>0</v>
      </c>
      <c r="V15" s="459">
        <f t="shared" si="6"/>
        <v>3</v>
      </c>
      <c r="W15" s="371">
        <v>0</v>
      </c>
      <c r="X15" s="376">
        <v>0</v>
      </c>
      <c r="Y15" s="666">
        <f t="shared" si="7"/>
        <v>0</v>
      </c>
      <c r="Z15" s="459">
        <v>10237</v>
      </c>
      <c r="AA15" s="376">
        <v>0</v>
      </c>
      <c r="AB15" s="459">
        <f t="shared" si="8"/>
        <v>10237</v>
      </c>
      <c r="AC15" s="376">
        <v>0</v>
      </c>
      <c r="AD15" s="376">
        <v>0</v>
      </c>
      <c r="AE15" s="863">
        <f t="shared" si="9"/>
        <v>0</v>
      </c>
    </row>
    <row r="16" spans="1:31" ht="29.1" customHeight="1" x14ac:dyDescent="0.15">
      <c r="A16" s="345"/>
      <c r="B16" s="385">
        <v>7</v>
      </c>
      <c r="C16" s="1231">
        <v>20</v>
      </c>
      <c r="D16" s="353">
        <v>1833</v>
      </c>
      <c r="E16" s="356">
        <v>0</v>
      </c>
      <c r="F16" s="459">
        <f t="shared" si="0"/>
        <v>1833</v>
      </c>
      <c r="G16" s="354">
        <v>459</v>
      </c>
      <c r="H16" s="356">
        <v>0</v>
      </c>
      <c r="I16" s="459">
        <f t="shared" si="1"/>
        <v>459</v>
      </c>
      <c r="J16" s="354">
        <v>108</v>
      </c>
      <c r="K16" s="356">
        <v>0</v>
      </c>
      <c r="L16" s="459">
        <f t="shared" si="2"/>
        <v>108</v>
      </c>
      <c r="M16" s="357">
        <v>0</v>
      </c>
      <c r="N16" s="356">
        <v>0</v>
      </c>
      <c r="O16" s="666">
        <f t="shared" si="3"/>
        <v>0</v>
      </c>
      <c r="P16" s="647"/>
      <c r="Q16" s="374">
        <f t="shared" si="4"/>
        <v>2400</v>
      </c>
      <c r="R16" s="857">
        <f t="shared" si="4"/>
        <v>0</v>
      </c>
      <c r="S16" s="381">
        <f t="shared" si="5"/>
        <v>2400</v>
      </c>
      <c r="T16" s="354">
        <v>2</v>
      </c>
      <c r="U16" s="356">
        <v>0</v>
      </c>
      <c r="V16" s="459">
        <f t="shared" si="6"/>
        <v>2</v>
      </c>
      <c r="W16" s="666">
        <v>0</v>
      </c>
      <c r="X16" s="356">
        <v>0</v>
      </c>
      <c r="Y16" s="666">
        <f t="shared" si="7"/>
        <v>0</v>
      </c>
      <c r="Z16" s="355">
        <v>9755</v>
      </c>
      <c r="AA16" s="356">
        <v>0</v>
      </c>
      <c r="AB16" s="459">
        <f t="shared" si="8"/>
        <v>9755</v>
      </c>
      <c r="AC16" s="356">
        <v>0</v>
      </c>
      <c r="AD16" s="356">
        <v>0</v>
      </c>
      <c r="AE16" s="863">
        <f t="shared" si="9"/>
        <v>0</v>
      </c>
    </row>
    <row r="17" spans="1:31" ht="29.1" customHeight="1" x14ac:dyDescent="0.15">
      <c r="A17" s="345"/>
      <c r="B17" s="385">
        <v>8</v>
      </c>
      <c r="C17" s="1231">
        <v>20</v>
      </c>
      <c r="D17" s="457">
        <v>1348</v>
      </c>
      <c r="E17" s="376">
        <v>0</v>
      </c>
      <c r="F17" s="459">
        <f t="shared" si="0"/>
        <v>1348</v>
      </c>
      <c r="G17" s="458">
        <v>447</v>
      </c>
      <c r="H17" s="376">
        <v>0</v>
      </c>
      <c r="I17" s="459">
        <f t="shared" si="1"/>
        <v>447</v>
      </c>
      <c r="J17" s="458">
        <v>202</v>
      </c>
      <c r="K17" s="376">
        <v>0</v>
      </c>
      <c r="L17" s="459">
        <f t="shared" si="2"/>
        <v>202</v>
      </c>
      <c r="M17" s="666">
        <v>0</v>
      </c>
      <c r="N17" s="376">
        <v>0</v>
      </c>
      <c r="O17" s="666">
        <f t="shared" si="3"/>
        <v>0</v>
      </c>
      <c r="P17" s="647"/>
      <c r="Q17" s="374">
        <f t="shared" si="4"/>
        <v>1997</v>
      </c>
      <c r="R17" s="857">
        <f t="shared" si="4"/>
        <v>0</v>
      </c>
      <c r="S17" s="381">
        <f t="shared" si="5"/>
        <v>1997</v>
      </c>
      <c r="T17" s="458">
        <v>0</v>
      </c>
      <c r="U17" s="376">
        <v>0</v>
      </c>
      <c r="V17" s="459">
        <f t="shared" si="6"/>
        <v>0</v>
      </c>
      <c r="W17" s="669">
        <v>0</v>
      </c>
      <c r="X17" s="376">
        <v>0</v>
      </c>
      <c r="Y17" s="666">
        <f t="shared" si="7"/>
        <v>0</v>
      </c>
      <c r="Z17" s="459">
        <v>9636</v>
      </c>
      <c r="AA17" s="376">
        <v>0</v>
      </c>
      <c r="AB17" s="459">
        <f t="shared" si="8"/>
        <v>9636</v>
      </c>
      <c r="AC17" s="376">
        <v>0</v>
      </c>
      <c r="AD17" s="376">
        <v>0</v>
      </c>
      <c r="AE17" s="863">
        <f t="shared" si="9"/>
        <v>0</v>
      </c>
    </row>
    <row r="18" spans="1:31" ht="29.1" customHeight="1" x14ac:dyDescent="0.15">
      <c r="A18" s="345"/>
      <c r="B18" s="385">
        <v>9</v>
      </c>
      <c r="C18" s="1231">
        <v>20</v>
      </c>
      <c r="D18" s="353">
        <v>1607</v>
      </c>
      <c r="E18" s="356">
        <v>0</v>
      </c>
      <c r="F18" s="459">
        <f t="shared" si="0"/>
        <v>1607</v>
      </c>
      <c r="G18" s="354">
        <v>435</v>
      </c>
      <c r="H18" s="356">
        <v>0</v>
      </c>
      <c r="I18" s="459">
        <f t="shared" si="1"/>
        <v>435</v>
      </c>
      <c r="J18" s="354">
        <v>185</v>
      </c>
      <c r="K18" s="356">
        <v>0</v>
      </c>
      <c r="L18" s="459">
        <f t="shared" si="2"/>
        <v>185</v>
      </c>
      <c r="M18" s="357">
        <v>0</v>
      </c>
      <c r="N18" s="356">
        <v>0</v>
      </c>
      <c r="O18" s="666">
        <f t="shared" si="3"/>
        <v>0</v>
      </c>
      <c r="P18" s="647"/>
      <c r="Q18" s="374">
        <f t="shared" si="4"/>
        <v>2227</v>
      </c>
      <c r="R18" s="857">
        <f t="shared" si="4"/>
        <v>0</v>
      </c>
      <c r="S18" s="381">
        <f t="shared" si="5"/>
        <v>2227</v>
      </c>
      <c r="T18" s="354">
        <v>1</v>
      </c>
      <c r="U18" s="356">
        <v>0</v>
      </c>
      <c r="V18" s="459">
        <f t="shared" si="6"/>
        <v>1</v>
      </c>
      <c r="W18" s="371">
        <v>0</v>
      </c>
      <c r="X18" s="356">
        <v>0</v>
      </c>
      <c r="Y18" s="666">
        <f t="shared" si="7"/>
        <v>0</v>
      </c>
      <c r="Z18" s="355">
        <v>10389</v>
      </c>
      <c r="AA18" s="356">
        <v>0</v>
      </c>
      <c r="AB18" s="459">
        <f t="shared" si="8"/>
        <v>10389</v>
      </c>
      <c r="AC18" s="356">
        <v>0</v>
      </c>
      <c r="AD18" s="356">
        <v>0</v>
      </c>
      <c r="AE18" s="863">
        <f t="shared" si="9"/>
        <v>0</v>
      </c>
    </row>
    <row r="19" spans="1:31" ht="29.1" customHeight="1" x14ac:dyDescent="0.15">
      <c r="A19" s="345"/>
      <c r="B19" s="385">
        <v>10</v>
      </c>
      <c r="C19" s="1231">
        <v>21</v>
      </c>
      <c r="D19" s="457">
        <v>1628</v>
      </c>
      <c r="E19" s="376">
        <v>0</v>
      </c>
      <c r="F19" s="459">
        <f t="shared" si="0"/>
        <v>1628</v>
      </c>
      <c r="G19" s="458">
        <v>573</v>
      </c>
      <c r="H19" s="376">
        <v>0</v>
      </c>
      <c r="I19" s="459">
        <f t="shared" si="1"/>
        <v>573</v>
      </c>
      <c r="J19" s="458">
        <v>177</v>
      </c>
      <c r="K19" s="376">
        <v>0</v>
      </c>
      <c r="L19" s="459">
        <f t="shared" si="2"/>
        <v>177</v>
      </c>
      <c r="M19" s="666">
        <v>0</v>
      </c>
      <c r="N19" s="376">
        <v>0</v>
      </c>
      <c r="O19" s="666">
        <f t="shared" si="3"/>
        <v>0</v>
      </c>
      <c r="P19" s="647"/>
      <c r="Q19" s="374">
        <f t="shared" si="4"/>
        <v>2378</v>
      </c>
      <c r="R19" s="857">
        <f t="shared" si="4"/>
        <v>0</v>
      </c>
      <c r="S19" s="381">
        <f t="shared" si="5"/>
        <v>2378</v>
      </c>
      <c r="T19" s="458">
        <v>1</v>
      </c>
      <c r="U19" s="376">
        <v>0</v>
      </c>
      <c r="V19" s="459">
        <f t="shared" si="6"/>
        <v>1</v>
      </c>
      <c r="W19" s="666">
        <v>0</v>
      </c>
      <c r="X19" s="376">
        <v>0</v>
      </c>
      <c r="Y19" s="666">
        <f t="shared" si="7"/>
        <v>0</v>
      </c>
      <c r="Z19" s="459">
        <v>10980</v>
      </c>
      <c r="AA19" s="376">
        <v>0</v>
      </c>
      <c r="AB19" s="459">
        <f t="shared" si="8"/>
        <v>10980</v>
      </c>
      <c r="AC19" s="376">
        <v>0</v>
      </c>
      <c r="AD19" s="376">
        <v>0</v>
      </c>
      <c r="AE19" s="863">
        <f t="shared" si="9"/>
        <v>0</v>
      </c>
    </row>
    <row r="20" spans="1:31" ht="29.1" customHeight="1" x14ac:dyDescent="0.15">
      <c r="A20" s="345"/>
      <c r="B20" s="385">
        <v>11</v>
      </c>
      <c r="C20" s="1231">
        <v>22</v>
      </c>
      <c r="D20" s="660">
        <v>1946</v>
      </c>
      <c r="E20" s="357">
        <v>0</v>
      </c>
      <c r="F20" s="459">
        <f t="shared" si="0"/>
        <v>1946</v>
      </c>
      <c r="G20" s="354">
        <v>597</v>
      </c>
      <c r="H20" s="356">
        <v>0</v>
      </c>
      <c r="I20" s="459">
        <f t="shared" si="1"/>
        <v>597</v>
      </c>
      <c r="J20" s="354">
        <v>112</v>
      </c>
      <c r="K20" s="356">
        <v>0</v>
      </c>
      <c r="L20" s="459">
        <f t="shared" si="2"/>
        <v>112</v>
      </c>
      <c r="M20" s="357">
        <v>0</v>
      </c>
      <c r="N20" s="356">
        <v>0</v>
      </c>
      <c r="O20" s="666">
        <f t="shared" si="3"/>
        <v>0</v>
      </c>
      <c r="P20" s="647"/>
      <c r="Q20" s="374">
        <f t="shared" si="4"/>
        <v>2655</v>
      </c>
      <c r="R20" s="857">
        <f t="shared" si="4"/>
        <v>0</v>
      </c>
      <c r="S20" s="381">
        <f t="shared" si="5"/>
        <v>2655</v>
      </c>
      <c r="T20" s="354">
        <v>0</v>
      </c>
      <c r="U20" s="356">
        <v>0</v>
      </c>
      <c r="V20" s="459">
        <f t="shared" si="6"/>
        <v>0</v>
      </c>
      <c r="W20" s="666">
        <v>0</v>
      </c>
      <c r="X20" s="356">
        <v>0</v>
      </c>
      <c r="Y20" s="666">
        <f t="shared" si="7"/>
        <v>0</v>
      </c>
      <c r="Z20" s="355">
        <v>11062</v>
      </c>
      <c r="AA20" s="356">
        <v>0</v>
      </c>
      <c r="AB20" s="459">
        <f t="shared" si="8"/>
        <v>11062</v>
      </c>
      <c r="AC20" s="356">
        <v>0</v>
      </c>
      <c r="AD20" s="356">
        <v>0</v>
      </c>
      <c r="AE20" s="863">
        <f t="shared" si="9"/>
        <v>0</v>
      </c>
    </row>
    <row r="21" spans="1:31" ht="29.1" customHeight="1" x14ac:dyDescent="0.15">
      <c r="A21" s="345"/>
      <c r="B21" s="386">
        <v>12</v>
      </c>
      <c r="C21" s="1232">
        <v>21</v>
      </c>
      <c r="D21" s="661">
        <v>1710</v>
      </c>
      <c r="E21" s="357">
        <v>0</v>
      </c>
      <c r="F21" s="852">
        <f t="shared" si="0"/>
        <v>1710</v>
      </c>
      <c r="G21" s="454">
        <v>488</v>
      </c>
      <c r="H21" s="377">
        <v>0</v>
      </c>
      <c r="I21" s="852">
        <f t="shared" si="1"/>
        <v>488</v>
      </c>
      <c r="J21" s="454">
        <v>58</v>
      </c>
      <c r="K21" s="377">
        <v>0</v>
      </c>
      <c r="L21" s="852">
        <f t="shared" si="2"/>
        <v>58</v>
      </c>
      <c r="M21" s="371">
        <v>0</v>
      </c>
      <c r="N21" s="377">
        <v>0</v>
      </c>
      <c r="O21" s="853">
        <f t="shared" si="3"/>
        <v>0</v>
      </c>
      <c r="P21" s="647"/>
      <c r="Q21" s="374">
        <f t="shared" si="4"/>
        <v>2256</v>
      </c>
      <c r="R21" s="856">
        <f t="shared" si="4"/>
        <v>0</v>
      </c>
      <c r="S21" s="858">
        <f t="shared" si="5"/>
        <v>2256</v>
      </c>
      <c r="T21" s="454">
        <v>0</v>
      </c>
      <c r="U21" s="377">
        <v>0</v>
      </c>
      <c r="V21" s="852">
        <f t="shared" si="6"/>
        <v>0</v>
      </c>
      <c r="W21" s="372">
        <v>0</v>
      </c>
      <c r="X21" s="377">
        <v>0</v>
      </c>
      <c r="Y21" s="853">
        <f t="shared" si="7"/>
        <v>0</v>
      </c>
      <c r="Z21" s="456">
        <v>10576</v>
      </c>
      <c r="AA21" s="377">
        <v>0</v>
      </c>
      <c r="AB21" s="852">
        <f t="shared" si="8"/>
        <v>10576</v>
      </c>
      <c r="AC21" s="377">
        <v>0</v>
      </c>
      <c r="AD21" s="377">
        <v>0</v>
      </c>
      <c r="AE21" s="862">
        <f t="shared" si="9"/>
        <v>0</v>
      </c>
    </row>
    <row r="22" spans="1:31" ht="29.1" customHeight="1" x14ac:dyDescent="0.15">
      <c r="A22" s="345"/>
      <c r="B22" s="676" t="s">
        <v>240</v>
      </c>
      <c r="C22" s="1233">
        <f>SUM(C10:C21)</f>
        <v>244</v>
      </c>
      <c r="D22" s="662">
        <f>SUM(D10:D21)</f>
        <v>19815</v>
      </c>
      <c r="E22" s="670">
        <f>SUM(E10:E21)</f>
        <v>0</v>
      </c>
      <c r="F22" s="852">
        <f t="shared" si="0"/>
        <v>19815</v>
      </c>
      <c r="G22" s="664">
        <f t="shared" ref="G22:AE22" si="10">SUM(G10:G21)</f>
        <v>5505</v>
      </c>
      <c r="H22" s="670">
        <f>SUM(H10:H21)</f>
        <v>0</v>
      </c>
      <c r="I22" s="852">
        <f t="shared" si="1"/>
        <v>5505</v>
      </c>
      <c r="J22" s="664">
        <f t="shared" si="10"/>
        <v>1982</v>
      </c>
      <c r="K22" s="670">
        <f t="shared" si="10"/>
        <v>0</v>
      </c>
      <c r="L22" s="852">
        <f t="shared" si="2"/>
        <v>1982</v>
      </c>
      <c r="M22" s="667">
        <f t="shared" si="10"/>
        <v>0</v>
      </c>
      <c r="N22" s="670">
        <f t="shared" si="10"/>
        <v>0</v>
      </c>
      <c r="O22" s="667">
        <f t="shared" si="10"/>
        <v>0</v>
      </c>
      <c r="P22" s="648"/>
      <c r="Q22" s="419">
        <f>SUM(Q10:Q21)</f>
        <v>27302</v>
      </c>
      <c r="R22" s="667">
        <f t="shared" si="10"/>
        <v>0</v>
      </c>
      <c r="S22" s="852">
        <f t="shared" si="5"/>
        <v>27302</v>
      </c>
      <c r="T22" s="664">
        <f t="shared" si="10"/>
        <v>16</v>
      </c>
      <c r="U22" s="670">
        <f t="shared" si="10"/>
        <v>0</v>
      </c>
      <c r="V22" s="852">
        <f t="shared" si="6"/>
        <v>16</v>
      </c>
      <c r="W22" s="670">
        <f>SUM(W10:W21)</f>
        <v>0</v>
      </c>
      <c r="X22" s="670">
        <f t="shared" si="10"/>
        <v>0</v>
      </c>
      <c r="Y22" s="670">
        <f t="shared" si="10"/>
        <v>0</v>
      </c>
      <c r="Z22" s="419">
        <f>SUM(Z10:Z21)</f>
        <v>124106</v>
      </c>
      <c r="AA22" s="670">
        <f t="shared" si="10"/>
        <v>0</v>
      </c>
      <c r="AB22" s="852">
        <f t="shared" si="8"/>
        <v>124106</v>
      </c>
      <c r="AC22" s="670">
        <f t="shared" si="10"/>
        <v>0</v>
      </c>
      <c r="AD22" s="670">
        <f t="shared" si="10"/>
        <v>0</v>
      </c>
      <c r="AE22" s="864">
        <f t="shared" si="10"/>
        <v>0</v>
      </c>
    </row>
    <row r="23" spans="1:31" ht="29.1" customHeight="1" x14ac:dyDescent="0.15">
      <c r="A23" s="345"/>
      <c r="B23" s="387">
        <v>4.0999999999999996</v>
      </c>
      <c r="C23" s="1229">
        <v>18</v>
      </c>
      <c r="D23" s="448">
        <v>1653</v>
      </c>
      <c r="E23" s="372">
        <v>0</v>
      </c>
      <c r="F23" s="671">
        <f>D23+E23</f>
        <v>1653</v>
      </c>
      <c r="G23" s="449">
        <v>473</v>
      </c>
      <c r="H23" s="372">
        <v>0</v>
      </c>
      <c r="I23" s="671">
        <f>G23+H23</f>
        <v>473</v>
      </c>
      <c r="J23" s="449">
        <v>121</v>
      </c>
      <c r="K23" s="372">
        <v>0</v>
      </c>
      <c r="L23" s="671">
        <f>J23+K23</f>
        <v>121</v>
      </c>
      <c r="M23" s="378">
        <v>0</v>
      </c>
      <c r="N23" s="372">
        <v>0</v>
      </c>
      <c r="O23" s="665">
        <f>M23+N23</f>
        <v>0</v>
      </c>
      <c r="P23" s="647"/>
      <c r="Q23" s="374">
        <f t="shared" ref="Q23:R25" si="11">D23+G23+J23+M23</f>
        <v>2247</v>
      </c>
      <c r="R23" s="854">
        <f t="shared" si="11"/>
        <v>0</v>
      </c>
      <c r="S23" s="672">
        <f>Q23+R23</f>
        <v>2247</v>
      </c>
      <c r="T23" s="449">
        <v>0</v>
      </c>
      <c r="U23" s="372">
        <v>0</v>
      </c>
      <c r="V23" s="671">
        <f>T23+U23</f>
        <v>0</v>
      </c>
      <c r="W23" s="372">
        <v>0</v>
      </c>
      <c r="X23" s="372">
        <v>0</v>
      </c>
      <c r="Y23" s="665">
        <f>W23+X23</f>
        <v>0</v>
      </c>
      <c r="Z23" s="450">
        <v>10471</v>
      </c>
      <c r="AA23" s="372">
        <v>0</v>
      </c>
      <c r="AB23" s="671">
        <f>Z23+AA23</f>
        <v>10471</v>
      </c>
      <c r="AC23" s="372">
        <v>0</v>
      </c>
      <c r="AD23" s="372">
        <v>0</v>
      </c>
      <c r="AE23" s="860">
        <f>AC23+AD23</f>
        <v>0</v>
      </c>
    </row>
    <row r="24" spans="1:31" ht="29.1" customHeight="1" x14ac:dyDescent="0.15">
      <c r="A24" s="345"/>
      <c r="B24" s="385">
        <v>2</v>
      </c>
      <c r="C24" s="1229">
        <v>18</v>
      </c>
      <c r="D24" s="353">
        <v>1475</v>
      </c>
      <c r="E24" s="356">
        <v>0</v>
      </c>
      <c r="F24" s="459">
        <f>D24+E24</f>
        <v>1475</v>
      </c>
      <c r="G24" s="354">
        <v>500</v>
      </c>
      <c r="H24" s="382">
        <v>0</v>
      </c>
      <c r="I24" s="456">
        <f>G24+H24</f>
        <v>500</v>
      </c>
      <c r="J24" s="451">
        <v>149</v>
      </c>
      <c r="K24" s="382">
        <v>0</v>
      </c>
      <c r="L24" s="456">
        <f>J24+K24</f>
        <v>149</v>
      </c>
      <c r="M24" s="379">
        <v>0</v>
      </c>
      <c r="N24" s="382">
        <v>0</v>
      </c>
      <c r="O24" s="371">
        <f>M24+N24</f>
        <v>0</v>
      </c>
      <c r="P24" s="647"/>
      <c r="Q24" s="380">
        <f t="shared" si="11"/>
        <v>2124</v>
      </c>
      <c r="R24" s="855">
        <f t="shared" si="11"/>
        <v>0</v>
      </c>
      <c r="S24" s="381">
        <f>Q24+R24</f>
        <v>2124</v>
      </c>
      <c r="T24" s="451">
        <v>0</v>
      </c>
      <c r="U24" s="382">
        <v>0</v>
      </c>
      <c r="V24" s="456">
        <f>T24+U24</f>
        <v>0</v>
      </c>
      <c r="W24" s="382">
        <v>0</v>
      </c>
      <c r="X24" s="382">
        <v>0</v>
      </c>
      <c r="Y24" s="371">
        <f>W24+X24</f>
        <v>0</v>
      </c>
      <c r="Z24" s="452">
        <v>9760</v>
      </c>
      <c r="AA24" s="382">
        <v>0</v>
      </c>
      <c r="AB24" s="456">
        <f>Z24+AA24</f>
        <v>9760</v>
      </c>
      <c r="AC24" s="382">
        <v>0</v>
      </c>
      <c r="AD24" s="382">
        <v>0</v>
      </c>
      <c r="AE24" s="861">
        <f>AC24+AD24</f>
        <v>0</v>
      </c>
    </row>
    <row r="25" spans="1:31" ht="28.5" customHeight="1" x14ac:dyDescent="0.15">
      <c r="A25" s="345"/>
      <c r="B25" s="386">
        <v>3</v>
      </c>
      <c r="C25" s="1229">
        <v>22</v>
      </c>
      <c r="D25" s="453">
        <v>1882</v>
      </c>
      <c r="E25" s="377">
        <v>0</v>
      </c>
      <c r="F25" s="852">
        <f>D25+E25</f>
        <v>1882</v>
      </c>
      <c r="G25" s="454">
        <v>512</v>
      </c>
      <c r="H25" s="371">
        <v>0</v>
      </c>
      <c r="I25" s="852">
        <f>G25+H25</f>
        <v>512</v>
      </c>
      <c r="J25" s="454">
        <v>240</v>
      </c>
      <c r="K25" s="377">
        <v>0</v>
      </c>
      <c r="L25" s="852">
        <f>J25+K25</f>
        <v>240</v>
      </c>
      <c r="M25" s="371">
        <v>0</v>
      </c>
      <c r="N25" s="377">
        <v>0</v>
      </c>
      <c r="O25" s="853">
        <f>M25+N25</f>
        <v>0</v>
      </c>
      <c r="P25" s="649"/>
      <c r="Q25" s="381">
        <f t="shared" si="11"/>
        <v>2634</v>
      </c>
      <c r="R25" s="856">
        <f t="shared" si="11"/>
        <v>0</v>
      </c>
      <c r="S25" s="852">
        <f>Q25+R25</f>
        <v>2634</v>
      </c>
      <c r="T25" s="454">
        <v>0</v>
      </c>
      <c r="U25" s="377">
        <v>0</v>
      </c>
      <c r="V25" s="852">
        <f>T25+U25</f>
        <v>0</v>
      </c>
      <c r="W25" s="377">
        <v>0</v>
      </c>
      <c r="X25" s="377">
        <v>0</v>
      </c>
      <c r="Y25" s="853">
        <f>W25+X25</f>
        <v>0</v>
      </c>
      <c r="Z25" s="456">
        <v>10719</v>
      </c>
      <c r="AA25" s="377">
        <v>0</v>
      </c>
      <c r="AB25" s="852">
        <f>Z25+AA25</f>
        <v>10719</v>
      </c>
      <c r="AC25" s="377">
        <v>0</v>
      </c>
      <c r="AD25" s="377">
        <v>0</v>
      </c>
      <c r="AE25" s="862">
        <f>AC25+AD25</f>
        <v>0</v>
      </c>
    </row>
    <row r="26" spans="1:31" ht="28.5" customHeight="1" x14ac:dyDescent="0.15">
      <c r="A26" s="345"/>
      <c r="B26" s="677" t="s">
        <v>372</v>
      </c>
      <c r="C26" s="1234">
        <f>SUM(C13:C25)-C22</f>
        <v>243</v>
      </c>
      <c r="D26" s="350">
        <f>IF(SUM(D13:D25)=0,,SUM(D13:D25)-D22)</f>
        <v>20078</v>
      </c>
      <c r="E26" s="352">
        <f>IF(SUM(E13:E25)=0,,SUM(E13:E25)-E22)</f>
        <v>0</v>
      </c>
      <c r="F26" s="852">
        <f t="shared" si="0"/>
        <v>20078</v>
      </c>
      <c r="G26" s="351">
        <f>IF(SUM(G13:G25)=0,,SUM(G13:G25)-G22)</f>
        <v>5888</v>
      </c>
      <c r="H26" s="352">
        <f>IF(SUM(H13:H25)=0,,SUM(H13:H25)-H22)</f>
        <v>0</v>
      </c>
      <c r="I26" s="422">
        <f>G26+H26</f>
        <v>5888</v>
      </c>
      <c r="J26" s="351">
        <f>IF(SUM(J13:J25)=0,,SUM(J13:J25)-J22)</f>
        <v>1851</v>
      </c>
      <c r="K26" s="352">
        <f>IF(SUM(K13:K25)=0,,SUM(K13:K25)-K22)</f>
        <v>0</v>
      </c>
      <c r="L26" s="422">
        <f t="shared" si="2"/>
        <v>1851</v>
      </c>
      <c r="M26" s="352">
        <f>IF(SUM(M13:M25)=0,,SUM(M13:M25)-M22)</f>
        <v>0</v>
      </c>
      <c r="N26" s="352">
        <f>IF(SUM(N13:N25)=0,,SUM(N13:N25)-N22)</f>
        <v>0</v>
      </c>
      <c r="O26" s="422">
        <f>M26+N26</f>
        <v>0</v>
      </c>
      <c r="P26" s="648"/>
      <c r="Q26" s="672">
        <f>IF(SUM(Q13:Q25)=0,,SUM(Q13:Q25)-Q22)</f>
        <v>27817</v>
      </c>
      <c r="R26" s="352">
        <f>IF(SUM(R13:R25)=0,,SUM(R13:R25)-R22)</f>
        <v>0</v>
      </c>
      <c r="S26" s="422">
        <f t="shared" si="5"/>
        <v>27817</v>
      </c>
      <c r="T26" s="351">
        <f>IF(SUM(T13:T25)=0,,SUM(T13:T25)-T22)</f>
        <v>10</v>
      </c>
      <c r="U26" s="352">
        <f>IF(SUM(U13:U25)=0,,SUM(U13:U25)-U22)</f>
        <v>0</v>
      </c>
      <c r="V26" s="852">
        <f t="shared" si="6"/>
        <v>10</v>
      </c>
      <c r="W26" s="351">
        <f>IF(SUM(W13:W25)=0,,SUM(W13:W25)-W22)</f>
        <v>0</v>
      </c>
      <c r="X26" s="352">
        <f>IF(SUM(X13:X25)=0,,SUM(X13:X25)-X22)</f>
        <v>0</v>
      </c>
      <c r="Y26" s="859">
        <f>W26+X26</f>
        <v>0</v>
      </c>
      <c r="Z26" s="672">
        <f>IF(SUM(Z13:Z25)=0,,SUM(Z13:Z25)-Z22)</f>
        <v>123589</v>
      </c>
      <c r="AA26" s="352">
        <f>IF(SUM(AA13:AA25)=0,,SUM(AA13:AA25)-AA22)</f>
        <v>0</v>
      </c>
      <c r="AB26" s="852">
        <f t="shared" si="8"/>
        <v>123589</v>
      </c>
      <c r="AC26" s="674">
        <f>SUM(AC13:AC25)-AC22</f>
        <v>0</v>
      </c>
      <c r="AD26" s="352">
        <f>IF(SUM(AD13:AD25)=0,,SUM(AD13:AD25)-AD22)</f>
        <v>0</v>
      </c>
      <c r="AE26" s="865">
        <f>AC26+AD26</f>
        <v>0</v>
      </c>
    </row>
    <row r="27" spans="1:31" ht="28.5" customHeight="1" x14ac:dyDescent="0.15">
      <c r="A27" s="345"/>
      <c r="B27" s="416" t="s">
        <v>507</v>
      </c>
      <c r="C27" s="417">
        <v>247</v>
      </c>
      <c r="D27" s="350">
        <v>18732</v>
      </c>
      <c r="E27" s="352">
        <v>0</v>
      </c>
      <c r="F27" s="852">
        <f>D27+E27</f>
        <v>18732</v>
      </c>
      <c r="G27" s="351">
        <v>4912</v>
      </c>
      <c r="H27" s="352">
        <v>0</v>
      </c>
      <c r="I27" s="450">
        <f>G27+H27</f>
        <v>4912</v>
      </c>
      <c r="J27" s="351">
        <v>2201</v>
      </c>
      <c r="K27" s="352">
        <v>0</v>
      </c>
      <c r="L27" s="450">
        <f>J27+K27</f>
        <v>2201</v>
      </c>
      <c r="M27" s="352">
        <v>0</v>
      </c>
      <c r="N27" s="352">
        <v>0</v>
      </c>
      <c r="O27" s="450">
        <f>M27+N27</f>
        <v>0</v>
      </c>
      <c r="P27" s="418"/>
      <c r="Q27" s="419">
        <f>D27+G27+J27+M27</f>
        <v>25845</v>
      </c>
      <c r="R27" s="667">
        <f>E27+H27+K27+N27</f>
        <v>0</v>
      </c>
      <c r="S27" s="422">
        <f>Q27+R27</f>
        <v>25845</v>
      </c>
      <c r="T27" s="420">
        <v>15</v>
      </c>
      <c r="U27" s="421">
        <v>0</v>
      </c>
      <c r="V27" s="422">
        <f>T27+U27</f>
        <v>15</v>
      </c>
      <c r="W27" s="421">
        <v>0</v>
      </c>
      <c r="X27" s="421">
        <v>0</v>
      </c>
      <c r="Y27" s="859">
        <f>W27+X27</f>
        <v>0</v>
      </c>
      <c r="Z27" s="422">
        <v>125986</v>
      </c>
      <c r="AA27" s="421">
        <v>0</v>
      </c>
      <c r="AB27" s="422">
        <f>Z27+AA27</f>
        <v>125986</v>
      </c>
      <c r="AC27" s="421">
        <v>0</v>
      </c>
      <c r="AD27" s="421">
        <v>0</v>
      </c>
      <c r="AE27" s="865">
        <f>AC27+AD27</f>
        <v>0</v>
      </c>
    </row>
    <row r="28" spans="1:31" ht="30.75" customHeight="1" x14ac:dyDescent="0.15">
      <c r="A28" s="345"/>
      <c r="B28" s="678" t="s">
        <v>261</v>
      </c>
      <c r="C28" s="1235">
        <f>IF(OR(C26=0,C27=0),"－",ROUND(-C26/C27*100,1))</f>
        <v>-98.4</v>
      </c>
      <c r="D28" s="679">
        <f>IF(OR(D26=0,D27=0),"－",ROUND(-D26/D27*100,1))</f>
        <v>-107.2</v>
      </c>
      <c r="E28" s="461" t="str">
        <f>IF(OR(E26=0,E27=0),"－",ROUND(-E26/E27*100,1))</f>
        <v>－</v>
      </c>
      <c r="F28" s="461">
        <f>IF(OR(F26=0,F27=0),"－",ROUND(-F26/F27*100,1))</f>
        <v>-107.2</v>
      </c>
      <c r="G28" s="461">
        <f>IF(OR(G26=0,G27=0),"－",ROUND(-G26/G27*100,1))</f>
        <v>-119.9</v>
      </c>
      <c r="H28" s="461" t="str">
        <f t="shared" ref="H28:O28" si="12">IF(OR(H26=0,H27=0),"－",ROUND(-H26/H27*100,1))</f>
        <v>－</v>
      </c>
      <c r="I28" s="461">
        <f t="shared" si="12"/>
        <v>-119.9</v>
      </c>
      <c r="J28" s="461">
        <f t="shared" si="12"/>
        <v>-84.1</v>
      </c>
      <c r="K28" s="461" t="str">
        <f>IF(OR(K26=0,K27=0),"－",ROUND(-K26/K27*100,1))</f>
        <v>－</v>
      </c>
      <c r="L28" s="461">
        <f>IF(OR(L26=0,L27=0),"－",ROUND(-L26/L27*100,1))</f>
        <v>-84.1</v>
      </c>
      <c r="M28" s="461" t="str">
        <f t="shared" si="12"/>
        <v>－</v>
      </c>
      <c r="N28" s="461" t="str">
        <f t="shared" si="12"/>
        <v>－</v>
      </c>
      <c r="O28" s="461" t="str">
        <f t="shared" si="12"/>
        <v>－</v>
      </c>
      <c r="P28" s="462"/>
      <c r="Q28" s="680">
        <f t="shared" ref="Q28:AE28" si="13">IF(OR(Q26=0,Q27=0),"－",ROUND(-Q26/Q27*100,1))</f>
        <v>-107.6</v>
      </c>
      <c r="R28" s="680" t="str">
        <f t="shared" si="13"/>
        <v>－</v>
      </c>
      <c r="S28" s="680">
        <f>IF(OR(S26=0,S27=0),"－",ROUND(-S26/S27*100,1))</f>
        <v>-107.6</v>
      </c>
      <c r="T28" s="680">
        <f t="shared" si="13"/>
        <v>-66.7</v>
      </c>
      <c r="U28" s="680" t="str">
        <f t="shared" si="13"/>
        <v>－</v>
      </c>
      <c r="V28" s="680">
        <f t="shared" si="13"/>
        <v>-66.7</v>
      </c>
      <c r="W28" s="680" t="str">
        <f>IF(OR(W26=0,W27=0),"－",ROUND(-W26/W27*100,1))</f>
        <v>－</v>
      </c>
      <c r="X28" s="680" t="str">
        <f t="shared" si="13"/>
        <v>－</v>
      </c>
      <c r="Y28" s="681" t="str">
        <f t="shared" si="13"/>
        <v>－</v>
      </c>
      <c r="Z28" s="680">
        <f t="shared" si="13"/>
        <v>-98.1</v>
      </c>
      <c r="AA28" s="680" t="str">
        <f t="shared" si="13"/>
        <v>－</v>
      </c>
      <c r="AB28" s="680">
        <f t="shared" si="13"/>
        <v>-98.1</v>
      </c>
      <c r="AC28" s="680" t="str">
        <f t="shared" si="13"/>
        <v>－</v>
      </c>
      <c r="AD28" s="680" t="str">
        <f t="shared" si="13"/>
        <v>－</v>
      </c>
      <c r="AE28" s="682" t="str">
        <f t="shared" si="13"/>
        <v>－</v>
      </c>
    </row>
    <row r="29" spans="1:31" ht="26.25" customHeight="1" x14ac:dyDescent="0.15">
      <c r="A29" s="345"/>
      <c r="B29" s="1300" t="s">
        <v>267</v>
      </c>
      <c r="C29" s="1301"/>
      <c r="D29" s="683">
        <f>IF(D26=0,"－",D26/$C$26)</f>
        <v>82.625514403292186</v>
      </c>
      <c r="E29" s="373" t="str">
        <f t="shared" ref="E29:AE29" si="14">IF(E26=0,"－",E26/$C$26)</f>
        <v>－</v>
      </c>
      <c r="F29" s="373">
        <f t="shared" si="14"/>
        <v>82.625514403292186</v>
      </c>
      <c r="G29" s="373">
        <f>IF(G26=0,"－",G26/$C$26)</f>
        <v>24.230452674897119</v>
      </c>
      <c r="H29" s="373" t="str">
        <f t="shared" si="14"/>
        <v>－</v>
      </c>
      <c r="I29" s="373">
        <f t="shared" si="14"/>
        <v>24.230452674897119</v>
      </c>
      <c r="J29" s="373">
        <f t="shared" si="14"/>
        <v>7.617283950617284</v>
      </c>
      <c r="K29" s="373" t="str">
        <f t="shared" si="14"/>
        <v>－</v>
      </c>
      <c r="L29" s="373">
        <f t="shared" si="14"/>
        <v>7.617283950617284</v>
      </c>
      <c r="M29" s="684" t="str">
        <f t="shared" si="14"/>
        <v>－</v>
      </c>
      <c r="N29" s="373" t="str">
        <f t="shared" si="14"/>
        <v>－</v>
      </c>
      <c r="O29" s="373" t="str">
        <f t="shared" si="14"/>
        <v>－</v>
      </c>
      <c r="P29" s="462"/>
      <c r="Q29" s="373">
        <f>IF(Q26=0,"－",Q26/$C$26)</f>
        <v>114.47325102880659</v>
      </c>
      <c r="R29" s="373" t="str">
        <f t="shared" si="14"/>
        <v>－</v>
      </c>
      <c r="S29" s="373">
        <f>IF(S26=0,"－",S26/$C$26)</f>
        <v>114.47325102880659</v>
      </c>
      <c r="T29" s="373">
        <f>IF(T26=0,"－",T26/$C$26)</f>
        <v>4.1152263374485597E-2</v>
      </c>
      <c r="U29" s="373" t="str">
        <f t="shared" si="14"/>
        <v>－</v>
      </c>
      <c r="V29" s="373">
        <f t="shared" si="14"/>
        <v>4.1152263374485597E-2</v>
      </c>
      <c r="W29" s="684" t="str">
        <f>IF(W26=0,"－",W26/$C$26)</f>
        <v>－</v>
      </c>
      <c r="X29" s="373" t="str">
        <f t="shared" si="14"/>
        <v>－</v>
      </c>
      <c r="Y29" s="373" t="str">
        <f t="shared" si="14"/>
        <v>－</v>
      </c>
      <c r="Z29" s="373">
        <f>IF(Z26=0,"－",Z26/$C$26)</f>
        <v>508.59670781893004</v>
      </c>
      <c r="AA29" s="373" t="str">
        <f t="shared" si="14"/>
        <v>－</v>
      </c>
      <c r="AB29" s="373">
        <f t="shared" si="14"/>
        <v>508.59670781893004</v>
      </c>
      <c r="AC29" s="684" t="str">
        <f t="shared" si="14"/>
        <v>－</v>
      </c>
      <c r="AD29" s="373" t="str">
        <f t="shared" si="14"/>
        <v>－</v>
      </c>
      <c r="AE29" s="685" t="str">
        <f t="shared" si="14"/>
        <v>－</v>
      </c>
    </row>
    <row r="30" spans="1:31" ht="26.25" customHeight="1" x14ac:dyDescent="0.15">
      <c r="A30" s="345"/>
      <c r="B30" s="1298" t="s">
        <v>268</v>
      </c>
      <c r="C30" s="1299"/>
      <c r="D30" s="686">
        <f>IF(D26=0,"－",D26/12)</f>
        <v>1673.1666666666667</v>
      </c>
      <c r="E30" s="375" t="str">
        <f t="shared" ref="E30:AE30" si="15">IF(E26=0,"－",E26/12)</f>
        <v>－</v>
      </c>
      <c r="F30" s="687">
        <f t="shared" si="15"/>
        <v>1673.1666666666667</v>
      </c>
      <c r="G30" s="375">
        <f>IF(G26=0,"－",G26/12)</f>
        <v>490.66666666666669</v>
      </c>
      <c r="H30" s="687" t="str">
        <f t="shared" si="15"/>
        <v>－</v>
      </c>
      <c r="I30" s="375">
        <f t="shared" si="15"/>
        <v>490.66666666666669</v>
      </c>
      <c r="J30" s="375">
        <f t="shared" si="15"/>
        <v>154.25</v>
      </c>
      <c r="K30" s="375" t="str">
        <f t="shared" si="15"/>
        <v>－</v>
      </c>
      <c r="L30" s="375">
        <f t="shared" si="15"/>
        <v>154.25</v>
      </c>
      <c r="M30" s="688" t="str">
        <f t="shared" si="15"/>
        <v>－</v>
      </c>
      <c r="N30" s="375" t="str">
        <f t="shared" si="15"/>
        <v>－</v>
      </c>
      <c r="O30" s="375" t="str">
        <f t="shared" si="15"/>
        <v>－</v>
      </c>
      <c r="P30" s="689" t="str">
        <f t="shared" si="15"/>
        <v>－</v>
      </c>
      <c r="Q30" s="375">
        <f t="shared" si="15"/>
        <v>2318.0833333333335</v>
      </c>
      <c r="R30" s="375" t="str">
        <f t="shared" si="15"/>
        <v>－</v>
      </c>
      <c r="S30" s="375">
        <f t="shared" si="15"/>
        <v>2318.0833333333335</v>
      </c>
      <c r="T30" s="375">
        <f>IF(T26=0,"－",T26/12)</f>
        <v>0.83333333333333337</v>
      </c>
      <c r="U30" s="375" t="str">
        <f t="shared" si="15"/>
        <v>－</v>
      </c>
      <c r="V30" s="375">
        <f t="shared" si="15"/>
        <v>0.83333333333333337</v>
      </c>
      <c r="W30" s="688" t="str">
        <f t="shared" si="15"/>
        <v>－</v>
      </c>
      <c r="X30" s="375" t="str">
        <f t="shared" si="15"/>
        <v>－</v>
      </c>
      <c r="Y30" s="375" t="str">
        <f t="shared" si="15"/>
        <v>－</v>
      </c>
      <c r="Z30" s="375">
        <f>IF(Z26=0,"－",Z26/12)</f>
        <v>10299.083333333334</v>
      </c>
      <c r="AA30" s="375" t="str">
        <f t="shared" si="15"/>
        <v>－</v>
      </c>
      <c r="AB30" s="375">
        <f t="shared" si="15"/>
        <v>10299.083333333334</v>
      </c>
      <c r="AC30" s="688" t="str">
        <f t="shared" si="15"/>
        <v>－</v>
      </c>
      <c r="AD30" s="375" t="str">
        <f t="shared" si="15"/>
        <v>－</v>
      </c>
      <c r="AE30" s="690" t="str">
        <f t="shared" si="15"/>
        <v>－</v>
      </c>
    </row>
    <row r="31" spans="1:31" ht="23.25" customHeight="1" x14ac:dyDescent="0.15">
      <c r="A31" s="345"/>
      <c r="B31" s="1245"/>
      <c r="C31" s="1246"/>
      <c r="D31" s="462"/>
      <c r="E31" s="462"/>
      <c r="F31" s="462"/>
      <c r="G31" s="462"/>
      <c r="H31" s="462"/>
      <c r="I31" s="462"/>
      <c r="J31" s="462"/>
      <c r="K31" s="462"/>
      <c r="L31" s="462"/>
      <c r="M31" s="462"/>
      <c r="N31" s="462"/>
      <c r="O31" s="462"/>
      <c r="P31" s="462"/>
      <c r="Q31" s="462"/>
      <c r="R31" s="462"/>
      <c r="S31" s="462"/>
      <c r="T31" s="462"/>
      <c r="U31" s="462"/>
      <c r="V31" s="462"/>
      <c r="W31" s="462"/>
      <c r="X31" s="462"/>
      <c r="Y31" s="462"/>
      <c r="Z31" s="462"/>
      <c r="AA31" s="462"/>
      <c r="AB31" s="462"/>
      <c r="AC31" s="462"/>
      <c r="AD31" s="462"/>
      <c r="AE31" s="462"/>
    </row>
    <row r="32" spans="1:31" ht="18" customHeight="1" x14ac:dyDescent="0.15">
      <c r="A32" s="345"/>
      <c r="B32" s="1274" t="s">
        <v>521</v>
      </c>
      <c r="C32" s="1286"/>
      <c r="D32" s="1286"/>
      <c r="E32" s="1286"/>
      <c r="F32" s="1286"/>
      <c r="G32" s="1286"/>
      <c r="H32" s="1286"/>
      <c r="I32" s="1286"/>
      <c r="J32" s="1286"/>
      <c r="K32" s="1286"/>
      <c r="L32" s="1286"/>
      <c r="M32" s="1286"/>
      <c r="N32" s="1286"/>
      <c r="O32" s="1286"/>
      <c r="P32" s="462"/>
      <c r="Q32" s="1274" t="s">
        <v>522</v>
      </c>
      <c r="R32" s="1286"/>
      <c r="S32" s="1286"/>
      <c r="T32" s="1286"/>
      <c r="U32" s="1286"/>
      <c r="V32" s="1286"/>
      <c r="W32" s="1286"/>
      <c r="X32" s="1286"/>
      <c r="Y32" s="1286"/>
      <c r="Z32" s="1286"/>
      <c r="AA32" s="1286"/>
      <c r="AB32" s="1286"/>
      <c r="AC32" s="1286"/>
      <c r="AD32" s="1286"/>
      <c r="AE32" s="1286"/>
    </row>
    <row r="33" spans="1:31" ht="9.75" customHeight="1" x14ac:dyDescent="0.15">
      <c r="A33" s="345"/>
      <c r="B33" s="1285"/>
      <c r="C33" s="1282"/>
      <c r="D33" s="462"/>
      <c r="E33" s="462"/>
      <c r="F33" s="462"/>
      <c r="G33" s="462"/>
      <c r="H33" s="462"/>
      <c r="I33" s="462"/>
      <c r="J33" s="462"/>
      <c r="K33" s="462"/>
      <c r="L33" s="462"/>
      <c r="M33" s="462"/>
      <c r="N33" s="462"/>
      <c r="O33" s="462"/>
      <c r="P33" s="462"/>
      <c r="Q33" s="462"/>
      <c r="R33" s="462"/>
      <c r="S33" s="462"/>
      <c r="T33" s="462"/>
      <c r="U33" s="462"/>
      <c r="V33" s="462"/>
      <c r="W33" s="462"/>
      <c r="X33" s="462"/>
      <c r="Y33" s="462"/>
      <c r="Z33" s="462"/>
      <c r="AA33" s="462"/>
      <c r="AB33" s="462"/>
      <c r="AC33" s="462"/>
      <c r="AD33" s="462"/>
      <c r="AE33" s="462"/>
    </row>
    <row r="34" spans="1:31" ht="11.25" customHeight="1" x14ac:dyDescent="0.15">
      <c r="A34" s="345"/>
    </row>
    <row r="35" spans="1:31" ht="18" customHeight="1" x14ac:dyDescent="0.15">
      <c r="A35" s="1239"/>
      <c r="P35" s="1241"/>
    </row>
    <row r="46" spans="1:31" x14ac:dyDescent="0.15">
      <c r="W46" s="463"/>
    </row>
  </sheetData>
  <mergeCells count="19">
    <mergeCell ref="B30:C30"/>
    <mergeCell ref="S6:T6"/>
    <mergeCell ref="B29:C29"/>
    <mergeCell ref="N6:O6"/>
    <mergeCell ref="M8:O8"/>
    <mergeCell ref="T7:V8"/>
    <mergeCell ref="AC4:AD4"/>
    <mergeCell ref="B33:C33"/>
    <mergeCell ref="B32:O32"/>
    <mergeCell ref="J8:L8"/>
    <mergeCell ref="W7:Y8"/>
    <mergeCell ref="Q8:S8"/>
    <mergeCell ref="D8:F8"/>
    <mergeCell ref="G8:I8"/>
    <mergeCell ref="B6:B9"/>
    <mergeCell ref="C6:C9"/>
    <mergeCell ref="Q32:AE32"/>
    <mergeCell ref="Z7:AB8"/>
    <mergeCell ref="AC7:AE8"/>
  </mergeCells>
  <phoneticPr fontId="2"/>
  <pageMargins left="0" right="0" top="0" bottom="0" header="0" footer="0"/>
  <pageSetup paperSize="9" scale="96" orientation="portrait" r:id="rId1"/>
  <headerFooter alignWithMargins="0"/>
  <colBreaks count="1" manualBreakCount="1">
    <brk id="1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indexed="44"/>
  </sheetPr>
  <dimension ref="A1:AE63"/>
  <sheetViews>
    <sheetView showGridLines="0" view="pageBreakPreview" topLeftCell="A46" zoomScaleNormal="100" zoomScaleSheetLayoutView="100" workbookViewId="0">
      <selection activeCell="N64" sqref="N64"/>
    </sheetView>
  </sheetViews>
  <sheetFormatPr defaultRowHeight="13.5" x14ac:dyDescent="0.15"/>
  <cols>
    <col min="1" max="1" width="2.625" style="126" customWidth="1"/>
    <col min="2" max="3" width="3.125" style="126" customWidth="1"/>
    <col min="4" max="4" width="10.5" style="126" customWidth="1"/>
    <col min="5" max="13" width="9.125" style="126" customWidth="1"/>
    <col min="14" max="14" width="1.5" style="126" customWidth="1"/>
    <col min="15" max="16" width="3.125" style="126" customWidth="1"/>
    <col min="17" max="17" width="10.5" style="126" customWidth="1"/>
    <col min="18" max="26" width="9.125" style="126" customWidth="1"/>
    <col min="27" max="27" width="3.625" style="126" customWidth="1"/>
    <col min="28" max="16384" width="9" style="126"/>
  </cols>
  <sheetData>
    <row r="1" spans="1:28" ht="24.95" customHeight="1" x14ac:dyDescent="0.15"/>
    <row r="2" spans="1:28" ht="24.95" customHeight="1" x14ac:dyDescent="0.15"/>
    <row r="3" spans="1:28" ht="18.75" x14ac:dyDescent="0.2">
      <c r="B3" s="279" t="s">
        <v>257</v>
      </c>
      <c r="C3" s="279"/>
      <c r="O3" s="279"/>
      <c r="P3" s="279"/>
    </row>
    <row r="4" spans="1:28" ht="8.1" customHeight="1" x14ac:dyDescent="0.2">
      <c r="B4" s="279"/>
      <c r="C4" s="279"/>
      <c r="O4" s="279"/>
      <c r="P4" s="279"/>
    </row>
    <row r="5" spans="1:28" ht="18" customHeight="1" x14ac:dyDescent="0.2">
      <c r="B5" s="280"/>
      <c r="C5" s="280"/>
      <c r="D5" s="279" t="s">
        <v>291</v>
      </c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80"/>
      <c r="P5" s="280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</row>
    <row r="6" spans="1:28" ht="11.25" customHeight="1" x14ac:dyDescent="0.15">
      <c r="A6" s="324"/>
      <c r="B6" s="324"/>
      <c r="C6" s="324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1"/>
      <c r="O6" s="324"/>
      <c r="P6" s="324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1"/>
    </row>
    <row r="7" spans="1:28" ht="6" customHeight="1" x14ac:dyDescent="0.2">
      <c r="A7" s="324"/>
      <c r="B7" s="195"/>
      <c r="C7" s="195"/>
      <c r="D7" s="325"/>
      <c r="E7" s="326"/>
      <c r="F7" s="326"/>
      <c r="G7" s="326"/>
      <c r="H7" s="326"/>
      <c r="I7" s="326"/>
      <c r="J7" s="326"/>
      <c r="K7" s="326"/>
      <c r="L7" s="326"/>
      <c r="M7" s="326"/>
      <c r="N7" s="477"/>
      <c r="O7" s="195"/>
      <c r="P7" s="195"/>
      <c r="Q7" s="325"/>
      <c r="R7" s="326"/>
      <c r="S7" s="326"/>
      <c r="T7" s="326"/>
      <c r="U7" s="326"/>
      <c r="V7" s="326"/>
      <c r="W7" s="326"/>
      <c r="X7" s="326"/>
      <c r="Y7" s="326"/>
      <c r="Z7" s="326"/>
      <c r="AA7" s="477"/>
    </row>
    <row r="8" spans="1:28" ht="13.15" customHeight="1" x14ac:dyDescent="0.15">
      <c r="A8" s="324"/>
      <c r="B8" s="1399" t="s">
        <v>234</v>
      </c>
      <c r="C8" s="1400"/>
      <c r="D8" s="1401"/>
      <c r="E8" s="478" t="str">
        <f>'[1]第8表_年度別 卸売価格(成牛・規格別)_1和種'!E7 &amp; ""</f>
        <v>平成</v>
      </c>
      <c r="F8" s="478" t="str">
        <f>'[1]第8表_年度別 卸売価格(成牛・規格別)_1和種'!F7 &amp; ""</f>
        <v>平成</v>
      </c>
      <c r="G8" s="478" t="str">
        <f>'[1]第8表_年度別 卸売価格(成牛・規格別)_1和種'!G7 &amp; ""</f>
        <v>平成</v>
      </c>
      <c r="H8" s="479" t="str">
        <f>'[1]第8表_年度別 卸売価格(成牛・規格別)_1和種'!H7 &amp; ""</f>
        <v>平成</v>
      </c>
      <c r="I8" s="479" t="str">
        <f>'[1]第8表_年度別 卸売価格(成牛・規格別)_1和種'!I7 &amp; ""</f>
        <v>平成</v>
      </c>
      <c r="J8" s="479" t="str">
        <f>'[1]第8表_年度別 卸売価格(成牛・規格別)_1和種'!J7 &amp; ""</f>
        <v>平成</v>
      </c>
      <c r="K8" s="479" t="str">
        <f>'[1]第8表_年度別 卸売価格(成牛・規格別)_1和種'!K7 &amp; ""</f>
        <v>平成</v>
      </c>
      <c r="L8" s="655" t="str">
        <f>'[1]第8表_年度別 卸売価格(成牛・規格別)_1和種'!L7 &amp; ""</f>
        <v>令和</v>
      </c>
      <c r="M8" s="728" t="str">
        <f>'[1]第8表_年度別 卸売価格(成牛・規格別)_1和種'!M7 &amp; ""</f>
        <v>令和</v>
      </c>
      <c r="N8" s="331"/>
      <c r="O8" s="1399" t="s">
        <v>234</v>
      </c>
      <c r="P8" s="1400"/>
      <c r="Q8" s="1401"/>
      <c r="R8" s="478" t="str">
        <f>'[1]第8表_年度別 卸売価格(成牛・規格別)_1和種'!R7 &amp; ""</f>
        <v>平成</v>
      </c>
      <c r="S8" s="478" t="str">
        <f>'[1]第8表_年度別 卸売価格(成牛・規格別)_1和種'!S7 &amp; ""</f>
        <v>平成</v>
      </c>
      <c r="T8" s="478" t="str">
        <f>'[1]第8表_年度別 卸売価格(成牛・規格別)_1和種'!T7 &amp; ""</f>
        <v>平成</v>
      </c>
      <c r="U8" s="479" t="str">
        <f>'[1]第8表_年度別 卸売価格(成牛・規格別)_1和種'!U7 &amp; ""</f>
        <v>平成</v>
      </c>
      <c r="V8" s="479" t="str">
        <f>'[1]第8表_年度別 卸売価格(成牛・規格別)_1和種'!V7 &amp; ""</f>
        <v>平成</v>
      </c>
      <c r="W8" s="479" t="str">
        <f>'[1]第8表_年度別 卸売価格(成牛・規格別)_1和種'!W7 &amp; ""</f>
        <v>平成</v>
      </c>
      <c r="X8" s="479" t="str">
        <f>'[1]第8表_年度別 卸売価格(成牛・規格別)_1和種'!X7 &amp; ""</f>
        <v>平成</v>
      </c>
      <c r="Y8" s="655" t="str">
        <f>'[1]第8表_年度別 卸売価格(成牛・規格別)_1和種'!Y7 &amp; ""</f>
        <v>令和</v>
      </c>
      <c r="Z8" s="728" t="str">
        <f>'[1]第8表_年度別 卸売価格(成牛・規格別)_1和種'!Z7 &amp; ""</f>
        <v>令和</v>
      </c>
      <c r="AA8" s="331"/>
    </row>
    <row r="9" spans="1:28" ht="13.15" customHeight="1" x14ac:dyDescent="0.15">
      <c r="A9" s="324"/>
      <c r="B9" s="1402"/>
      <c r="C9" s="1403"/>
      <c r="D9" s="1404"/>
      <c r="E9" s="396" t="str">
        <f>'[1]第8表_年度別 卸売価格(成牛・規格別)_1和種'!E8 &amp; ""</f>
        <v>25年度</v>
      </c>
      <c r="F9" s="396" t="str">
        <f>'[1]第8表_年度別 卸売価格(成牛・規格別)_1和種'!F8 &amp; ""</f>
        <v>26年度</v>
      </c>
      <c r="G9" s="396" t="str">
        <f>'[1]第8表_年度別 卸売価格(成牛・規格別)_1和種'!G8 &amp; ""</f>
        <v>27年度</v>
      </c>
      <c r="H9" s="396" t="str">
        <f>'[1]第8表_年度別 卸売価格(成牛・規格別)_1和種'!H8 &amp; ""</f>
        <v>28年度</v>
      </c>
      <c r="I9" s="396" t="str">
        <f>'[1]第8表_年度別 卸売価格(成牛・規格別)_1和種'!I8 &amp; ""</f>
        <v>29年度</v>
      </c>
      <c r="J9" s="397" t="str">
        <f>'[1]第8表_年度別 卸売価格(成牛・規格別)_1和種'!J8 &amp; ""</f>
        <v>30年度</v>
      </c>
      <c r="K9" s="397" t="str">
        <f>'[1]第8表_年度別 卸売価格(成牛・規格別)_1和種'!K8 &amp; ""</f>
        <v>31年度</v>
      </c>
      <c r="L9" s="656" t="str">
        <f>'[1]第8表_年度別 卸売価格(成牛・規格別)_1和種'!L8 &amp; ""</f>
        <v>02年度</v>
      </c>
      <c r="M9" s="729" t="str">
        <f>'[1]第8表_年度別 卸売価格(成牛・規格別)_1和種'!M8 &amp; ""</f>
        <v>03年度</v>
      </c>
      <c r="N9" s="331"/>
      <c r="O9" s="1402"/>
      <c r="P9" s="1403"/>
      <c r="Q9" s="1404"/>
      <c r="R9" s="396" t="str">
        <f>'[1]第8表_年度別 卸売価格(成牛・規格別)_1和種'!R8 &amp; ""</f>
        <v>25年度</v>
      </c>
      <c r="S9" s="396" t="str">
        <f>'[1]第8表_年度別 卸売価格(成牛・規格別)_1和種'!S8 &amp; ""</f>
        <v>26年度</v>
      </c>
      <c r="T9" s="396" t="str">
        <f>'[1]第8表_年度別 卸売価格(成牛・規格別)_1和種'!T8 &amp; ""</f>
        <v>27年度</v>
      </c>
      <c r="U9" s="396" t="str">
        <f>'[1]第8表_年度別 卸売価格(成牛・規格別)_1和種'!U8 &amp; ""</f>
        <v>28年度</v>
      </c>
      <c r="V9" s="396" t="str">
        <f>'[1]第8表_年度別 卸売価格(成牛・規格別)_1和種'!V8 &amp; ""</f>
        <v>29年度</v>
      </c>
      <c r="W9" s="397" t="str">
        <f>'[1]第8表_年度別 卸売価格(成牛・規格別)_1和種'!W8 &amp; ""</f>
        <v>30年度</v>
      </c>
      <c r="X9" s="397" t="str">
        <f>'[1]第8表_年度別 卸売価格(成牛・規格別)_1和種'!X8 &amp; ""</f>
        <v>31年度</v>
      </c>
      <c r="Y9" s="656" t="str">
        <f>'[1]第8表_年度別 卸売価格(成牛・規格別)_1和種'!Y8 &amp; ""</f>
        <v>02年度</v>
      </c>
      <c r="Z9" s="729" t="str">
        <f>'[1]第8表_年度別 卸売価格(成牛・規格別)_1和種'!Z8 &amp; ""</f>
        <v>03年度</v>
      </c>
      <c r="AA9" s="331"/>
    </row>
    <row r="10" spans="1:28" ht="13.5" customHeight="1" x14ac:dyDescent="0.15">
      <c r="A10" s="324"/>
      <c r="B10" s="1396" t="s">
        <v>209</v>
      </c>
      <c r="C10" s="1396">
        <v>5</v>
      </c>
      <c r="D10" s="332" t="s">
        <v>171</v>
      </c>
      <c r="E10" s="1058">
        <f>SUM('[1]第8表_年度別 卸売価格(成牛・規格別)_1和種:年度 価格（外国 2）'!E9)</f>
        <v>1227</v>
      </c>
      <c r="F10" s="1058">
        <f>SUM('[1]第8表_年度別 卸売価格(成牛・規格別)_1和種:年度 価格（外国 2）'!F9)</f>
        <v>1835</v>
      </c>
      <c r="G10" s="1058">
        <f>SUM('[1]第8表_年度別 卸売価格(成牛・規格別)_1和種:年度 価格（外国 2）'!G9)</f>
        <v>2578</v>
      </c>
      <c r="H10" s="1058">
        <f>SUM('[1]第8表_年度別 卸売価格(成牛・規格別)_1和種:年度 価格（外国 2）'!H9)</f>
        <v>2522</v>
      </c>
      <c r="I10" s="1058">
        <f>SUM('[1]第8表_年度別 卸売価格(成牛・規格別)_1和種:年度 価格（外国 2）'!I9)</f>
        <v>2707</v>
      </c>
      <c r="J10" s="1058">
        <f>SUM('[1]第8表_年度別 卸売価格(成牛・規格別)_1和種:年度 価格（外国 2）'!J9)</f>
        <v>2857</v>
      </c>
      <c r="K10" s="1058">
        <f>SUM('[1]第8表_年度別 卸売価格(成牛・規格別)_1和種:年度 価格（外国 2）'!K9)</f>
        <v>3410</v>
      </c>
      <c r="L10" s="1066">
        <f>SUM('[1]第8表_年度別 卸売価格(成牛・規格別)_1和種:年度 価格（外国 2）'!L9)</f>
        <v>4972</v>
      </c>
      <c r="M10" s="1067">
        <f>SUM('[1]第8表_年度別 卸売価格(成牛・規格別)_1和種:年度 価格（外国 2）'!M9)</f>
        <v>5933</v>
      </c>
      <c r="N10" s="333"/>
      <c r="O10" s="1396" t="s">
        <v>2</v>
      </c>
      <c r="P10" s="1396">
        <v>5</v>
      </c>
      <c r="Q10" s="332" t="s">
        <v>493</v>
      </c>
      <c r="R10" s="1072">
        <f>SUM('[1]第8表_年度別 卸売価格(成牛・規格別)_1和種:年度 価格（外国 2）'!R9)</f>
        <v>0</v>
      </c>
      <c r="S10" s="1072">
        <f>SUM('[1]第8表_年度別 卸売価格(成牛・規格別)_1和種:年度 価格（外国 2）'!S9)</f>
        <v>0</v>
      </c>
      <c r="T10" s="1072">
        <f>SUM('[1]第8表_年度別 卸売価格(成牛・規格別)_1和種:年度 価格（外国 2）'!T9)</f>
        <v>0</v>
      </c>
      <c r="U10" s="1072">
        <f>SUM('[1]第8表_年度別 卸売価格(成牛・規格別)_1和種:年度 価格（外国 2）'!U9)</f>
        <v>0</v>
      </c>
      <c r="V10" s="1072">
        <f>SUM('[1]第8表_年度別 卸売価格(成牛・規格別)_1和種:年度 価格（外国 2）'!V9)</f>
        <v>1</v>
      </c>
      <c r="W10" s="1072">
        <f>SUM('[1]第8表_年度別 卸売価格(成牛・規格別)_1和種:年度 価格（外国 2）'!W9)</f>
        <v>1</v>
      </c>
      <c r="X10" s="1072">
        <f>SUM('[1]第8表_年度別 卸売価格(成牛・規格別)_1和種:年度 価格（外国 2）'!X9)</f>
        <v>2</v>
      </c>
      <c r="Y10" s="1079">
        <f>SUM('[1]第8表_年度別 卸売価格(成牛・規格別)_1和種:年度 価格（外国 2）'!Y9)</f>
        <v>1</v>
      </c>
      <c r="Z10" s="1077">
        <f>SUM('[1]第8表_年度別 卸売価格(成牛・規格別)_1和種:年度 価格（外国 2）'!Z9)</f>
        <v>1</v>
      </c>
      <c r="AA10" s="333"/>
      <c r="AB10" s="320"/>
    </row>
    <row r="11" spans="1:28" ht="13.5" customHeight="1" x14ac:dyDescent="0.15">
      <c r="A11" s="324"/>
      <c r="B11" s="1397"/>
      <c r="C11" s="1397"/>
      <c r="D11" s="335" t="s">
        <v>169</v>
      </c>
      <c r="E11" s="1149">
        <f>SUM('[1]第8表_年度別 卸売価格(成牛・規格別)_1和種:年度 価格（外国 2）'!E10)</f>
        <v>581493.9</v>
      </c>
      <c r="F11" s="1149">
        <f>SUM('[1]第8表_年度別 卸売価格(成牛・規格別)_1和種:年度 価格（外国 2）'!F10)</f>
        <v>857178</v>
      </c>
      <c r="G11" s="1149">
        <f>SUM('[1]第8表_年度別 卸売価格(成牛・規格別)_1和種:年度 価格（外国 2）'!G10)</f>
        <v>1213021.5</v>
      </c>
      <c r="H11" s="1149">
        <f>SUM('[1]第8表_年度別 卸売価格(成牛・規格別)_1和種:年度 価格（外国 2）'!H10)</f>
        <v>1209647</v>
      </c>
      <c r="I11" s="1149">
        <f>SUM('[1]第8表_年度別 卸売価格(成牛・規格別)_1和種:年度 価格（外国 2）'!I10)</f>
        <v>1325939</v>
      </c>
      <c r="J11" s="1149">
        <f>SUM('[1]第8表_年度別 卸売価格(成牛・規格別)_1和種:年度 価格（外国 2）'!J10)</f>
        <v>1419690.7</v>
      </c>
      <c r="K11" s="1149">
        <f>SUM('[1]第8表_年度別 卸売価格(成牛・規格別)_1和種:年度 価格（外国 2）'!K10)</f>
        <v>1704345.4</v>
      </c>
      <c r="L11" s="1157">
        <f>SUM('[1]第8表_年度別 卸売価格(成牛・規格別)_1和種:年度 価格（外国 2）'!L10)</f>
        <v>2488411.4</v>
      </c>
      <c r="M11" s="1158">
        <f>SUM('[1]第8表_年度別 卸売価格(成牛・規格別)_1和種:年度 価格（外国 2）'!M10)</f>
        <v>2990970.8</v>
      </c>
      <c r="N11" s="333"/>
      <c r="O11" s="1397"/>
      <c r="P11" s="1397"/>
      <c r="Q11" s="335" t="s">
        <v>494</v>
      </c>
      <c r="R11" s="1174">
        <f>SUM('[1]第8表_年度別 卸売価格(成牛・規格別)_1和種:年度 価格（外国 2）'!R10)</f>
        <v>0</v>
      </c>
      <c r="S11" s="1174">
        <f>SUM('[1]第8表_年度別 卸売価格(成牛・規格別)_1和種:年度 価格（外国 2）'!S10)</f>
        <v>0</v>
      </c>
      <c r="T11" s="1174">
        <f>SUM('[1]第8表_年度別 卸売価格(成牛・規格別)_1和種:年度 価格（外国 2）'!T10)</f>
        <v>0</v>
      </c>
      <c r="U11" s="1174">
        <f>SUM('[1]第8表_年度別 卸売価格(成牛・規格別)_1和種:年度 価格（外国 2）'!U10)</f>
        <v>0</v>
      </c>
      <c r="V11" s="1174">
        <f>SUM('[1]第8表_年度別 卸売価格(成牛・規格別)_1和種:年度 価格（外国 2）'!V10)</f>
        <v>603</v>
      </c>
      <c r="W11" s="1174">
        <f>SUM('[1]第8表_年度別 卸売価格(成牛・規格別)_1和種:年度 価格（外国 2）'!W10)</f>
        <v>481.2</v>
      </c>
      <c r="X11" s="1174">
        <f>SUM('[1]第8表_年度別 卸売価格(成牛・規格別)_1和種:年度 価格（外国 2）'!X10)</f>
        <v>1057.4000000000001</v>
      </c>
      <c r="Y11" s="1175">
        <f>SUM('[1]第8表_年度別 卸売価格(成牛・規格別)_1和種:年度 価格（外国 2）'!Y10)</f>
        <v>564.4</v>
      </c>
      <c r="Z11" s="1176">
        <f>SUM('[1]第8表_年度別 卸売価格(成牛・規格別)_1和種:年度 価格（外国 2）'!Z10)</f>
        <v>570.20000000000005</v>
      </c>
      <c r="AA11" s="333"/>
      <c r="AB11" s="320"/>
    </row>
    <row r="12" spans="1:28" ht="13.5" customHeight="1" x14ac:dyDescent="0.15">
      <c r="A12" s="324"/>
      <c r="B12" s="1397"/>
      <c r="C12" s="1397"/>
      <c r="D12" s="335" t="s">
        <v>170</v>
      </c>
      <c r="E12" s="1086">
        <f>SUM('[1]第8表_年度別 卸売価格(成牛・規格別)_1和種:年度 価格（外国 2）'!E11)</f>
        <v>1269659899</v>
      </c>
      <c r="F12" s="1086">
        <f>SUM('[1]第8表_年度別 卸売価格(成牛・規格別)_1和種:年度 価格（外国 2）'!F11)</f>
        <v>1991412572</v>
      </c>
      <c r="G12" s="1086">
        <f>SUM('[1]第8表_年度別 卸売価格(成牛・規格別)_1和種:年度 価格（外国 2）'!G11)</f>
        <v>3249998400</v>
      </c>
      <c r="H12" s="1086">
        <f>SUM('[1]第8表_年度別 卸売価格(成牛・規格別)_1和種:年度 価格（外国 2）'!H11)</f>
        <v>3586161754</v>
      </c>
      <c r="I12" s="1086">
        <f>SUM('[1]第8表_年度別 卸売価格(成牛・規格別)_1和種:年度 価格（外国 2）'!I11)</f>
        <v>3821633686</v>
      </c>
      <c r="J12" s="1086">
        <f>SUM('[1]第8表_年度別 卸売価格(成牛・規格別)_1和種:年度 価格（外国 2）'!J11)</f>
        <v>4083358752</v>
      </c>
      <c r="K12" s="1086">
        <f>SUM('[1]第8表_年度別 卸売価格(成牛・規格別)_1和種:年度 価格（外国 2）'!K11)</f>
        <v>4611984748</v>
      </c>
      <c r="L12" s="1087">
        <f>SUM('[1]第8表_年度別 卸売価格(成牛・規格別)_1和種:年度 価格（外国 2）'!L11)</f>
        <v>6351272909</v>
      </c>
      <c r="M12" s="1088">
        <f>SUM('[1]第8表_年度別 卸売価格(成牛・規格別)_1和種:年度 価格（外国 2）'!M11)</f>
        <v>8368885004</v>
      </c>
      <c r="N12" s="336"/>
      <c r="O12" s="1397"/>
      <c r="P12" s="1397"/>
      <c r="Q12" s="335" t="s">
        <v>495</v>
      </c>
      <c r="R12" s="1089">
        <f>SUM('[1]第8表_年度別 卸売価格(成牛・規格別)_1和種:年度 価格（外国 2）'!R11)</f>
        <v>0</v>
      </c>
      <c r="S12" s="1089">
        <f>SUM('[1]第8表_年度別 卸売価格(成牛・規格別)_1和種:年度 価格（外国 2）'!S11)</f>
        <v>0</v>
      </c>
      <c r="T12" s="1089">
        <f>SUM('[1]第8表_年度別 卸売価格(成牛・規格別)_1和種:年度 価格（外国 2）'!T11)</f>
        <v>0</v>
      </c>
      <c r="U12" s="1089">
        <f>SUM('[1]第8表_年度別 卸売価格(成牛・規格別)_1和種:年度 価格（外国 2）'!U11)</f>
        <v>0</v>
      </c>
      <c r="V12" s="1089">
        <f>SUM('[1]第8表_年度別 卸売価格(成牛・規格別)_1和種:年度 価格（外国 2）'!V11)</f>
        <v>1054358</v>
      </c>
      <c r="W12" s="1089">
        <f>SUM('[1]第8表_年度別 卸売価格(成牛・規格別)_1和種:年度 価格（外国 2）'!W11)</f>
        <v>1040431</v>
      </c>
      <c r="X12" s="1089">
        <f>SUM('[1]第8表_年度別 卸売価格(成牛・規格別)_1和種:年度 価格（外国 2）'!X11)</f>
        <v>2275862</v>
      </c>
      <c r="Y12" s="1090">
        <f>SUM('[1]第8表_年度別 卸売価格(成牛・規格別)_1和種:年度 価格（外国 2）'!Y11)</f>
        <v>902746</v>
      </c>
      <c r="Z12" s="1095">
        <f>SUM('[1]第8表_年度別 卸売価格(成牛・規格別)_1和種:年度 価格（外国 2）'!Z11)</f>
        <v>1170666</v>
      </c>
      <c r="AA12" s="336"/>
      <c r="AB12" s="320"/>
    </row>
    <row r="13" spans="1:28" ht="15.6" customHeight="1" x14ac:dyDescent="0.15">
      <c r="A13" s="324"/>
      <c r="B13" s="1397"/>
      <c r="C13" s="1398"/>
      <c r="D13" s="337" t="s">
        <v>172</v>
      </c>
      <c r="E13" s="1131">
        <f t="shared" ref="E13:J13" si="0">IF(E11=0,"－　　　",E12/E11)</f>
        <v>2183.4449148993654</v>
      </c>
      <c r="F13" s="1131">
        <f t="shared" si="0"/>
        <v>2323.2194153373043</v>
      </c>
      <c r="G13" s="1131">
        <f t="shared" si="0"/>
        <v>2679.258694095694</v>
      </c>
      <c r="H13" s="1131">
        <f t="shared" si="0"/>
        <v>2964.6349339931403</v>
      </c>
      <c r="I13" s="1131">
        <f t="shared" si="0"/>
        <v>2882.2092765956804</v>
      </c>
      <c r="J13" s="1131">
        <f t="shared" si="0"/>
        <v>2876.2312467074694</v>
      </c>
      <c r="K13" s="1131">
        <f>IF(K11=0,"－　　　",K12/K11)</f>
        <v>2706.0153112156727</v>
      </c>
      <c r="L13" s="1134">
        <f>IF(L11=0,"－　　　",L12/L11)</f>
        <v>2552.3403843110509</v>
      </c>
      <c r="M13" s="1135">
        <f>IF(M11=0,"－　　　",M12/M11)</f>
        <v>2798.0497181717724</v>
      </c>
      <c r="N13" s="339"/>
      <c r="O13" s="1397"/>
      <c r="P13" s="1398"/>
      <c r="Q13" s="337" t="s">
        <v>496</v>
      </c>
      <c r="R13" s="1131" t="str">
        <f t="shared" ref="R13:W13" si="1">IF(R11=0,"－　　　",R12/R11)</f>
        <v>－　　　</v>
      </c>
      <c r="S13" s="1131" t="str">
        <f t="shared" si="1"/>
        <v>－　　　</v>
      </c>
      <c r="T13" s="1131" t="str">
        <f t="shared" si="1"/>
        <v>－　　　</v>
      </c>
      <c r="U13" s="1131" t="str">
        <f t="shared" si="1"/>
        <v>－　　　</v>
      </c>
      <c r="V13" s="1131">
        <f t="shared" si="1"/>
        <v>1748.5207296849087</v>
      </c>
      <c r="W13" s="1131">
        <f t="shared" si="1"/>
        <v>2162.1591853699088</v>
      </c>
      <c r="X13" s="1131">
        <f>IF(X11=0,"－　　　",X12/X11)</f>
        <v>2152.3188954038205</v>
      </c>
      <c r="Y13" s="1136">
        <f>IF(Y11=0,"－　　　",Y12/Y11)</f>
        <v>1599.4790928419561</v>
      </c>
      <c r="Z13" s="1135">
        <f>IF(Z11=0,"－　　　",Z12/Z11)</f>
        <v>2053.0796211855486</v>
      </c>
      <c r="AA13" s="339"/>
    </row>
    <row r="14" spans="1:28" ht="13.5" customHeight="1" x14ac:dyDescent="0.15">
      <c r="A14" s="324"/>
      <c r="B14" s="1397"/>
      <c r="C14" s="1396">
        <v>4</v>
      </c>
      <c r="D14" s="332" t="s">
        <v>171</v>
      </c>
      <c r="E14" s="1058">
        <f>SUM('[1]第8表_年度別 卸売価格(成牛・規格別)_1和種:年度 価格（外国 2）'!E13)</f>
        <v>4105</v>
      </c>
      <c r="F14" s="1058">
        <f>SUM('[1]第8表_年度別 卸売価格(成牛・規格別)_1和種:年度 価格（外国 2）'!F13)</f>
        <v>4144</v>
      </c>
      <c r="G14" s="1058">
        <f>SUM('[1]第8表_年度別 卸売価格(成牛・規格別)_1和種:年度 価格（外国 2）'!G13)</f>
        <v>4122</v>
      </c>
      <c r="H14" s="1058">
        <f>SUM('[1]第8表_年度別 卸売価格(成牛・規格別)_1和種:年度 価格（外国 2）'!H13)</f>
        <v>4025</v>
      </c>
      <c r="I14" s="1058">
        <f>SUM('[1]第8表_年度別 卸売価格(成牛・規格別)_1和種:年度 価格（外国 2）'!I13)</f>
        <v>4000</v>
      </c>
      <c r="J14" s="1058">
        <f>SUM('[1]第8表_年度別 卸売価格(成牛・規格別)_1和種:年度 価格（外国 2）'!J13)</f>
        <v>3901</v>
      </c>
      <c r="K14" s="1058">
        <f>SUM('[1]第8表_年度別 卸売価格(成牛・規格別)_1和種:年度 価格（外国 2）'!K13)</f>
        <v>3395</v>
      </c>
      <c r="L14" s="1066">
        <f>SUM('[1]第8表_年度別 卸売価格(成牛・規格別)_1和種:年度 価格（外国 2）'!L13)</f>
        <v>4610</v>
      </c>
      <c r="M14" s="1067">
        <f>SUM('[1]第8表_年度別 卸売価格(成牛・規格別)_1和種:年度 価格（外国 2）'!M13)</f>
        <v>4940</v>
      </c>
      <c r="N14" s="333"/>
      <c r="O14" s="1397"/>
      <c r="P14" s="1396">
        <v>4</v>
      </c>
      <c r="Q14" s="332" t="s">
        <v>493</v>
      </c>
      <c r="R14" s="1058">
        <f>SUM('[1]第8表_年度別 卸売価格(成牛・規格別)_1和種:年度 価格（外国 2）'!R13)</f>
        <v>14</v>
      </c>
      <c r="S14" s="1058">
        <f>SUM('[1]第8表_年度別 卸売価格(成牛・規格別)_1和種:年度 価格（外国 2）'!S13)</f>
        <v>23</v>
      </c>
      <c r="T14" s="1058">
        <f>SUM('[1]第8表_年度別 卸売価格(成牛・規格別)_1和種:年度 価格（外国 2）'!T13)</f>
        <v>43</v>
      </c>
      <c r="U14" s="1058">
        <f>SUM('[1]第8表_年度別 卸売価格(成牛・規格別)_1和種:年度 価格（外国 2）'!U13)</f>
        <v>22</v>
      </c>
      <c r="V14" s="1058">
        <f>SUM('[1]第8表_年度別 卸売価格(成牛・規格別)_1和種:年度 価格（外国 2）'!V13)</f>
        <v>31</v>
      </c>
      <c r="W14" s="1058">
        <f>SUM('[1]第8表_年度別 卸売価格(成牛・規格別)_1和種:年度 価格（外国 2）'!W13)</f>
        <v>43</v>
      </c>
      <c r="X14" s="1058">
        <f>SUM('[1]第8表_年度別 卸売価格(成牛・規格別)_1和種:年度 価格（外国 2）'!X13)</f>
        <v>28</v>
      </c>
      <c r="Y14" s="1080">
        <f>SUM('[1]第8表_年度別 卸売価格(成牛・規格別)_1和種:年度 価格（外国 2）'!Y13)</f>
        <v>45</v>
      </c>
      <c r="Z14" s="1067">
        <f>SUM('[1]第8表_年度別 卸売価格(成牛・規格別)_1和種:年度 価格（外国 2）'!Z13)</f>
        <v>48</v>
      </c>
      <c r="AA14" s="333"/>
    </row>
    <row r="15" spans="1:28" ht="13.5" customHeight="1" x14ac:dyDescent="0.15">
      <c r="A15" s="324"/>
      <c r="B15" s="1397"/>
      <c r="C15" s="1397"/>
      <c r="D15" s="335" t="s">
        <v>169</v>
      </c>
      <c r="E15" s="1149">
        <f>SUM('[1]第8表_年度別 卸売価格(成牛・規格別)_1和種:年度 価格（外国 2）'!E14)</f>
        <v>1862502.2000000002</v>
      </c>
      <c r="F15" s="1149">
        <f>SUM('[1]第8表_年度別 卸売価格(成牛・規格別)_1和種:年度 価格（外国 2）'!F14)</f>
        <v>1858019.2</v>
      </c>
      <c r="G15" s="1149">
        <f>SUM('[1]第8表_年度別 卸売価格(成牛・規格別)_1和種:年度 価格（外国 2）'!G14)</f>
        <v>1877776.2</v>
      </c>
      <c r="H15" s="1149">
        <f>SUM('[1]第8表_年度別 卸売価格(成牛・規格別)_1和種:年度 価格（外国 2）'!H14)</f>
        <v>1874189.0999999999</v>
      </c>
      <c r="I15" s="1149">
        <f>SUM('[1]第8表_年度別 卸売価格(成牛・規格別)_1和種:年度 価格（外国 2）'!I14)</f>
        <v>1903415.2</v>
      </c>
      <c r="J15" s="1149">
        <f>SUM('[1]第8表_年度別 卸売価格(成牛・規格別)_1和種:年度 価格（外国 2）'!J14)</f>
        <v>1866704.7</v>
      </c>
      <c r="K15" s="1149">
        <f>SUM('[1]第8表_年度別 卸売価格(成牛・規格別)_1和種:年度 価格（外国 2）'!K14)</f>
        <v>1622302.9000000001</v>
      </c>
      <c r="L15" s="1157">
        <f>SUM('[1]第8表_年度別 卸売価格(成牛・規格別)_1和種:年度 価格（外国 2）'!L14)</f>
        <v>2191511.2999999998</v>
      </c>
      <c r="M15" s="1158">
        <f>SUM('[1]第8表_年度別 卸売価格(成牛・規格別)_1和種:年度 価格（外国 2）'!M14)</f>
        <v>2327361</v>
      </c>
      <c r="N15" s="333"/>
      <c r="O15" s="1397"/>
      <c r="P15" s="1397"/>
      <c r="Q15" s="335" t="s">
        <v>494</v>
      </c>
      <c r="R15" s="1149">
        <f>SUM('[1]第8表_年度別 卸売価格(成牛・規格別)_1和種:年度 価格（外国 2）'!R14)</f>
        <v>7236.8</v>
      </c>
      <c r="S15" s="1149">
        <f>SUM('[1]第8表_年度別 卸売価格(成牛・規格別)_1和種:年度 価格（外国 2）'!S14)</f>
        <v>11612.1</v>
      </c>
      <c r="T15" s="1149">
        <f>SUM('[1]第8表_年度別 卸売価格(成牛・規格別)_1和種:年度 価格（外国 2）'!T14)</f>
        <v>22779.800000000003</v>
      </c>
      <c r="U15" s="1149">
        <f>SUM('[1]第8表_年度別 卸売価格(成牛・規格別)_1和種:年度 価格（外国 2）'!U14)</f>
        <v>11642.900000000001</v>
      </c>
      <c r="V15" s="1149">
        <f>SUM('[1]第8表_年度別 卸売価格(成牛・規格別)_1和種:年度 価格（外国 2）'!V14)</f>
        <v>16668.400000000001</v>
      </c>
      <c r="W15" s="1149">
        <f>SUM('[1]第8表_年度別 卸売価格(成牛・規格別)_1和種:年度 価格（外国 2）'!W14)</f>
        <v>23405.199999999997</v>
      </c>
      <c r="X15" s="1149">
        <f>SUM('[1]第8表_年度別 卸売価格(成牛・規格別)_1和種:年度 価格（外国 2）'!X14)</f>
        <v>15105.9</v>
      </c>
      <c r="Y15" s="1168">
        <f>SUM('[1]第8表_年度別 卸売価格(成牛・規格別)_1和種:年度 価格（外国 2）'!Y14)</f>
        <v>23687.8</v>
      </c>
      <c r="Z15" s="1158">
        <f>SUM('[1]第8表_年度別 卸売価格(成牛・規格別)_1和種:年度 価格（外国 2）'!Z14)</f>
        <v>26290.799999999999</v>
      </c>
      <c r="AA15" s="333"/>
    </row>
    <row r="16" spans="1:28" ht="13.5" customHeight="1" x14ac:dyDescent="0.15">
      <c r="A16" s="324"/>
      <c r="B16" s="1397"/>
      <c r="C16" s="1397"/>
      <c r="D16" s="335" t="s">
        <v>170</v>
      </c>
      <c r="E16" s="1086">
        <f>SUM('[1]第8表_年度別 卸売価格(成牛・規格別)_1和種:年度 価格（外国 2）'!E15)</f>
        <v>3555434477</v>
      </c>
      <c r="F16" s="1086">
        <f>SUM('[1]第8表_年度別 卸売価格(成牛・規格別)_1和種:年度 価格（外国 2）'!F15)</f>
        <v>3843471428</v>
      </c>
      <c r="G16" s="1086">
        <f>SUM('[1]第8表_年度別 卸売価格(成牛・規格別)_1和種:年度 価格（外国 2）'!G15)</f>
        <v>4633563081</v>
      </c>
      <c r="H16" s="1086">
        <f>SUM('[1]第8表_年度別 卸売価格(成牛・規格別)_1和種:年度 価格（外国 2）'!H15)</f>
        <v>4951036709</v>
      </c>
      <c r="I16" s="1086">
        <f>SUM('[1]第8表_年度別 卸売価格(成牛・規格別)_1和種:年度 価格（外国 2）'!I15)</f>
        <v>4667739204</v>
      </c>
      <c r="J16" s="1086">
        <f>SUM('[1]第8表_年度別 卸売価格(成牛・規格別)_1和種:年度 価格（外国 2）'!J15)</f>
        <v>4623952713</v>
      </c>
      <c r="K16" s="1086">
        <f>SUM('[1]第8表_年度別 卸売価格(成牛・規格別)_1和種:年度 価格（外国 2）'!K15)</f>
        <v>3727535492</v>
      </c>
      <c r="L16" s="1087">
        <f>SUM('[1]第8表_年度別 卸売価格(成牛・規格別)_1和種:年度 価格（外国 2）'!L15)</f>
        <v>4732148872</v>
      </c>
      <c r="M16" s="1088">
        <f>SUM('[1]第8表_年度別 卸売価格(成牛・規格別)_1和種:年度 価格（外国 2）'!M15)</f>
        <v>5484768212</v>
      </c>
      <c r="N16" s="336"/>
      <c r="O16" s="1397"/>
      <c r="P16" s="1397"/>
      <c r="Q16" s="335" t="s">
        <v>495</v>
      </c>
      <c r="R16" s="1086">
        <f>SUM('[1]第8表_年度別 卸売価格(成牛・規格別)_1和種:年度 価格（外国 2）'!R15)</f>
        <v>9929404</v>
      </c>
      <c r="S16" s="1086">
        <f>SUM('[1]第8表_年度別 卸売価格(成牛・規格別)_1和種:年度 価格（外国 2）'!S15)</f>
        <v>17979393</v>
      </c>
      <c r="T16" s="1086">
        <f>SUM('[1]第8表_年度別 卸売価格(成牛・規格別)_1和種:年度 価格（外国 2）'!T15)</f>
        <v>40862365</v>
      </c>
      <c r="U16" s="1086">
        <f>SUM('[1]第8表_年度別 卸売価格(成牛・規格別)_1和種:年度 価格（外国 2）'!U15)</f>
        <v>20750915</v>
      </c>
      <c r="V16" s="1086">
        <f>SUM('[1]第8表_年度別 卸売価格(成牛・規格別)_1和種:年度 価格（外国 2）'!V15)</f>
        <v>26633376</v>
      </c>
      <c r="W16" s="1086">
        <f>SUM('[1]第8表_年度別 卸売価格(成牛・規格別)_1和種:年度 価格（外国 2）'!W15)</f>
        <v>37350799</v>
      </c>
      <c r="X16" s="1086">
        <f>SUM('[1]第8表_年度別 卸売価格(成牛・規格別)_1和種:年度 価格（外国 2）'!X15)</f>
        <v>25337468</v>
      </c>
      <c r="Y16" s="1092">
        <f>SUM('[1]第8表_年度別 卸売価格(成牛・規格別)_1和種:年度 価格（外国 2）'!Y15)</f>
        <v>36775061</v>
      </c>
      <c r="Z16" s="1088">
        <f>SUM('[1]第8表_年度別 卸売価格(成牛・規格別)_1和種:年度 価格（外国 2）'!Z15)</f>
        <v>42876608</v>
      </c>
      <c r="AA16" s="336"/>
    </row>
    <row r="17" spans="1:30" ht="15.6" customHeight="1" x14ac:dyDescent="0.15">
      <c r="A17" s="324"/>
      <c r="B17" s="1397"/>
      <c r="C17" s="1398"/>
      <c r="D17" s="337" t="s">
        <v>172</v>
      </c>
      <c r="E17" s="1131">
        <f t="shared" ref="E17:J17" si="2">IF(E15=0,"－　　　",E16/E15)</f>
        <v>1908.9558535823473</v>
      </c>
      <c r="F17" s="1131">
        <f t="shared" si="2"/>
        <v>2068.5854204305315</v>
      </c>
      <c r="G17" s="1131">
        <f t="shared" si="2"/>
        <v>2467.5800454814585</v>
      </c>
      <c r="H17" s="1131">
        <f t="shared" si="2"/>
        <v>2641.6953918897511</v>
      </c>
      <c r="I17" s="1131">
        <f t="shared" si="2"/>
        <v>2452.296905057814</v>
      </c>
      <c r="J17" s="1131">
        <f t="shared" si="2"/>
        <v>2477.0670545801918</v>
      </c>
      <c r="K17" s="1131">
        <f>IF(K15=0,"－　　　",K16/K15)</f>
        <v>2297.6815809180885</v>
      </c>
      <c r="L17" s="1134">
        <f>IF(L15=0,"－　　　",L16/L15)</f>
        <v>2159.3084516607332</v>
      </c>
      <c r="M17" s="1135">
        <f>IF(M15=0,"－　　　",M16/M15)</f>
        <v>2356.6469542112291</v>
      </c>
      <c r="N17" s="339"/>
      <c r="O17" s="1397"/>
      <c r="P17" s="1398"/>
      <c r="Q17" s="337" t="s">
        <v>496</v>
      </c>
      <c r="R17" s="1131">
        <f t="shared" ref="R17:W17" si="3">IF(R15=0,"－　　　",R16/R15)</f>
        <v>1372.0710811408358</v>
      </c>
      <c r="S17" s="1131">
        <f t="shared" si="3"/>
        <v>1548.3326013382591</v>
      </c>
      <c r="T17" s="1131">
        <f t="shared" si="3"/>
        <v>1793.798233522682</v>
      </c>
      <c r="U17" s="1131">
        <f t="shared" si="3"/>
        <v>1782.2806173719603</v>
      </c>
      <c r="V17" s="1131">
        <f t="shared" si="3"/>
        <v>1597.8363850159583</v>
      </c>
      <c r="W17" s="1131">
        <f t="shared" si="3"/>
        <v>1595.8333618170323</v>
      </c>
      <c r="X17" s="1131">
        <f>IF(X15=0,"－　　　",X16/X15)</f>
        <v>1677.3226355265163</v>
      </c>
      <c r="Y17" s="1136">
        <f>IF(Y15=0,"－　　　",Y16/Y15)</f>
        <v>1552.4895093676914</v>
      </c>
      <c r="Z17" s="1135">
        <f>IF(Z15=0,"－　　　",Z16/Z15)</f>
        <v>1630.8597684361071</v>
      </c>
      <c r="AA17" s="339"/>
    </row>
    <row r="18" spans="1:30" ht="13.5" customHeight="1" x14ac:dyDescent="0.15">
      <c r="A18" s="324"/>
      <c r="B18" s="1397"/>
      <c r="C18" s="1396">
        <v>3</v>
      </c>
      <c r="D18" s="332" t="s">
        <v>171</v>
      </c>
      <c r="E18" s="1058">
        <f>SUM('[1]第8表_年度別 卸売価格(成牛・規格別)_1和種:年度 価格（外国 2）'!E17)</f>
        <v>3071</v>
      </c>
      <c r="F18" s="1058">
        <f>SUM('[1]第8表_年度別 卸売価格(成牛・規格別)_1和種:年度 価格（外国 2）'!F17)</f>
        <v>2646</v>
      </c>
      <c r="G18" s="1058">
        <f>SUM('[1]第8表_年度別 卸売価格(成牛・規格別)_1和種:年度 価格（外国 2）'!G17)</f>
        <v>2264</v>
      </c>
      <c r="H18" s="1058">
        <f>SUM('[1]第8表_年度別 卸売価格(成牛・規格別)_1和種:年度 価格（外国 2）'!H17)</f>
        <v>2273</v>
      </c>
      <c r="I18" s="1058">
        <f>SUM('[1]第8表_年度別 卸売価格(成牛・規格別)_1和種:年度 価格（外国 2）'!I17)</f>
        <v>2224</v>
      </c>
      <c r="J18" s="1058">
        <f>SUM('[1]第8表_年度別 卸売価格(成牛・規格別)_1和種:年度 価格（外国 2）'!J17)</f>
        <v>2207</v>
      </c>
      <c r="K18" s="1058">
        <f>SUM('[1]第8表_年度別 卸売価格(成牛・規格別)_1和種:年度 価格（外国 2）'!K17)</f>
        <v>2300</v>
      </c>
      <c r="L18" s="1096">
        <f>SUM('[1]第8表_年度別 卸売価格(成牛・規格別)_1和種:年度 価格（外国 2）'!L17)</f>
        <v>2879</v>
      </c>
      <c r="M18" s="1097">
        <f>SUM('[1]第8表_年度別 卸売価格(成牛・規格別)_1和種:年度 価格（外国 2）'!M17)</f>
        <v>2845</v>
      </c>
      <c r="N18" s="333"/>
      <c r="O18" s="1397"/>
      <c r="P18" s="1396">
        <v>3</v>
      </c>
      <c r="Q18" s="482" t="s">
        <v>493</v>
      </c>
      <c r="R18" s="1058">
        <f>SUM('[1]第8表_年度別 卸売価格(成牛・規格別)_1和種:年度 価格（外国 2）'!R17)</f>
        <v>349</v>
      </c>
      <c r="S18" s="1058">
        <f>SUM('[1]第8表_年度別 卸売価格(成牛・規格別)_1和種:年度 価格（外国 2）'!S17)</f>
        <v>354</v>
      </c>
      <c r="T18" s="1058">
        <f>SUM('[1]第8表_年度別 卸売価格(成牛・規格別)_1和種:年度 価格（外国 2）'!T17)</f>
        <v>339</v>
      </c>
      <c r="U18" s="1058">
        <f>SUM('[1]第8表_年度別 卸売価格(成牛・規格別)_1和種:年度 価格（外国 2）'!U17)</f>
        <v>174</v>
      </c>
      <c r="V18" s="1058">
        <f>SUM('[1]第8表_年度別 卸売価格(成牛・規格別)_1和種:年度 価格（外国 2）'!V17)</f>
        <v>290</v>
      </c>
      <c r="W18" s="1058">
        <f>SUM('[1]第8表_年度別 卸売価格(成牛・規格別)_1和種:年度 価格（外国 2）'!W17)</f>
        <v>321</v>
      </c>
      <c r="X18" s="1058">
        <f>SUM('[1]第8表_年度別 卸売価格(成牛・規格別)_1和種:年度 価格（外国 2）'!X17)</f>
        <v>272</v>
      </c>
      <c r="Y18" s="1080">
        <f>SUM('[1]第8表_年度別 卸売価格(成牛・規格別)_1和種:年度 価格（外国 2）'!Y17)</f>
        <v>247</v>
      </c>
      <c r="Z18" s="1067">
        <f>SUM('[1]第8表_年度別 卸売価格(成牛・規格別)_1和種:年度 価格（外国 2）'!Z17)</f>
        <v>322</v>
      </c>
      <c r="AA18" s="333"/>
    </row>
    <row r="19" spans="1:30" ht="13.5" customHeight="1" x14ac:dyDescent="0.15">
      <c r="A19" s="324"/>
      <c r="B19" s="1397"/>
      <c r="C19" s="1397"/>
      <c r="D19" s="335" t="s">
        <v>169</v>
      </c>
      <c r="E19" s="1149">
        <f>SUM('[1]第8表_年度別 卸売価格(成牛・規格別)_1和種:年度 価格（外国 2）'!E18)</f>
        <v>1327168</v>
      </c>
      <c r="F19" s="1149">
        <f>SUM('[1]第8表_年度別 卸売価格(成牛・規格別)_1和種:年度 価格（外国 2）'!F18)</f>
        <v>1132846</v>
      </c>
      <c r="G19" s="1149">
        <f>SUM('[1]第8表_年度別 卸売価格(成牛・規格別)_1和種:年度 価格（外国 2）'!G18)</f>
        <v>988947.6</v>
      </c>
      <c r="H19" s="1149">
        <f>SUM('[1]第8表_年度別 卸売価格(成牛・規格別)_1和種:年度 価格（外国 2）'!H18)</f>
        <v>1025616.7000000001</v>
      </c>
      <c r="I19" s="1149">
        <f>SUM('[1]第8表_年度別 卸売価格(成牛・規格別)_1和種:年度 価格（外国 2）'!I18)</f>
        <v>1034112.3</v>
      </c>
      <c r="J19" s="1149">
        <f>SUM('[1]第8表_年度別 卸売価格(成牛・規格別)_1和種:年度 価格（外国 2）'!J18)</f>
        <v>1016568.8</v>
      </c>
      <c r="K19" s="1149">
        <f>SUM('[1]第8表_年度別 卸売価格(成牛・規格別)_1和種:年度 価格（外国 2）'!K18)</f>
        <v>1048125.1</v>
      </c>
      <c r="L19" s="1157">
        <f>SUM('[1]第8表_年度別 卸売価格(成牛・規格別)_1和種:年度 価格（外国 2）'!L18)</f>
        <v>1299059.8999999999</v>
      </c>
      <c r="M19" s="1158">
        <f>SUM('[1]第8表_年度別 卸売価格(成牛・規格別)_1和種:年度 価格（外国 2）'!M18)</f>
        <v>1264979.8</v>
      </c>
      <c r="N19" s="333"/>
      <c r="O19" s="1397"/>
      <c r="P19" s="1397"/>
      <c r="Q19" s="335" t="s">
        <v>494</v>
      </c>
      <c r="R19" s="1149">
        <f>SUM('[1]第8表_年度別 卸売価格(成牛・規格別)_1和種:年度 価格（外国 2）'!R18)</f>
        <v>171303.5</v>
      </c>
      <c r="S19" s="1149">
        <f>SUM('[1]第8表_年度別 卸売価格(成牛・規格別)_1和種:年度 価格（外国 2）'!S18)</f>
        <v>173744.2</v>
      </c>
      <c r="T19" s="1149">
        <f>SUM('[1]第8表_年度別 卸売価格(成牛・規格別)_1和種:年度 価格（外国 2）'!T18)</f>
        <v>168183.8</v>
      </c>
      <c r="U19" s="1149">
        <f>SUM('[1]第8表_年度別 卸売価格(成牛・規格別)_1和種:年度 価格（外国 2）'!U18)</f>
        <v>88932.2</v>
      </c>
      <c r="V19" s="1149">
        <f>SUM('[1]第8表_年度別 卸売価格(成牛・規格別)_1和種:年度 価格（外国 2）'!V18)</f>
        <v>149823.29999999999</v>
      </c>
      <c r="W19" s="1149">
        <f>SUM('[1]第8表_年度別 卸売価格(成牛・規格別)_1和種:年度 価格（外国 2）'!W18)</f>
        <v>164161.30000000002</v>
      </c>
      <c r="X19" s="1149">
        <f>SUM('[1]第8表_年度別 卸売価格(成牛・規格別)_1和種:年度 価格（外国 2）'!X18)</f>
        <v>141628.1</v>
      </c>
      <c r="Y19" s="1168">
        <f>SUM('[1]第8表_年度別 卸売価格(成牛・規格別)_1和種:年度 価格（外国 2）'!Y18)</f>
        <v>130101.7</v>
      </c>
      <c r="Z19" s="1158">
        <f>SUM('[1]第8表_年度別 卸売価格(成牛・規格別)_1和種:年度 価格（外国 2）'!Z18)</f>
        <v>169660</v>
      </c>
      <c r="AA19" s="333"/>
    </row>
    <row r="20" spans="1:30" ht="13.5" customHeight="1" x14ac:dyDescent="0.15">
      <c r="A20" s="324"/>
      <c r="B20" s="1397"/>
      <c r="C20" s="1397"/>
      <c r="D20" s="335" t="s">
        <v>170</v>
      </c>
      <c r="E20" s="1086">
        <f>SUM('[1]第8表_年度別 卸売価格(成牛・規格別)_1和種:年度 価格（外国 2）'!E19)</f>
        <v>2292491436</v>
      </c>
      <c r="F20" s="1086">
        <f>SUM('[1]第8表_年度別 卸売価格(成牛・規格別)_1和種:年度 価格（外国 2）'!F19)</f>
        <v>2085444903</v>
      </c>
      <c r="G20" s="1086">
        <f>SUM('[1]第8表_年度別 卸売価格(成牛・規格別)_1和種:年度 価格（外国 2）'!G19)</f>
        <v>2174894980</v>
      </c>
      <c r="H20" s="1086">
        <f>SUM('[1]第8表_年度別 卸売価格(成牛・規格別)_1和種:年度 価格（外国 2）'!H19)</f>
        <v>2401879244</v>
      </c>
      <c r="I20" s="1086">
        <f>SUM('[1]第8表_年度別 卸売価格(成牛・規格別)_1和種:年度 価格（外国 2）'!I19)</f>
        <v>2146835189</v>
      </c>
      <c r="J20" s="1086">
        <f>SUM('[1]第8表_年度別 卸売価格(成牛・規格別)_1和種:年度 価格（外国 2）'!J19)</f>
        <v>2179369708</v>
      </c>
      <c r="K20" s="1086">
        <f>SUM('[1]第8表_年度別 卸売価格(成牛・規格別)_1和種:年度 価格（外国 2）'!K19)</f>
        <v>2024045743</v>
      </c>
      <c r="L20" s="1087">
        <f>SUM('[1]第8表_年度別 卸売価格(成牛・規格別)_1和種:年度 価格（外国 2）'!L19)</f>
        <v>2340057557</v>
      </c>
      <c r="M20" s="1088">
        <f>SUM('[1]第8表_年度別 卸売価格(成牛・規格別)_1和種:年度 価格（外国 2）'!M19)</f>
        <v>2425138579</v>
      </c>
      <c r="N20" s="336"/>
      <c r="O20" s="1397"/>
      <c r="P20" s="1397"/>
      <c r="Q20" s="335" t="s">
        <v>495</v>
      </c>
      <c r="R20" s="1086">
        <f>SUM('[1]第8表_年度別 卸売価格(成牛・規格別)_1和種:年度 価格（外国 2）'!R19)</f>
        <v>206604989</v>
      </c>
      <c r="S20" s="1086">
        <f>SUM('[1]第8表_年度別 卸売価格(成牛・規格別)_1和種:年度 価格（外国 2）'!S19)</f>
        <v>236062229</v>
      </c>
      <c r="T20" s="1086">
        <f>SUM('[1]第8表_年度別 卸売価格(成牛・規格別)_1和種:年度 価格（外国 2）'!T19)</f>
        <v>274778863</v>
      </c>
      <c r="U20" s="1086">
        <f>SUM('[1]第8表_年度別 卸売価格(成牛・規格別)_1和種:年度 価格（外国 2）'!U19)</f>
        <v>143782431</v>
      </c>
      <c r="V20" s="1086">
        <f>SUM('[1]第8表_年度別 卸売価格(成牛・規格別)_1和種:年度 価格（外国 2）'!V19)</f>
        <v>208556699</v>
      </c>
      <c r="W20" s="1086">
        <f>SUM('[1]第8表_年度別 卸売価格(成牛・規格別)_1和種:年度 価格（外国 2）'!W19)</f>
        <v>249307456</v>
      </c>
      <c r="X20" s="1086">
        <f>SUM('[1]第8表_年度別 卸売価格(成牛・規格別)_1和種:年度 価格（外国 2）'!X19)</f>
        <v>218790302</v>
      </c>
      <c r="Y20" s="1092">
        <f>SUM('[1]第8表_年度別 卸売価格(成牛・規格別)_1和種:年度 価格（外国 2）'!Y19)</f>
        <v>186351826</v>
      </c>
      <c r="Z20" s="1088">
        <f>SUM('[1]第8表_年度別 卸売価格(成牛・規格別)_1和種:年度 価格（外国 2）'!Z19)</f>
        <v>251220877</v>
      </c>
      <c r="AA20" s="336"/>
    </row>
    <row r="21" spans="1:30" ht="13.15" customHeight="1" x14ac:dyDescent="0.15">
      <c r="A21" s="324"/>
      <c r="B21" s="1397"/>
      <c r="C21" s="1398"/>
      <c r="D21" s="337" t="s">
        <v>172</v>
      </c>
      <c r="E21" s="1131">
        <f t="shared" ref="E21:J21" si="4">IF(E19=0,"－　　　",E20/E19)</f>
        <v>1727.355870545402</v>
      </c>
      <c r="F21" s="1131">
        <f t="shared" si="4"/>
        <v>1840.8900265349394</v>
      </c>
      <c r="G21" s="1131">
        <f t="shared" si="4"/>
        <v>2199.2014339283496</v>
      </c>
      <c r="H21" s="1131">
        <f t="shared" si="4"/>
        <v>2341.8878066240536</v>
      </c>
      <c r="I21" s="1131">
        <f t="shared" si="4"/>
        <v>2076.0174586454486</v>
      </c>
      <c r="J21" s="1131">
        <f t="shared" si="4"/>
        <v>2143.8487075346006</v>
      </c>
      <c r="K21" s="1131">
        <f>IF(K19=0,"－　　　",K20/K19)</f>
        <v>1931.1108406811363</v>
      </c>
      <c r="L21" s="1134">
        <f>IF(L19=0,"－　　　",L20/L19)</f>
        <v>1801.3469255728701</v>
      </c>
      <c r="M21" s="1135">
        <f>IF(M19=0,"－　　　",M20/M19)</f>
        <v>1917.1362096058767</v>
      </c>
      <c r="N21" s="339"/>
      <c r="O21" s="1397"/>
      <c r="P21" s="1398"/>
      <c r="Q21" s="337" t="s">
        <v>496</v>
      </c>
      <c r="R21" s="1131">
        <f t="shared" ref="R21:W21" si="5">IF(R19=0,"－　　　",R20/R19)</f>
        <v>1206.0757018975094</v>
      </c>
      <c r="S21" s="1131">
        <f t="shared" si="5"/>
        <v>1358.6768882069157</v>
      </c>
      <c r="T21" s="1131">
        <f t="shared" si="5"/>
        <v>1633.8010141285904</v>
      </c>
      <c r="U21" s="1131">
        <f t="shared" si="5"/>
        <v>1616.7645802082936</v>
      </c>
      <c r="V21" s="1131">
        <f t="shared" si="5"/>
        <v>1392.0177902902954</v>
      </c>
      <c r="W21" s="1131">
        <f t="shared" si="5"/>
        <v>1518.6737434462323</v>
      </c>
      <c r="X21" s="1131">
        <f>IF(X19=0,"－　　　",X20/X19)</f>
        <v>1544.8226870232672</v>
      </c>
      <c r="Y21" s="1136">
        <f>IF(Y19=0,"－　　　",Y20/Y19)</f>
        <v>1432.3550422477185</v>
      </c>
      <c r="Z21" s="1135">
        <f>IF(Z19=0,"－　　　",Z20/Z19)</f>
        <v>1480.7313273606035</v>
      </c>
      <c r="AA21" s="339"/>
    </row>
    <row r="22" spans="1:30" ht="13.5" customHeight="1" x14ac:dyDescent="0.15">
      <c r="A22" s="324"/>
      <c r="B22" s="1397"/>
      <c r="C22" s="1396">
        <v>2</v>
      </c>
      <c r="D22" s="332" t="s">
        <v>171</v>
      </c>
      <c r="E22" s="1058">
        <f>SUM('[1]第8表_年度別 卸売価格(成牛・規格別)_1和種:年度 価格（外国 2）'!E21)</f>
        <v>1338</v>
      </c>
      <c r="F22" s="1058">
        <f>SUM('[1]第8表_年度別 卸売価格(成牛・規格別)_1和種:年度 価格（外国 2）'!F21)</f>
        <v>1508</v>
      </c>
      <c r="G22" s="1058">
        <f>SUM('[1]第8表_年度別 卸売価格(成牛・規格別)_1和種:年度 価格（外国 2）'!G21)</f>
        <v>1431</v>
      </c>
      <c r="H22" s="1058">
        <f>SUM('[1]第8表_年度別 卸売価格(成牛・規格別)_1和種:年度 価格（外国 2）'!H21)</f>
        <v>1296</v>
      </c>
      <c r="I22" s="1058">
        <f>SUM('[1]第8表_年度別 卸売価格(成牛・規格別)_1和種:年度 価格（外国 2）'!I21)</f>
        <v>1427</v>
      </c>
      <c r="J22" s="1058">
        <f>SUM('[1]第8表_年度別 卸売価格(成牛・規格別)_1和種:年度 価格（外国 2）'!J21)</f>
        <v>2112</v>
      </c>
      <c r="K22" s="1058">
        <f>SUM('[1]第8表_年度別 卸売価格(成牛・規格別)_1和種:年度 価格（外国 2）'!K21)</f>
        <v>3127</v>
      </c>
      <c r="L22" s="1066">
        <f>SUM('[1]第8表_年度別 卸売価格(成牛・規格別)_1和種:年度 価格（外国 2）'!L21)</f>
        <v>2932</v>
      </c>
      <c r="M22" s="1067">
        <f>SUM('[1]第8表_年度別 卸売価格(成牛・規格別)_1和種:年度 価格（外国 2）'!M21)</f>
        <v>2845</v>
      </c>
      <c r="N22" s="333"/>
      <c r="O22" s="1397"/>
      <c r="P22" s="1396">
        <v>2</v>
      </c>
      <c r="Q22" s="482" t="s">
        <v>493</v>
      </c>
      <c r="R22" s="1058">
        <f>SUM('[1]第8表_年度別 卸売価格(成牛・規格別)_1和種:年度 価格（外国 2）'!R21)</f>
        <v>2295</v>
      </c>
      <c r="S22" s="1058">
        <f>SUM('[1]第8表_年度別 卸売価格(成牛・規格別)_1和種:年度 価格（外国 2）'!S21)</f>
        <v>1837</v>
      </c>
      <c r="T22" s="1058">
        <f>SUM('[1]第8表_年度別 卸売価格(成牛・規格別)_1和種:年度 価格（外国 2）'!T21)</f>
        <v>1764</v>
      </c>
      <c r="U22" s="1058">
        <f>SUM('[1]第8表_年度別 卸売価格(成牛・規格別)_1和種:年度 価格（外国 2）'!U21)</f>
        <v>1305</v>
      </c>
      <c r="V22" s="1058">
        <f>SUM('[1]第8表_年度別 卸売価格(成牛・規格別)_1和種:年度 価格（外国 2）'!V21)</f>
        <v>1551</v>
      </c>
      <c r="W22" s="1058">
        <f>SUM('[1]第8表_年度別 卸売価格(成牛・規格別)_1和種:年度 価格（外国 2）'!W21)</f>
        <v>1455</v>
      </c>
      <c r="X22" s="1058">
        <f>SUM('[1]第8表_年度別 卸売価格(成牛・規格別)_1和種:年度 価格（外国 2）'!X21)</f>
        <v>1379</v>
      </c>
      <c r="Y22" s="1080">
        <f>SUM('[1]第8表_年度別 卸売価格(成牛・規格別)_1和種:年度 価格（外国 2）'!Y21)</f>
        <v>889</v>
      </c>
      <c r="Z22" s="1067">
        <f>SUM('[1]第8表_年度別 卸売価格(成牛・規格別)_1和種:年度 価格（外国 2）'!Z21)</f>
        <v>1057</v>
      </c>
      <c r="AA22" s="333"/>
    </row>
    <row r="23" spans="1:30" ht="13.5" customHeight="1" x14ac:dyDescent="0.15">
      <c r="A23" s="324"/>
      <c r="B23" s="1397"/>
      <c r="C23" s="1397"/>
      <c r="D23" s="335" t="s">
        <v>169</v>
      </c>
      <c r="E23" s="1149">
        <f>SUM('[1]第8表_年度別 卸売価格(成牛・規格別)_1和種:年度 価格（外国 2）'!E22)</f>
        <v>528131.5</v>
      </c>
      <c r="F23" s="1149">
        <f>SUM('[1]第8表_年度別 卸売価格(成牛・規格別)_1和種:年度 価格（外国 2）'!F22)</f>
        <v>600526.20000000007</v>
      </c>
      <c r="G23" s="1149">
        <f>SUM('[1]第8表_年度別 卸売価格(成牛・規格別)_1和種:年度 価格（外国 2）'!G22)</f>
        <v>581212</v>
      </c>
      <c r="H23" s="1149">
        <f>SUM('[1]第8表_年度別 卸売価格(成牛・規格別)_1和種:年度 価格（外国 2）'!H22)</f>
        <v>548118.69999999995</v>
      </c>
      <c r="I23" s="1149">
        <f>SUM('[1]第8表_年度別 卸売価格(成牛・規格別)_1和種:年度 価格（外国 2）'!I22)</f>
        <v>614488</v>
      </c>
      <c r="J23" s="1149">
        <f>SUM('[1]第8表_年度別 卸売価格(成牛・規格別)_1和種:年度 価格（外国 2）'!J22)</f>
        <v>884570.8</v>
      </c>
      <c r="K23" s="1149">
        <f>SUM('[1]第8表_年度別 卸売価格(成牛・規格別)_1和種:年度 価格（外国 2）'!K22)</f>
        <v>1273881.3999999999</v>
      </c>
      <c r="L23" s="1157">
        <f>SUM('[1]第8表_年度別 卸売価格(成牛・規格別)_1和種:年度 価格（外国 2）'!L22)</f>
        <v>1185379.7999999998</v>
      </c>
      <c r="M23" s="1158">
        <f>SUM('[1]第8表_年度別 卸売価格(成牛・規格別)_1和種:年度 価格（外国 2）'!M22)</f>
        <v>1145045.3</v>
      </c>
      <c r="N23" s="333"/>
      <c r="O23" s="1397"/>
      <c r="P23" s="1397"/>
      <c r="Q23" s="335" t="s">
        <v>494</v>
      </c>
      <c r="R23" s="1149">
        <f>SUM('[1]第8表_年度別 卸売価格(成牛・規格別)_1和種:年度 価格（外国 2）'!R22)</f>
        <v>981644.39999999991</v>
      </c>
      <c r="S23" s="1149">
        <f>SUM('[1]第8表_年度別 卸売価格(成牛・規格別)_1和種:年度 価格（外国 2）'!S22)</f>
        <v>771003.2</v>
      </c>
      <c r="T23" s="1149">
        <f>SUM('[1]第8表_年度別 卸売価格(成牛・規格別)_1和種:年度 価格（外国 2）'!T22)</f>
        <v>773771</v>
      </c>
      <c r="U23" s="1149">
        <f>SUM('[1]第8表_年度別 卸売価格(成牛・規格別)_1和種:年度 価格（外国 2）'!U22)</f>
        <v>590736.4</v>
      </c>
      <c r="V23" s="1149">
        <f>SUM('[1]第8表_年度別 卸売価格(成牛・規格別)_1和種:年度 価格（外国 2）'!V22)</f>
        <v>703253.7</v>
      </c>
      <c r="W23" s="1149">
        <f>SUM('[1]第8表_年度別 卸売価格(成牛・規格別)_1和種:年度 価格（外国 2）'!W22)</f>
        <v>635795.4</v>
      </c>
      <c r="X23" s="1149">
        <f>SUM('[1]第8表_年度別 卸売価格(成牛・規格別)_1和種:年度 価格（外国 2）'!X22)</f>
        <v>614850.19999999995</v>
      </c>
      <c r="Y23" s="1168">
        <f>SUM('[1]第8表_年度別 卸売価格(成牛・規格別)_1和種:年度 価格（外国 2）'!Y22)</f>
        <v>386901.8</v>
      </c>
      <c r="Z23" s="1158">
        <f>SUM('[1]第8表_年度別 卸売価格(成牛・規格別)_1和種:年度 価格（外国 2）'!Z22)</f>
        <v>458432.69999999995</v>
      </c>
      <c r="AA23" s="333"/>
    </row>
    <row r="24" spans="1:30" ht="13.5" customHeight="1" x14ac:dyDescent="0.15">
      <c r="A24" s="324"/>
      <c r="B24" s="1397"/>
      <c r="C24" s="1397"/>
      <c r="D24" s="335" t="s">
        <v>170</v>
      </c>
      <c r="E24" s="1086">
        <f>SUM('[1]第8表_年度別 卸売価格(成牛・規格別)_1和種:年度 価格（外国 2）'!E23)</f>
        <v>705831629</v>
      </c>
      <c r="F24" s="1086">
        <f>SUM('[1]第8表_年度別 卸売価格(成牛・規格別)_1和種:年度 価格（外国 2）'!F23)</f>
        <v>864254176</v>
      </c>
      <c r="G24" s="1086">
        <f>SUM('[1]第8表_年度別 卸売価格(成牛・規格別)_1和種:年度 価格（外国 2）'!G23)</f>
        <v>1005297421</v>
      </c>
      <c r="H24" s="1086">
        <f>SUM('[1]第8表_年度別 卸売価格(成牛・規格別)_1和種:年度 価格（外国 2）'!H23)</f>
        <v>1006349481</v>
      </c>
      <c r="I24" s="1086">
        <f>SUM('[1]第8表_年度別 卸売価格(成牛・規格別)_1和種:年度 価格（外国 2）'!I23)</f>
        <v>978732654</v>
      </c>
      <c r="J24" s="1086">
        <f>SUM('[1]第8表_年度別 卸売価格(成牛・規格別)_1和種:年度 価格（外国 2）'!J23)</f>
        <v>1357613762</v>
      </c>
      <c r="K24" s="1086">
        <f>SUM('[1]第8表_年度別 卸売価格(成牛・規格別)_1和種:年度 価格（外国 2）'!K23)</f>
        <v>1752852945</v>
      </c>
      <c r="L24" s="1087">
        <f>SUM('[1]第8表_年度別 卸売価格(成牛・規格別)_1和種:年度 価格（外国 2）'!L23)</f>
        <v>1647137542</v>
      </c>
      <c r="M24" s="1088">
        <f>SUM('[1]第8表_年度別 卸売価格(成牛・規格別)_1和種:年度 価格（外国 2）'!M23)</f>
        <v>1725261431</v>
      </c>
      <c r="N24" s="336"/>
      <c r="O24" s="1397"/>
      <c r="P24" s="1397"/>
      <c r="Q24" s="335" t="s">
        <v>495</v>
      </c>
      <c r="R24" s="1086">
        <f>SUM('[1]第8表_年度別 卸売価格(成牛・規格別)_1和種:年度 価格（外国 2）'!R23)</f>
        <v>890839499</v>
      </c>
      <c r="S24" s="1086">
        <f>SUM('[1]第8表_年度別 卸売価格(成牛・規格別)_1和種:年度 価格（外国 2）'!S23)</f>
        <v>762351504</v>
      </c>
      <c r="T24" s="1086">
        <f>SUM('[1]第8表_年度別 卸売価格(成牛・規格別)_1和種:年度 価格（外国 2）'!T23)</f>
        <v>973456877</v>
      </c>
      <c r="U24" s="1086">
        <f>SUM('[1]第8表_年度別 卸売価格(成牛・規格別)_1和種:年度 価格（外国 2）'!U23)</f>
        <v>713575476</v>
      </c>
      <c r="V24" s="1086">
        <f>SUM('[1]第8表_年度別 卸売価格(成牛・規格別)_1和種:年度 価格（外国 2）'!V23)</f>
        <v>740475903</v>
      </c>
      <c r="W24" s="1086">
        <f>SUM('[1]第8表_年度別 卸売価格(成牛・規格別)_1和種:年度 価格（外国 2）'!W23)</f>
        <v>717162375</v>
      </c>
      <c r="X24" s="1086">
        <f>SUM('[1]第8表_年度別 卸売価格(成牛・規格別)_1和種:年度 価格（外国 2）'!X23)</f>
        <v>695831753</v>
      </c>
      <c r="Y24" s="1092">
        <f>SUM('[1]第8表_年度別 卸売価格(成牛・規格別)_1和種:年度 価格（外国 2）'!Y23)</f>
        <v>389368428</v>
      </c>
      <c r="Z24" s="1088">
        <f>SUM('[1]第8表_年度別 卸売価格(成牛・規格別)_1和種:年度 価格（外国 2）'!Z23)</f>
        <v>492198425</v>
      </c>
      <c r="AA24" s="336"/>
    </row>
    <row r="25" spans="1:30" ht="15.6" customHeight="1" x14ac:dyDescent="0.15">
      <c r="A25" s="324"/>
      <c r="B25" s="1397"/>
      <c r="C25" s="1398"/>
      <c r="D25" s="337" t="s">
        <v>172</v>
      </c>
      <c r="E25" s="1131">
        <f t="shared" ref="E25:J25" si="6">IF(E23=0,"－　　　",E24/E23)</f>
        <v>1336.46947587864</v>
      </c>
      <c r="F25" s="1131">
        <f t="shared" si="6"/>
        <v>1439.1614820469113</v>
      </c>
      <c r="G25" s="1131">
        <f t="shared" si="6"/>
        <v>1729.65702876059</v>
      </c>
      <c r="H25" s="1131">
        <f t="shared" si="6"/>
        <v>1836.0064726855699</v>
      </c>
      <c r="I25" s="1131">
        <f t="shared" si="6"/>
        <v>1592.7612158414811</v>
      </c>
      <c r="J25" s="1131">
        <f t="shared" si="6"/>
        <v>1534.7711703800305</v>
      </c>
      <c r="K25" s="1131">
        <f>IF(K23=0,"－　　　",K24/K23)</f>
        <v>1375.9938287818632</v>
      </c>
      <c r="L25" s="1134">
        <f>IF(L23=0,"－　　　",L24/L23)</f>
        <v>1389.5441292318296</v>
      </c>
      <c r="M25" s="1135">
        <f>IF(M23=0,"－　　　",M24/M23)</f>
        <v>1506.7189315566816</v>
      </c>
      <c r="N25" s="339"/>
      <c r="O25" s="1397"/>
      <c r="P25" s="1398"/>
      <c r="Q25" s="337" t="s">
        <v>496</v>
      </c>
      <c r="R25" s="1131">
        <f t="shared" ref="R25:W25" si="7">IF(R23=0,"－　　　",R24/R23)</f>
        <v>907.49715375547407</v>
      </c>
      <c r="S25" s="1131">
        <f t="shared" si="7"/>
        <v>988.77865098354982</v>
      </c>
      <c r="T25" s="1131">
        <f t="shared" si="7"/>
        <v>1258.068442730472</v>
      </c>
      <c r="U25" s="1131">
        <f t="shared" si="7"/>
        <v>1207.9422835633625</v>
      </c>
      <c r="V25" s="1131">
        <f t="shared" si="7"/>
        <v>1052.9285562237355</v>
      </c>
      <c r="W25" s="1131">
        <f t="shared" si="7"/>
        <v>1127.9766651347272</v>
      </c>
      <c r="X25" s="1131">
        <f>IF(X23=0,"－　　　",X24/X23)</f>
        <v>1131.709403363616</v>
      </c>
      <c r="Y25" s="1136">
        <f>IF(Y23=0,"－　　　",Y24/Y23)</f>
        <v>1006.3753334825529</v>
      </c>
      <c r="Z25" s="1135">
        <f>IF(Z23=0,"－　　　",Z24/Z23)</f>
        <v>1073.6547043873616</v>
      </c>
      <c r="AA25" s="339"/>
      <c r="AB25" s="629"/>
      <c r="AC25" s="629"/>
      <c r="AD25" s="629"/>
    </row>
    <row r="26" spans="1:30" ht="13.5" customHeight="1" x14ac:dyDescent="0.15">
      <c r="A26" s="324"/>
      <c r="B26" s="1397"/>
      <c r="C26" s="1396">
        <v>1</v>
      </c>
      <c r="D26" s="332" t="s">
        <v>171</v>
      </c>
      <c r="E26" s="1072">
        <f>SUM('[1]第8表_年度別 卸売価格(成牛・規格別)_1和種:年度 価格（外国 2）'!E25)</f>
        <v>2</v>
      </c>
      <c r="F26" s="1072">
        <f>SUM('[1]第8表_年度別 卸売価格(成牛・規格別)_1和種:年度 価格（外国 2）'!F25)</f>
        <v>0</v>
      </c>
      <c r="G26" s="1072">
        <f>SUM('[1]第8表_年度別 卸売価格(成牛・規格別)_1和種:年度 価格（外国 2）'!G25)</f>
        <v>0</v>
      </c>
      <c r="H26" s="1072">
        <f>SUM('[1]第8表_年度別 卸売価格(成牛・規格別)_1和種:年度 価格（外国 2）'!H25)</f>
        <v>2</v>
      </c>
      <c r="I26" s="1072">
        <f>SUM('[1]第8表_年度別 卸売価格(成牛・規格別)_1和種:年度 価格（外国 2）'!I25)</f>
        <v>3</v>
      </c>
      <c r="J26" s="1072">
        <f>SUM('[1]第8表_年度別 卸売価格(成牛・規格別)_1和種:年度 価格（外国 2）'!J25)</f>
        <v>3</v>
      </c>
      <c r="K26" s="1072">
        <f>SUM('[1]第8表_年度別 卸売価格(成牛・規格別)_1和種:年度 価格（外国 2）'!K25)</f>
        <v>0</v>
      </c>
      <c r="L26" s="1076">
        <f>SUM('[1]第8表_年度別 卸売価格(成牛・規格別)_1和種:年度 価格（外国 2）'!L25)</f>
        <v>5</v>
      </c>
      <c r="M26" s="1077">
        <f>SUM('[1]第8表_年度別 卸売価格(成牛・規格別)_1和種:年度 価格（外国 2）'!M25)</f>
        <v>1</v>
      </c>
      <c r="N26" s="333"/>
      <c r="O26" s="1397"/>
      <c r="P26" s="1396">
        <v>1</v>
      </c>
      <c r="Q26" s="332" t="s">
        <v>493</v>
      </c>
      <c r="R26" s="1058">
        <f>SUM('[1]第8表_年度別 卸売価格(成牛・規格別)_1和種:年度 価格（外国 2）'!R25)</f>
        <v>1823</v>
      </c>
      <c r="S26" s="1058">
        <f>SUM('[1]第8表_年度別 卸売価格(成牛・規格別)_1和種:年度 価格（外国 2）'!S25)</f>
        <v>2417</v>
      </c>
      <c r="T26" s="1058">
        <f>SUM('[1]第8表_年度別 卸売価格(成牛・規格別)_1和種:年度 価格（外国 2）'!T25)</f>
        <v>2459</v>
      </c>
      <c r="U26" s="1058">
        <f>SUM('[1]第8表_年度別 卸売価格(成牛・規格別)_1和種:年度 価格（外国 2）'!U25)</f>
        <v>1900</v>
      </c>
      <c r="V26" s="1058">
        <f>SUM('[1]第8表_年度別 卸売価格(成牛・規格別)_1和種:年度 価格（外国 2）'!V25)</f>
        <v>1505</v>
      </c>
      <c r="W26" s="1058">
        <f>SUM('[1]第8表_年度別 卸売価格(成牛・規格別)_1和種:年度 価格（外国 2）'!W25)</f>
        <v>1587</v>
      </c>
      <c r="X26" s="1058">
        <f>SUM('[1]第8表_年度別 卸売価格(成牛・規格別)_1和種:年度 価格（外国 2）'!X25)</f>
        <v>1385</v>
      </c>
      <c r="Y26" s="1080">
        <f>SUM('[1]第8表_年度別 卸売価格(成牛・規格別)_1和種:年度 価格（外国 2）'!Y25)</f>
        <v>1488</v>
      </c>
      <c r="Z26" s="1067">
        <f>SUM('[1]第8表_年度別 卸売価格(成牛・規格別)_1和種:年度 価格（外国 2）'!Z25)</f>
        <v>1226</v>
      </c>
      <c r="AA26" s="333"/>
    </row>
    <row r="27" spans="1:30" ht="13.5" customHeight="1" x14ac:dyDescent="0.15">
      <c r="A27" s="324"/>
      <c r="B27" s="1397"/>
      <c r="C27" s="1397"/>
      <c r="D27" s="335" t="s">
        <v>169</v>
      </c>
      <c r="E27" s="1155">
        <f>SUM('[1]第8表_年度別 卸売価格(成牛・規格別)_1和種:年度 価格（外国 2）'!E26)</f>
        <v>711.4</v>
      </c>
      <c r="F27" s="1155">
        <f>SUM('[1]第8表_年度別 卸売価格(成牛・規格別)_1和種:年度 価格（外国 2）'!F26)</f>
        <v>0</v>
      </c>
      <c r="G27" s="1155">
        <f>SUM('[1]第8表_年度別 卸売価格(成牛・規格別)_1和種:年度 価格（外国 2）'!G26)</f>
        <v>0</v>
      </c>
      <c r="H27" s="1155">
        <f>SUM('[1]第8表_年度別 卸売価格(成牛・規格別)_1和種:年度 価格（外国 2）'!H26)</f>
        <v>749.9</v>
      </c>
      <c r="I27" s="1155">
        <f>SUM('[1]第8表_年度別 卸売価格(成牛・規格別)_1和種:年度 価格（外国 2）'!I26)</f>
        <v>1188</v>
      </c>
      <c r="J27" s="1155">
        <f>SUM('[1]第8表_年度別 卸売価格(成牛・規格別)_1和種:年度 価格（外国 2）'!J26)</f>
        <v>1106.8</v>
      </c>
      <c r="K27" s="1155">
        <f>SUM('[1]第8表_年度別 卸売価格(成牛・規格別)_1和種:年度 価格（外国 2）'!K26)</f>
        <v>0</v>
      </c>
      <c r="L27" s="1171">
        <f>SUM('[1]第8表_年度別 卸売価格(成牛・規格別)_1和種:年度 価格（外国 2）'!L26)</f>
        <v>1707.9</v>
      </c>
      <c r="M27" s="1163">
        <f>SUM('[1]第8表_年度別 卸売価格(成牛・規格別)_1和種:年度 価格（外国 2）'!M26)</f>
        <v>308.8</v>
      </c>
      <c r="N27" s="333"/>
      <c r="O27" s="1397"/>
      <c r="P27" s="1397"/>
      <c r="Q27" s="335" t="s">
        <v>494</v>
      </c>
      <c r="R27" s="1149">
        <f>SUM('[1]第8表_年度別 卸売価格(成牛・規格別)_1和種:年度 価格（外国 2）'!R26)</f>
        <v>505114.89999999997</v>
      </c>
      <c r="S27" s="1149">
        <f>SUM('[1]第8表_年度別 卸売価格(成牛・規格別)_1和種:年度 価格（外国 2）'!S26)</f>
        <v>663826.60000000009</v>
      </c>
      <c r="T27" s="1149">
        <f>SUM('[1]第8表_年度別 卸売価格(成牛・規格別)_1和種:年度 価格（外国 2）'!T26)</f>
        <v>673194.70000000007</v>
      </c>
      <c r="U27" s="1149">
        <f>SUM('[1]第8表_年度別 卸売価格(成牛・規格別)_1和種:年度 価格（外国 2）'!U26)</f>
        <v>532734.6</v>
      </c>
      <c r="V27" s="1149">
        <f>SUM('[1]第8表_年度別 卸売価格(成牛・規格別)_1和種:年度 価格（外国 2）'!V26)</f>
        <v>421700.1</v>
      </c>
      <c r="W27" s="1149">
        <f>SUM('[1]第8表_年度別 卸売価格(成牛・規格別)_1和種:年度 価格（外国 2）'!W26)</f>
        <v>444463.39999999997</v>
      </c>
      <c r="X27" s="1149">
        <f>SUM('[1]第8表_年度別 卸売価格(成牛・規格別)_1和種:年度 価格（外国 2）'!X26)</f>
        <v>379025.4</v>
      </c>
      <c r="Y27" s="1168">
        <f>SUM('[1]第8表_年度別 卸売価格(成牛・規格別)_1和種:年度 価格（外国 2）'!Y26)</f>
        <v>414540.2</v>
      </c>
      <c r="Z27" s="1158">
        <f>SUM('[1]第8表_年度別 卸売価格(成牛・規格別)_1和種:年度 価格（外国 2）'!Z26)</f>
        <v>347159.6</v>
      </c>
      <c r="AA27" s="333"/>
    </row>
    <row r="28" spans="1:30" ht="13.5" customHeight="1" x14ac:dyDescent="0.15">
      <c r="A28" s="324"/>
      <c r="B28" s="1397"/>
      <c r="C28" s="1397"/>
      <c r="D28" s="335" t="s">
        <v>170</v>
      </c>
      <c r="E28" s="1089">
        <f>SUM('[1]第8表_年度別 卸売価格(成牛・規格別)_1和種:年度 価格（外国 2）'!E27)</f>
        <v>578881</v>
      </c>
      <c r="F28" s="1089">
        <f>SUM('[1]第8表_年度別 卸売価格(成牛・規格別)_1和種:年度 価格（外国 2）'!F27)</f>
        <v>0</v>
      </c>
      <c r="G28" s="1089">
        <f>SUM('[1]第8表_年度別 卸売価格(成牛・規格別)_1和種:年度 価格（外国 2）'!G27)</f>
        <v>0</v>
      </c>
      <c r="H28" s="1089">
        <f>SUM('[1]第8表_年度別 卸売価格(成牛・規格別)_1和種:年度 価格（外国 2）'!H27)</f>
        <v>1165717</v>
      </c>
      <c r="I28" s="1089">
        <f>SUM('[1]第8表_年度別 卸売価格(成牛・規格別)_1和種:年度 価格（外国 2）'!I27)</f>
        <v>840861</v>
      </c>
      <c r="J28" s="1089">
        <f>SUM('[1]第8表_年度別 卸売価格(成牛・規格別)_1和種:年度 価格（外国 2）'!J27)</f>
        <v>1056430</v>
      </c>
      <c r="K28" s="1089">
        <f>SUM('[1]第8表_年度別 卸売価格(成牛・規格別)_1和種:年度 価格（外国 2）'!K27)</f>
        <v>0</v>
      </c>
      <c r="L28" s="1091">
        <f>SUM('[1]第8表_年度別 卸売価格(成牛・規格別)_1和種:年度 価格（外国 2）'!L27)</f>
        <v>1595930</v>
      </c>
      <c r="M28" s="1095">
        <f>SUM('[1]第8表_年度別 卸売価格(成牛・規格別)_1和種:年度 価格（外国 2）'!M27)</f>
        <v>304155</v>
      </c>
      <c r="N28" s="336"/>
      <c r="O28" s="1397"/>
      <c r="P28" s="1397"/>
      <c r="Q28" s="335" t="s">
        <v>495</v>
      </c>
      <c r="R28" s="1086">
        <f>SUM('[1]第8表_年度別 卸売価格(成牛・規格別)_1和種:年度 価格（外国 2）'!R27)</f>
        <v>265720450</v>
      </c>
      <c r="S28" s="1086">
        <f>SUM('[1]第8表_年度別 卸売価格(成牛・規格別)_1和種:年度 価格（外国 2）'!S27)</f>
        <v>422150703</v>
      </c>
      <c r="T28" s="1086">
        <f>SUM('[1]第8表_年度別 卸売価格(成牛・規格別)_1和種:年度 価格（外国 2）'!T27)</f>
        <v>483086057</v>
      </c>
      <c r="U28" s="1086">
        <f>SUM('[1]第8表_年度別 卸売価格(成牛・規格別)_1和種:年度 価格（外国 2）'!U27)</f>
        <v>319863757</v>
      </c>
      <c r="V28" s="1086">
        <f>SUM('[1]第8表_年度別 卸売価格(成牛・規格別)_1和種:年度 価格（外国 2）'!V27)</f>
        <v>226138014</v>
      </c>
      <c r="W28" s="1086">
        <f>SUM('[1]第8表_年度別 卸売価格(成牛・規格別)_1和種:年度 価格（外国 2）'!W27)</f>
        <v>267473728</v>
      </c>
      <c r="X28" s="1086">
        <f>SUM('[1]第8表_年度別 卸売価格(成牛・規格別)_1和種:年度 価格（外国 2）'!X27)</f>
        <v>243732715</v>
      </c>
      <c r="Y28" s="1092">
        <f>SUM('[1]第8表_年度別 卸売価格(成牛・規格別)_1和種:年度 価格（外国 2）'!Y27)</f>
        <v>268287208</v>
      </c>
      <c r="Z28" s="1088">
        <f>SUM('[1]第8表_年度別 卸売価格(成牛・規格別)_1和種:年度 価格（外国 2）'!Z27)</f>
        <v>204408355</v>
      </c>
      <c r="AA28" s="336"/>
    </row>
    <row r="29" spans="1:30" ht="15.6" customHeight="1" x14ac:dyDescent="0.15">
      <c r="A29" s="324"/>
      <c r="B29" s="1397"/>
      <c r="C29" s="1398"/>
      <c r="D29" s="337" t="s">
        <v>172</v>
      </c>
      <c r="E29" s="1131">
        <f t="shared" ref="E29:J29" si="8">IF(E27=0,"－　　　",E28/E27)</f>
        <v>813.72083216193425</v>
      </c>
      <c r="F29" s="1131" t="str">
        <f t="shared" si="8"/>
        <v>－　　　</v>
      </c>
      <c r="G29" s="1131" t="str">
        <f t="shared" si="8"/>
        <v>－　　　</v>
      </c>
      <c r="H29" s="1131">
        <f t="shared" si="8"/>
        <v>1554.4965995466061</v>
      </c>
      <c r="I29" s="1131">
        <f t="shared" si="8"/>
        <v>707.7954545454545</v>
      </c>
      <c r="J29" s="1131">
        <f t="shared" si="8"/>
        <v>954.4904228406217</v>
      </c>
      <c r="K29" s="1131" t="str">
        <f>IF(K27=0,"－　　　",K28/K27)</f>
        <v>－　　　</v>
      </c>
      <c r="L29" s="1134">
        <f>IF(L27=0,"－　　　",L28/L27)</f>
        <v>934.43995550090744</v>
      </c>
      <c r="M29" s="1135">
        <f>IF(M27=0,"－　　　",M28/M27)</f>
        <v>984.95790155440409</v>
      </c>
      <c r="N29" s="339"/>
      <c r="O29" s="1397"/>
      <c r="P29" s="1398"/>
      <c r="Q29" s="337" t="s">
        <v>496</v>
      </c>
      <c r="R29" s="1131">
        <f t="shared" ref="R29:W29" si="9">IF(R27=0,"－　　　",R28/R27)</f>
        <v>526.05941737216619</v>
      </c>
      <c r="S29" s="1131">
        <f t="shared" si="9"/>
        <v>635.93520205427126</v>
      </c>
      <c r="T29" s="1131">
        <f t="shared" si="9"/>
        <v>717.60228801563642</v>
      </c>
      <c r="U29" s="1131">
        <f t="shared" si="9"/>
        <v>600.41858929380601</v>
      </c>
      <c r="V29" s="1131">
        <f t="shared" si="9"/>
        <v>536.25316664615445</v>
      </c>
      <c r="W29" s="1131">
        <f t="shared" si="9"/>
        <v>601.79022164704679</v>
      </c>
      <c r="X29" s="1131">
        <f>IF(X27=0,"－　　　",X28/X27)</f>
        <v>643.05113852528086</v>
      </c>
      <c r="Y29" s="1136">
        <f>IF(Y27=0,"－　　　",Y28/Y27)</f>
        <v>647.19225783168918</v>
      </c>
      <c r="Z29" s="1135">
        <f>IF(Z27=0,"－　　　",Z28/Z27)</f>
        <v>588.80225406412501</v>
      </c>
      <c r="AA29" s="339"/>
    </row>
    <row r="30" spans="1:30" ht="13.5" customHeight="1" x14ac:dyDescent="0.15">
      <c r="A30" s="324"/>
      <c r="B30" s="1397"/>
      <c r="C30" s="1396" t="s">
        <v>14</v>
      </c>
      <c r="D30" s="332" t="s">
        <v>171</v>
      </c>
      <c r="E30" s="1058">
        <f>SUM('[1]第8表_年度別 卸売価格(成牛・規格別)_1和種:年度 価格（外国 2）'!E29)</f>
        <v>9743</v>
      </c>
      <c r="F30" s="1058">
        <f>SUM('[1]第8表_年度別 卸売価格(成牛・規格別)_1和種:年度 価格（外国 2）'!F29)</f>
        <v>10133</v>
      </c>
      <c r="G30" s="1058">
        <f>SUM('[1]第8表_年度別 卸売価格(成牛・規格別)_1和種:年度 価格（外国 2）'!G29)</f>
        <v>10395</v>
      </c>
      <c r="H30" s="1058">
        <f>SUM('[1]第8表_年度別 卸売価格(成牛・規格別)_1和種:年度 価格（外国 2）'!H29)</f>
        <v>10118</v>
      </c>
      <c r="I30" s="1058">
        <f>SUM('[1]第8表_年度別 卸売価格(成牛・規格別)_1和種:年度 価格（外国 2）'!I29)</f>
        <v>10361</v>
      </c>
      <c r="J30" s="1058">
        <f>SUM('[1]第8表_年度別 卸売価格(成牛・規格別)_1和種:年度 価格（外国 2）'!J29)</f>
        <v>11080</v>
      </c>
      <c r="K30" s="1058">
        <f>SUM('[1]第8表_年度別 卸売価格(成牛・規格別)_1和種:年度 価格（外国 2）'!K29)</f>
        <v>12232</v>
      </c>
      <c r="L30" s="1066">
        <f>SUM('[1]第8表_年度別 卸売価格(成牛・規格別)_1和種:年度 価格（外国 2）'!L29)</f>
        <v>15398</v>
      </c>
      <c r="M30" s="1067">
        <f>SUM('[1]第8表_年度別 卸売価格(成牛・規格別)_1和種:年度 価格（外国 2）'!M29)</f>
        <v>16564</v>
      </c>
      <c r="N30" s="333"/>
      <c r="O30" s="1397"/>
      <c r="P30" s="1396" t="s">
        <v>388</v>
      </c>
      <c r="Q30" s="332" t="s">
        <v>493</v>
      </c>
      <c r="R30" s="1058">
        <f>SUM('[1]第8表_年度別 卸売価格(成牛・規格別)_1和種:年度 価格（外国 2）'!R29)</f>
        <v>4481</v>
      </c>
      <c r="S30" s="1058">
        <f>SUM('[1]第8表_年度別 卸売価格(成牛・規格別)_1和種:年度 価格（外国 2）'!S29)</f>
        <v>4631</v>
      </c>
      <c r="T30" s="1058">
        <f>SUM('[1]第8表_年度別 卸売価格(成牛・規格別)_1和種:年度 価格（外国 2）'!T29)</f>
        <v>4605</v>
      </c>
      <c r="U30" s="1058">
        <f>SUM('[1]第8表_年度別 卸売価格(成牛・規格別)_1和種:年度 価格（外国 2）'!U29)</f>
        <v>3401</v>
      </c>
      <c r="V30" s="1058">
        <f>SUM('[1]第8表_年度別 卸売価格(成牛・規格別)_1和種:年度 価格（外国 2）'!V29)</f>
        <v>3378</v>
      </c>
      <c r="W30" s="1058">
        <f>SUM('[1]第8表_年度別 卸売価格(成牛・規格別)_1和種:年度 価格（外国 2）'!W29)</f>
        <v>3407</v>
      </c>
      <c r="X30" s="1058">
        <f>SUM('[1]第8表_年度別 卸売価格(成牛・規格別)_1和種:年度 価格（外国 2）'!X29)</f>
        <v>3066</v>
      </c>
      <c r="Y30" s="1080">
        <f>SUM('[1]第8表_年度別 卸売価格(成牛・規格別)_1和種:年度 価格（外国 2）'!Y29)</f>
        <v>2670</v>
      </c>
      <c r="Z30" s="1067">
        <f>SUM('[1]第8表_年度別 卸売価格(成牛・規格別)_1和種:年度 価格（外国 2）'!Z29)</f>
        <v>2654</v>
      </c>
      <c r="AA30" s="333"/>
    </row>
    <row r="31" spans="1:30" ht="13.5" customHeight="1" x14ac:dyDescent="0.15">
      <c r="A31" s="324"/>
      <c r="B31" s="1397"/>
      <c r="C31" s="1397"/>
      <c r="D31" s="335" t="s">
        <v>169</v>
      </c>
      <c r="E31" s="1149">
        <f>SUM('[1]第8表_年度別 卸売価格(成牛・規格別)_1和種:年度 価格（外国 2）'!E30)</f>
        <v>4300007.0000000009</v>
      </c>
      <c r="F31" s="1149">
        <f>SUM('[1]第8表_年度別 卸売価格(成牛・規格別)_1和種:年度 価格（外国 2）'!F30)</f>
        <v>4448569.4000000004</v>
      </c>
      <c r="G31" s="1149">
        <f>SUM('[1]第8表_年度別 卸売価格(成牛・規格別)_1和種:年度 価格（外国 2）'!G30)</f>
        <v>4660957.3</v>
      </c>
      <c r="H31" s="1149">
        <f>SUM('[1]第8表_年度別 卸売価格(成牛・規格別)_1和種:年度 価格（外国 2）'!H30)</f>
        <v>4658321.4000000004</v>
      </c>
      <c r="I31" s="1149">
        <f>SUM('[1]第8表_年度別 卸売価格(成牛・規格別)_1和種:年度 価格（外国 2）'!I30)</f>
        <v>4879142.4999999991</v>
      </c>
      <c r="J31" s="1149">
        <f>SUM('[1]第8表_年度別 卸売価格(成牛・規格別)_1和種:年度 価格（外国 2）'!J30)</f>
        <v>5188641.8</v>
      </c>
      <c r="K31" s="1149">
        <f>SUM('[1]第8表_年度別 卸売価格(成牛・規格別)_1和種:年度 価格（外国 2）'!K30)</f>
        <v>5648654.8000000007</v>
      </c>
      <c r="L31" s="1157">
        <f>SUM('[1]第8表_年度別 卸売価格(成牛・規格別)_1和種:年度 価格（外国 2）'!L30)</f>
        <v>7166070.3000000017</v>
      </c>
      <c r="M31" s="1158">
        <f>SUM('[1]第8表_年度別 卸売価格(成牛・規格別)_1和種:年度 価格（外国 2）'!M30)</f>
        <v>7728665.7000000002</v>
      </c>
      <c r="N31" s="333"/>
      <c r="O31" s="1397"/>
      <c r="P31" s="1397"/>
      <c r="Q31" s="335" t="s">
        <v>494</v>
      </c>
      <c r="R31" s="1149">
        <f>SUM('[1]第8表_年度別 卸売価格(成牛・規格別)_1和種:年度 価格（外国 2）'!R30)</f>
        <v>1665299.6</v>
      </c>
      <c r="S31" s="1149">
        <f>SUM('[1]第8表_年度別 卸売価格(成牛・規格別)_1和種:年度 価格（外国 2）'!S30)</f>
        <v>1620186.1</v>
      </c>
      <c r="T31" s="1149">
        <f>SUM('[1]第8表_年度別 卸売価格(成牛・規格別)_1和種:年度 価格（外国 2）'!T30)</f>
        <v>1637929.3</v>
      </c>
      <c r="U31" s="1149">
        <f>SUM('[1]第8表_年度別 卸売価格(成牛・規格別)_1和種:年度 価格（外国 2）'!U30)</f>
        <v>1224046.0999999999</v>
      </c>
      <c r="V31" s="1149">
        <f>SUM('[1]第8表_年度別 卸売価格(成牛・規格別)_1和種:年度 価格（外国 2）'!V30)</f>
        <v>1292048.5</v>
      </c>
      <c r="W31" s="1149">
        <f>SUM('[1]第8表_年度別 卸売価格(成牛・規格別)_1和種:年度 価格（外国 2）'!W30)</f>
        <v>1268306.5</v>
      </c>
      <c r="X31" s="1149">
        <f>SUM('[1]第8表_年度別 卸売価格(成牛・規格別)_1和種:年度 価格（外国 2）'!X30)</f>
        <v>1151667</v>
      </c>
      <c r="Y31" s="1168">
        <f>SUM('[1]第8表_年度別 卸売価格(成牛・規格別)_1和種:年度 価格（外国 2）'!Y30)</f>
        <v>955795.9</v>
      </c>
      <c r="Z31" s="1158">
        <f>SUM('[1]第8表_年度別 卸売価格(成牛・規格別)_1和種:年度 価格（外国 2）'!Z30)</f>
        <v>1002113.3</v>
      </c>
      <c r="AA31" s="333"/>
    </row>
    <row r="32" spans="1:30" ht="13.5" customHeight="1" x14ac:dyDescent="0.15">
      <c r="A32" s="324"/>
      <c r="B32" s="1397"/>
      <c r="C32" s="1397"/>
      <c r="D32" s="335" t="s">
        <v>170</v>
      </c>
      <c r="E32" s="1086">
        <f>SUM('[1]第8表_年度別 卸売価格(成牛・規格別)_1和種:年度 価格（外国 2）'!E31)</f>
        <v>7823996322</v>
      </c>
      <c r="F32" s="1086">
        <f>SUM('[1]第8表_年度別 卸売価格(成牛・規格別)_1和種:年度 価格（外国 2）'!F31)</f>
        <v>8784583079</v>
      </c>
      <c r="G32" s="1086">
        <f>SUM('[1]第8表_年度別 卸売価格(成牛・規格別)_1和種:年度 価格（外国 2）'!G31)</f>
        <v>11063753882</v>
      </c>
      <c r="H32" s="1086">
        <f>SUM('[1]第8表_年度別 卸売価格(成牛・規格別)_1和種:年度 価格（外国 2）'!H31)</f>
        <v>11946592905</v>
      </c>
      <c r="I32" s="1086">
        <f>SUM('[1]第8表_年度別 卸売価格(成牛・規格別)_1和種:年度 価格（外国 2）'!I31)</f>
        <v>11615781594</v>
      </c>
      <c r="J32" s="1086">
        <f>SUM('[1]第8表_年度別 卸売価格(成牛・規格別)_1和種:年度 価格（外国 2）'!J31)</f>
        <v>12245351365</v>
      </c>
      <c r="K32" s="1086">
        <f>SUM('[1]第8表_年度別 卸売価格(成牛・規格別)_1和種:年度 価格（外国 2）'!K31)</f>
        <v>12116418928</v>
      </c>
      <c r="L32" s="1087">
        <f>SUM('[1]第8表_年度別 卸売価格(成牛・規格別)_1和種:年度 価格（外国 2）'!L31)</f>
        <v>15072212810</v>
      </c>
      <c r="M32" s="1088">
        <f>SUM('[1]第8表_年度別 卸売価格(成牛・規格別)_1和種:年度 価格（外国 2）'!M31)</f>
        <v>18004357381</v>
      </c>
      <c r="N32" s="336"/>
      <c r="O32" s="1397"/>
      <c r="P32" s="1397"/>
      <c r="Q32" s="335" t="s">
        <v>495</v>
      </c>
      <c r="R32" s="1086">
        <f>SUM('[1]第8表_年度別 卸売価格(成牛・規格別)_1和種:年度 価格（外国 2）'!R31)</f>
        <v>1373094342</v>
      </c>
      <c r="S32" s="1086">
        <f>SUM('[1]第8表_年度別 卸売価格(成牛・規格別)_1和種:年度 価格（外国 2）'!S31)</f>
        <v>1438543829</v>
      </c>
      <c r="T32" s="1086">
        <f>SUM('[1]第8表_年度別 卸売価格(成牛・規格別)_1和種:年度 価格（外国 2）'!T31)</f>
        <v>1772184162</v>
      </c>
      <c r="U32" s="1086">
        <f>SUM('[1]第8表_年度別 卸売価格(成牛・規格別)_1和種:年度 価格（外国 2）'!U31)</f>
        <v>1197972579</v>
      </c>
      <c r="V32" s="1086">
        <f>SUM('[1]第8表_年度別 卸売価格(成牛・規格別)_1和種:年度 価格（外国 2）'!V31)</f>
        <v>1202858350</v>
      </c>
      <c r="W32" s="1086">
        <f>SUM('[1]第8表_年度別 卸売価格(成牛・規格別)_1和種:年度 価格（外国 2）'!W31)</f>
        <v>1272334789</v>
      </c>
      <c r="X32" s="1086">
        <f>SUM('[1]第8表_年度別 卸売価格(成牛・規格別)_1和種:年度 価格（外国 2）'!X31)</f>
        <v>1185968100</v>
      </c>
      <c r="Y32" s="1092">
        <f>SUM('[1]第8表_年度別 卸売価格(成牛・規格別)_1和種:年度 価格（外国 2）'!Y31)</f>
        <v>881685269</v>
      </c>
      <c r="Z32" s="1088">
        <f>SUM('[1]第8表_年度別 卸売価格(成牛・規格別)_1和種:年度 価格（外国 2）'!Z31)</f>
        <v>991874931</v>
      </c>
      <c r="AA32" s="336"/>
    </row>
    <row r="33" spans="1:31" ht="15.6" customHeight="1" x14ac:dyDescent="0.15">
      <c r="A33" s="324"/>
      <c r="B33" s="1398"/>
      <c r="C33" s="1398"/>
      <c r="D33" s="337" t="s">
        <v>172</v>
      </c>
      <c r="E33" s="1131">
        <f t="shared" ref="E33:J33" si="10">IF(E31=0,"－　　　",E32/E31)</f>
        <v>1819.5310663447754</v>
      </c>
      <c r="F33" s="1131">
        <f t="shared" si="10"/>
        <v>1974.6984455272293</v>
      </c>
      <c r="G33" s="1131">
        <f t="shared" si="10"/>
        <v>2373.7084830191429</v>
      </c>
      <c r="H33" s="1131">
        <f t="shared" si="10"/>
        <v>2564.5703417973691</v>
      </c>
      <c r="I33" s="1131">
        <f t="shared" si="10"/>
        <v>2380.7014437475441</v>
      </c>
      <c r="J33" s="1131">
        <f t="shared" si="10"/>
        <v>2360.030203857973</v>
      </c>
      <c r="K33" s="1131">
        <f>IF(K31=0,"－　　　",K32/K31)</f>
        <v>2145.0096274249222</v>
      </c>
      <c r="L33" s="1134">
        <f>IF(L31=0,"－　　　",L32/L31)</f>
        <v>2103.2744836455199</v>
      </c>
      <c r="M33" s="1135">
        <f>IF(M31=0,"－　　　",M32/M31)</f>
        <v>2329.5557189127744</v>
      </c>
      <c r="N33" s="339"/>
      <c r="O33" s="1398"/>
      <c r="P33" s="1398"/>
      <c r="Q33" s="337" t="s">
        <v>496</v>
      </c>
      <c r="R33" s="1131">
        <f t="shared" ref="R33:W33" si="11">IF(R31=0,"－　　　",R32/R31)</f>
        <v>824.53292008236826</v>
      </c>
      <c r="S33" s="1131">
        <f t="shared" si="11"/>
        <v>887.88802039469408</v>
      </c>
      <c r="T33" s="1131">
        <f t="shared" si="11"/>
        <v>1081.9662130715899</v>
      </c>
      <c r="U33" s="1131">
        <f t="shared" si="11"/>
        <v>978.69890602976488</v>
      </c>
      <c r="V33" s="1131">
        <f t="shared" si="11"/>
        <v>930.96996745865192</v>
      </c>
      <c r="W33" s="1131">
        <f t="shared" si="11"/>
        <v>1003.1761163409633</v>
      </c>
      <c r="X33" s="1131">
        <f>IF(X31=0,"－　　　",X32/X31)</f>
        <v>1029.7838698165356</v>
      </c>
      <c r="Y33" s="1136">
        <f>IF(Y31=0,"－　　　",Y32/Y31)</f>
        <v>922.46186555100303</v>
      </c>
      <c r="Z33" s="1135">
        <f>IF(Z31=0,"－　　　",Z32/Z31)</f>
        <v>989.7832221167007</v>
      </c>
      <c r="AA33" s="339"/>
      <c r="AB33" s="629"/>
      <c r="AC33" s="629"/>
      <c r="AD33" s="629"/>
      <c r="AE33" s="629"/>
    </row>
    <row r="34" spans="1:31" ht="13.35" customHeight="1" x14ac:dyDescent="0.2">
      <c r="A34" s="324"/>
      <c r="B34" s="195"/>
      <c r="C34" s="195"/>
      <c r="D34" s="325"/>
      <c r="E34" s="326"/>
      <c r="F34" s="326"/>
      <c r="G34" s="326"/>
      <c r="H34" s="326"/>
      <c r="I34" s="326"/>
      <c r="J34" s="326"/>
      <c r="K34" s="326"/>
      <c r="L34" s="326"/>
      <c r="M34" s="326"/>
      <c r="N34" s="339"/>
      <c r="O34" s="195"/>
      <c r="P34" s="195"/>
      <c r="Q34" s="325"/>
      <c r="R34" s="326"/>
      <c r="S34" s="326"/>
      <c r="T34" s="326"/>
      <c r="U34" s="326"/>
      <c r="V34" s="326"/>
      <c r="W34" s="326"/>
      <c r="X34" s="326"/>
      <c r="Y34" s="326"/>
      <c r="Z34" s="326"/>
      <c r="AA34" s="339"/>
      <c r="AB34" s="629"/>
      <c r="AC34" s="629"/>
      <c r="AD34" s="629"/>
      <c r="AE34" s="629"/>
    </row>
    <row r="35" spans="1:31" ht="13.35" customHeight="1" x14ac:dyDescent="0.15">
      <c r="A35" s="324"/>
      <c r="B35" s="1399" t="s">
        <v>234</v>
      </c>
      <c r="C35" s="1400"/>
      <c r="D35" s="1401"/>
      <c r="E35" s="478" t="str">
        <f>'[1]第8表_年度別 卸売価格(成牛・規格別)_1和種'!E34 &amp; ""</f>
        <v>平成</v>
      </c>
      <c r="F35" s="478" t="str">
        <f>'[1]第8表_年度別 卸売価格(成牛・規格別)_1和種'!F34 &amp; ""</f>
        <v>平成</v>
      </c>
      <c r="G35" s="478" t="str">
        <f>'[1]第8表_年度別 卸売価格(成牛・規格別)_1和種'!G34 &amp; ""</f>
        <v>平成</v>
      </c>
      <c r="H35" s="479" t="str">
        <f>'[1]第8表_年度別 卸売価格(成牛・規格別)_1和種'!H34 &amp; ""</f>
        <v>平成</v>
      </c>
      <c r="I35" s="479" t="str">
        <f>'[1]第8表_年度別 卸売価格(成牛・規格別)_1和種'!I34 &amp; ""</f>
        <v>平成</v>
      </c>
      <c r="J35" s="479" t="str">
        <f>'[1]第8表_年度別 卸売価格(成牛・規格別)_1和種'!J34 &amp; ""</f>
        <v>平成</v>
      </c>
      <c r="K35" s="479" t="str">
        <f>'[1]第8表_年度別 卸売価格(成牛・規格別)_1和種'!K34 &amp; ""</f>
        <v>平成</v>
      </c>
      <c r="L35" s="655" t="str">
        <f>'[1]第8表_年度別 卸売価格(成牛・規格別)_1和種'!L34 &amp; ""</f>
        <v>令和</v>
      </c>
      <c r="M35" s="728" t="str">
        <f>'[1]第8表_年度別 卸売価格(成牛・規格別)_1和種'!M34 &amp; ""</f>
        <v>令和</v>
      </c>
      <c r="N35" s="339"/>
      <c r="O35" s="1399" t="s">
        <v>497</v>
      </c>
      <c r="P35" s="1400"/>
      <c r="Q35" s="1401"/>
      <c r="R35" s="478" t="str">
        <f>'[1]第8表_年度別 卸売価格(成牛・規格別)_1和種'!R34 &amp; ""</f>
        <v>平成</v>
      </c>
      <c r="S35" s="478" t="str">
        <f>'[1]第8表_年度別 卸売価格(成牛・規格別)_1和種'!S34 &amp; ""</f>
        <v>平成</v>
      </c>
      <c r="T35" s="478" t="str">
        <f>'[1]第8表_年度別 卸売価格(成牛・規格別)_1和種'!T34 &amp; ""</f>
        <v>平成</v>
      </c>
      <c r="U35" s="479" t="str">
        <f>'[1]第8表_年度別 卸売価格(成牛・規格別)_1和種'!U34 &amp; ""</f>
        <v>平成</v>
      </c>
      <c r="V35" s="479" t="str">
        <f>'[1]第8表_年度別 卸売価格(成牛・規格別)_1和種'!V34 &amp; ""</f>
        <v>平成</v>
      </c>
      <c r="W35" s="479" t="str">
        <f>'[1]第8表_年度別 卸売価格(成牛・規格別)_1和種'!W34 &amp; ""</f>
        <v>平成</v>
      </c>
      <c r="X35" s="479" t="str">
        <f>'[1]第8表_年度別 卸売価格(成牛・規格別)_1和種'!X34 &amp; ""</f>
        <v>平成</v>
      </c>
      <c r="Y35" s="655" t="str">
        <f>'[1]第8表_年度別 卸売価格(成牛・規格別)_1和種'!Y34 &amp; ""</f>
        <v>令和</v>
      </c>
      <c r="Z35" s="728" t="str">
        <f>'[1]第8表_年度別 卸売価格(成牛・規格別)_1和種'!Z34 &amp; ""</f>
        <v>令和</v>
      </c>
      <c r="AA35" s="339"/>
      <c r="AB35" s="629"/>
      <c r="AC35" s="629"/>
      <c r="AD35" s="629"/>
      <c r="AE35" s="629"/>
    </row>
    <row r="36" spans="1:31" ht="13.35" customHeight="1" x14ac:dyDescent="0.15">
      <c r="A36" s="324"/>
      <c r="B36" s="1402"/>
      <c r="C36" s="1403"/>
      <c r="D36" s="1404"/>
      <c r="E36" s="396" t="str">
        <f>'[1]第8表_年度別 卸売価格(成牛・規格別)_1和種'!E35 &amp; ""</f>
        <v>25年度</v>
      </c>
      <c r="F36" s="396" t="str">
        <f>'[1]第8表_年度別 卸売価格(成牛・規格別)_1和種'!F35 &amp; ""</f>
        <v>26年度</v>
      </c>
      <c r="G36" s="396" t="str">
        <f>'[1]第8表_年度別 卸売価格(成牛・規格別)_1和種'!G35 &amp; ""</f>
        <v>27年度</v>
      </c>
      <c r="H36" s="396" t="str">
        <f>'[1]第8表_年度別 卸売価格(成牛・規格別)_1和種'!H35 &amp; ""</f>
        <v>28年度</v>
      </c>
      <c r="I36" s="396" t="str">
        <f>'[1]第8表_年度別 卸売価格(成牛・規格別)_1和種'!I35 &amp; ""</f>
        <v>29年度</v>
      </c>
      <c r="J36" s="397" t="str">
        <f>'[1]第8表_年度別 卸売価格(成牛・規格別)_1和種'!J35 &amp; ""</f>
        <v>30年度</v>
      </c>
      <c r="K36" s="397" t="str">
        <f>'[1]第8表_年度別 卸売価格(成牛・規格別)_1和種'!K35 &amp; ""</f>
        <v>31年度</v>
      </c>
      <c r="L36" s="656" t="str">
        <f>'[1]第8表_年度別 卸売価格(成牛・規格別)_1和種'!L35 &amp; ""</f>
        <v>02年度</v>
      </c>
      <c r="M36" s="729" t="str">
        <f>'[1]第8表_年度別 卸売価格(成牛・規格別)_1和種'!M35 &amp; ""</f>
        <v>03年度</v>
      </c>
      <c r="N36" s="339"/>
      <c r="O36" s="1402"/>
      <c r="P36" s="1403"/>
      <c r="Q36" s="1404"/>
      <c r="R36" s="396" t="str">
        <f>'[1]第8表_年度別 卸売価格(成牛・規格別)_1和種'!R35 &amp; ""</f>
        <v>25年度</v>
      </c>
      <c r="S36" s="396" t="str">
        <f>'[1]第8表_年度別 卸売価格(成牛・規格別)_1和種'!S35 &amp; ""</f>
        <v>26年度</v>
      </c>
      <c r="T36" s="396" t="str">
        <f>'[1]第8表_年度別 卸売価格(成牛・規格別)_1和種'!T35 &amp; ""</f>
        <v>27年度</v>
      </c>
      <c r="U36" s="396" t="str">
        <f>'[1]第8表_年度別 卸売価格(成牛・規格別)_1和種'!U35 &amp; ""</f>
        <v>28年度</v>
      </c>
      <c r="V36" s="396" t="str">
        <f>'[1]第8表_年度別 卸売価格(成牛・規格別)_1和種'!V35 &amp; ""</f>
        <v>29年度</v>
      </c>
      <c r="W36" s="397" t="str">
        <f>'[1]第8表_年度別 卸売価格(成牛・規格別)_1和種'!W35 &amp; ""</f>
        <v>30年度</v>
      </c>
      <c r="X36" s="397" t="str">
        <f>'[1]第8表_年度別 卸売価格(成牛・規格別)_1和種'!X35 &amp; ""</f>
        <v>31年度</v>
      </c>
      <c r="Y36" s="656" t="str">
        <f>'[1]第8表_年度別 卸売価格(成牛・規格別)_1和種'!Y35 &amp; ""</f>
        <v>02年度</v>
      </c>
      <c r="Z36" s="729" t="str">
        <f>'[1]第8表_年度別 卸売価格(成牛・規格別)_1和種'!Z35 &amp; ""</f>
        <v>03年度</v>
      </c>
      <c r="AA36" s="339"/>
      <c r="AB36" s="629"/>
      <c r="AC36" s="629"/>
      <c r="AD36" s="629"/>
      <c r="AE36" s="629"/>
    </row>
    <row r="37" spans="1:31" ht="13.5" customHeight="1" x14ac:dyDescent="0.15">
      <c r="B37" s="1396" t="s">
        <v>1</v>
      </c>
      <c r="C37" s="1396">
        <v>5</v>
      </c>
      <c r="D37" s="332" t="s">
        <v>171</v>
      </c>
      <c r="E37" s="1058">
        <f>SUM('[1]第8表_年度別 卸売価格(成牛・規格別)_1和種:年度 価格（外国 2）'!E36)</f>
        <v>36</v>
      </c>
      <c r="F37" s="1058">
        <f>SUM('[1]第8表_年度別 卸売価格(成牛・規格別)_1和種:年度 価格（外国 2）'!F36)</f>
        <v>50</v>
      </c>
      <c r="G37" s="1058">
        <f>SUM('[1]第8表_年度別 卸売価格(成牛・規格別)_1和種:年度 価格（外国 2）'!G36)</f>
        <v>60</v>
      </c>
      <c r="H37" s="1058">
        <f>SUM('[1]第8表_年度別 卸売価格(成牛・規格別)_1和種:年度 価格（外国 2）'!H36)</f>
        <v>41</v>
      </c>
      <c r="I37" s="1058">
        <f>SUM('[1]第8表_年度別 卸売価格(成牛・規格別)_1和種:年度 価格（外国 2）'!I36)</f>
        <v>67</v>
      </c>
      <c r="J37" s="1058">
        <f>SUM('[1]第8表_年度別 卸売価格(成牛・規格別)_1和種:年度 価格（外国 2）'!J36)</f>
        <v>101</v>
      </c>
      <c r="K37" s="1058">
        <f>SUM('[1]第8表_年度別 卸売価格(成牛・規格別)_1和種:年度 価格（外国 2）'!K36)</f>
        <v>59</v>
      </c>
      <c r="L37" s="1066">
        <f>SUM('[1]第8表_年度別 卸売価格(成牛・規格別)_1和種:年度 価格（外国 2）'!L36)</f>
        <v>113</v>
      </c>
      <c r="M37" s="1067">
        <f>SUM('[1]第8表_年度別 卸売価格(成牛・規格別)_1和種:年度 価格（外国 2）'!M36)</f>
        <v>122</v>
      </c>
      <c r="N37" s="333"/>
      <c r="O37" s="1396" t="s">
        <v>388</v>
      </c>
      <c r="P37" s="1396">
        <v>5</v>
      </c>
      <c r="Q37" s="332" t="s">
        <v>493</v>
      </c>
      <c r="R37" s="1058">
        <f t="shared" ref="R37:Y39" si="12">SUM(E10,E37,R10)</f>
        <v>1263</v>
      </c>
      <c r="S37" s="1058">
        <f t="shared" si="12"/>
        <v>1885</v>
      </c>
      <c r="T37" s="1058">
        <f t="shared" si="12"/>
        <v>2638</v>
      </c>
      <c r="U37" s="1058">
        <f t="shared" si="12"/>
        <v>2563</v>
      </c>
      <c r="V37" s="1058">
        <f t="shared" si="12"/>
        <v>2775</v>
      </c>
      <c r="W37" s="1058">
        <f t="shared" si="12"/>
        <v>2959</v>
      </c>
      <c r="X37" s="1058">
        <f t="shared" si="12"/>
        <v>3471</v>
      </c>
      <c r="Y37" s="1066">
        <f t="shared" si="12"/>
        <v>5086</v>
      </c>
      <c r="Z37" s="1067">
        <f>SUM(M10,M37,Z10)</f>
        <v>6056</v>
      </c>
      <c r="AA37" s="333"/>
    </row>
    <row r="38" spans="1:31" ht="13.5" customHeight="1" x14ac:dyDescent="0.15">
      <c r="B38" s="1397"/>
      <c r="C38" s="1397"/>
      <c r="D38" s="335" t="s">
        <v>169</v>
      </c>
      <c r="E38" s="1149">
        <f>SUM('[1]第8表_年度別 卸売価格(成牛・規格別)_1和種:年度 価格（外国 2）'!E37)</f>
        <v>16807.099999999999</v>
      </c>
      <c r="F38" s="1149">
        <f>SUM('[1]第8表_年度別 卸売価格(成牛・規格別)_1和種:年度 価格（外国 2）'!F37)</f>
        <v>22984</v>
      </c>
      <c r="G38" s="1149">
        <f>SUM('[1]第8表_年度別 卸売価格(成牛・規格別)_1和種:年度 価格（外国 2）'!G37)</f>
        <v>27798.1</v>
      </c>
      <c r="H38" s="1149">
        <f>SUM('[1]第8表_年度別 卸売価格(成牛・規格別)_1和種:年度 価格（外国 2）'!H37)</f>
        <v>19883.8</v>
      </c>
      <c r="I38" s="1149">
        <f>SUM('[1]第8表_年度別 卸売価格(成牛・規格別)_1和種:年度 価格（外国 2）'!I37)</f>
        <v>33144.5</v>
      </c>
      <c r="J38" s="1149">
        <f>SUM('[1]第8表_年度別 卸売価格(成牛・規格別)_1和種:年度 価格（外国 2）'!J37)</f>
        <v>48410.6</v>
      </c>
      <c r="K38" s="1149">
        <f>SUM('[1]第8表_年度別 卸売価格(成牛・規格別)_1和種:年度 価格（外国 2）'!K37)</f>
        <v>28989.8</v>
      </c>
      <c r="L38" s="1157">
        <f>SUM('[1]第8表_年度別 卸売価格(成牛・規格別)_1和種:年度 価格（外国 2）'!L37)</f>
        <v>52921.599999999999</v>
      </c>
      <c r="M38" s="1158">
        <f>SUM('[1]第8表_年度別 卸売価格(成牛・規格別)_1和種:年度 価格（外国 2）'!M37)</f>
        <v>59713.9</v>
      </c>
      <c r="N38" s="333"/>
      <c r="O38" s="1397"/>
      <c r="P38" s="1397"/>
      <c r="Q38" s="483" t="s">
        <v>494</v>
      </c>
      <c r="R38" s="1149">
        <f t="shared" si="12"/>
        <v>598301</v>
      </c>
      <c r="S38" s="1149">
        <f t="shared" si="12"/>
        <v>880162</v>
      </c>
      <c r="T38" s="1149">
        <f t="shared" si="12"/>
        <v>1240819.6000000001</v>
      </c>
      <c r="U38" s="1149">
        <f t="shared" si="12"/>
        <v>1229530.8</v>
      </c>
      <c r="V38" s="1149">
        <f t="shared" si="12"/>
        <v>1359686.5</v>
      </c>
      <c r="W38" s="1149">
        <f t="shared" si="12"/>
        <v>1468582.5</v>
      </c>
      <c r="X38" s="1149">
        <f t="shared" si="12"/>
        <v>1734392.5999999999</v>
      </c>
      <c r="Y38" s="1157">
        <f t="shared" si="12"/>
        <v>2541897.4</v>
      </c>
      <c r="Z38" s="1158">
        <f>SUM(M11,M38,Z11)</f>
        <v>3051254.9</v>
      </c>
      <c r="AA38" s="333"/>
    </row>
    <row r="39" spans="1:31" ht="13.5" customHeight="1" x14ac:dyDescent="0.15">
      <c r="B39" s="1397"/>
      <c r="C39" s="1397"/>
      <c r="D39" s="335" t="s">
        <v>170</v>
      </c>
      <c r="E39" s="1086">
        <f>SUM('[1]第8表_年度別 卸売価格(成牛・規格別)_1和種:年度 価格（外国 2）'!E38)</f>
        <v>33147037</v>
      </c>
      <c r="F39" s="1086">
        <f>SUM('[1]第8表_年度別 卸売価格(成牛・規格別)_1和種:年度 価格（外国 2）'!F38)</f>
        <v>48365268</v>
      </c>
      <c r="G39" s="1086">
        <f>SUM('[1]第8表_年度別 卸売価格(成牛・規格別)_1和種:年度 価格（外国 2）'!G38)</f>
        <v>67741286</v>
      </c>
      <c r="H39" s="1086">
        <f>SUM('[1]第8表_年度別 卸売価格(成牛・規格別)_1和種:年度 価格（外国 2）'!H38)</f>
        <v>54188708</v>
      </c>
      <c r="I39" s="1086">
        <f>SUM('[1]第8表_年度別 卸売価格(成牛・規格別)_1和種:年度 価格（外国 2）'!I38)</f>
        <v>81841346</v>
      </c>
      <c r="J39" s="1086">
        <f>SUM('[1]第8表_年度別 卸売価格(成牛・規格別)_1和種:年度 価格（外国 2）'!J38)</f>
        <v>117740527</v>
      </c>
      <c r="K39" s="1086">
        <f>SUM('[1]第8表_年度別 卸売価格(成牛・規格別)_1和種:年度 価格（外国 2）'!K38)</f>
        <v>64497206</v>
      </c>
      <c r="L39" s="1087">
        <f>SUM('[1]第8表_年度別 卸売価格(成牛・規格別)_1和種:年度 価格（外国 2）'!L38)</f>
        <v>113172959</v>
      </c>
      <c r="M39" s="1088">
        <f>SUM('[1]第8表_年度別 卸売価格(成牛・規格別)_1和種:年度 価格（外国 2）'!M38)</f>
        <v>136599230</v>
      </c>
      <c r="N39" s="336"/>
      <c r="O39" s="1397"/>
      <c r="P39" s="1397"/>
      <c r="Q39" s="483" t="s">
        <v>495</v>
      </c>
      <c r="R39" s="1086">
        <f t="shared" si="12"/>
        <v>1302806936</v>
      </c>
      <c r="S39" s="1086">
        <f t="shared" si="12"/>
        <v>2039777840</v>
      </c>
      <c r="T39" s="1086">
        <f t="shared" si="12"/>
        <v>3317739686</v>
      </c>
      <c r="U39" s="1086">
        <f t="shared" si="12"/>
        <v>3640350462</v>
      </c>
      <c r="V39" s="1086">
        <f t="shared" si="12"/>
        <v>3904529390</v>
      </c>
      <c r="W39" s="1086">
        <f t="shared" si="12"/>
        <v>4202139710</v>
      </c>
      <c r="X39" s="1086">
        <f t="shared" si="12"/>
        <v>4678757816</v>
      </c>
      <c r="Y39" s="1087">
        <f t="shared" si="12"/>
        <v>6465348614</v>
      </c>
      <c r="Z39" s="1088">
        <f>SUM(M12,M39,Z12)</f>
        <v>8506654900</v>
      </c>
      <c r="AA39" s="336"/>
    </row>
    <row r="40" spans="1:31" ht="15.6" customHeight="1" x14ac:dyDescent="0.15">
      <c r="B40" s="1397"/>
      <c r="C40" s="1398"/>
      <c r="D40" s="337" t="s">
        <v>172</v>
      </c>
      <c r="E40" s="1131">
        <f t="shared" ref="E40:J40" si="13">IF(E38=0,"－　　　",E39/E38)</f>
        <v>1972.2044255106475</v>
      </c>
      <c r="F40" s="1131">
        <f t="shared" si="13"/>
        <v>2104.3016011138184</v>
      </c>
      <c r="G40" s="1131">
        <f t="shared" si="13"/>
        <v>2436.9034574305438</v>
      </c>
      <c r="H40" s="1131">
        <f t="shared" si="13"/>
        <v>2725.2692141341195</v>
      </c>
      <c r="I40" s="1131">
        <f t="shared" si="13"/>
        <v>2469.2285597912173</v>
      </c>
      <c r="J40" s="1131">
        <f t="shared" si="13"/>
        <v>2432.1228615220634</v>
      </c>
      <c r="K40" s="1131">
        <f>IF(K38=0,"－　　　",K39/K38)</f>
        <v>2224.8241105492275</v>
      </c>
      <c r="L40" s="1134">
        <f>IF(L38=0,"－　　　",L39/L38)</f>
        <v>2138.5022183758615</v>
      </c>
      <c r="M40" s="1135">
        <f>IF(M38=0,"－　　　",M39/M38)</f>
        <v>2287.5616899917773</v>
      </c>
      <c r="N40" s="339"/>
      <c r="O40" s="1397"/>
      <c r="P40" s="1398"/>
      <c r="Q40" s="337" t="s">
        <v>496</v>
      </c>
      <c r="R40" s="1131">
        <f t="shared" ref="R40:W40" si="14">IF(R38=0,"－　　　",R39/R38)</f>
        <v>2177.5108783037299</v>
      </c>
      <c r="S40" s="1131">
        <f t="shared" si="14"/>
        <v>2317.5027324515258</v>
      </c>
      <c r="T40" s="1131">
        <f t="shared" si="14"/>
        <v>2673.8292061150546</v>
      </c>
      <c r="U40" s="1131">
        <f t="shared" si="14"/>
        <v>2960.7639450756337</v>
      </c>
      <c r="V40" s="1131">
        <f t="shared" si="14"/>
        <v>2871.6394477697618</v>
      </c>
      <c r="W40" s="1131">
        <f t="shared" si="14"/>
        <v>2861.3576084421543</v>
      </c>
      <c r="X40" s="1131">
        <f>IF(X38=0,"－　　　",X39/X38)</f>
        <v>2697.6347892628232</v>
      </c>
      <c r="Y40" s="1134">
        <f>IF(Y38=0,"－　　　",Y39/Y38)</f>
        <v>2543.5128160562263</v>
      </c>
      <c r="Z40" s="1135">
        <f>IF(Z38=0,"－　　　",Z39/Z38)</f>
        <v>2787.920111164754</v>
      </c>
      <c r="AA40" s="339"/>
    </row>
    <row r="41" spans="1:31" ht="13.5" customHeight="1" x14ac:dyDescent="0.15">
      <c r="B41" s="1397"/>
      <c r="C41" s="1396">
        <v>4</v>
      </c>
      <c r="D41" s="332" t="s">
        <v>171</v>
      </c>
      <c r="E41" s="1058">
        <f>SUM('[1]第8表_年度別 卸売価格(成牛・規格別)_1和種:年度 価格（外国 2）'!E40)</f>
        <v>675</v>
      </c>
      <c r="F41" s="1058">
        <f>SUM('[1]第8表_年度別 卸売価格(成牛・規格別)_1和種:年度 価格（外国 2）'!F40)</f>
        <v>707</v>
      </c>
      <c r="G41" s="1058">
        <f>SUM('[1]第8表_年度別 卸売価格(成牛・規格別)_1和種:年度 価格（外国 2）'!G40)</f>
        <v>728</v>
      </c>
      <c r="H41" s="1058">
        <f>SUM('[1]第8表_年度別 卸売価格(成牛・規格別)_1和種:年度 価格（外国 2）'!H40)</f>
        <v>580</v>
      </c>
      <c r="I41" s="1058">
        <f>SUM('[1]第8表_年度別 卸売価格(成牛・規格別)_1和種:年度 価格（外国 2）'!I40)</f>
        <v>737</v>
      </c>
      <c r="J41" s="1058">
        <f>SUM('[1]第8表_年度別 卸売価格(成牛・規格別)_1和種:年度 価格（外国 2）'!J40)</f>
        <v>944</v>
      </c>
      <c r="K41" s="1058">
        <f>SUM('[1]第8表_年度別 卸売価格(成牛・規格別)_1和種:年度 価格（外国 2）'!K40)</f>
        <v>641</v>
      </c>
      <c r="L41" s="1066">
        <f>SUM('[1]第8表_年度別 卸売価格(成牛・規格別)_1和種:年度 価格（外国 2）'!L40)</f>
        <v>865</v>
      </c>
      <c r="M41" s="1067">
        <f>SUM('[1]第8表_年度別 卸売価格(成牛・規格別)_1和種:年度 価格（外国 2）'!M40)</f>
        <v>927</v>
      </c>
      <c r="N41" s="333"/>
      <c r="O41" s="1397"/>
      <c r="P41" s="1396">
        <v>4</v>
      </c>
      <c r="Q41" s="332" t="s">
        <v>493</v>
      </c>
      <c r="R41" s="1058">
        <f t="shared" ref="R41:Y43" si="15">SUM(E14,E41,R14)</f>
        <v>4794</v>
      </c>
      <c r="S41" s="1058">
        <f t="shared" si="15"/>
        <v>4874</v>
      </c>
      <c r="T41" s="1058">
        <f t="shared" si="15"/>
        <v>4893</v>
      </c>
      <c r="U41" s="1058">
        <f t="shared" si="15"/>
        <v>4627</v>
      </c>
      <c r="V41" s="1058">
        <f t="shared" si="15"/>
        <v>4768</v>
      </c>
      <c r="W41" s="1058">
        <f t="shared" si="15"/>
        <v>4888</v>
      </c>
      <c r="X41" s="1058">
        <f t="shared" si="15"/>
        <v>4064</v>
      </c>
      <c r="Y41" s="1066">
        <f t="shared" si="15"/>
        <v>5520</v>
      </c>
      <c r="Z41" s="1067">
        <f>SUM(M14,M41,Z14)</f>
        <v>5915</v>
      </c>
      <c r="AA41" s="333"/>
    </row>
    <row r="42" spans="1:31" ht="13.5" customHeight="1" x14ac:dyDescent="0.15">
      <c r="B42" s="1397"/>
      <c r="C42" s="1397"/>
      <c r="D42" s="335" t="s">
        <v>169</v>
      </c>
      <c r="E42" s="1149">
        <f>SUM('[1]第8表_年度別 卸売価格(成牛・規格別)_1和種:年度 価格（外国 2）'!E41)</f>
        <v>313685.8</v>
      </c>
      <c r="F42" s="1149">
        <f>SUM('[1]第8表_年度別 卸売価格(成牛・規格別)_1和種:年度 価格（外国 2）'!F41)</f>
        <v>332093.59999999998</v>
      </c>
      <c r="G42" s="1149">
        <f>SUM('[1]第8表_年度別 卸売価格(成牛・規格別)_1和種:年度 価格（外国 2）'!G41)</f>
        <v>342844.1</v>
      </c>
      <c r="H42" s="1149">
        <f>SUM('[1]第8表_年度別 卸売価格(成牛・規格別)_1和種:年度 価格（外国 2）'!H41)</f>
        <v>283927.09999999998</v>
      </c>
      <c r="I42" s="1149">
        <f>SUM('[1]第8表_年度別 卸売価格(成牛・規格別)_1和種:年度 価格（外国 2）'!I41)</f>
        <v>365513.30000000005</v>
      </c>
      <c r="J42" s="1149">
        <f>SUM('[1]第8表_年度別 卸売価格(成牛・規格別)_1和種:年度 価格（外国 2）'!J41)</f>
        <v>461827.00000000006</v>
      </c>
      <c r="K42" s="1149">
        <f>SUM('[1]第8表_年度別 卸売価格(成牛・規格別)_1和種:年度 価格（外国 2）'!K41)</f>
        <v>322775.3</v>
      </c>
      <c r="L42" s="1157">
        <f>SUM('[1]第8表_年度別 卸売価格(成牛・規格別)_1和種:年度 価格（外国 2）'!L41)</f>
        <v>430283.7</v>
      </c>
      <c r="M42" s="1158">
        <f>SUM('[1]第8表_年度別 卸売価格(成牛・規格別)_1和種:年度 価格（外国 2）'!M41)</f>
        <v>462794.8</v>
      </c>
      <c r="N42" s="333"/>
      <c r="O42" s="1397"/>
      <c r="P42" s="1397"/>
      <c r="Q42" s="335" t="s">
        <v>494</v>
      </c>
      <c r="R42" s="1149">
        <f t="shared" si="15"/>
        <v>2183424.7999999998</v>
      </c>
      <c r="S42" s="1149">
        <f t="shared" si="15"/>
        <v>2201724.9</v>
      </c>
      <c r="T42" s="1149">
        <f t="shared" si="15"/>
        <v>2243400.0999999996</v>
      </c>
      <c r="U42" s="1149">
        <f t="shared" si="15"/>
        <v>2169759.0999999996</v>
      </c>
      <c r="V42" s="1149">
        <f t="shared" si="15"/>
        <v>2285596.9</v>
      </c>
      <c r="W42" s="1149">
        <f t="shared" si="15"/>
        <v>2351936.9000000004</v>
      </c>
      <c r="X42" s="1149">
        <f t="shared" si="15"/>
        <v>1960184.1</v>
      </c>
      <c r="Y42" s="1157">
        <f t="shared" si="15"/>
        <v>2645482.7999999998</v>
      </c>
      <c r="Z42" s="1158">
        <f>SUM(M15,M42,Z15)</f>
        <v>2816446.5999999996</v>
      </c>
      <c r="AA42" s="333"/>
    </row>
    <row r="43" spans="1:31" ht="13.5" customHeight="1" x14ac:dyDescent="0.15">
      <c r="B43" s="1397"/>
      <c r="C43" s="1397"/>
      <c r="D43" s="335" t="s">
        <v>170</v>
      </c>
      <c r="E43" s="1086">
        <f>SUM('[1]第8表_年度別 卸売価格(成牛・規格別)_1和種:年度 価格（外国 2）'!E42)</f>
        <v>533160153</v>
      </c>
      <c r="F43" s="1086">
        <f>SUM('[1]第8表_年度別 卸売価格(成牛・規格別)_1和種:年度 価格（外国 2）'!F42)</f>
        <v>602347434</v>
      </c>
      <c r="G43" s="1086">
        <f>SUM('[1]第8表_年度別 卸売価格(成牛・規格別)_1和種:年度 価格（外国 2）'!G42)</f>
        <v>725989589</v>
      </c>
      <c r="H43" s="1086">
        <f>SUM('[1]第8表_年度別 卸売価格(成牛・規格別)_1和種:年度 価格（外国 2）'!H42)</f>
        <v>604730089</v>
      </c>
      <c r="I43" s="1086">
        <f>SUM('[1]第8表_年度別 卸売価格(成牛・規格別)_1和種:年度 価格（外国 2）'!I42)</f>
        <v>705693267</v>
      </c>
      <c r="J43" s="1086">
        <f>SUM('[1]第8表_年度別 卸売価格(成牛・規格別)_1和種:年度 価格（外国 2）'!J42)</f>
        <v>909705650</v>
      </c>
      <c r="K43" s="1086">
        <f>SUM('[1]第8表_年度別 卸売価格(成牛・規格別)_1和種:年度 価格（外国 2）'!K42)</f>
        <v>600743147</v>
      </c>
      <c r="L43" s="1087">
        <f>SUM('[1]第8表_年度別 卸売価格(成牛・規格別)_1和種:年度 価格（外国 2）'!L42)</f>
        <v>759681566</v>
      </c>
      <c r="M43" s="1088">
        <f>SUM('[1]第8表_年度別 卸売価格(成牛・規格別)_1和種:年度 価格（外国 2）'!M42)</f>
        <v>861856431</v>
      </c>
      <c r="N43" s="336"/>
      <c r="O43" s="1397"/>
      <c r="P43" s="1397"/>
      <c r="Q43" s="335" t="s">
        <v>495</v>
      </c>
      <c r="R43" s="1086">
        <f t="shared" si="15"/>
        <v>4098524034</v>
      </c>
      <c r="S43" s="1086">
        <f t="shared" si="15"/>
        <v>4463798255</v>
      </c>
      <c r="T43" s="1086">
        <f t="shared" si="15"/>
        <v>5400415035</v>
      </c>
      <c r="U43" s="1086">
        <f t="shared" si="15"/>
        <v>5576517713</v>
      </c>
      <c r="V43" s="1086">
        <f t="shared" si="15"/>
        <v>5400065847</v>
      </c>
      <c r="W43" s="1086">
        <f t="shared" si="15"/>
        <v>5571009162</v>
      </c>
      <c r="X43" s="1086">
        <f t="shared" si="15"/>
        <v>4353616107</v>
      </c>
      <c r="Y43" s="1087">
        <f t="shared" si="15"/>
        <v>5528605499</v>
      </c>
      <c r="Z43" s="1088">
        <f>SUM(M16,M43,Z16)</f>
        <v>6389501251</v>
      </c>
      <c r="AA43" s="336"/>
    </row>
    <row r="44" spans="1:31" ht="15.6" customHeight="1" x14ac:dyDescent="0.15">
      <c r="B44" s="1397"/>
      <c r="C44" s="1398"/>
      <c r="D44" s="337" t="s">
        <v>172</v>
      </c>
      <c r="E44" s="1131">
        <f t="shared" ref="E44:J44" si="16">IF(E42=0,"－　　　",E43/E42)</f>
        <v>1699.6630163048503</v>
      </c>
      <c r="F44" s="1131">
        <f t="shared" si="16"/>
        <v>1813.7881428609285</v>
      </c>
      <c r="G44" s="1131">
        <f t="shared" si="16"/>
        <v>2117.550189721801</v>
      </c>
      <c r="H44" s="1131">
        <f t="shared" si="16"/>
        <v>2129.8780179841942</v>
      </c>
      <c r="I44" s="1131">
        <f t="shared" si="16"/>
        <v>1930.691077451901</v>
      </c>
      <c r="J44" s="1131">
        <f t="shared" si="16"/>
        <v>1969.7974566233675</v>
      </c>
      <c r="K44" s="1131">
        <f>IF(K42=0,"－　　　",K43/K42)</f>
        <v>1861.1806634522532</v>
      </c>
      <c r="L44" s="1134">
        <f>IF(L42=0,"－　　　",L43/L42)</f>
        <v>1765.5364727969011</v>
      </c>
      <c r="M44" s="1135">
        <f>IF(M42=0,"－　　　",M43/M42)</f>
        <v>1862.2863329492898</v>
      </c>
      <c r="N44" s="339"/>
      <c r="O44" s="1397"/>
      <c r="P44" s="1398"/>
      <c r="Q44" s="337" t="s">
        <v>496</v>
      </c>
      <c r="R44" s="1131">
        <f t="shared" ref="R44:W44" si="17">IF(R42=0,"－　　　",R43/R42)</f>
        <v>1877.1079425313849</v>
      </c>
      <c r="S44" s="1131">
        <f t="shared" si="17"/>
        <v>2027.4096255167938</v>
      </c>
      <c r="T44" s="1131">
        <f t="shared" si="17"/>
        <v>2407.2456067912276</v>
      </c>
      <c r="U44" s="1131">
        <f t="shared" si="17"/>
        <v>2570.1091485225252</v>
      </c>
      <c r="V44" s="1131">
        <f t="shared" si="17"/>
        <v>2362.6501449140046</v>
      </c>
      <c r="W44" s="1131">
        <f t="shared" si="17"/>
        <v>2368.6898921480415</v>
      </c>
      <c r="X44" s="1131">
        <f>IF(X42=0,"－　　　",X43/X42)</f>
        <v>2221.024090033176</v>
      </c>
      <c r="Y44" s="1134">
        <f>IF(Y42=0,"－　　　",Y43/Y42)</f>
        <v>2089.8285556798933</v>
      </c>
      <c r="Z44" s="1135">
        <f>IF(Z42=0,"－　　　",Z43/Z42)</f>
        <v>2268.6392317894474</v>
      </c>
      <c r="AA44" s="339"/>
    </row>
    <row r="45" spans="1:31" ht="13.5" customHeight="1" x14ac:dyDescent="0.15">
      <c r="B45" s="1397"/>
      <c r="C45" s="1396">
        <v>3</v>
      </c>
      <c r="D45" s="332" t="s">
        <v>171</v>
      </c>
      <c r="E45" s="1058">
        <f>SUM('[1]第8表_年度別 卸売価格(成牛・規格別)_1和種:年度 価格（外国 2）'!E44)</f>
        <v>2608</v>
      </c>
      <c r="F45" s="1058">
        <f>SUM('[1]第8表_年度別 卸売価格(成牛・規格別)_1和種:年度 価格（外国 2）'!F44)</f>
        <v>2295</v>
      </c>
      <c r="G45" s="1058">
        <f>SUM('[1]第8表_年度別 卸売価格(成牛・規格別)_1和種:年度 価格（外国 2）'!G44)</f>
        <v>2380</v>
      </c>
      <c r="H45" s="1058">
        <f>SUM('[1]第8表_年度別 卸売価格(成牛・規格別)_1和種:年度 価格（外国 2）'!H44)</f>
        <v>2128</v>
      </c>
      <c r="I45" s="1058">
        <f>SUM('[1]第8表_年度別 卸売価格(成牛・規格別)_1和種:年度 価格（外国 2）'!I44)</f>
        <v>2326</v>
      </c>
      <c r="J45" s="1058">
        <f>SUM('[1]第8表_年度別 卸売価格(成牛・規格別)_1和種:年度 価格（外国 2）'!J44)</f>
        <v>2312</v>
      </c>
      <c r="K45" s="1058">
        <f>SUM('[1]第8表_年度別 卸売価格(成牛・規格別)_1和種:年度 価格（外国 2）'!K44)</f>
        <v>2144</v>
      </c>
      <c r="L45" s="1066">
        <f>SUM('[1]第8表_年度別 卸売価格(成牛・規格別)_1和種:年度 価格（外国 2）'!L44)</f>
        <v>2103</v>
      </c>
      <c r="M45" s="1067">
        <f>SUM('[1]第8表_年度別 卸売価格(成牛・規格別)_1和種:年度 価格（外国 2）'!M44)</f>
        <v>2588</v>
      </c>
      <c r="N45" s="333"/>
      <c r="O45" s="1397"/>
      <c r="P45" s="1396">
        <v>3</v>
      </c>
      <c r="Q45" s="332" t="s">
        <v>493</v>
      </c>
      <c r="R45" s="1058">
        <f t="shared" ref="R45:Y47" si="18">SUM(E18,E45,R18)</f>
        <v>6028</v>
      </c>
      <c r="S45" s="1058">
        <f t="shared" si="18"/>
        <v>5295</v>
      </c>
      <c r="T45" s="1058">
        <f t="shared" si="18"/>
        <v>4983</v>
      </c>
      <c r="U45" s="1058">
        <f t="shared" si="18"/>
        <v>4575</v>
      </c>
      <c r="V45" s="1058">
        <f t="shared" si="18"/>
        <v>4840</v>
      </c>
      <c r="W45" s="1058">
        <f t="shared" si="18"/>
        <v>4840</v>
      </c>
      <c r="X45" s="1058">
        <f t="shared" si="18"/>
        <v>4716</v>
      </c>
      <c r="Y45" s="1066">
        <f t="shared" si="18"/>
        <v>5229</v>
      </c>
      <c r="Z45" s="1067">
        <f>SUM(M18,M45,Z18)</f>
        <v>5755</v>
      </c>
      <c r="AA45" s="333"/>
    </row>
    <row r="46" spans="1:31" ht="13.5" customHeight="1" x14ac:dyDescent="0.15">
      <c r="B46" s="1397"/>
      <c r="C46" s="1397"/>
      <c r="D46" s="335" t="s">
        <v>169</v>
      </c>
      <c r="E46" s="1149">
        <f>SUM('[1]第8表_年度別 卸売価格(成牛・規格別)_1和種:年度 価格（外国 2）'!E45)</f>
        <v>1161406.2000000002</v>
      </c>
      <c r="F46" s="1149">
        <f>SUM('[1]第8表_年度別 卸売価格(成牛・規格別)_1和種:年度 価格（外国 2）'!F45)</f>
        <v>1044224.2000000001</v>
      </c>
      <c r="G46" s="1149">
        <f>SUM('[1]第8表_年度別 卸売価格(成牛・規格別)_1和種:年度 価格（外国 2）'!G45)</f>
        <v>1106040.8</v>
      </c>
      <c r="H46" s="1149">
        <f>SUM('[1]第8表_年度別 卸売価格(成牛・規格別)_1和種:年度 価格（外国 2）'!H45)</f>
        <v>1016508.6</v>
      </c>
      <c r="I46" s="1149">
        <f>SUM('[1]第8表_年度別 卸売価格(成牛・規格別)_1和種:年度 価格（外国 2）'!I45)</f>
        <v>1136658.3999999999</v>
      </c>
      <c r="J46" s="1149">
        <f>SUM('[1]第8表_年度別 卸売価格(成牛・規格別)_1和種:年度 価格（外国 2）'!J45)</f>
        <v>1121197.3</v>
      </c>
      <c r="K46" s="1149">
        <f>SUM('[1]第8表_年度別 卸売価格(成牛・規格別)_1和種:年度 価格（外国 2）'!K45)</f>
        <v>1041569.4</v>
      </c>
      <c r="L46" s="1157">
        <f>SUM('[1]第8表_年度別 卸売価格(成牛・規格別)_1和種:年度 価格（外国 2）'!L45)</f>
        <v>1014319.9</v>
      </c>
      <c r="M46" s="1158">
        <f>SUM('[1]第8表_年度別 卸売価格(成牛・規格別)_1和種:年度 価格（外国 2）'!M45)</f>
        <v>1231129.3999999999</v>
      </c>
      <c r="N46" s="333"/>
      <c r="O46" s="1397"/>
      <c r="P46" s="1397"/>
      <c r="Q46" s="335" t="s">
        <v>494</v>
      </c>
      <c r="R46" s="1149">
        <f t="shared" si="18"/>
        <v>2659877.7000000002</v>
      </c>
      <c r="S46" s="1149">
        <f t="shared" si="18"/>
        <v>2350814.4000000004</v>
      </c>
      <c r="T46" s="1149">
        <f t="shared" si="18"/>
        <v>2263172.1999999997</v>
      </c>
      <c r="U46" s="1149">
        <f t="shared" si="18"/>
        <v>2131057.5</v>
      </c>
      <c r="V46" s="1149">
        <f t="shared" si="18"/>
        <v>2320594</v>
      </c>
      <c r="W46" s="1149">
        <f t="shared" si="18"/>
        <v>2301927.4</v>
      </c>
      <c r="X46" s="1149">
        <f t="shared" si="18"/>
        <v>2231322.6</v>
      </c>
      <c r="Y46" s="1157">
        <f t="shared" si="18"/>
        <v>2443481.5</v>
      </c>
      <c r="Z46" s="1158">
        <f>SUM(M19,M46,Z19)</f>
        <v>2665769.2000000002</v>
      </c>
      <c r="AA46" s="333"/>
    </row>
    <row r="47" spans="1:31" ht="13.5" customHeight="1" x14ac:dyDescent="0.15">
      <c r="B47" s="1397"/>
      <c r="C47" s="1397"/>
      <c r="D47" s="335" t="s">
        <v>170</v>
      </c>
      <c r="E47" s="1086">
        <f>SUM('[1]第8表_年度別 卸売価格(成牛・規格別)_1和種:年度 価格（外国 2）'!E46)</f>
        <v>1621784323</v>
      </c>
      <c r="F47" s="1086">
        <f>SUM('[1]第8表_年度別 卸売価格(成牛・規格別)_1和種:年度 価格（外国 2）'!F46)</f>
        <v>1569661531</v>
      </c>
      <c r="G47" s="1086">
        <f>SUM('[1]第8表_年度別 卸売価格(成牛・規格別)_1和種:年度 価格（外国 2）'!G46)</f>
        <v>1995633373</v>
      </c>
      <c r="H47" s="1086">
        <f>SUM('[1]第8表_年度別 卸売価格(成牛・規格別)_1和種:年度 価格（外国 2）'!H46)</f>
        <v>1825776821</v>
      </c>
      <c r="I47" s="1086">
        <f>SUM('[1]第8表_年度別 卸売価格(成牛・規格別)_1和種:年度 価格（外国 2）'!I46)</f>
        <v>1818518987</v>
      </c>
      <c r="J47" s="1086">
        <f>SUM('[1]第8表_年度別 卸売価格(成牛・規格別)_1和種:年度 価格（外国 2）'!J46)</f>
        <v>1876062238</v>
      </c>
      <c r="K47" s="1086">
        <f>SUM('[1]第8表_年度別 卸売価格(成牛・規格別)_1和種:年度 価格（外国 2）'!K46)</f>
        <v>1718484230</v>
      </c>
      <c r="L47" s="1087">
        <f>SUM('[1]第8表_年度別 卸売価格(成牛・規格別)_1和種:年度 価格（外国 2）'!L46)</f>
        <v>1594500324</v>
      </c>
      <c r="M47" s="1088">
        <f>SUM('[1]第8表_年度別 卸売価格(成牛・規格別)_1和種:年度 価格（外国 2）'!M46)</f>
        <v>1987744217</v>
      </c>
      <c r="N47" s="336"/>
      <c r="O47" s="1397"/>
      <c r="P47" s="1397"/>
      <c r="Q47" s="335" t="s">
        <v>495</v>
      </c>
      <c r="R47" s="1086">
        <f t="shared" si="18"/>
        <v>4120880748</v>
      </c>
      <c r="S47" s="1086">
        <f t="shared" si="18"/>
        <v>3891168663</v>
      </c>
      <c r="T47" s="1086">
        <f t="shared" si="18"/>
        <v>4445307216</v>
      </c>
      <c r="U47" s="1086">
        <f t="shared" si="18"/>
        <v>4371438496</v>
      </c>
      <c r="V47" s="1086">
        <f t="shared" si="18"/>
        <v>4173910875</v>
      </c>
      <c r="W47" s="1086">
        <f t="shared" si="18"/>
        <v>4304739402</v>
      </c>
      <c r="X47" s="1086">
        <f t="shared" si="18"/>
        <v>3961320275</v>
      </c>
      <c r="Y47" s="1087">
        <f t="shared" si="18"/>
        <v>4120909707</v>
      </c>
      <c r="Z47" s="1088">
        <f>SUM(M20,M47,Z20)</f>
        <v>4664103673</v>
      </c>
      <c r="AA47" s="336"/>
    </row>
    <row r="48" spans="1:31" ht="15.6" customHeight="1" x14ac:dyDescent="0.15">
      <c r="B48" s="1397"/>
      <c r="C48" s="1398"/>
      <c r="D48" s="337" t="s">
        <v>172</v>
      </c>
      <c r="E48" s="1131">
        <f t="shared" ref="E48:J48" si="19">IF(E46=0,"－　　　",E47/E46)</f>
        <v>1396.3971631975098</v>
      </c>
      <c r="F48" s="1131">
        <f t="shared" si="19"/>
        <v>1503.1844033110897</v>
      </c>
      <c r="G48" s="1131">
        <f t="shared" si="19"/>
        <v>1804.3035781320182</v>
      </c>
      <c r="H48" s="1131">
        <f t="shared" si="19"/>
        <v>1796.1253067608086</v>
      </c>
      <c r="I48" s="1131">
        <f t="shared" si="19"/>
        <v>1599.8817120429499</v>
      </c>
      <c r="J48" s="1131">
        <f t="shared" si="19"/>
        <v>1673.2668175351473</v>
      </c>
      <c r="K48" s="1131">
        <f>IF(K46=0,"－　　　",K47/K46)</f>
        <v>1649.8989217617184</v>
      </c>
      <c r="L48" s="1134">
        <f>IF(L46=0,"－　　　",L47/L46)</f>
        <v>1571.989590266345</v>
      </c>
      <c r="M48" s="1135">
        <f>IF(M46=0,"－　　　",M47/M46)</f>
        <v>1614.5696926740602</v>
      </c>
      <c r="N48" s="339"/>
      <c r="O48" s="1397"/>
      <c r="P48" s="1398"/>
      <c r="Q48" s="337" t="s">
        <v>496</v>
      </c>
      <c r="R48" s="1131">
        <f t="shared" ref="R48:W48" si="20">IF(R46=0,"－　　　",R47/R46)</f>
        <v>1549.2745204037012</v>
      </c>
      <c r="S48" s="1131">
        <f t="shared" si="20"/>
        <v>1655.2428226575435</v>
      </c>
      <c r="T48" s="1131">
        <f t="shared" si="20"/>
        <v>1964.1930985189729</v>
      </c>
      <c r="U48" s="1131">
        <f t="shared" si="20"/>
        <v>2051.3001155529591</v>
      </c>
      <c r="V48" s="1131">
        <f t="shared" si="20"/>
        <v>1798.6390014797935</v>
      </c>
      <c r="W48" s="1131">
        <f t="shared" si="20"/>
        <v>1870.0587177510465</v>
      </c>
      <c r="X48" s="1131">
        <f>IF(X46=0,"－　　　",X47/X46)</f>
        <v>1775.323870694448</v>
      </c>
      <c r="Y48" s="1134">
        <f>IF(Y46=0,"－　　　",Y47/Y46)</f>
        <v>1686.4910608081134</v>
      </c>
      <c r="Z48" s="1135">
        <f>IF(Z46=0,"－　　　",Z47/Z46)</f>
        <v>1749.6277145823426</v>
      </c>
      <c r="AA48" s="339"/>
    </row>
    <row r="49" spans="1:27" ht="13.5" customHeight="1" x14ac:dyDescent="0.15">
      <c r="B49" s="1397"/>
      <c r="C49" s="1396">
        <v>2</v>
      </c>
      <c r="D49" s="332" t="s">
        <v>171</v>
      </c>
      <c r="E49" s="1058">
        <f>SUM('[1]第8表_年度別 卸売価格(成牛・規格別)_1和種:年度 価格（外国 2）'!E48)</f>
        <v>6327</v>
      </c>
      <c r="F49" s="1058">
        <f>SUM('[1]第8表_年度別 卸売価格(成牛・規格別)_1和種:年度 価格（外国 2）'!F48)</f>
        <v>5378</v>
      </c>
      <c r="G49" s="1058">
        <f>SUM('[1]第8表_年度別 卸売価格(成牛・規格別)_1和種:年度 価格（外国 2）'!G48)</f>
        <v>4840</v>
      </c>
      <c r="H49" s="1058">
        <f>SUM('[1]第8表_年度別 卸売価格(成牛・規格別)_1和種:年度 価格（外国 2）'!H48)</f>
        <v>4478</v>
      </c>
      <c r="I49" s="1058">
        <f>SUM('[1]第8表_年度別 卸売価格(成牛・規格別)_1和種:年度 価格（外国 2）'!I48)</f>
        <v>4627</v>
      </c>
      <c r="J49" s="1058">
        <f>SUM('[1]第8表_年度別 卸売価格(成牛・規格別)_1和種:年度 価格（外国 2）'!J48)</f>
        <v>5232</v>
      </c>
      <c r="K49" s="1058">
        <f>SUM('[1]第8表_年度別 卸売価格(成牛・規格別)_1和種:年度 価格（外国 2）'!K48)</f>
        <v>4973</v>
      </c>
      <c r="L49" s="1066">
        <f>SUM('[1]第8表_年度別 卸売価格(成牛・規格別)_1和種:年度 価格（外国 2）'!L48)</f>
        <v>4392</v>
      </c>
      <c r="M49" s="1067">
        <f>SUM('[1]第8表_年度別 卸売価格(成牛・規格別)_1和種:年度 価格（外国 2）'!M48)</f>
        <v>4795</v>
      </c>
      <c r="N49" s="333"/>
      <c r="O49" s="1397"/>
      <c r="P49" s="1396">
        <v>2</v>
      </c>
      <c r="Q49" s="332" t="s">
        <v>493</v>
      </c>
      <c r="R49" s="1058">
        <f t="shared" ref="R49:Y51" si="21">SUM(E22,E49,R22)</f>
        <v>9960</v>
      </c>
      <c r="S49" s="1058">
        <f t="shared" si="21"/>
        <v>8723</v>
      </c>
      <c r="T49" s="1058">
        <f t="shared" si="21"/>
        <v>8035</v>
      </c>
      <c r="U49" s="1058">
        <f t="shared" si="21"/>
        <v>7079</v>
      </c>
      <c r="V49" s="1058">
        <f t="shared" si="21"/>
        <v>7605</v>
      </c>
      <c r="W49" s="1058">
        <f t="shared" si="21"/>
        <v>8799</v>
      </c>
      <c r="X49" s="1058">
        <f t="shared" si="21"/>
        <v>9479</v>
      </c>
      <c r="Y49" s="1066">
        <f t="shared" si="21"/>
        <v>8213</v>
      </c>
      <c r="Z49" s="1067">
        <f>SUM(M22,M49,Z22)</f>
        <v>8697</v>
      </c>
      <c r="AA49" s="333"/>
    </row>
    <row r="50" spans="1:27" ht="13.5" customHeight="1" x14ac:dyDescent="0.15">
      <c r="B50" s="1397"/>
      <c r="C50" s="1397"/>
      <c r="D50" s="335" t="s">
        <v>169</v>
      </c>
      <c r="E50" s="1149">
        <f>SUM('[1]第8表_年度別 卸売価格(成牛・規格別)_1和種:年度 価格（外国 2）'!E49)</f>
        <v>2425333.3000000003</v>
      </c>
      <c r="F50" s="1149">
        <f>SUM('[1]第8表_年度別 卸売価格(成牛・規格別)_1和種:年度 価格（外国 2）'!F49)</f>
        <v>2125430.6</v>
      </c>
      <c r="G50" s="1149">
        <f>SUM('[1]第8表_年度別 卸売価格(成牛・規格別)_1和種:年度 価格（外国 2）'!G49)</f>
        <v>1954565.1</v>
      </c>
      <c r="H50" s="1149">
        <f>SUM('[1]第8表_年度別 卸売価格(成牛・規格別)_1和種:年度 価格（外国 2）'!H49)</f>
        <v>1915337.8</v>
      </c>
      <c r="I50" s="1149">
        <f>SUM('[1]第8表_年度別 卸売価格(成牛・規格別)_1和種:年度 価格（外国 2）'!I49)</f>
        <v>1998068.2</v>
      </c>
      <c r="J50" s="1149">
        <f>SUM('[1]第8表_年度別 卸売価格(成牛・規格別)_1和種:年度 価格（外国 2）'!J49)</f>
        <v>2202312.7000000002</v>
      </c>
      <c r="K50" s="1149">
        <f>SUM('[1]第8表_年度別 卸売価格(成牛・規格別)_1和種:年度 価格（外国 2）'!K49)</f>
        <v>2108254.4</v>
      </c>
      <c r="L50" s="1157">
        <f>SUM('[1]第8表_年度別 卸売価格(成牛・規格別)_1和種:年度 価格（外国 2）'!L49)</f>
        <v>1794345.7999999998</v>
      </c>
      <c r="M50" s="1158">
        <f>SUM('[1]第8表_年度別 卸売価格(成牛・規格別)_1和種:年度 価格（外国 2）'!M49)</f>
        <v>1942431.8</v>
      </c>
      <c r="N50" s="333"/>
      <c r="O50" s="1397"/>
      <c r="P50" s="1397"/>
      <c r="Q50" s="335" t="s">
        <v>494</v>
      </c>
      <c r="R50" s="1149">
        <f t="shared" si="21"/>
        <v>3935109.2</v>
      </c>
      <c r="S50" s="1149">
        <f t="shared" si="21"/>
        <v>3496960</v>
      </c>
      <c r="T50" s="1149">
        <f t="shared" si="21"/>
        <v>3309548.1</v>
      </c>
      <c r="U50" s="1149">
        <f t="shared" si="21"/>
        <v>3054192.9</v>
      </c>
      <c r="V50" s="1149">
        <f t="shared" si="21"/>
        <v>3315809.9000000004</v>
      </c>
      <c r="W50" s="1149">
        <f t="shared" si="21"/>
        <v>3722678.9</v>
      </c>
      <c r="X50" s="1149">
        <f t="shared" si="21"/>
        <v>3996986</v>
      </c>
      <c r="Y50" s="1157">
        <f t="shared" si="21"/>
        <v>3366627.3999999994</v>
      </c>
      <c r="Z50" s="1158">
        <f>SUM(M23,M50,Z23)</f>
        <v>3545909.8</v>
      </c>
      <c r="AA50" s="333"/>
    </row>
    <row r="51" spans="1:27" ht="13.5" customHeight="1" x14ac:dyDescent="0.15">
      <c r="B51" s="1397"/>
      <c r="C51" s="1397"/>
      <c r="D51" s="335" t="s">
        <v>170</v>
      </c>
      <c r="E51" s="1086">
        <f>SUM('[1]第8表_年度別 卸売価格(成牛・規格別)_1和種:年度 価格（外国 2）'!E50)</f>
        <v>2656269467</v>
      </c>
      <c r="F51" s="1086">
        <f>SUM('[1]第8表_年度別 卸売価格(成牛・規格別)_1和種:年度 価格（外国 2）'!F50)</f>
        <v>2567275578</v>
      </c>
      <c r="G51" s="1086">
        <f>SUM('[1]第8表_年度別 卸売価格(成牛・規格別)_1和種:年度 価格（外国 2）'!G50)</f>
        <v>2938075049</v>
      </c>
      <c r="H51" s="1086">
        <f>SUM('[1]第8表_年度別 卸売価格(成牛・規格別)_1和種:年度 価格（外国 2）'!H50)</f>
        <v>2836869388</v>
      </c>
      <c r="I51" s="1086">
        <f>SUM('[1]第8表_年度別 卸売価格(成牛・規格別)_1和種:年度 価格（外国 2）'!I50)</f>
        <v>2485067134</v>
      </c>
      <c r="J51" s="1086">
        <f>SUM('[1]第8表_年度別 卸売価格(成牛・規格別)_1和種:年度 価格（外国 2）'!J50)</f>
        <v>2951288989</v>
      </c>
      <c r="K51" s="1086">
        <f>SUM('[1]第8表_年度別 卸売価格(成牛・規格別)_1和種:年度 価格（外国 2）'!K50)</f>
        <v>2846011651</v>
      </c>
      <c r="L51" s="1087">
        <f>SUM('[1]第8表_年度別 卸売価格(成牛・規格別)_1和種:年度 価格（外国 2）'!L50)</f>
        <v>2283756892</v>
      </c>
      <c r="M51" s="1088">
        <f>SUM('[1]第8表_年度別 卸売価格(成牛・規格別)_1和種:年度 価格（外国 2）'!M50)</f>
        <v>2654298966</v>
      </c>
      <c r="N51" s="336"/>
      <c r="O51" s="1397"/>
      <c r="P51" s="1397"/>
      <c r="Q51" s="335" t="s">
        <v>495</v>
      </c>
      <c r="R51" s="1086">
        <f t="shared" si="21"/>
        <v>4252940595</v>
      </c>
      <c r="S51" s="1086">
        <f t="shared" si="21"/>
        <v>4193881258</v>
      </c>
      <c r="T51" s="1086">
        <f t="shared" si="21"/>
        <v>4916829347</v>
      </c>
      <c r="U51" s="1086">
        <f t="shared" si="21"/>
        <v>4556794345</v>
      </c>
      <c r="V51" s="1086">
        <f t="shared" si="21"/>
        <v>4204275691</v>
      </c>
      <c r="W51" s="1086">
        <f t="shared" si="21"/>
        <v>5026065126</v>
      </c>
      <c r="X51" s="1086">
        <f t="shared" si="21"/>
        <v>5294696349</v>
      </c>
      <c r="Y51" s="1087">
        <f t="shared" si="21"/>
        <v>4320262862</v>
      </c>
      <c r="Z51" s="1088">
        <f>SUM(M24,M51,Z24)</f>
        <v>4871758822</v>
      </c>
      <c r="AA51" s="336"/>
    </row>
    <row r="52" spans="1:27" ht="15.6" customHeight="1" x14ac:dyDescent="0.15">
      <c r="B52" s="1397"/>
      <c r="C52" s="1398"/>
      <c r="D52" s="337" t="s">
        <v>172</v>
      </c>
      <c r="E52" s="1131">
        <f t="shared" ref="E52:J52" si="22">IF(E50=0,"－　　　",E51/E50)</f>
        <v>1095.2183219518733</v>
      </c>
      <c r="F52" s="1131">
        <f t="shared" si="22"/>
        <v>1207.8849236479421</v>
      </c>
      <c r="G52" s="1131">
        <f t="shared" si="22"/>
        <v>1503.1860790924793</v>
      </c>
      <c r="H52" s="1131">
        <f t="shared" si="22"/>
        <v>1481.1326691302181</v>
      </c>
      <c r="I52" s="1131">
        <f t="shared" si="22"/>
        <v>1243.7348905307638</v>
      </c>
      <c r="J52" s="1131">
        <f t="shared" si="22"/>
        <v>1340.0862597759165</v>
      </c>
      <c r="K52" s="1131">
        <f>IF(K50=0,"－　　　",K51/K50)</f>
        <v>1349.9374890430681</v>
      </c>
      <c r="L52" s="1134">
        <f>IF(L50=0,"－　　　",L51/L50)</f>
        <v>1272.7518252055988</v>
      </c>
      <c r="M52" s="1135">
        <f>IF(M50=0,"－　　　",M51/M50)</f>
        <v>1366.482450503539</v>
      </c>
      <c r="N52" s="339"/>
      <c r="O52" s="1397"/>
      <c r="P52" s="1398"/>
      <c r="Q52" s="337" t="s">
        <v>496</v>
      </c>
      <c r="R52" s="1131">
        <f t="shared" ref="R52:W52" si="23">IF(R50=0,"－　　　",R51/R50)</f>
        <v>1080.7681258248183</v>
      </c>
      <c r="S52" s="1131">
        <f t="shared" si="23"/>
        <v>1199.2934600338581</v>
      </c>
      <c r="T52" s="1131">
        <f t="shared" si="23"/>
        <v>1485.6497619720346</v>
      </c>
      <c r="U52" s="1131">
        <f t="shared" si="23"/>
        <v>1491.9798762547055</v>
      </c>
      <c r="V52" s="1131">
        <f t="shared" si="23"/>
        <v>1267.9483498134196</v>
      </c>
      <c r="W52" s="1131">
        <f t="shared" si="23"/>
        <v>1350.1205075731889</v>
      </c>
      <c r="X52" s="1131">
        <f>IF(X50=0,"－　　　",X51/X50)</f>
        <v>1324.6722277736274</v>
      </c>
      <c r="Y52" s="1134">
        <f>IF(Y50=0,"－　　　",Y51/Y50)</f>
        <v>1283.2613618008338</v>
      </c>
      <c r="Z52" s="1135">
        <f>IF(Z50=0,"－　　　",Z51/Z50)</f>
        <v>1373.9094045765069</v>
      </c>
      <c r="AA52" s="339"/>
    </row>
    <row r="53" spans="1:27" ht="13.5" customHeight="1" x14ac:dyDescent="0.15">
      <c r="B53" s="1397"/>
      <c r="C53" s="1396">
        <v>1</v>
      </c>
      <c r="D53" s="332" t="s">
        <v>171</v>
      </c>
      <c r="E53" s="1058">
        <f>SUM('[1]第8表_年度別 卸売価格(成牛・規格別)_1和種:年度 価格（外国 2）'!E52)</f>
        <v>333</v>
      </c>
      <c r="F53" s="1058">
        <f>SUM('[1]第8表_年度別 卸売価格(成牛・規格別)_1和種:年度 価格（外国 2）'!F52)</f>
        <v>402</v>
      </c>
      <c r="G53" s="1058">
        <f>SUM('[1]第8表_年度別 卸売価格(成牛・規格別)_1和種:年度 価格（外国 2）'!G52)</f>
        <v>341</v>
      </c>
      <c r="H53" s="1058">
        <f>SUM('[1]第8表_年度別 卸売価格(成牛・規格別)_1和種:年度 価格（外国 2）'!H52)</f>
        <v>312</v>
      </c>
      <c r="I53" s="1058">
        <f>SUM('[1]第8表_年度別 卸売価格(成牛・規格別)_1和種:年度 価格（外国 2）'!I52)</f>
        <v>159</v>
      </c>
      <c r="J53" s="1058">
        <f>SUM('[1]第8表_年度別 卸売価格(成牛・規格別)_1和種:年度 価格（外国 2）'!J52)</f>
        <v>170</v>
      </c>
      <c r="K53" s="1058">
        <f>SUM('[1]第8表_年度別 卸売価格(成牛・規格別)_1和種:年度 価格（外国 2）'!K52)</f>
        <v>120</v>
      </c>
      <c r="L53" s="1066">
        <f>SUM('[1]第8表_年度別 卸売価格(成牛・規格別)_1和種:年度 価格（外国 2）'!L52)</f>
        <v>152</v>
      </c>
      <c r="M53" s="1067">
        <f>SUM('[1]第8表_年度別 卸売価格(成牛・規格別)_1和種:年度 価格（外国 2）'!M52)</f>
        <v>71</v>
      </c>
      <c r="N53" s="333"/>
      <c r="O53" s="1397"/>
      <c r="P53" s="1396">
        <v>1</v>
      </c>
      <c r="Q53" s="332" t="s">
        <v>493</v>
      </c>
      <c r="R53" s="1058">
        <f t="shared" ref="R53:Y55" si="24">SUM(E26,E53,R26)</f>
        <v>2158</v>
      </c>
      <c r="S53" s="1058">
        <f t="shared" si="24"/>
        <v>2819</v>
      </c>
      <c r="T53" s="1058">
        <f t="shared" si="24"/>
        <v>2800</v>
      </c>
      <c r="U53" s="1058">
        <f t="shared" si="24"/>
        <v>2214</v>
      </c>
      <c r="V53" s="1058">
        <f t="shared" si="24"/>
        <v>1667</v>
      </c>
      <c r="W53" s="1058">
        <f t="shared" si="24"/>
        <v>1760</v>
      </c>
      <c r="X53" s="1058">
        <f t="shared" si="24"/>
        <v>1505</v>
      </c>
      <c r="Y53" s="1066">
        <f t="shared" si="24"/>
        <v>1645</v>
      </c>
      <c r="Z53" s="1067">
        <f>SUM(M26,M53,Z26)</f>
        <v>1298</v>
      </c>
      <c r="AA53" s="333"/>
    </row>
    <row r="54" spans="1:27" ht="13.5" customHeight="1" x14ac:dyDescent="0.15">
      <c r="B54" s="1397"/>
      <c r="C54" s="1397"/>
      <c r="D54" s="335" t="s">
        <v>169</v>
      </c>
      <c r="E54" s="1149">
        <f>SUM('[1]第8表_年度別 卸売価格(成牛・規格別)_1和種:年度 価格（外国 2）'!E53)</f>
        <v>98391.8</v>
      </c>
      <c r="F54" s="1149">
        <f>SUM('[1]第8表_年度別 卸売価格(成牛・規格別)_1和種:年度 価格（外国 2）'!F53)</f>
        <v>121924</v>
      </c>
      <c r="G54" s="1149">
        <f>SUM('[1]第8表_年度別 卸売価格(成牛・規格別)_1和種:年度 価格（外国 2）'!G53)</f>
        <v>108957.7</v>
      </c>
      <c r="H54" s="1149">
        <f>SUM('[1]第8表_年度別 卸売価格(成牛・規格別)_1和種:年度 価格（外国 2）'!H53)</f>
        <v>101178</v>
      </c>
      <c r="I54" s="1149">
        <f>SUM('[1]第8表_年度別 卸売価格(成牛・規格別)_1和種:年度 価格（外国 2）'!I53)</f>
        <v>52210.8</v>
      </c>
      <c r="J54" s="1149">
        <f>SUM('[1]第8表_年度別 卸売価格(成牛・規格別)_1和種:年度 価格（外国 2）'!J53)</f>
        <v>53236.7</v>
      </c>
      <c r="K54" s="1149">
        <f>SUM('[1]第8表_年度別 卸売価格(成牛・規格別)_1和種:年度 価格（外国 2）'!K53)</f>
        <v>40123.199999999997</v>
      </c>
      <c r="L54" s="1157">
        <f>SUM('[1]第8表_年度別 卸売価格(成牛・規格別)_1和種:年度 価格（外国 2）'!L53)</f>
        <v>52825.8</v>
      </c>
      <c r="M54" s="1158">
        <f>SUM('[1]第8表_年度別 卸売価格(成牛・規格別)_1和種:年度 価格（外国 2）'!M53)</f>
        <v>24737</v>
      </c>
      <c r="N54" s="333"/>
      <c r="O54" s="1397"/>
      <c r="P54" s="1397"/>
      <c r="Q54" s="335" t="s">
        <v>494</v>
      </c>
      <c r="R54" s="1149">
        <f t="shared" si="24"/>
        <v>604218.1</v>
      </c>
      <c r="S54" s="1149">
        <f t="shared" si="24"/>
        <v>785750.60000000009</v>
      </c>
      <c r="T54" s="1149">
        <f t="shared" si="24"/>
        <v>782152.4</v>
      </c>
      <c r="U54" s="1149">
        <f t="shared" si="24"/>
        <v>634662.5</v>
      </c>
      <c r="V54" s="1149">
        <f t="shared" si="24"/>
        <v>475098.89999999997</v>
      </c>
      <c r="W54" s="1149">
        <f t="shared" si="24"/>
        <v>498806.89999999997</v>
      </c>
      <c r="X54" s="1149">
        <f t="shared" si="24"/>
        <v>419148.60000000003</v>
      </c>
      <c r="Y54" s="1157">
        <f t="shared" si="24"/>
        <v>469073.9</v>
      </c>
      <c r="Z54" s="1158">
        <f>SUM(M27,M54,Z27)</f>
        <v>372205.39999999997</v>
      </c>
      <c r="AA54" s="333"/>
    </row>
    <row r="55" spans="1:27" ht="13.5" customHeight="1" x14ac:dyDescent="0.15">
      <c r="B55" s="1397"/>
      <c r="C55" s="1397"/>
      <c r="D55" s="335" t="s">
        <v>170</v>
      </c>
      <c r="E55" s="1086">
        <f>SUM('[1]第8表_年度別 卸売価格(成牛・規格別)_1和種:年度 価格（外国 2）'!E54)</f>
        <v>78153612</v>
      </c>
      <c r="F55" s="1086">
        <f>SUM('[1]第8表_年度別 卸売価格(成牛・規格別)_1和種:年度 価格（外国 2）'!F54)</f>
        <v>96527652</v>
      </c>
      <c r="G55" s="1086">
        <f>SUM('[1]第8表_年度別 卸売価格(成牛・規格別)_1和種:年度 価格（外国 2）'!G54)</f>
        <v>106262132</v>
      </c>
      <c r="H55" s="1086">
        <f>SUM('[1]第8表_年度別 卸売価格(成牛・規格別)_1和種:年度 価格（外国 2）'!H54)</f>
        <v>90648256</v>
      </c>
      <c r="I55" s="1086">
        <f>SUM('[1]第8表_年度別 卸売価格(成牛・規格別)_1和種:年度 価格（外国 2）'!I54)</f>
        <v>38121311</v>
      </c>
      <c r="J55" s="1086">
        <f>SUM('[1]第8表_年度別 卸売価格(成牛・規格別)_1和種:年度 価格（外国 2）'!J54)</f>
        <v>42503812</v>
      </c>
      <c r="K55" s="1086">
        <f>SUM('[1]第8表_年度別 卸売価格(成牛・規格別)_1和種:年度 価格（外国 2）'!K54)</f>
        <v>29139312</v>
      </c>
      <c r="L55" s="1087">
        <f>SUM('[1]第8表_年度別 卸売価格(成牛・規格別)_1和種:年度 価格（外国 2）'!L54)</f>
        <v>38134653</v>
      </c>
      <c r="M55" s="1088">
        <f>SUM('[1]第8表_年度別 卸売価格(成牛・規格別)_1和種:年度 価格（外国 2）'!M54)</f>
        <v>17626513</v>
      </c>
      <c r="N55" s="336"/>
      <c r="O55" s="1397"/>
      <c r="P55" s="1397"/>
      <c r="Q55" s="335" t="s">
        <v>495</v>
      </c>
      <c r="R55" s="1086">
        <f t="shared" si="24"/>
        <v>344452943</v>
      </c>
      <c r="S55" s="1086">
        <f t="shared" si="24"/>
        <v>518678355</v>
      </c>
      <c r="T55" s="1086">
        <f t="shared" si="24"/>
        <v>589348189</v>
      </c>
      <c r="U55" s="1086">
        <f t="shared" si="24"/>
        <v>411677730</v>
      </c>
      <c r="V55" s="1086">
        <f t="shared" si="24"/>
        <v>265100186</v>
      </c>
      <c r="W55" s="1086">
        <f t="shared" si="24"/>
        <v>311033970</v>
      </c>
      <c r="X55" s="1086">
        <f t="shared" si="24"/>
        <v>272872027</v>
      </c>
      <c r="Y55" s="1087">
        <f t="shared" si="24"/>
        <v>308017791</v>
      </c>
      <c r="Z55" s="1088">
        <f>SUM(M28,M55,Z28)</f>
        <v>222339023</v>
      </c>
      <c r="AA55" s="336"/>
    </row>
    <row r="56" spans="1:27" ht="15.6" customHeight="1" x14ac:dyDescent="0.15">
      <c r="B56" s="1397"/>
      <c r="C56" s="1398"/>
      <c r="D56" s="337" t="s">
        <v>172</v>
      </c>
      <c r="E56" s="1131">
        <f t="shared" ref="E56:L56" si="25">IF(E54=0,"－　　　",E55/E54)</f>
        <v>794.3102169083196</v>
      </c>
      <c r="F56" s="1131">
        <f t="shared" si="25"/>
        <v>791.70345461106922</v>
      </c>
      <c r="G56" s="1131">
        <f t="shared" si="25"/>
        <v>975.26041757489372</v>
      </c>
      <c r="H56" s="1131">
        <f t="shared" si="25"/>
        <v>895.92852201071378</v>
      </c>
      <c r="I56" s="1131">
        <f t="shared" si="25"/>
        <v>730.14225026239774</v>
      </c>
      <c r="J56" s="1131">
        <f t="shared" si="25"/>
        <v>798.39306343180556</v>
      </c>
      <c r="K56" s="1131">
        <f t="shared" si="25"/>
        <v>726.24596243569806</v>
      </c>
      <c r="L56" s="1134">
        <f t="shared" si="25"/>
        <v>721.89447201935411</v>
      </c>
      <c r="M56" s="1135">
        <f>IF(M54=0,"－　　　",M55/M54)</f>
        <v>712.55661559607063</v>
      </c>
      <c r="N56" s="339"/>
      <c r="O56" s="1397"/>
      <c r="P56" s="1398"/>
      <c r="Q56" s="337" t="s">
        <v>496</v>
      </c>
      <c r="R56" s="1131">
        <f t="shared" ref="R56:W56" si="26">IF(R54=0,"－　　　",R55/R54)</f>
        <v>570.08047756265501</v>
      </c>
      <c r="S56" s="1131">
        <f t="shared" si="26"/>
        <v>660.10557930213474</v>
      </c>
      <c r="T56" s="1131">
        <f t="shared" si="26"/>
        <v>753.49534055000015</v>
      </c>
      <c r="U56" s="1131">
        <f t="shared" si="26"/>
        <v>648.65614401355049</v>
      </c>
      <c r="V56" s="1131">
        <f t="shared" si="26"/>
        <v>557.98947545447913</v>
      </c>
      <c r="W56" s="1131">
        <f t="shared" si="26"/>
        <v>623.55586901464278</v>
      </c>
      <c r="X56" s="1131">
        <f>IF(X54=0,"－　　　",X55/X54)</f>
        <v>651.01500279375853</v>
      </c>
      <c r="Y56" s="1134">
        <f>IF(Y54=0,"－　　　",Y55/Y54)</f>
        <v>656.65088379464294</v>
      </c>
      <c r="Z56" s="1135">
        <f>IF(Z54=0,"－　　　",Z55/Z54)</f>
        <v>597.35571541949696</v>
      </c>
      <c r="AA56" s="339"/>
    </row>
    <row r="57" spans="1:27" ht="13.5" customHeight="1" x14ac:dyDescent="0.15">
      <c r="B57" s="1397"/>
      <c r="C57" s="1396" t="s">
        <v>14</v>
      </c>
      <c r="D57" s="332" t="s">
        <v>171</v>
      </c>
      <c r="E57" s="1058">
        <f>SUM('[1]第8表_年度別 卸売価格(成牛・規格別)_1和種:年度 価格（外国 2）'!E56)</f>
        <v>9979</v>
      </c>
      <c r="F57" s="1058">
        <f>SUM('[1]第8表_年度別 卸売価格(成牛・規格別)_1和種:年度 価格（外国 2）'!F56)</f>
        <v>8832</v>
      </c>
      <c r="G57" s="1058">
        <f>SUM('[1]第8表_年度別 卸売価格(成牛・規格別)_1和種:年度 価格（外国 2）'!G56)</f>
        <v>8349</v>
      </c>
      <c r="H57" s="1058">
        <f>SUM('[1]第8表_年度別 卸売価格(成牛・規格別)_1和種:年度 価格（外国 2）'!H56)</f>
        <v>7539</v>
      </c>
      <c r="I57" s="1058">
        <f>SUM('[1]第8表_年度別 卸売価格(成牛・規格別)_1和種:年度 価格（外国 2）'!I56)</f>
        <v>7916</v>
      </c>
      <c r="J57" s="1058">
        <f>SUM('[1]第8表_年度別 卸売価格(成牛・規格別)_1和種:年度 価格（外国 2）'!J56)</f>
        <v>8759</v>
      </c>
      <c r="K57" s="1058">
        <f>SUM('[1]第8表_年度別 卸売価格(成牛・規格別)_1和種:年度 価格（外国 2）'!K56)</f>
        <v>7937</v>
      </c>
      <c r="L57" s="1066">
        <f>SUM('[1]第8表_年度別 卸売価格(成牛・規格別)_1和種:年度 価格（外国 2）'!L56)</f>
        <v>7625</v>
      </c>
      <c r="M57" s="1067">
        <f>SUM('[1]第8表_年度別 卸売価格(成牛・規格別)_1和種:年度 価格（外国 2）'!M56)</f>
        <v>8503</v>
      </c>
      <c r="N57" s="333"/>
      <c r="O57" s="1397"/>
      <c r="P57" s="1396" t="s">
        <v>498</v>
      </c>
      <c r="Q57" s="332" t="s">
        <v>493</v>
      </c>
      <c r="R57" s="1058">
        <f t="shared" ref="R57:Y59" si="27">R37+R41+R45+R49+R53</f>
        <v>24203</v>
      </c>
      <c r="S57" s="1058">
        <f t="shared" si="27"/>
        <v>23596</v>
      </c>
      <c r="T57" s="1058">
        <f t="shared" si="27"/>
        <v>23349</v>
      </c>
      <c r="U57" s="1058">
        <f t="shared" si="27"/>
        <v>21058</v>
      </c>
      <c r="V57" s="1058">
        <f t="shared" si="27"/>
        <v>21655</v>
      </c>
      <c r="W57" s="1058">
        <f t="shared" si="27"/>
        <v>23246</v>
      </c>
      <c r="X57" s="1058">
        <f t="shared" si="27"/>
        <v>23235</v>
      </c>
      <c r="Y57" s="1066">
        <f t="shared" si="27"/>
        <v>25693</v>
      </c>
      <c r="Z57" s="1067">
        <f>Z37+Z41+Z45+Z49+Z53</f>
        <v>27721</v>
      </c>
      <c r="AA57" s="333"/>
    </row>
    <row r="58" spans="1:27" ht="13.5" customHeight="1" x14ac:dyDescent="0.15">
      <c r="B58" s="1397"/>
      <c r="C58" s="1397"/>
      <c r="D58" s="335" t="s">
        <v>169</v>
      </c>
      <c r="E58" s="1149">
        <f>SUM('[1]第8表_年度別 卸売価格(成牛・規格別)_1和種:年度 価格（外国 2）'!E57)</f>
        <v>4015624.2</v>
      </c>
      <c r="F58" s="1149">
        <f>SUM('[1]第8表_年度別 卸売価格(成牛・規格別)_1和種:年度 価格（外国 2）'!F57)</f>
        <v>3646656.4000000004</v>
      </c>
      <c r="G58" s="1149">
        <f>SUM('[1]第8表_年度別 卸売価格(成牛・規格別)_1和種:年度 価格（外国 2）'!G57)</f>
        <v>3540205.8</v>
      </c>
      <c r="H58" s="1149">
        <f>SUM('[1]第8表_年度別 卸売価格(成牛・規格別)_1和種:年度 価格（外国 2）'!H57)</f>
        <v>3336835.3000000003</v>
      </c>
      <c r="I58" s="1149">
        <f>SUM('[1]第8表_年度別 卸売価格(成牛・規格別)_1和種:年度 価格（外国 2）'!I57)</f>
        <v>3585595.2</v>
      </c>
      <c r="J58" s="1149">
        <f>SUM('[1]第8表_年度別 卸売価格(成牛・規格別)_1和種:年度 価格（外国 2）'!J57)</f>
        <v>3886984.3</v>
      </c>
      <c r="K58" s="1149">
        <f>SUM('[1]第8表_年度別 卸売価格(成牛・規格別)_1和種:年度 価格（外国 2）'!K57)</f>
        <v>3541712.1</v>
      </c>
      <c r="L58" s="1157">
        <f>SUM('[1]第8表_年度別 卸売価格(成牛・規格別)_1和種:年度 価格（外国 2）'!L57)</f>
        <v>3344696.8</v>
      </c>
      <c r="M58" s="1158">
        <f>SUM('[1]第8表_年度別 卸売価格(成牛・規格別)_1和種:年度 価格（外国 2）'!M57)</f>
        <v>3720806.9</v>
      </c>
      <c r="N58" s="333"/>
      <c r="O58" s="1397"/>
      <c r="P58" s="1397"/>
      <c r="Q58" s="335" t="s">
        <v>494</v>
      </c>
      <c r="R58" s="1149">
        <f t="shared" si="27"/>
        <v>9980930.7999999989</v>
      </c>
      <c r="S58" s="1149">
        <f t="shared" si="27"/>
        <v>9715411.9000000004</v>
      </c>
      <c r="T58" s="1149">
        <f t="shared" si="27"/>
        <v>9839092.4000000004</v>
      </c>
      <c r="U58" s="1149">
        <f t="shared" si="27"/>
        <v>9219202.7999999989</v>
      </c>
      <c r="V58" s="1149">
        <f t="shared" si="27"/>
        <v>9756786.2000000011</v>
      </c>
      <c r="W58" s="1149">
        <f t="shared" si="27"/>
        <v>10343932.600000001</v>
      </c>
      <c r="X58" s="1149">
        <f t="shared" si="27"/>
        <v>10342033.9</v>
      </c>
      <c r="Y58" s="1157">
        <f t="shared" si="27"/>
        <v>11466562.999999998</v>
      </c>
      <c r="Z58" s="1158">
        <f>Z38+Z42+Z46+Z50+Z54</f>
        <v>12451585.9</v>
      </c>
      <c r="AA58" s="333"/>
    </row>
    <row r="59" spans="1:27" ht="13.5" customHeight="1" x14ac:dyDescent="0.15">
      <c r="B59" s="1397"/>
      <c r="C59" s="1397"/>
      <c r="D59" s="335" t="s">
        <v>170</v>
      </c>
      <c r="E59" s="1086">
        <f>SUM('[1]第8表_年度別 卸売価格(成牛・規格別)_1和種:年度 価格（外国 2）'!E58)</f>
        <v>4922514592</v>
      </c>
      <c r="F59" s="1086">
        <f>SUM('[1]第8表_年度別 卸売価格(成牛・規格別)_1和種:年度 価格（外国 2）'!F58)</f>
        <v>4884177463</v>
      </c>
      <c r="G59" s="1086">
        <f>SUM('[1]第8表_年度別 卸売価格(成牛・規格別)_1和種:年度 価格（外国 2）'!G58)</f>
        <v>5833701429</v>
      </c>
      <c r="H59" s="1086">
        <f>SUM('[1]第8表_年度別 卸売価格(成牛・規格別)_1和種:年度 価格（外国 2）'!H58)</f>
        <v>5412213262</v>
      </c>
      <c r="I59" s="1086">
        <f>SUM('[1]第8表_年度別 卸売価格(成牛・規格別)_1和種:年度 価格（外国 2）'!I58)</f>
        <v>5129242045</v>
      </c>
      <c r="J59" s="1086">
        <f>SUM('[1]第8表_年度別 卸売価格(成牛・規格別)_1和種:年度 価格（外国 2）'!J58)</f>
        <v>5897301216</v>
      </c>
      <c r="K59" s="1086">
        <f>SUM('[1]第8表_年度別 卸売価格(成牛・規格別)_1和種:年度 価格（外国 2）'!K58)</f>
        <v>5258875546</v>
      </c>
      <c r="L59" s="1087">
        <f>SUM('[1]第8表_年度別 卸売価格(成牛・規格別)_1和種:年度 価格（外国 2）'!L58)</f>
        <v>4789246394</v>
      </c>
      <c r="M59" s="1088">
        <f>SUM('[1]第8表_年度別 卸売価格(成牛・規格別)_1和種:年度 価格（外国 2）'!M58)</f>
        <v>5658125357</v>
      </c>
      <c r="N59" s="336"/>
      <c r="O59" s="1397"/>
      <c r="P59" s="1397"/>
      <c r="Q59" s="335" t="s">
        <v>495</v>
      </c>
      <c r="R59" s="1086">
        <f t="shared" si="27"/>
        <v>14119605256</v>
      </c>
      <c r="S59" s="1086">
        <f t="shared" si="27"/>
        <v>15107304371</v>
      </c>
      <c r="T59" s="1086">
        <f t="shared" si="27"/>
        <v>18669639473</v>
      </c>
      <c r="U59" s="1086">
        <f t="shared" si="27"/>
        <v>18556778746</v>
      </c>
      <c r="V59" s="1086">
        <f t="shared" si="27"/>
        <v>17947881989</v>
      </c>
      <c r="W59" s="1086">
        <f t="shared" si="27"/>
        <v>19414987370</v>
      </c>
      <c r="X59" s="1086">
        <f t="shared" si="27"/>
        <v>18561262574</v>
      </c>
      <c r="Y59" s="1087">
        <f t="shared" si="27"/>
        <v>20743144473</v>
      </c>
      <c r="Z59" s="1088">
        <f>Z39+Z43+Z47+Z51+Z55</f>
        <v>24654357669</v>
      </c>
      <c r="AA59" s="336"/>
    </row>
    <row r="60" spans="1:27" ht="15.6" customHeight="1" x14ac:dyDescent="0.15">
      <c r="B60" s="1398"/>
      <c r="C60" s="1398"/>
      <c r="D60" s="337" t="s">
        <v>172</v>
      </c>
      <c r="E60" s="1131">
        <f t="shared" ref="E60:L60" si="28">IF(E58=0,"－　　　",E59/E58)</f>
        <v>1225.8404538950631</v>
      </c>
      <c r="F60" s="1131">
        <f t="shared" si="28"/>
        <v>1339.357736857248</v>
      </c>
      <c r="G60" s="1131">
        <f t="shared" si="28"/>
        <v>1647.8424584808038</v>
      </c>
      <c r="H60" s="1131">
        <f t="shared" si="28"/>
        <v>1621.9599636817554</v>
      </c>
      <c r="I60" s="1131">
        <f t="shared" si="28"/>
        <v>1430.5134179675385</v>
      </c>
      <c r="J60" s="1131">
        <f t="shared" si="28"/>
        <v>1517.1919310299247</v>
      </c>
      <c r="K60" s="1131">
        <f t="shared" si="28"/>
        <v>1484.8399298181239</v>
      </c>
      <c r="L60" s="1134">
        <f t="shared" si="28"/>
        <v>1431.8925392579681</v>
      </c>
      <c r="M60" s="1135">
        <f>IF(M58=0,"－　　　",M59/M58)</f>
        <v>1520.6715933041298</v>
      </c>
      <c r="N60" s="339"/>
      <c r="O60" s="1398"/>
      <c r="P60" s="1398"/>
      <c r="Q60" s="337" t="s">
        <v>496</v>
      </c>
      <c r="R60" s="1131">
        <f t="shared" ref="R60:W60" si="29">IF(R58=0,"－　　　",R59/R58)</f>
        <v>1414.658165549049</v>
      </c>
      <c r="S60" s="1131">
        <f t="shared" si="29"/>
        <v>1554.9834146506953</v>
      </c>
      <c r="T60" s="1131">
        <f t="shared" si="29"/>
        <v>1897.4961016729551</v>
      </c>
      <c r="U60" s="1131">
        <f t="shared" si="29"/>
        <v>2012.8398461958122</v>
      </c>
      <c r="V60" s="1131">
        <f t="shared" si="29"/>
        <v>1839.5280598646302</v>
      </c>
      <c r="W60" s="1131">
        <f t="shared" si="29"/>
        <v>1876.9444969121316</v>
      </c>
      <c r="X60" s="1131">
        <f>IF(X58=0,"－　　　",X59/X58)</f>
        <v>1794.7400630740535</v>
      </c>
      <c r="Y60" s="1134">
        <f>IF(Y58=0,"－　　　",Y59/Y58)</f>
        <v>1809.011512255242</v>
      </c>
      <c r="Z60" s="1135">
        <f>IF(Z58=0,"－　　　",Z59/Z58)</f>
        <v>1980.0174746415232</v>
      </c>
      <c r="AA60" s="339"/>
    </row>
    <row r="61" spans="1:27" ht="8.1" customHeight="1" x14ac:dyDescent="0.15">
      <c r="B61" s="407"/>
      <c r="C61" s="407"/>
      <c r="D61" s="468"/>
      <c r="E61" s="407"/>
      <c r="F61" s="407"/>
      <c r="G61" s="407"/>
      <c r="H61" s="407"/>
      <c r="I61" s="407"/>
      <c r="J61" s="407"/>
      <c r="K61" s="434"/>
      <c r="L61" s="468"/>
      <c r="M61" s="407"/>
      <c r="N61" s="407"/>
      <c r="O61" s="407"/>
      <c r="P61" s="407"/>
      <c r="Q61" s="407"/>
      <c r="R61" s="407"/>
      <c r="S61" s="407"/>
      <c r="T61" s="407"/>
      <c r="U61" s="407"/>
      <c r="V61" s="407"/>
      <c r="W61" s="407"/>
      <c r="X61" s="407"/>
      <c r="Y61" s="407"/>
      <c r="Z61" s="407"/>
      <c r="AA61" s="407"/>
    </row>
    <row r="62" spans="1:27" ht="9.9499999999999993" customHeight="1" x14ac:dyDescent="0.15">
      <c r="B62" s="407"/>
      <c r="C62" s="407"/>
      <c r="D62" s="434"/>
      <c r="E62" s="407"/>
      <c r="F62" s="407"/>
      <c r="G62" s="407"/>
      <c r="H62" s="407"/>
      <c r="I62" s="407"/>
      <c r="J62" s="407"/>
      <c r="K62" s="434"/>
      <c r="L62" s="434"/>
      <c r="M62" s="407"/>
      <c r="N62" s="407"/>
      <c r="O62" s="407"/>
      <c r="P62" s="407"/>
      <c r="Q62" s="407"/>
      <c r="R62" s="407"/>
      <c r="S62" s="407"/>
      <c r="T62" s="407"/>
      <c r="U62" s="407"/>
      <c r="V62" s="407"/>
      <c r="W62" s="407"/>
      <c r="X62" s="407"/>
      <c r="Y62" s="407"/>
      <c r="Z62" s="407"/>
      <c r="AA62" s="407"/>
    </row>
    <row r="63" spans="1:27" x14ac:dyDescent="0.15">
      <c r="A63" s="1419" t="s">
        <v>549</v>
      </c>
      <c r="B63" s="1420"/>
      <c r="C63" s="1420"/>
      <c r="D63" s="1420"/>
      <c r="E63" s="1420"/>
      <c r="F63" s="1420"/>
      <c r="G63" s="1420"/>
      <c r="H63" s="1420"/>
      <c r="I63" s="1420"/>
      <c r="J63" s="1420"/>
      <c r="K63" s="1420"/>
      <c r="L63" s="1420"/>
      <c r="M63" s="1270"/>
      <c r="N63" s="1419" t="s">
        <v>550</v>
      </c>
      <c r="O63" s="1420"/>
      <c r="P63" s="1420"/>
      <c r="Q63" s="1420"/>
      <c r="R63" s="1420"/>
      <c r="S63" s="1420"/>
      <c r="T63" s="1420"/>
      <c r="U63" s="1420"/>
      <c r="V63" s="1420"/>
      <c r="W63" s="1420"/>
      <c r="X63" s="1420"/>
      <c r="Y63" s="1420"/>
      <c r="Z63" s="1270"/>
      <c r="AA63" s="484"/>
    </row>
  </sheetData>
  <mergeCells count="34">
    <mergeCell ref="A63:L63"/>
    <mergeCell ref="O37:O60"/>
    <mergeCell ref="P37:P40"/>
    <mergeCell ref="P41:P44"/>
    <mergeCell ref="N63:Y63"/>
    <mergeCell ref="P18:P21"/>
    <mergeCell ref="P22:P25"/>
    <mergeCell ref="P26:P29"/>
    <mergeCell ref="P30:P33"/>
    <mergeCell ref="B8:D9"/>
    <mergeCell ref="C10:C13"/>
    <mergeCell ref="O8:Q9"/>
    <mergeCell ref="O10:O33"/>
    <mergeCell ref="P10:P13"/>
    <mergeCell ref="P14:P17"/>
    <mergeCell ref="C14:C17"/>
    <mergeCell ref="C18:C21"/>
    <mergeCell ref="B10:B33"/>
    <mergeCell ref="C22:C25"/>
    <mergeCell ref="C30:C33"/>
    <mergeCell ref="C26:C29"/>
    <mergeCell ref="B35:D36"/>
    <mergeCell ref="O35:Q36"/>
    <mergeCell ref="B37:B60"/>
    <mergeCell ref="C37:C40"/>
    <mergeCell ref="C41:C44"/>
    <mergeCell ref="C45:C48"/>
    <mergeCell ref="C49:C52"/>
    <mergeCell ref="C53:C56"/>
    <mergeCell ref="C57:C60"/>
    <mergeCell ref="P45:P48"/>
    <mergeCell ref="P49:P52"/>
    <mergeCell ref="P53:P56"/>
    <mergeCell ref="P57:P60"/>
  </mergeCells>
  <phoneticPr fontId="2"/>
  <pageMargins left="0" right="0" top="0" bottom="0" header="0" footer="0"/>
  <pageSetup paperSize="9" scale="96" orientation="portrait" r:id="rId1"/>
  <headerFooter alignWithMargins="0"/>
  <colBreaks count="1" manualBreakCount="1">
    <brk id="14" max="61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indexed="43"/>
  </sheetPr>
  <dimension ref="A1:AK63"/>
  <sheetViews>
    <sheetView showGridLines="0" view="pageBreakPreview" topLeftCell="A52" zoomScaleNormal="100" zoomScaleSheetLayoutView="100" workbookViewId="0">
      <selection activeCell="R64" sqref="R64"/>
    </sheetView>
  </sheetViews>
  <sheetFormatPr defaultRowHeight="13.5" x14ac:dyDescent="0.15"/>
  <cols>
    <col min="1" max="1" width="1.625" style="126" customWidth="1"/>
    <col min="2" max="3" width="2.625" style="126" customWidth="1"/>
    <col min="4" max="4" width="10.5" style="126" customWidth="1"/>
    <col min="5" max="16" width="8.375" style="126" customWidth="1"/>
    <col min="17" max="17" width="3.5" style="126" customWidth="1"/>
    <col min="18" max="18" width="2.75" style="126" customWidth="1"/>
    <col min="19" max="19" width="2.625" style="126" customWidth="1"/>
    <col min="20" max="20" width="10.5" style="126" customWidth="1"/>
    <col min="21" max="32" width="8.375" style="126" customWidth="1"/>
    <col min="33" max="33" width="13.75" style="126" customWidth="1"/>
    <col min="34" max="34" width="9.125" style="126" bestFit="1" customWidth="1"/>
    <col min="35" max="35" width="18.25" style="126" bestFit="1" customWidth="1"/>
    <col min="36" max="36" width="17" style="204" bestFit="1" customWidth="1"/>
    <col min="37" max="37" width="16.25" style="126" bestFit="1" customWidth="1"/>
    <col min="38" max="16384" width="9" style="126"/>
  </cols>
  <sheetData>
    <row r="1" spans="1:35" ht="24.95" customHeight="1" x14ac:dyDescent="0.15"/>
    <row r="2" spans="1:35" ht="24.95" customHeight="1" x14ac:dyDescent="0.15"/>
    <row r="3" spans="1:35" ht="18.75" x14ac:dyDescent="0.2">
      <c r="B3" s="279" t="s">
        <v>305</v>
      </c>
      <c r="C3" s="279"/>
      <c r="R3" s="279"/>
      <c r="S3" s="279"/>
    </row>
    <row r="4" spans="1:35" ht="8.1" customHeight="1" x14ac:dyDescent="0.2">
      <c r="B4" s="279"/>
      <c r="C4" s="279"/>
      <c r="R4" s="279"/>
      <c r="S4" s="279"/>
    </row>
    <row r="5" spans="1:35" ht="18" customHeight="1" x14ac:dyDescent="0.2">
      <c r="B5" s="280"/>
      <c r="C5" s="280"/>
      <c r="D5" s="279" t="s">
        <v>306</v>
      </c>
      <c r="E5" s="322"/>
      <c r="F5" s="322"/>
      <c r="G5" s="322"/>
      <c r="H5" s="322"/>
      <c r="I5" s="322"/>
      <c r="J5" s="322"/>
      <c r="K5" s="322"/>
      <c r="L5" s="322"/>
      <c r="M5" s="322"/>
      <c r="N5" s="471"/>
      <c r="O5" s="322"/>
      <c r="P5" s="322"/>
      <c r="R5" s="280"/>
      <c r="S5" s="280"/>
      <c r="T5" s="279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</row>
    <row r="6" spans="1:35" ht="11.25" customHeight="1" x14ac:dyDescent="0.15">
      <c r="A6" s="324"/>
      <c r="B6" s="324"/>
      <c r="C6" s="324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324"/>
      <c r="R6" s="324"/>
      <c r="S6" s="324"/>
      <c r="T6" s="280"/>
      <c r="U6" s="280"/>
      <c r="V6" s="280"/>
      <c r="W6" s="280"/>
      <c r="X6" s="280"/>
      <c r="Y6" s="280"/>
      <c r="Z6" s="280" t="s">
        <v>316</v>
      </c>
      <c r="AA6" s="280"/>
      <c r="AB6" s="280"/>
      <c r="AC6" s="280"/>
      <c r="AD6" s="280"/>
      <c r="AE6" s="280"/>
      <c r="AF6" s="280"/>
    </row>
    <row r="7" spans="1:35" ht="7.5" customHeight="1" x14ac:dyDescent="0.15">
      <c r="A7" s="324"/>
      <c r="B7" s="195"/>
      <c r="C7" s="195"/>
      <c r="D7" s="32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325"/>
      <c r="P7" s="1336"/>
      <c r="Q7" s="324"/>
      <c r="R7" s="195"/>
      <c r="S7" s="195"/>
      <c r="T7" s="32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325"/>
      <c r="AF7" s="1336"/>
    </row>
    <row r="8" spans="1:35" ht="13.15" customHeight="1" x14ac:dyDescent="0.15">
      <c r="A8" s="324"/>
      <c r="B8" s="1399" t="s">
        <v>234</v>
      </c>
      <c r="C8" s="1400"/>
      <c r="D8" s="1401"/>
      <c r="E8" s="1423" t="s">
        <v>224</v>
      </c>
      <c r="F8" s="1421" t="s">
        <v>225</v>
      </c>
      <c r="G8" s="1421" t="s">
        <v>87</v>
      </c>
      <c r="H8" s="1421" t="s">
        <v>88</v>
      </c>
      <c r="I8" s="1421" t="s">
        <v>89</v>
      </c>
      <c r="J8" s="1421" t="s">
        <v>90</v>
      </c>
      <c r="K8" s="1421" t="s">
        <v>91</v>
      </c>
      <c r="L8" s="1421" t="s">
        <v>92</v>
      </c>
      <c r="M8" s="1421" t="s">
        <v>93</v>
      </c>
      <c r="N8" s="1421" t="s">
        <v>226</v>
      </c>
      <c r="O8" s="1421" t="s">
        <v>227</v>
      </c>
      <c r="P8" s="1425" t="s">
        <v>228</v>
      </c>
      <c r="Q8" s="324"/>
      <c r="R8" s="1399" t="s">
        <v>234</v>
      </c>
      <c r="S8" s="1400"/>
      <c r="T8" s="1401"/>
      <c r="U8" s="1423" t="s">
        <v>224</v>
      </c>
      <c r="V8" s="1421" t="s">
        <v>225</v>
      </c>
      <c r="W8" s="1421" t="s">
        <v>87</v>
      </c>
      <c r="X8" s="1421" t="s">
        <v>88</v>
      </c>
      <c r="Y8" s="1421" t="s">
        <v>89</v>
      </c>
      <c r="Z8" s="1421" t="s">
        <v>90</v>
      </c>
      <c r="AA8" s="1421" t="s">
        <v>91</v>
      </c>
      <c r="AB8" s="1421" t="s">
        <v>92</v>
      </c>
      <c r="AC8" s="1421" t="s">
        <v>93</v>
      </c>
      <c r="AD8" s="1421" t="s">
        <v>226</v>
      </c>
      <c r="AE8" s="1421" t="s">
        <v>227</v>
      </c>
      <c r="AF8" s="1425" t="s">
        <v>228</v>
      </c>
    </row>
    <row r="9" spans="1:35" ht="13.15" customHeight="1" x14ac:dyDescent="0.15">
      <c r="A9" s="324"/>
      <c r="B9" s="1402"/>
      <c r="C9" s="1403"/>
      <c r="D9" s="1404"/>
      <c r="E9" s="1424"/>
      <c r="F9" s="1422"/>
      <c r="G9" s="1422"/>
      <c r="H9" s="1422"/>
      <c r="I9" s="1422"/>
      <c r="J9" s="1422"/>
      <c r="K9" s="1422"/>
      <c r="L9" s="1422"/>
      <c r="M9" s="1422"/>
      <c r="N9" s="1422"/>
      <c r="O9" s="1422"/>
      <c r="P9" s="1426"/>
      <c r="Q9" s="324"/>
      <c r="R9" s="1402"/>
      <c r="S9" s="1403"/>
      <c r="T9" s="1404"/>
      <c r="U9" s="1424"/>
      <c r="V9" s="1422"/>
      <c r="W9" s="1422"/>
      <c r="X9" s="1422"/>
      <c r="Y9" s="1422"/>
      <c r="Z9" s="1422"/>
      <c r="AA9" s="1422"/>
      <c r="AB9" s="1422"/>
      <c r="AC9" s="1422"/>
      <c r="AD9" s="1422"/>
      <c r="AE9" s="1422"/>
      <c r="AF9" s="1426"/>
    </row>
    <row r="10" spans="1:35" ht="13.5" customHeight="1" x14ac:dyDescent="0.15">
      <c r="A10" s="324"/>
      <c r="B10" s="1396" t="s">
        <v>209</v>
      </c>
      <c r="C10" s="1396">
        <v>5</v>
      </c>
      <c r="D10" s="472" t="s">
        <v>171</v>
      </c>
      <c r="E10" s="1098">
        <v>657</v>
      </c>
      <c r="F10" s="1099">
        <v>435</v>
      </c>
      <c r="G10" s="1099">
        <v>390</v>
      </c>
      <c r="H10" s="1099">
        <v>690</v>
      </c>
      <c r="I10" s="1099">
        <v>444</v>
      </c>
      <c r="J10" s="1099">
        <v>432</v>
      </c>
      <c r="K10" s="1099">
        <v>382</v>
      </c>
      <c r="L10" s="1099">
        <v>612</v>
      </c>
      <c r="M10" s="1099">
        <v>580</v>
      </c>
      <c r="N10" s="1099">
        <v>387</v>
      </c>
      <c r="O10" s="1099">
        <v>365</v>
      </c>
      <c r="P10" s="1100">
        <v>518</v>
      </c>
      <c r="Q10" s="324"/>
      <c r="R10" s="1396" t="s">
        <v>2</v>
      </c>
      <c r="S10" s="1396">
        <v>5</v>
      </c>
      <c r="T10" s="332" t="s">
        <v>171</v>
      </c>
      <c r="U10" s="1098">
        <v>0</v>
      </c>
      <c r="V10" s="1099">
        <v>0</v>
      </c>
      <c r="W10" s="1099">
        <v>0</v>
      </c>
      <c r="X10" s="1099">
        <v>0</v>
      </c>
      <c r="Y10" s="1099">
        <v>0</v>
      </c>
      <c r="Z10" s="1099">
        <v>0</v>
      </c>
      <c r="AA10" s="1099">
        <v>1</v>
      </c>
      <c r="AB10" s="1099">
        <v>0</v>
      </c>
      <c r="AC10" s="1099">
        <v>0</v>
      </c>
      <c r="AD10" s="1099">
        <v>0</v>
      </c>
      <c r="AE10" s="1099">
        <v>0</v>
      </c>
      <c r="AF10" s="1100">
        <v>0</v>
      </c>
      <c r="AI10" s="473"/>
    </row>
    <row r="11" spans="1:35" ht="13.5" customHeight="1" x14ac:dyDescent="0.15">
      <c r="A11" s="324"/>
      <c r="B11" s="1397"/>
      <c r="C11" s="1397"/>
      <c r="D11" s="474" t="s">
        <v>169</v>
      </c>
      <c r="E11" s="1190">
        <v>332189.29999999987</v>
      </c>
      <c r="F11" s="1191">
        <v>216942.50000000003</v>
      </c>
      <c r="G11" s="1191">
        <v>193571.1</v>
      </c>
      <c r="H11" s="1191">
        <v>353181.7</v>
      </c>
      <c r="I11" s="1191">
        <v>219354.70000000004</v>
      </c>
      <c r="J11" s="1191">
        <v>213459.7</v>
      </c>
      <c r="K11" s="1191">
        <v>190064.1</v>
      </c>
      <c r="L11" s="1191">
        <v>310578.40000000002</v>
      </c>
      <c r="M11" s="1191">
        <v>298735.3</v>
      </c>
      <c r="N11" s="1191">
        <v>197093.99999999997</v>
      </c>
      <c r="O11" s="1191">
        <v>185473.99999999997</v>
      </c>
      <c r="P11" s="1192">
        <v>258427.2000000001</v>
      </c>
      <c r="Q11" s="324"/>
      <c r="R11" s="1397"/>
      <c r="S11" s="1397"/>
      <c r="T11" s="335" t="s">
        <v>169</v>
      </c>
      <c r="U11" s="1190">
        <v>0</v>
      </c>
      <c r="V11" s="1191">
        <v>0</v>
      </c>
      <c r="W11" s="1191">
        <v>0</v>
      </c>
      <c r="X11" s="1191">
        <v>0</v>
      </c>
      <c r="Y11" s="1191">
        <v>0</v>
      </c>
      <c r="Z11" s="1191">
        <v>0</v>
      </c>
      <c r="AA11" s="1191">
        <v>570.20000000000005</v>
      </c>
      <c r="AB11" s="1191">
        <v>0</v>
      </c>
      <c r="AC11" s="1191">
        <v>0</v>
      </c>
      <c r="AD11" s="1191">
        <v>0</v>
      </c>
      <c r="AE11" s="1191">
        <v>0</v>
      </c>
      <c r="AF11" s="1192">
        <v>0</v>
      </c>
      <c r="AI11" s="473"/>
    </row>
    <row r="12" spans="1:35" ht="13.5" customHeight="1" x14ac:dyDescent="0.15">
      <c r="A12" s="324"/>
      <c r="B12" s="1397"/>
      <c r="C12" s="1397"/>
      <c r="D12" s="474" t="s">
        <v>170</v>
      </c>
      <c r="E12" s="1101">
        <v>962254414</v>
      </c>
      <c r="F12" s="1102">
        <v>577156841</v>
      </c>
      <c r="G12" s="1102">
        <v>529887563</v>
      </c>
      <c r="H12" s="1102">
        <v>993916517</v>
      </c>
      <c r="I12" s="1102">
        <v>574209424</v>
      </c>
      <c r="J12" s="1102">
        <v>575995842</v>
      </c>
      <c r="K12" s="1102">
        <v>526880308</v>
      </c>
      <c r="L12" s="1102">
        <v>911776200</v>
      </c>
      <c r="M12" s="1102">
        <v>907036890</v>
      </c>
      <c r="N12" s="1102">
        <v>554600926</v>
      </c>
      <c r="O12" s="1102">
        <v>505057060</v>
      </c>
      <c r="P12" s="1103">
        <v>705612748</v>
      </c>
      <c r="Q12" s="324"/>
      <c r="R12" s="1397"/>
      <c r="S12" s="1397"/>
      <c r="T12" s="335" t="s">
        <v>170</v>
      </c>
      <c r="U12" s="1101">
        <v>0</v>
      </c>
      <c r="V12" s="1102">
        <v>0</v>
      </c>
      <c r="W12" s="1102">
        <v>0</v>
      </c>
      <c r="X12" s="1102">
        <v>0</v>
      </c>
      <c r="Y12" s="1102">
        <v>0</v>
      </c>
      <c r="Z12" s="1102">
        <v>0</v>
      </c>
      <c r="AA12" s="1102">
        <v>1170666</v>
      </c>
      <c r="AB12" s="1102">
        <v>0</v>
      </c>
      <c r="AC12" s="1102">
        <v>0</v>
      </c>
      <c r="AD12" s="1102">
        <v>0</v>
      </c>
      <c r="AE12" s="1102">
        <v>0</v>
      </c>
      <c r="AF12" s="1103">
        <v>0</v>
      </c>
      <c r="AI12" s="473"/>
    </row>
    <row r="13" spans="1:35" ht="15.6" customHeight="1" x14ac:dyDescent="0.15">
      <c r="A13" s="324"/>
      <c r="B13" s="1397"/>
      <c r="C13" s="1398"/>
      <c r="D13" s="475" t="s">
        <v>172</v>
      </c>
      <c r="E13" s="1104">
        <f t="shared" ref="E13:P13" si="0">IF(E11 = 0, 0, E12/E11)</f>
        <v>2896.7050233105051</v>
      </c>
      <c r="F13" s="1105">
        <f t="shared" si="0"/>
        <v>2660.4138930822678</v>
      </c>
      <c r="G13" s="1105">
        <f t="shared" si="0"/>
        <v>2737.4311712853828</v>
      </c>
      <c r="H13" s="1105">
        <f t="shared" si="0"/>
        <v>2814.1789820933532</v>
      </c>
      <c r="I13" s="1105">
        <f t="shared" si="0"/>
        <v>2617.7210882648055</v>
      </c>
      <c r="J13" s="1105">
        <f t="shared" si="0"/>
        <v>2698.3821395795085</v>
      </c>
      <c r="K13" s="1105">
        <f t="shared" si="0"/>
        <v>2772.1190272123981</v>
      </c>
      <c r="L13" s="1105">
        <f t="shared" si="0"/>
        <v>2935.7360331562013</v>
      </c>
      <c r="M13" s="1105">
        <f t="shared" si="0"/>
        <v>3036.256143816951</v>
      </c>
      <c r="N13" s="1105">
        <f t="shared" si="0"/>
        <v>2813.8904583599706</v>
      </c>
      <c r="O13" s="1105">
        <f t="shared" si="0"/>
        <v>2723.0612376936933</v>
      </c>
      <c r="P13" s="1106">
        <f t="shared" si="0"/>
        <v>2730.4120773664681</v>
      </c>
      <c r="Q13" s="324"/>
      <c r="R13" s="1397"/>
      <c r="S13" s="1398"/>
      <c r="T13" s="337" t="s">
        <v>172</v>
      </c>
      <c r="U13" s="1104">
        <f t="shared" ref="U13:AF13" si="1">IF(U11 = 0, 0, U12/U11)</f>
        <v>0</v>
      </c>
      <c r="V13" s="1105">
        <f t="shared" si="1"/>
        <v>0</v>
      </c>
      <c r="W13" s="1105">
        <f t="shared" si="1"/>
        <v>0</v>
      </c>
      <c r="X13" s="1105">
        <f t="shared" si="1"/>
        <v>0</v>
      </c>
      <c r="Y13" s="1105">
        <f t="shared" si="1"/>
        <v>0</v>
      </c>
      <c r="Z13" s="1105">
        <f t="shared" si="1"/>
        <v>0</v>
      </c>
      <c r="AA13" s="1105">
        <f t="shared" si="1"/>
        <v>2053.0796211855486</v>
      </c>
      <c r="AB13" s="1105">
        <f t="shared" si="1"/>
        <v>0</v>
      </c>
      <c r="AC13" s="1105">
        <f t="shared" si="1"/>
        <v>0</v>
      </c>
      <c r="AD13" s="1105">
        <f t="shared" si="1"/>
        <v>0</v>
      </c>
      <c r="AE13" s="1105">
        <f t="shared" si="1"/>
        <v>0</v>
      </c>
      <c r="AF13" s="1106">
        <f t="shared" si="1"/>
        <v>0</v>
      </c>
      <c r="AI13" s="473"/>
    </row>
    <row r="14" spans="1:35" ht="13.5" customHeight="1" x14ac:dyDescent="0.15">
      <c r="A14" s="324"/>
      <c r="B14" s="1397"/>
      <c r="C14" s="1396">
        <v>4</v>
      </c>
      <c r="D14" s="472" t="s">
        <v>171</v>
      </c>
      <c r="E14" s="1098">
        <v>405</v>
      </c>
      <c r="F14" s="1099">
        <v>340</v>
      </c>
      <c r="G14" s="1099">
        <v>383</v>
      </c>
      <c r="H14" s="1099">
        <v>389</v>
      </c>
      <c r="I14" s="1099">
        <v>336</v>
      </c>
      <c r="J14" s="1099">
        <v>351</v>
      </c>
      <c r="K14" s="1099">
        <v>386</v>
      </c>
      <c r="L14" s="1099">
        <v>517</v>
      </c>
      <c r="M14" s="1099">
        <v>456</v>
      </c>
      <c r="N14" s="1099">
        <v>363</v>
      </c>
      <c r="O14" s="1099">
        <v>325</v>
      </c>
      <c r="P14" s="1100">
        <v>440</v>
      </c>
      <c r="Q14" s="324"/>
      <c r="R14" s="1397"/>
      <c r="S14" s="1396">
        <v>4</v>
      </c>
      <c r="T14" s="332" t="s">
        <v>171</v>
      </c>
      <c r="U14" s="1098">
        <v>0</v>
      </c>
      <c r="V14" s="1099">
        <v>0</v>
      </c>
      <c r="W14" s="1099">
        <v>0</v>
      </c>
      <c r="X14" s="1099">
        <v>0</v>
      </c>
      <c r="Y14" s="1099">
        <v>0</v>
      </c>
      <c r="Z14" s="1099">
        <v>0</v>
      </c>
      <c r="AA14" s="1099">
        <v>0</v>
      </c>
      <c r="AB14" s="1099">
        <v>0</v>
      </c>
      <c r="AC14" s="1099">
        <v>0</v>
      </c>
      <c r="AD14" s="1099">
        <v>1</v>
      </c>
      <c r="AE14" s="1099">
        <v>0</v>
      </c>
      <c r="AF14" s="1100">
        <v>0</v>
      </c>
      <c r="AI14" s="473"/>
    </row>
    <row r="15" spans="1:35" ht="13.5" customHeight="1" x14ac:dyDescent="0.15">
      <c r="A15" s="324"/>
      <c r="B15" s="1397"/>
      <c r="C15" s="1397"/>
      <c r="D15" s="474" t="s">
        <v>169</v>
      </c>
      <c r="E15" s="1190">
        <v>190198.50000000003</v>
      </c>
      <c r="F15" s="1191">
        <v>158711.90000000002</v>
      </c>
      <c r="G15" s="1191">
        <v>177345.80000000002</v>
      </c>
      <c r="H15" s="1191">
        <v>181649.4</v>
      </c>
      <c r="I15" s="1191">
        <v>155876.90000000002</v>
      </c>
      <c r="J15" s="1191">
        <v>162959.80000000005</v>
      </c>
      <c r="K15" s="1191">
        <v>178103.8</v>
      </c>
      <c r="L15" s="1191">
        <v>245902.19999999992</v>
      </c>
      <c r="M15" s="1191">
        <v>219457.59999999998</v>
      </c>
      <c r="N15" s="1191">
        <v>171149</v>
      </c>
      <c r="O15" s="1191">
        <v>151614.10000000003</v>
      </c>
      <c r="P15" s="1192">
        <v>204824.30000000002</v>
      </c>
      <c r="Q15" s="324"/>
      <c r="R15" s="1397"/>
      <c r="S15" s="1397"/>
      <c r="T15" s="335" t="s">
        <v>169</v>
      </c>
      <c r="U15" s="1190">
        <v>0</v>
      </c>
      <c r="V15" s="1191">
        <v>0</v>
      </c>
      <c r="W15" s="1191">
        <v>0</v>
      </c>
      <c r="X15" s="1191">
        <v>0</v>
      </c>
      <c r="Y15" s="1191">
        <v>0</v>
      </c>
      <c r="Z15" s="1191">
        <v>0</v>
      </c>
      <c r="AA15" s="1191">
        <v>0</v>
      </c>
      <c r="AB15" s="1191">
        <v>0</v>
      </c>
      <c r="AC15" s="1191">
        <v>0</v>
      </c>
      <c r="AD15" s="1191">
        <v>383.7</v>
      </c>
      <c r="AE15" s="1191">
        <v>0</v>
      </c>
      <c r="AF15" s="1192">
        <v>0</v>
      </c>
      <c r="AI15" s="473"/>
    </row>
    <row r="16" spans="1:35" ht="13.5" customHeight="1" x14ac:dyDescent="0.15">
      <c r="A16" s="324"/>
      <c r="B16" s="1397"/>
      <c r="C16" s="1397"/>
      <c r="D16" s="474" t="s">
        <v>170</v>
      </c>
      <c r="E16" s="1101">
        <v>480372534</v>
      </c>
      <c r="F16" s="1102">
        <v>370035081</v>
      </c>
      <c r="G16" s="1102">
        <v>418608653</v>
      </c>
      <c r="H16" s="1102">
        <v>422349012</v>
      </c>
      <c r="I16" s="1102">
        <v>348784654</v>
      </c>
      <c r="J16" s="1102">
        <v>372112225</v>
      </c>
      <c r="K16" s="1102">
        <v>418617004</v>
      </c>
      <c r="L16" s="1102">
        <v>605032098</v>
      </c>
      <c r="M16" s="1102">
        <v>573889060</v>
      </c>
      <c r="N16" s="1102">
        <v>411623632</v>
      </c>
      <c r="O16" s="1102">
        <v>351739682</v>
      </c>
      <c r="P16" s="1103">
        <v>477471240</v>
      </c>
      <c r="Q16" s="324"/>
      <c r="R16" s="1397"/>
      <c r="S16" s="1397"/>
      <c r="T16" s="335" t="s">
        <v>170</v>
      </c>
      <c r="U16" s="1101">
        <v>0</v>
      </c>
      <c r="V16" s="1102">
        <v>0</v>
      </c>
      <c r="W16" s="1102">
        <v>0</v>
      </c>
      <c r="X16" s="1102">
        <v>0</v>
      </c>
      <c r="Y16" s="1102">
        <v>0</v>
      </c>
      <c r="Z16" s="1102">
        <v>0</v>
      </c>
      <c r="AA16" s="1102">
        <v>0</v>
      </c>
      <c r="AB16" s="1102">
        <v>0</v>
      </c>
      <c r="AC16" s="1102">
        <v>0</v>
      </c>
      <c r="AD16" s="1102">
        <v>622008</v>
      </c>
      <c r="AE16" s="1102">
        <v>0</v>
      </c>
      <c r="AF16" s="1103">
        <v>0</v>
      </c>
      <c r="AI16" s="473"/>
    </row>
    <row r="17" spans="1:35" ht="15.6" customHeight="1" x14ac:dyDescent="0.15">
      <c r="A17" s="324"/>
      <c r="B17" s="1397"/>
      <c r="C17" s="1398"/>
      <c r="D17" s="475" t="s">
        <v>172</v>
      </c>
      <c r="E17" s="1104">
        <f t="shared" ref="E17:P17" si="2">IF(E15 = 0, 0, E16/E15)</f>
        <v>2525.637867806528</v>
      </c>
      <c r="F17" s="1105">
        <f t="shared" si="2"/>
        <v>2331.4892015028486</v>
      </c>
      <c r="G17" s="1105">
        <f t="shared" si="2"/>
        <v>2360.4091723626948</v>
      </c>
      <c r="H17" s="1105">
        <f t="shared" si="2"/>
        <v>2325.0779358478476</v>
      </c>
      <c r="I17" s="1105">
        <f t="shared" si="2"/>
        <v>2237.5647321700644</v>
      </c>
      <c r="J17" s="1105">
        <f t="shared" si="2"/>
        <v>2283.4602460238652</v>
      </c>
      <c r="K17" s="1105">
        <f t="shared" si="2"/>
        <v>2350.4102888315692</v>
      </c>
      <c r="L17" s="1105">
        <f t="shared" si="2"/>
        <v>2460.4582553551786</v>
      </c>
      <c r="M17" s="1105">
        <f t="shared" si="2"/>
        <v>2615.0338835383241</v>
      </c>
      <c r="N17" s="1105">
        <f t="shared" si="2"/>
        <v>2405.0601055220891</v>
      </c>
      <c r="O17" s="1105">
        <f t="shared" si="2"/>
        <v>2319.966823666136</v>
      </c>
      <c r="P17" s="1106">
        <f t="shared" si="2"/>
        <v>2331.1259455054892</v>
      </c>
      <c r="Q17" s="324"/>
      <c r="R17" s="1397"/>
      <c r="S17" s="1398"/>
      <c r="T17" s="337" t="s">
        <v>172</v>
      </c>
      <c r="U17" s="1104">
        <f t="shared" ref="U17:AF17" si="3">IF(U15 = 0, 0, U16/U15)</f>
        <v>0</v>
      </c>
      <c r="V17" s="1105">
        <f t="shared" si="3"/>
        <v>0</v>
      </c>
      <c r="W17" s="1105">
        <f t="shared" si="3"/>
        <v>0</v>
      </c>
      <c r="X17" s="1105">
        <f t="shared" si="3"/>
        <v>0</v>
      </c>
      <c r="Y17" s="1105">
        <f t="shared" si="3"/>
        <v>0</v>
      </c>
      <c r="Z17" s="1105">
        <f t="shared" si="3"/>
        <v>0</v>
      </c>
      <c r="AA17" s="1105">
        <f t="shared" si="3"/>
        <v>0</v>
      </c>
      <c r="AB17" s="1105">
        <f t="shared" si="3"/>
        <v>0</v>
      </c>
      <c r="AC17" s="1105">
        <f t="shared" si="3"/>
        <v>0</v>
      </c>
      <c r="AD17" s="1105">
        <f t="shared" si="3"/>
        <v>1621.0789679437062</v>
      </c>
      <c r="AE17" s="1105">
        <f t="shared" si="3"/>
        <v>0</v>
      </c>
      <c r="AF17" s="1106">
        <f t="shared" si="3"/>
        <v>0</v>
      </c>
      <c r="AI17" s="473"/>
    </row>
    <row r="18" spans="1:35" ht="13.5" customHeight="1" x14ac:dyDescent="0.15">
      <c r="A18" s="324"/>
      <c r="B18" s="1397"/>
      <c r="C18" s="1396">
        <v>3</v>
      </c>
      <c r="D18" s="472" t="s">
        <v>171</v>
      </c>
      <c r="E18" s="1098">
        <v>247</v>
      </c>
      <c r="F18" s="1099">
        <v>206</v>
      </c>
      <c r="G18" s="1099">
        <v>193</v>
      </c>
      <c r="H18" s="1099">
        <v>218</v>
      </c>
      <c r="I18" s="1099">
        <v>169</v>
      </c>
      <c r="J18" s="1099">
        <v>177</v>
      </c>
      <c r="K18" s="1099">
        <v>253</v>
      </c>
      <c r="L18" s="1099">
        <v>248</v>
      </c>
      <c r="M18" s="1099">
        <v>240</v>
      </c>
      <c r="N18" s="1099">
        <v>200</v>
      </c>
      <c r="O18" s="1099">
        <v>172</v>
      </c>
      <c r="P18" s="1100">
        <v>227</v>
      </c>
      <c r="Q18" s="324"/>
      <c r="R18" s="1397"/>
      <c r="S18" s="1396">
        <v>3</v>
      </c>
      <c r="T18" s="332" t="s">
        <v>171</v>
      </c>
      <c r="U18" s="1098">
        <v>1</v>
      </c>
      <c r="V18" s="1099">
        <v>1</v>
      </c>
      <c r="W18" s="1099">
        <v>1</v>
      </c>
      <c r="X18" s="1099">
        <v>0</v>
      </c>
      <c r="Y18" s="1099">
        <v>1</v>
      </c>
      <c r="Z18" s="1099">
        <v>0</v>
      </c>
      <c r="AA18" s="1099">
        <v>3</v>
      </c>
      <c r="AB18" s="1099">
        <v>1</v>
      </c>
      <c r="AC18" s="1099">
        <v>1</v>
      </c>
      <c r="AD18" s="1099">
        <v>2</v>
      </c>
      <c r="AE18" s="1099">
        <v>1</v>
      </c>
      <c r="AF18" s="1100">
        <v>1</v>
      </c>
      <c r="AI18" s="473"/>
    </row>
    <row r="19" spans="1:35" ht="13.5" customHeight="1" x14ac:dyDescent="0.15">
      <c r="A19" s="324"/>
      <c r="B19" s="1397"/>
      <c r="C19" s="1397"/>
      <c r="D19" s="474" t="s">
        <v>169</v>
      </c>
      <c r="E19" s="1190">
        <v>107249.19999999998</v>
      </c>
      <c r="F19" s="1191">
        <v>88061.5</v>
      </c>
      <c r="G19" s="1191">
        <v>83616.400000000009</v>
      </c>
      <c r="H19" s="1191">
        <v>93734.900000000009</v>
      </c>
      <c r="I19" s="1191">
        <v>71864.800000000003</v>
      </c>
      <c r="J19" s="1191">
        <v>77837.799999999988</v>
      </c>
      <c r="K19" s="1191">
        <v>108324.59999999999</v>
      </c>
      <c r="L19" s="1191">
        <v>110971.3</v>
      </c>
      <c r="M19" s="1191">
        <v>108644.50000000001</v>
      </c>
      <c r="N19" s="1191">
        <v>89535.7</v>
      </c>
      <c r="O19" s="1191">
        <v>77807.300000000017</v>
      </c>
      <c r="P19" s="1192">
        <v>100562.2</v>
      </c>
      <c r="Q19" s="324"/>
      <c r="R19" s="1397"/>
      <c r="S19" s="1397"/>
      <c r="T19" s="335" t="s">
        <v>169</v>
      </c>
      <c r="U19" s="1190">
        <v>460.4</v>
      </c>
      <c r="V19" s="1191">
        <v>394.5</v>
      </c>
      <c r="W19" s="1191">
        <v>608.79999999999995</v>
      </c>
      <c r="X19" s="1191">
        <v>0</v>
      </c>
      <c r="Y19" s="1191">
        <v>570.70000000000005</v>
      </c>
      <c r="Z19" s="1191">
        <v>0</v>
      </c>
      <c r="AA19" s="1191">
        <v>1066.7</v>
      </c>
      <c r="AB19" s="1191">
        <v>430.6</v>
      </c>
      <c r="AC19" s="1191">
        <v>315.8</v>
      </c>
      <c r="AD19" s="1191">
        <v>917.7</v>
      </c>
      <c r="AE19" s="1191">
        <v>240.1</v>
      </c>
      <c r="AF19" s="1192">
        <v>427.7</v>
      </c>
      <c r="AI19" s="473"/>
    </row>
    <row r="20" spans="1:35" ht="13.5" customHeight="1" x14ac:dyDescent="0.15">
      <c r="A20" s="324"/>
      <c r="B20" s="1397"/>
      <c r="C20" s="1397"/>
      <c r="D20" s="474" t="s">
        <v>170</v>
      </c>
      <c r="E20" s="1190">
        <v>218193122</v>
      </c>
      <c r="F20" s="1191">
        <v>165666722</v>
      </c>
      <c r="G20" s="1191">
        <v>161184447</v>
      </c>
      <c r="H20" s="1191">
        <v>174263298</v>
      </c>
      <c r="I20" s="1191">
        <v>127346923</v>
      </c>
      <c r="J20" s="1191">
        <v>149244077</v>
      </c>
      <c r="K20" s="1191">
        <v>205345062</v>
      </c>
      <c r="L20" s="1191">
        <v>227909105</v>
      </c>
      <c r="M20" s="1191">
        <v>235582947</v>
      </c>
      <c r="N20" s="1191">
        <v>178049481</v>
      </c>
      <c r="O20" s="1191">
        <v>152594998</v>
      </c>
      <c r="P20" s="1192">
        <v>192420473</v>
      </c>
      <c r="Q20" s="324"/>
      <c r="R20" s="1397"/>
      <c r="S20" s="1397"/>
      <c r="T20" s="335" t="s">
        <v>170</v>
      </c>
      <c r="U20" s="1190">
        <v>631485</v>
      </c>
      <c r="V20" s="1191">
        <v>528314</v>
      </c>
      <c r="W20" s="1191">
        <v>815962</v>
      </c>
      <c r="X20" s="1191">
        <v>0</v>
      </c>
      <c r="Y20" s="1191">
        <v>986785</v>
      </c>
      <c r="Z20" s="1191">
        <v>0</v>
      </c>
      <c r="AA20" s="1191">
        <v>1533144</v>
      </c>
      <c r="AB20" s="1191">
        <v>801742</v>
      </c>
      <c r="AC20" s="1191">
        <v>706343</v>
      </c>
      <c r="AD20" s="1191">
        <v>1555396</v>
      </c>
      <c r="AE20" s="1191">
        <v>351362</v>
      </c>
      <c r="AF20" s="1192">
        <v>643910</v>
      </c>
      <c r="AI20" s="473"/>
    </row>
    <row r="21" spans="1:35" ht="15.6" customHeight="1" x14ac:dyDescent="0.15">
      <c r="A21" s="324"/>
      <c r="B21" s="1397"/>
      <c r="C21" s="1398"/>
      <c r="D21" s="475" t="s">
        <v>172</v>
      </c>
      <c r="E21" s="1104">
        <f t="shared" ref="E21:P21" si="4">IF(E19 = 0, 0, E20/E19)</f>
        <v>2034.4498793464197</v>
      </c>
      <c r="F21" s="1105">
        <f t="shared" si="4"/>
        <v>1881.2616410122471</v>
      </c>
      <c r="G21" s="1105">
        <f t="shared" si="4"/>
        <v>1927.6654699317357</v>
      </c>
      <c r="H21" s="1105">
        <f t="shared" si="4"/>
        <v>1859.1079523208537</v>
      </c>
      <c r="I21" s="1105">
        <f t="shared" si="4"/>
        <v>1772.0347513664547</v>
      </c>
      <c r="J21" s="1105">
        <f t="shared" si="4"/>
        <v>1917.3727546256448</v>
      </c>
      <c r="K21" s="1105">
        <f t="shared" si="4"/>
        <v>1895.6456982070556</v>
      </c>
      <c r="L21" s="1105">
        <f t="shared" si="4"/>
        <v>2053.766199008212</v>
      </c>
      <c r="M21" s="1105">
        <f t="shared" si="4"/>
        <v>2168.3835537003711</v>
      </c>
      <c r="N21" s="1105">
        <f t="shared" si="4"/>
        <v>1988.5864632766595</v>
      </c>
      <c r="O21" s="1105">
        <f t="shared" si="4"/>
        <v>1961.1912763969444</v>
      </c>
      <c r="P21" s="1106">
        <f t="shared" si="4"/>
        <v>1913.4473291157115</v>
      </c>
      <c r="Q21" s="324"/>
      <c r="R21" s="1397"/>
      <c r="S21" s="1398"/>
      <c r="T21" s="337" t="s">
        <v>172</v>
      </c>
      <c r="U21" s="1104">
        <f t="shared" ref="U21:AF21" si="5">IF(U19 = 0, 0, U20/U19)</f>
        <v>1371.6007819287577</v>
      </c>
      <c r="V21" s="1105">
        <f t="shared" si="5"/>
        <v>1339.1989860583017</v>
      </c>
      <c r="W21" s="1105">
        <f t="shared" si="5"/>
        <v>1340.279237844941</v>
      </c>
      <c r="X21" s="1105">
        <f t="shared" si="5"/>
        <v>0</v>
      </c>
      <c r="Y21" s="1105">
        <f t="shared" si="5"/>
        <v>1729.0783248642017</v>
      </c>
      <c r="Z21" s="1105">
        <f t="shared" si="5"/>
        <v>0</v>
      </c>
      <c r="AA21" s="1105">
        <f t="shared" si="5"/>
        <v>1437.2775850754663</v>
      </c>
      <c r="AB21" s="1105">
        <f t="shared" si="5"/>
        <v>1861.9182535996283</v>
      </c>
      <c r="AC21" s="1105">
        <f t="shared" si="5"/>
        <v>2236.6782773907535</v>
      </c>
      <c r="AD21" s="1105">
        <f t="shared" si="5"/>
        <v>1694.8850386836657</v>
      </c>
      <c r="AE21" s="1105">
        <f t="shared" si="5"/>
        <v>1463.3985839233653</v>
      </c>
      <c r="AF21" s="1106">
        <f t="shared" si="5"/>
        <v>1505.5178863689503</v>
      </c>
      <c r="AI21" s="473"/>
    </row>
    <row r="22" spans="1:35" ht="13.5" customHeight="1" x14ac:dyDescent="0.15">
      <c r="A22" s="324"/>
      <c r="B22" s="1397"/>
      <c r="C22" s="1396">
        <v>2</v>
      </c>
      <c r="D22" s="472" t="s">
        <v>171</v>
      </c>
      <c r="E22" s="1098">
        <v>229</v>
      </c>
      <c r="F22" s="1099">
        <v>223</v>
      </c>
      <c r="G22" s="1099">
        <v>217</v>
      </c>
      <c r="H22" s="1099">
        <v>252</v>
      </c>
      <c r="I22" s="1099">
        <v>204</v>
      </c>
      <c r="J22" s="1099">
        <v>216</v>
      </c>
      <c r="K22" s="1099">
        <v>273</v>
      </c>
      <c r="L22" s="1099">
        <v>217</v>
      </c>
      <c r="M22" s="1099">
        <v>179</v>
      </c>
      <c r="N22" s="1099">
        <v>220</v>
      </c>
      <c r="O22" s="1099">
        <v>259</v>
      </c>
      <c r="P22" s="1100">
        <v>250</v>
      </c>
      <c r="Q22" s="324"/>
      <c r="R22" s="1397"/>
      <c r="S22" s="1396">
        <v>2</v>
      </c>
      <c r="T22" s="332" t="s">
        <v>171</v>
      </c>
      <c r="U22" s="1098">
        <v>14</v>
      </c>
      <c r="V22" s="1099">
        <v>9</v>
      </c>
      <c r="W22" s="1099">
        <v>3</v>
      </c>
      <c r="X22" s="1099">
        <v>8</v>
      </c>
      <c r="Y22" s="1099">
        <v>4</v>
      </c>
      <c r="Z22" s="1099">
        <v>10</v>
      </c>
      <c r="AA22" s="1099">
        <v>12</v>
      </c>
      <c r="AB22" s="1099">
        <v>3</v>
      </c>
      <c r="AC22" s="1099">
        <v>9</v>
      </c>
      <c r="AD22" s="1099">
        <v>20</v>
      </c>
      <c r="AE22" s="1099">
        <v>11</v>
      </c>
      <c r="AF22" s="1100">
        <v>7</v>
      </c>
      <c r="AI22" s="473"/>
    </row>
    <row r="23" spans="1:35" ht="13.5" customHeight="1" x14ac:dyDescent="0.15">
      <c r="A23" s="324"/>
      <c r="B23" s="1397"/>
      <c r="C23" s="1397"/>
      <c r="D23" s="474" t="s">
        <v>169</v>
      </c>
      <c r="E23" s="1190">
        <v>91645.6</v>
      </c>
      <c r="F23" s="1191">
        <v>89785.799999999988</v>
      </c>
      <c r="G23" s="1191">
        <v>84876.999999999985</v>
      </c>
      <c r="H23" s="1191">
        <v>98798.900000000009</v>
      </c>
      <c r="I23" s="1191">
        <v>78521.500000000015</v>
      </c>
      <c r="J23" s="1191">
        <v>84648</v>
      </c>
      <c r="K23" s="1191">
        <v>108628.20000000001</v>
      </c>
      <c r="L23" s="1191">
        <v>89644.2</v>
      </c>
      <c r="M23" s="1191">
        <v>72073.700000000012</v>
      </c>
      <c r="N23" s="1191">
        <v>89840.499999999985</v>
      </c>
      <c r="O23" s="1191">
        <v>103904.9</v>
      </c>
      <c r="P23" s="1192">
        <v>100227.20000000001</v>
      </c>
      <c r="Q23" s="324"/>
      <c r="R23" s="1397"/>
      <c r="S23" s="1397"/>
      <c r="T23" s="335" t="s">
        <v>169</v>
      </c>
      <c r="U23" s="1190">
        <v>4707.0000000000009</v>
      </c>
      <c r="V23" s="1191">
        <v>2793.3</v>
      </c>
      <c r="W23" s="1191">
        <v>801.99999999999989</v>
      </c>
      <c r="X23" s="1191">
        <v>2379.6</v>
      </c>
      <c r="Y23" s="1191">
        <v>1068.5999999999999</v>
      </c>
      <c r="Z23" s="1191">
        <v>2636.7999999999997</v>
      </c>
      <c r="AA23" s="1191">
        <v>3526.0000000000005</v>
      </c>
      <c r="AB23" s="1191">
        <v>1250.9000000000001</v>
      </c>
      <c r="AC23" s="1191">
        <v>2919.2999999999997</v>
      </c>
      <c r="AD23" s="1191">
        <v>5740.4000000000005</v>
      </c>
      <c r="AE23" s="1191">
        <v>3518.8</v>
      </c>
      <c r="AF23" s="1192">
        <v>2627.5</v>
      </c>
      <c r="AI23" s="473"/>
    </row>
    <row r="24" spans="1:35" ht="13.5" customHeight="1" x14ac:dyDescent="0.15">
      <c r="A24" s="324"/>
      <c r="B24" s="1397"/>
      <c r="C24" s="1397"/>
      <c r="D24" s="474" t="s">
        <v>170</v>
      </c>
      <c r="E24" s="1101">
        <v>145985912</v>
      </c>
      <c r="F24" s="1102">
        <v>130253803</v>
      </c>
      <c r="G24" s="1102">
        <v>129023720</v>
      </c>
      <c r="H24" s="1102">
        <v>148040920</v>
      </c>
      <c r="I24" s="1102">
        <v>104721301</v>
      </c>
      <c r="J24" s="1102">
        <v>124212581</v>
      </c>
      <c r="K24" s="1102">
        <v>164025746</v>
      </c>
      <c r="L24" s="1102">
        <v>143964434</v>
      </c>
      <c r="M24" s="1102">
        <v>117653008</v>
      </c>
      <c r="N24" s="1102">
        <v>142741607</v>
      </c>
      <c r="O24" s="1102">
        <v>152652505</v>
      </c>
      <c r="P24" s="1103">
        <v>146841285</v>
      </c>
      <c r="Q24" s="324"/>
      <c r="R24" s="1397"/>
      <c r="S24" s="1397"/>
      <c r="T24" s="335" t="s">
        <v>170</v>
      </c>
      <c r="U24" s="1101">
        <v>6002331</v>
      </c>
      <c r="V24" s="1102">
        <v>3339357</v>
      </c>
      <c r="W24" s="1102">
        <v>877181</v>
      </c>
      <c r="X24" s="1102">
        <v>2586616</v>
      </c>
      <c r="Y24" s="1102">
        <v>1152990</v>
      </c>
      <c r="Z24" s="1102">
        <v>2921655</v>
      </c>
      <c r="AA24" s="1102">
        <v>4018772</v>
      </c>
      <c r="AB24" s="1102">
        <v>1725286</v>
      </c>
      <c r="AC24" s="1102">
        <v>3869683</v>
      </c>
      <c r="AD24" s="1102">
        <v>6813445</v>
      </c>
      <c r="AE24" s="1102">
        <v>4204659</v>
      </c>
      <c r="AF24" s="1103">
        <v>3157449</v>
      </c>
      <c r="AI24" s="473"/>
    </row>
    <row r="25" spans="1:35" ht="15.6" customHeight="1" x14ac:dyDescent="0.15">
      <c r="A25" s="324"/>
      <c r="B25" s="1397"/>
      <c r="C25" s="1398"/>
      <c r="D25" s="475" t="s">
        <v>172</v>
      </c>
      <c r="E25" s="1104">
        <f t="shared" ref="E25:P25" si="6">IF(E23 = 0, 0, E24/E23)</f>
        <v>1592.9396719536999</v>
      </c>
      <c r="F25" s="1105">
        <f t="shared" si="6"/>
        <v>1450.7171846773099</v>
      </c>
      <c r="G25" s="1105">
        <f t="shared" si="6"/>
        <v>1520.1258291409924</v>
      </c>
      <c r="H25" s="1105">
        <f t="shared" si="6"/>
        <v>1498.4065612066529</v>
      </c>
      <c r="I25" s="1105">
        <f t="shared" si="6"/>
        <v>1333.6640410588179</v>
      </c>
      <c r="J25" s="1105">
        <f t="shared" si="6"/>
        <v>1467.4012498818638</v>
      </c>
      <c r="K25" s="1105">
        <f t="shared" si="6"/>
        <v>1509.9738925987911</v>
      </c>
      <c r="L25" s="1105">
        <f t="shared" si="6"/>
        <v>1605.953692486519</v>
      </c>
      <c r="M25" s="1105">
        <f t="shared" si="6"/>
        <v>1632.3986141963017</v>
      </c>
      <c r="N25" s="1105">
        <f t="shared" si="6"/>
        <v>1588.8336218075369</v>
      </c>
      <c r="O25" s="1105">
        <f t="shared" si="6"/>
        <v>1469.1559782069951</v>
      </c>
      <c r="P25" s="1106">
        <f t="shared" si="6"/>
        <v>1465.0841787458892</v>
      </c>
      <c r="Q25" s="324"/>
      <c r="R25" s="1397"/>
      <c r="S25" s="1398"/>
      <c r="T25" s="337" t="s">
        <v>172</v>
      </c>
      <c r="U25" s="1104">
        <f t="shared" ref="U25:AF25" si="7">IF(U23 = 0, 0, U24/U23)</f>
        <v>1275.1924792861694</v>
      </c>
      <c r="V25" s="1105">
        <f t="shared" si="7"/>
        <v>1195.4881323166146</v>
      </c>
      <c r="W25" s="1105">
        <f t="shared" si="7"/>
        <v>1093.7418952618455</v>
      </c>
      <c r="X25" s="1105">
        <f t="shared" si="7"/>
        <v>1086.9961338040007</v>
      </c>
      <c r="Y25" s="1105">
        <f t="shared" si="7"/>
        <v>1078.972487366648</v>
      </c>
      <c r="Z25" s="1105">
        <f t="shared" si="7"/>
        <v>1108.0305673543689</v>
      </c>
      <c r="AA25" s="1105">
        <f t="shared" si="7"/>
        <v>1139.7538287010775</v>
      </c>
      <c r="AB25" s="1105">
        <f t="shared" si="7"/>
        <v>1379.2357502598129</v>
      </c>
      <c r="AC25" s="1105">
        <f t="shared" si="7"/>
        <v>1325.5516733463503</v>
      </c>
      <c r="AD25" s="1105">
        <f t="shared" si="7"/>
        <v>1186.9286112466029</v>
      </c>
      <c r="AE25" s="1105">
        <f t="shared" si="7"/>
        <v>1194.9127543480731</v>
      </c>
      <c r="AF25" s="1106">
        <f t="shared" si="7"/>
        <v>1201.6932445290199</v>
      </c>
      <c r="AI25" s="473"/>
    </row>
    <row r="26" spans="1:35" ht="13.5" customHeight="1" x14ac:dyDescent="0.15">
      <c r="A26" s="324"/>
      <c r="B26" s="1397"/>
      <c r="C26" s="1396">
        <v>1</v>
      </c>
      <c r="D26" s="472" t="s">
        <v>171</v>
      </c>
      <c r="E26" s="1098">
        <v>0</v>
      </c>
      <c r="F26" s="1099">
        <v>0</v>
      </c>
      <c r="G26" s="1099">
        <v>0</v>
      </c>
      <c r="H26" s="1099">
        <v>1</v>
      </c>
      <c r="I26" s="1099">
        <v>0</v>
      </c>
      <c r="J26" s="1099">
        <v>0</v>
      </c>
      <c r="K26" s="1099">
        <v>0</v>
      </c>
      <c r="L26" s="1099">
        <v>0</v>
      </c>
      <c r="M26" s="1099">
        <v>0</v>
      </c>
      <c r="N26" s="1099">
        <v>0</v>
      </c>
      <c r="O26" s="1099">
        <v>0</v>
      </c>
      <c r="P26" s="1100">
        <v>0</v>
      </c>
      <c r="Q26" s="324"/>
      <c r="R26" s="1397"/>
      <c r="S26" s="1396">
        <v>1</v>
      </c>
      <c r="T26" s="332" t="s">
        <v>171</v>
      </c>
      <c r="U26" s="1098">
        <v>12</v>
      </c>
      <c r="V26" s="1099">
        <v>10</v>
      </c>
      <c r="W26" s="1099">
        <v>20</v>
      </c>
      <c r="X26" s="1099">
        <v>5</v>
      </c>
      <c r="Y26" s="1099">
        <v>15</v>
      </c>
      <c r="Z26" s="1099">
        <v>9</v>
      </c>
      <c r="AA26" s="1099">
        <v>5</v>
      </c>
      <c r="AB26" s="1099">
        <v>12</v>
      </c>
      <c r="AC26" s="1099">
        <v>12</v>
      </c>
      <c r="AD26" s="1099">
        <v>10</v>
      </c>
      <c r="AE26" s="1099">
        <v>5</v>
      </c>
      <c r="AF26" s="1100">
        <v>19</v>
      </c>
      <c r="AI26" s="473"/>
    </row>
    <row r="27" spans="1:35" ht="13.5" customHeight="1" x14ac:dyDescent="0.15">
      <c r="A27" s="324"/>
      <c r="B27" s="1397"/>
      <c r="C27" s="1397"/>
      <c r="D27" s="474" t="s">
        <v>169</v>
      </c>
      <c r="E27" s="1190">
        <v>0</v>
      </c>
      <c r="F27" s="1191">
        <v>0</v>
      </c>
      <c r="G27" s="1191">
        <v>0</v>
      </c>
      <c r="H27" s="1191">
        <v>308.8</v>
      </c>
      <c r="I27" s="1191">
        <v>0</v>
      </c>
      <c r="J27" s="1191">
        <v>0</v>
      </c>
      <c r="K27" s="1191">
        <v>0</v>
      </c>
      <c r="L27" s="1191">
        <v>0</v>
      </c>
      <c r="M27" s="1191">
        <v>0</v>
      </c>
      <c r="N27" s="1191">
        <v>0</v>
      </c>
      <c r="O27" s="1191">
        <v>0</v>
      </c>
      <c r="P27" s="1192">
        <v>0</v>
      </c>
      <c r="Q27" s="324"/>
      <c r="R27" s="1397"/>
      <c r="S27" s="1397"/>
      <c r="T27" s="335" t="s">
        <v>169</v>
      </c>
      <c r="U27" s="1190">
        <v>2232.5</v>
      </c>
      <c r="V27" s="1191">
        <v>2217.7999999999997</v>
      </c>
      <c r="W27" s="1191">
        <v>4238.3</v>
      </c>
      <c r="X27" s="1191">
        <v>1083.1999999999998</v>
      </c>
      <c r="Y27" s="1191">
        <v>3255.7</v>
      </c>
      <c r="Z27" s="1191">
        <v>2554.3000000000002</v>
      </c>
      <c r="AA27" s="1191">
        <v>1096.9000000000001</v>
      </c>
      <c r="AB27" s="1191">
        <v>2919.2999999999997</v>
      </c>
      <c r="AC27" s="1191">
        <v>2327.4</v>
      </c>
      <c r="AD27" s="1191">
        <v>2037.3</v>
      </c>
      <c r="AE27" s="1191">
        <v>1091.0999999999999</v>
      </c>
      <c r="AF27" s="1192">
        <v>4852.8</v>
      </c>
      <c r="AI27" s="473"/>
    </row>
    <row r="28" spans="1:35" ht="13.5" customHeight="1" x14ac:dyDescent="0.15">
      <c r="A28" s="324"/>
      <c r="B28" s="1397"/>
      <c r="C28" s="1397"/>
      <c r="D28" s="474" t="s">
        <v>170</v>
      </c>
      <c r="E28" s="1101">
        <v>0</v>
      </c>
      <c r="F28" s="1102">
        <v>0</v>
      </c>
      <c r="G28" s="1102">
        <v>0</v>
      </c>
      <c r="H28" s="1102">
        <v>304155</v>
      </c>
      <c r="I28" s="1102">
        <v>0</v>
      </c>
      <c r="J28" s="1102">
        <v>0</v>
      </c>
      <c r="K28" s="1102">
        <v>0</v>
      </c>
      <c r="L28" s="1102">
        <v>0</v>
      </c>
      <c r="M28" s="1102">
        <v>0</v>
      </c>
      <c r="N28" s="1102">
        <v>0</v>
      </c>
      <c r="O28" s="1102">
        <v>0</v>
      </c>
      <c r="P28" s="1103">
        <v>0</v>
      </c>
      <c r="Q28" s="324"/>
      <c r="R28" s="1397"/>
      <c r="S28" s="1397"/>
      <c r="T28" s="335" t="s">
        <v>170</v>
      </c>
      <c r="U28" s="1101">
        <v>2163300</v>
      </c>
      <c r="V28" s="1102">
        <v>1583565</v>
      </c>
      <c r="W28" s="1102">
        <v>3861431</v>
      </c>
      <c r="X28" s="1102">
        <v>1099352</v>
      </c>
      <c r="Y28" s="1102">
        <v>2264175</v>
      </c>
      <c r="Z28" s="1102">
        <v>1519897</v>
      </c>
      <c r="AA28" s="1102">
        <v>947918</v>
      </c>
      <c r="AB28" s="1102">
        <v>2560339</v>
      </c>
      <c r="AC28" s="1102">
        <v>2489422</v>
      </c>
      <c r="AD28" s="1102">
        <v>1934242</v>
      </c>
      <c r="AE28" s="1102">
        <v>1012138</v>
      </c>
      <c r="AF28" s="1103">
        <v>3282188</v>
      </c>
      <c r="AI28" s="473"/>
    </row>
    <row r="29" spans="1:35" ht="15.6" customHeight="1" x14ac:dyDescent="0.15">
      <c r="A29" s="324"/>
      <c r="B29" s="1397"/>
      <c r="C29" s="1398"/>
      <c r="D29" s="475" t="s">
        <v>172</v>
      </c>
      <c r="E29" s="1104">
        <f t="shared" ref="E29:P29" si="8">IF(E27=0,0,E28/E27)</f>
        <v>0</v>
      </c>
      <c r="F29" s="1105">
        <f t="shared" si="8"/>
        <v>0</v>
      </c>
      <c r="G29" s="1105">
        <f t="shared" si="8"/>
        <v>0</v>
      </c>
      <c r="H29" s="1105">
        <f t="shared" si="8"/>
        <v>984.95790155440409</v>
      </c>
      <c r="I29" s="1105">
        <f t="shared" si="8"/>
        <v>0</v>
      </c>
      <c r="J29" s="1105">
        <f t="shared" si="8"/>
        <v>0</v>
      </c>
      <c r="K29" s="1105">
        <f t="shared" si="8"/>
        <v>0</v>
      </c>
      <c r="L29" s="1105">
        <f t="shared" si="8"/>
        <v>0</v>
      </c>
      <c r="M29" s="1105">
        <f t="shared" si="8"/>
        <v>0</v>
      </c>
      <c r="N29" s="1105">
        <f t="shared" si="8"/>
        <v>0</v>
      </c>
      <c r="O29" s="1105">
        <f t="shared" si="8"/>
        <v>0</v>
      </c>
      <c r="P29" s="1106">
        <f t="shared" si="8"/>
        <v>0</v>
      </c>
      <c r="Q29" s="324"/>
      <c r="R29" s="1397"/>
      <c r="S29" s="1398"/>
      <c r="T29" s="337" t="s">
        <v>172</v>
      </c>
      <c r="U29" s="1104">
        <f t="shared" ref="U29:AF29" si="9">IF(U27=0,0,U28/U27)</f>
        <v>969.00335946248595</v>
      </c>
      <c r="V29" s="1105">
        <f t="shared" si="9"/>
        <v>714.02516006853648</v>
      </c>
      <c r="W29" s="1105">
        <f t="shared" si="9"/>
        <v>911.08015006016558</v>
      </c>
      <c r="X29" s="1105">
        <f t="shared" si="9"/>
        <v>1014.9113737075334</v>
      </c>
      <c r="Y29" s="1105">
        <f t="shared" si="9"/>
        <v>695.44951930460422</v>
      </c>
      <c r="Z29" s="1105">
        <f t="shared" si="9"/>
        <v>595.03464745722897</v>
      </c>
      <c r="AA29" s="1105">
        <f t="shared" si="9"/>
        <v>864.1790500501412</v>
      </c>
      <c r="AB29" s="1105">
        <f t="shared" si="9"/>
        <v>877.03867365464328</v>
      </c>
      <c r="AC29" s="1105">
        <f t="shared" si="9"/>
        <v>1069.6150210535361</v>
      </c>
      <c r="AD29" s="1105">
        <f t="shared" si="9"/>
        <v>949.41442104746477</v>
      </c>
      <c r="AE29" s="1105">
        <f t="shared" si="9"/>
        <v>927.63083127119432</v>
      </c>
      <c r="AF29" s="1106">
        <f t="shared" si="9"/>
        <v>676.34932410154954</v>
      </c>
      <c r="AI29" s="473"/>
    </row>
    <row r="30" spans="1:35" ht="13.5" customHeight="1" x14ac:dyDescent="0.15">
      <c r="A30" s="324"/>
      <c r="B30" s="1397"/>
      <c r="C30" s="1396" t="s">
        <v>14</v>
      </c>
      <c r="D30" s="472" t="s">
        <v>171</v>
      </c>
      <c r="E30" s="1098">
        <f t="shared" ref="E30:P31" si="10">E10+E14+E18+E22+E26</f>
        <v>1538</v>
      </c>
      <c r="F30" s="1099">
        <f>F10+F14+F18+F22+F26</f>
        <v>1204</v>
      </c>
      <c r="G30" s="1099">
        <f>G10+G14+G18+G22+G26</f>
        <v>1183</v>
      </c>
      <c r="H30" s="1099">
        <f>H10+H14+H18+H22+H26</f>
        <v>1550</v>
      </c>
      <c r="I30" s="1099">
        <f t="shared" si="10"/>
        <v>1153</v>
      </c>
      <c r="J30" s="1099">
        <f t="shared" si="10"/>
        <v>1176</v>
      </c>
      <c r="K30" s="1099">
        <f t="shared" si="10"/>
        <v>1294</v>
      </c>
      <c r="L30" s="1099">
        <f t="shared" si="10"/>
        <v>1594</v>
      </c>
      <c r="M30" s="1099">
        <f t="shared" si="10"/>
        <v>1455</v>
      </c>
      <c r="N30" s="1099">
        <f t="shared" si="10"/>
        <v>1170</v>
      </c>
      <c r="O30" s="1099">
        <f t="shared" si="10"/>
        <v>1121</v>
      </c>
      <c r="P30" s="1100">
        <f t="shared" si="10"/>
        <v>1435</v>
      </c>
      <c r="Q30" s="324"/>
      <c r="R30" s="1397"/>
      <c r="S30" s="1396" t="s">
        <v>14</v>
      </c>
      <c r="T30" s="332" t="s">
        <v>171</v>
      </c>
      <c r="U30" s="1098">
        <f t="shared" ref="U30:U31" si="11">U10+U14+U18+U22+U26</f>
        <v>27</v>
      </c>
      <c r="V30" s="1099">
        <f>V10+V14+V18+V22+V26</f>
        <v>20</v>
      </c>
      <c r="W30" s="1099">
        <f>W10+W14+W18+W22+W26</f>
        <v>24</v>
      </c>
      <c r="X30" s="1099">
        <f>X10+X14+X18+X22+X26</f>
        <v>13</v>
      </c>
      <c r="Y30" s="1099">
        <f t="shared" ref="Y30:AF30" si="12">Y10+Y14+Y18+Y22+Y26</f>
        <v>20</v>
      </c>
      <c r="Z30" s="1099">
        <f t="shared" si="12"/>
        <v>19</v>
      </c>
      <c r="AA30" s="1099">
        <f t="shared" si="12"/>
        <v>21</v>
      </c>
      <c r="AB30" s="1099">
        <f t="shared" si="12"/>
        <v>16</v>
      </c>
      <c r="AC30" s="1099">
        <f t="shared" si="12"/>
        <v>22</v>
      </c>
      <c r="AD30" s="1099">
        <f t="shared" si="12"/>
        <v>33</v>
      </c>
      <c r="AE30" s="1099">
        <f t="shared" si="12"/>
        <v>17</v>
      </c>
      <c r="AF30" s="1100">
        <f t="shared" si="12"/>
        <v>27</v>
      </c>
      <c r="AI30" s="473"/>
    </row>
    <row r="31" spans="1:35" ht="13.5" customHeight="1" x14ac:dyDescent="0.15">
      <c r="A31" s="324"/>
      <c r="B31" s="1397"/>
      <c r="C31" s="1397"/>
      <c r="D31" s="474" t="s">
        <v>169</v>
      </c>
      <c r="E31" s="1190">
        <f t="shared" si="10"/>
        <v>721282.59999999986</v>
      </c>
      <c r="F31" s="1191">
        <f>F11+F15+F19+F23+F27</f>
        <v>553501.69999999995</v>
      </c>
      <c r="G31" s="1191">
        <f t="shared" si="10"/>
        <v>539410.30000000005</v>
      </c>
      <c r="H31" s="1191">
        <f t="shared" si="10"/>
        <v>727673.70000000007</v>
      </c>
      <c r="I31" s="1191">
        <f t="shared" si="10"/>
        <v>525617.90000000014</v>
      </c>
      <c r="J31" s="1191">
        <f t="shared" si="10"/>
        <v>538905.30000000005</v>
      </c>
      <c r="K31" s="1191">
        <f t="shared" si="10"/>
        <v>585120.69999999995</v>
      </c>
      <c r="L31" s="1191">
        <f t="shared" si="10"/>
        <v>757096.1</v>
      </c>
      <c r="M31" s="1191">
        <f t="shared" si="10"/>
        <v>698911.10000000009</v>
      </c>
      <c r="N31" s="1191">
        <f t="shared" si="10"/>
        <v>547619.19999999995</v>
      </c>
      <c r="O31" s="1191">
        <f t="shared" si="10"/>
        <v>518800.30000000005</v>
      </c>
      <c r="P31" s="1192">
        <f>P11+P15+P19+P23+P27</f>
        <v>664040.90000000014</v>
      </c>
      <c r="Q31" s="324"/>
      <c r="R31" s="1397"/>
      <c r="S31" s="1397"/>
      <c r="T31" s="335" t="s">
        <v>169</v>
      </c>
      <c r="U31" s="1190">
        <f t="shared" si="11"/>
        <v>7399.9000000000005</v>
      </c>
      <c r="V31" s="1191">
        <f>V11+V15+V19+V23+V27</f>
        <v>5405.6</v>
      </c>
      <c r="W31" s="1191">
        <f t="shared" ref="W31:AE32" si="13">W11+W15+W19+W23+W27</f>
        <v>5649.1</v>
      </c>
      <c r="X31" s="1191">
        <f t="shared" si="13"/>
        <v>3462.7999999999997</v>
      </c>
      <c r="Y31" s="1191">
        <f t="shared" si="13"/>
        <v>4895</v>
      </c>
      <c r="Z31" s="1191">
        <f t="shared" si="13"/>
        <v>5191.1000000000004</v>
      </c>
      <c r="AA31" s="1191">
        <f t="shared" si="13"/>
        <v>6259.8000000000011</v>
      </c>
      <c r="AB31" s="1191">
        <f t="shared" si="13"/>
        <v>4600.7999999999993</v>
      </c>
      <c r="AC31" s="1191">
        <f t="shared" si="13"/>
        <v>5562.5</v>
      </c>
      <c r="AD31" s="1191">
        <f t="shared" si="13"/>
        <v>9079.1</v>
      </c>
      <c r="AE31" s="1191">
        <f t="shared" si="13"/>
        <v>4850</v>
      </c>
      <c r="AF31" s="1192">
        <f>AF11+AF15+AF19+AF23+AF27</f>
        <v>7908</v>
      </c>
      <c r="AI31" s="473"/>
    </row>
    <row r="32" spans="1:35" ht="13.5" customHeight="1" x14ac:dyDescent="0.15">
      <c r="A32" s="324"/>
      <c r="B32" s="1397"/>
      <c r="C32" s="1397"/>
      <c r="D32" s="474" t="s">
        <v>170</v>
      </c>
      <c r="E32" s="1101">
        <f>E12+E16+E20+E24+E28</f>
        <v>1806805982</v>
      </c>
      <c r="F32" s="1102">
        <f t="shared" ref="F32:O32" si="14">F12+F16+F20+F24+F28</f>
        <v>1243112447</v>
      </c>
      <c r="G32" s="1102">
        <f t="shared" si="14"/>
        <v>1238704383</v>
      </c>
      <c r="H32" s="1102">
        <f t="shared" si="14"/>
        <v>1738873902</v>
      </c>
      <c r="I32" s="1102">
        <f t="shared" si="14"/>
        <v>1155062302</v>
      </c>
      <c r="J32" s="1102">
        <f t="shared" si="14"/>
        <v>1221564725</v>
      </c>
      <c r="K32" s="1102">
        <f t="shared" si="14"/>
        <v>1314868120</v>
      </c>
      <c r="L32" s="1102">
        <f>L12+L16+L20+L24+L28</f>
        <v>1888681837</v>
      </c>
      <c r="M32" s="1102">
        <f t="shared" si="14"/>
        <v>1834161905</v>
      </c>
      <c r="N32" s="1102">
        <f t="shared" si="14"/>
        <v>1287015646</v>
      </c>
      <c r="O32" s="1102">
        <f t="shared" si="14"/>
        <v>1162044245</v>
      </c>
      <c r="P32" s="1103">
        <f>P12+P16+P20+P24+P28</f>
        <v>1522345746</v>
      </c>
      <c r="Q32" s="324"/>
      <c r="R32" s="1397"/>
      <c r="S32" s="1397"/>
      <c r="T32" s="335" t="s">
        <v>170</v>
      </c>
      <c r="U32" s="1101">
        <f>U12+U16+U20+U24+U28</f>
        <v>8797116</v>
      </c>
      <c r="V32" s="1102">
        <f t="shared" ref="V32:AA32" si="15">V12+V16+V20+V24+V28</f>
        <v>5451236</v>
      </c>
      <c r="W32" s="1102">
        <f t="shared" si="15"/>
        <v>5554574</v>
      </c>
      <c r="X32" s="1102">
        <f t="shared" si="15"/>
        <v>3685968</v>
      </c>
      <c r="Y32" s="1102">
        <f t="shared" si="15"/>
        <v>4403950</v>
      </c>
      <c r="Z32" s="1102">
        <f t="shared" si="15"/>
        <v>4441552</v>
      </c>
      <c r="AA32" s="1102">
        <f t="shared" si="15"/>
        <v>7670500</v>
      </c>
      <c r="AB32" s="1102">
        <f>AB12+AB16+AB20+AB24+AB28</f>
        <v>5087367</v>
      </c>
      <c r="AC32" s="1102">
        <f t="shared" si="13"/>
        <v>7065448</v>
      </c>
      <c r="AD32" s="1102">
        <f t="shared" si="13"/>
        <v>10925091</v>
      </c>
      <c r="AE32" s="1102">
        <f t="shared" si="13"/>
        <v>5568159</v>
      </c>
      <c r="AF32" s="1103">
        <f>AF12+AF16+AF20+AF24+AF28</f>
        <v>7083547</v>
      </c>
      <c r="AI32" s="473"/>
    </row>
    <row r="33" spans="1:37" ht="15.6" customHeight="1" x14ac:dyDescent="0.15">
      <c r="A33" s="324"/>
      <c r="B33" s="1398"/>
      <c r="C33" s="1398"/>
      <c r="D33" s="475" t="s">
        <v>172</v>
      </c>
      <c r="E33" s="1104">
        <f t="shared" ref="E33:O33" si="16">IF(E31=0,0,E32/E31)</f>
        <v>2504.9903907289604</v>
      </c>
      <c r="F33" s="1105">
        <f t="shared" si="16"/>
        <v>2245.9053820430904</v>
      </c>
      <c r="G33" s="1105">
        <f t="shared" si="16"/>
        <v>2296.4047646105382</v>
      </c>
      <c r="H33" s="1105">
        <f t="shared" si="16"/>
        <v>2389.6341203481725</v>
      </c>
      <c r="I33" s="1105">
        <f t="shared" si="16"/>
        <v>2197.5322796274627</v>
      </c>
      <c r="J33" s="1105">
        <f t="shared" si="16"/>
        <v>2266.7521083945544</v>
      </c>
      <c r="K33" s="1105">
        <f t="shared" si="16"/>
        <v>2247.1741642365414</v>
      </c>
      <c r="L33" s="1105">
        <f t="shared" si="16"/>
        <v>2494.6395008506847</v>
      </c>
      <c r="M33" s="1105">
        <f>IF(M31=0,0,M32/M31)</f>
        <v>2624.3136001130897</v>
      </c>
      <c r="N33" s="1105">
        <f t="shared" si="16"/>
        <v>2350.2018300307955</v>
      </c>
      <c r="O33" s="1105">
        <f t="shared" si="16"/>
        <v>2239.8681053191372</v>
      </c>
      <c r="P33" s="1106">
        <f>IF(P31=0,0,P32/P31)</f>
        <v>2292.5481638254505</v>
      </c>
      <c r="Q33" s="324"/>
      <c r="R33" s="1398"/>
      <c r="S33" s="1398"/>
      <c r="T33" s="337" t="s">
        <v>172</v>
      </c>
      <c r="U33" s="1104">
        <f t="shared" ref="U33:AB33" si="17">IF(U31=0,0,U32/U31)</f>
        <v>1188.8155245341152</v>
      </c>
      <c r="V33" s="1105">
        <f t="shared" si="17"/>
        <v>1008.4423560751812</v>
      </c>
      <c r="W33" s="1105">
        <f t="shared" si="17"/>
        <v>983.26706909065149</v>
      </c>
      <c r="X33" s="1105">
        <f t="shared" si="17"/>
        <v>1064.4472681067346</v>
      </c>
      <c r="Y33" s="1105">
        <f t="shared" si="17"/>
        <v>899.68335035750761</v>
      </c>
      <c r="Z33" s="1105">
        <f t="shared" si="17"/>
        <v>855.6090231357515</v>
      </c>
      <c r="AA33" s="1105">
        <f t="shared" si="17"/>
        <v>1225.358637656155</v>
      </c>
      <c r="AB33" s="1105">
        <f t="shared" si="17"/>
        <v>1105.7570422535214</v>
      </c>
      <c r="AC33" s="1105">
        <f>IF(AC31=0,0,AC32/AC31)</f>
        <v>1270.1928988764046</v>
      </c>
      <c r="AD33" s="1105">
        <f t="shared" ref="AD33:AE33" si="18">IF(AD31=0,0,AD32/AD31)</f>
        <v>1203.3231267416375</v>
      </c>
      <c r="AE33" s="1105">
        <f t="shared" si="18"/>
        <v>1148.0740206185567</v>
      </c>
      <c r="AF33" s="1106">
        <f>IF(AF31=0,0,AF32/AF31)</f>
        <v>895.74443601416283</v>
      </c>
      <c r="AI33" s="473"/>
    </row>
    <row r="34" spans="1:37" ht="13.15" customHeight="1" x14ac:dyDescent="0.15">
      <c r="B34" s="407"/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  <c r="AF34" s="468"/>
      <c r="AG34" s="43"/>
    </row>
    <row r="35" spans="1:37" ht="13.15" customHeight="1" x14ac:dyDescent="0.15">
      <c r="B35" s="1399" t="s">
        <v>234</v>
      </c>
      <c r="C35" s="1400"/>
      <c r="D35" s="1401"/>
      <c r="E35" s="1423" t="s">
        <v>224</v>
      </c>
      <c r="F35" s="1421" t="s">
        <v>225</v>
      </c>
      <c r="G35" s="1421" t="s">
        <v>87</v>
      </c>
      <c r="H35" s="1421" t="s">
        <v>88</v>
      </c>
      <c r="I35" s="1421" t="s">
        <v>89</v>
      </c>
      <c r="J35" s="1421" t="s">
        <v>90</v>
      </c>
      <c r="K35" s="1421" t="s">
        <v>91</v>
      </c>
      <c r="L35" s="1421" t="s">
        <v>92</v>
      </c>
      <c r="M35" s="1421" t="s">
        <v>93</v>
      </c>
      <c r="N35" s="1421" t="s">
        <v>226</v>
      </c>
      <c r="O35" s="1421" t="s">
        <v>227</v>
      </c>
      <c r="P35" s="1425" t="s">
        <v>228</v>
      </c>
      <c r="R35" s="1399" t="s">
        <v>234</v>
      </c>
      <c r="S35" s="1400"/>
      <c r="T35" s="1401"/>
      <c r="U35" s="1423" t="s">
        <v>224</v>
      </c>
      <c r="V35" s="1421" t="s">
        <v>225</v>
      </c>
      <c r="W35" s="1421" t="s">
        <v>87</v>
      </c>
      <c r="X35" s="1421" t="s">
        <v>88</v>
      </c>
      <c r="Y35" s="1421" t="s">
        <v>89</v>
      </c>
      <c r="Z35" s="1421" t="s">
        <v>90</v>
      </c>
      <c r="AA35" s="1421" t="s">
        <v>91</v>
      </c>
      <c r="AB35" s="1421" t="s">
        <v>92</v>
      </c>
      <c r="AC35" s="1421" t="s">
        <v>93</v>
      </c>
      <c r="AD35" s="1421" t="s">
        <v>226</v>
      </c>
      <c r="AE35" s="1421" t="s">
        <v>227</v>
      </c>
      <c r="AF35" s="1425" t="s">
        <v>228</v>
      </c>
      <c r="AH35" s="1427" t="s">
        <v>14</v>
      </c>
    </row>
    <row r="36" spans="1:37" ht="13.15" customHeight="1" x14ac:dyDescent="0.15">
      <c r="B36" s="1402"/>
      <c r="C36" s="1403"/>
      <c r="D36" s="1404"/>
      <c r="E36" s="1424"/>
      <c r="F36" s="1422"/>
      <c r="G36" s="1422"/>
      <c r="H36" s="1422"/>
      <c r="I36" s="1422"/>
      <c r="J36" s="1422"/>
      <c r="K36" s="1422"/>
      <c r="L36" s="1422"/>
      <c r="M36" s="1422"/>
      <c r="N36" s="1422"/>
      <c r="O36" s="1422"/>
      <c r="P36" s="1426"/>
      <c r="R36" s="1402"/>
      <c r="S36" s="1403"/>
      <c r="T36" s="1404"/>
      <c r="U36" s="1424"/>
      <c r="V36" s="1422"/>
      <c r="W36" s="1422"/>
      <c r="X36" s="1422"/>
      <c r="Y36" s="1422"/>
      <c r="Z36" s="1422"/>
      <c r="AA36" s="1422"/>
      <c r="AB36" s="1422"/>
      <c r="AC36" s="1422"/>
      <c r="AD36" s="1422"/>
      <c r="AE36" s="1422"/>
      <c r="AF36" s="1426"/>
      <c r="AH36" s="1428"/>
      <c r="AJ36" s="204" t="s">
        <v>499</v>
      </c>
    </row>
    <row r="37" spans="1:37" ht="13.5" customHeight="1" x14ac:dyDescent="0.15">
      <c r="B37" s="1396" t="s">
        <v>1</v>
      </c>
      <c r="C37" s="1396">
        <v>5</v>
      </c>
      <c r="D37" s="332" t="s">
        <v>171</v>
      </c>
      <c r="E37" s="1098">
        <v>5</v>
      </c>
      <c r="F37" s="1099">
        <v>9</v>
      </c>
      <c r="G37" s="1099">
        <v>5</v>
      </c>
      <c r="H37" s="1099">
        <v>6</v>
      </c>
      <c r="I37" s="1099">
        <v>8</v>
      </c>
      <c r="J37" s="1099">
        <v>7</v>
      </c>
      <c r="K37" s="1099">
        <v>5</v>
      </c>
      <c r="L37" s="1099">
        <v>7</v>
      </c>
      <c r="M37" s="1099">
        <v>16</v>
      </c>
      <c r="N37" s="1099">
        <v>7</v>
      </c>
      <c r="O37" s="1099">
        <v>6</v>
      </c>
      <c r="P37" s="1100">
        <v>9</v>
      </c>
      <c r="R37" s="1396" t="s">
        <v>14</v>
      </c>
      <c r="S37" s="1396">
        <v>5</v>
      </c>
      <c r="T37" s="332" t="s">
        <v>171</v>
      </c>
      <c r="U37" s="1098">
        <f t="shared" ref="U37:AF39" si="19">E10+E37+U10</f>
        <v>662</v>
      </c>
      <c r="V37" s="1099">
        <f t="shared" si="19"/>
        <v>444</v>
      </c>
      <c r="W37" s="1099">
        <f t="shared" si="19"/>
        <v>395</v>
      </c>
      <c r="X37" s="1099">
        <f t="shared" si="19"/>
        <v>696</v>
      </c>
      <c r="Y37" s="1099">
        <f t="shared" si="19"/>
        <v>452</v>
      </c>
      <c r="Z37" s="1099">
        <f t="shared" si="19"/>
        <v>439</v>
      </c>
      <c r="AA37" s="1099">
        <f t="shared" si="19"/>
        <v>388</v>
      </c>
      <c r="AB37" s="1099">
        <f t="shared" si="19"/>
        <v>619</v>
      </c>
      <c r="AC37" s="1099">
        <f t="shared" si="19"/>
        <v>596</v>
      </c>
      <c r="AD37" s="1099">
        <f t="shared" si="19"/>
        <v>394</v>
      </c>
      <c r="AE37" s="1099">
        <f t="shared" si="19"/>
        <v>371</v>
      </c>
      <c r="AF37" s="1100">
        <f t="shared" si="19"/>
        <v>527</v>
      </c>
      <c r="AH37" s="206">
        <f>SUM(U37:AG37)</f>
        <v>5983</v>
      </c>
      <c r="AI37" s="204">
        <f t="shared" ref="AI37:AI60" si="20">AH37</f>
        <v>5983</v>
      </c>
      <c r="AJ37" s="464">
        <v>887</v>
      </c>
      <c r="AK37" s="204">
        <f>AJ37-AI37</f>
        <v>-5096</v>
      </c>
    </row>
    <row r="38" spans="1:37" ht="13.5" customHeight="1" x14ac:dyDescent="0.15">
      <c r="B38" s="1397"/>
      <c r="C38" s="1397"/>
      <c r="D38" s="335" t="s">
        <v>169</v>
      </c>
      <c r="E38" s="1190">
        <v>2301.6999999999998</v>
      </c>
      <c r="F38" s="1191">
        <v>3931.2999999999997</v>
      </c>
      <c r="G38" s="1191">
        <v>2039.3999999999999</v>
      </c>
      <c r="H38" s="1191">
        <v>2544.7000000000003</v>
      </c>
      <c r="I38" s="1191">
        <v>3883.4</v>
      </c>
      <c r="J38" s="1191">
        <v>3317.4</v>
      </c>
      <c r="K38" s="1191">
        <v>2045.9</v>
      </c>
      <c r="L38" s="1191">
        <v>3602.7000000000003</v>
      </c>
      <c r="M38" s="1191">
        <v>7495.9000000000005</v>
      </c>
      <c r="N38" s="1191">
        <v>3173.4999999999995</v>
      </c>
      <c r="O38" s="1191">
        <v>2966.6</v>
      </c>
      <c r="P38" s="1192">
        <v>4451.3999999999996</v>
      </c>
      <c r="R38" s="1397"/>
      <c r="S38" s="1397"/>
      <c r="T38" s="335" t="s">
        <v>169</v>
      </c>
      <c r="U38" s="1190">
        <f t="shared" si="19"/>
        <v>334490.99999999988</v>
      </c>
      <c r="V38" s="1191">
        <f t="shared" si="19"/>
        <v>220873.80000000002</v>
      </c>
      <c r="W38" s="1191">
        <f t="shared" si="19"/>
        <v>195610.5</v>
      </c>
      <c r="X38" s="1191">
        <f t="shared" si="19"/>
        <v>355726.4</v>
      </c>
      <c r="Y38" s="1191">
        <f t="shared" si="19"/>
        <v>223238.10000000003</v>
      </c>
      <c r="Z38" s="1191">
        <f t="shared" si="19"/>
        <v>216777.1</v>
      </c>
      <c r="AA38" s="1191">
        <f t="shared" si="19"/>
        <v>192680.2</v>
      </c>
      <c r="AB38" s="1191">
        <f t="shared" si="19"/>
        <v>314181.10000000003</v>
      </c>
      <c r="AC38" s="1191">
        <f t="shared" si="19"/>
        <v>306231.2</v>
      </c>
      <c r="AD38" s="1191">
        <f t="shared" si="19"/>
        <v>200267.49999999997</v>
      </c>
      <c r="AE38" s="1191">
        <f t="shared" si="19"/>
        <v>188440.59999999998</v>
      </c>
      <c r="AF38" s="1192">
        <f t="shared" si="19"/>
        <v>262878.60000000009</v>
      </c>
      <c r="AH38" s="203">
        <f>SUM(U38:AG38)</f>
        <v>3011396.1000000006</v>
      </c>
      <c r="AI38" s="204">
        <f t="shared" si="20"/>
        <v>3011396.1000000006</v>
      </c>
      <c r="AJ38" s="464">
        <v>409794</v>
      </c>
      <c r="AK38" s="204">
        <f t="shared" ref="AK38:AK59" si="21">AJ38-AI38</f>
        <v>-2601602.1000000006</v>
      </c>
    </row>
    <row r="39" spans="1:37" ht="13.5" customHeight="1" x14ac:dyDescent="0.15">
      <c r="B39" s="1397"/>
      <c r="C39" s="1397"/>
      <c r="D39" s="335" t="s">
        <v>170</v>
      </c>
      <c r="E39" s="1101">
        <v>5975256</v>
      </c>
      <c r="F39" s="1102">
        <v>9091792</v>
      </c>
      <c r="G39" s="1102">
        <v>5096613</v>
      </c>
      <c r="H39" s="1102">
        <v>6352575</v>
      </c>
      <c r="I39" s="1102">
        <v>8697536</v>
      </c>
      <c r="J39" s="1102">
        <v>7896981</v>
      </c>
      <c r="K39" s="1102">
        <v>4721017</v>
      </c>
      <c r="L39" s="1102">
        <v>9300007</v>
      </c>
      <c r="M39" s="1102">
        <v>19899740</v>
      </c>
      <c r="N39" s="1102">
        <v>7813936</v>
      </c>
      <c r="O39" s="1102">
        <v>7272681</v>
      </c>
      <c r="P39" s="1103">
        <v>10358799</v>
      </c>
      <c r="R39" s="1397"/>
      <c r="S39" s="1397"/>
      <c r="T39" s="335" t="s">
        <v>170</v>
      </c>
      <c r="U39" s="1101">
        <f t="shared" si="19"/>
        <v>968229670</v>
      </c>
      <c r="V39" s="1102">
        <f t="shared" si="19"/>
        <v>586248633</v>
      </c>
      <c r="W39" s="1102">
        <f t="shared" si="19"/>
        <v>534984176</v>
      </c>
      <c r="X39" s="1102">
        <f t="shared" si="19"/>
        <v>1000269092</v>
      </c>
      <c r="Y39" s="1102">
        <f t="shared" si="19"/>
        <v>582906960</v>
      </c>
      <c r="Z39" s="1102">
        <f t="shared" si="19"/>
        <v>583892823</v>
      </c>
      <c r="AA39" s="1102">
        <f t="shared" si="19"/>
        <v>532771991</v>
      </c>
      <c r="AB39" s="1102">
        <f t="shared" si="19"/>
        <v>921076207</v>
      </c>
      <c r="AC39" s="1102">
        <f t="shared" si="19"/>
        <v>926936630</v>
      </c>
      <c r="AD39" s="1102">
        <f t="shared" si="19"/>
        <v>562414862</v>
      </c>
      <c r="AE39" s="1102">
        <f t="shared" si="19"/>
        <v>512329741</v>
      </c>
      <c r="AF39" s="1103">
        <f t="shared" si="19"/>
        <v>715971547</v>
      </c>
      <c r="AH39" s="203">
        <f>SUM(U39:AF39)</f>
        <v>8428032332</v>
      </c>
      <c r="AI39" s="204">
        <f t="shared" si="20"/>
        <v>8428032332</v>
      </c>
      <c r="AJ39" s="464">
        <v>998496801</v>
      </c>
      <c r="AK39" s="204">
        <f t="shared" si="21"/>
        <v>-7429535531</v>
      </c>
    </row>
    <row r="40" spans="1:37" ht="15.6" customHeight="1" x14ac:dyDescent="0.15">
      <c r="B40" s="1397"/>
      <c r="C40" s="1398"/>
      <c r="D40" s="337" t="s">
        <v>172</v>
      </c>
      <c r="E40" s="1104">
        <f t="shared" ref="E40:P40" si="22">IF(E38 = 0, 0, E39/E38)</f>
        <v>2596.0185949515576</v>
      </c>
      <c r="F40" s="1105">
        <f t="shared" si="22"/>
        <v>2312.6680741739374</v>
      </c>
      <c r="G40" s="1105">
        <f t="shared" si="22"/>
        <v>2499.0747278611357</v>
      </c>
      <c r="H40" s="1105">
        <f t="shared" si="22"/>
        <v>2496.3944669312687</v>
      </c>
      <c r="I40" s="1105">
        <f t="shared" si="22"/>
        <v>2239.670391924602</v>
      </c>
      <c r="J40" s="1105">
        <f t="shared" si="22"/>
        <v>2380.4729607523964</v>
      </c>
      <c r="K40" s="1105">
        <f t="shared" si="22"/>
        <v>2307.5502223960116</v>
      </c>
      <c r="L40" s="1105">
        <f t="shared" si="22"/>
        <v>2581.3992283565103</v>
      </c>
      <c r="M40" s="1105">
        <f t="shared" si="22"/>
        <v>2654.749929961712</v>
      </c>
      <c r="N40" s="1105">
        <f t="shared" si="22"/>
        <v>2462.2454703009298</v>
      </c>
      <c r="O40" s="1105">
        <f t="shared" si="22"/>
        <v>2451.520595968449</v>
      </c>
      <c r="P40" s="1106">
        <f t="shared" si="22"/>
        <v>2327.087882463944</v>
      </c>
      <c r="R40" s="1397"/>
      <c r="S40" s="1398"/>
      <c r="T40" s="337" t="s">
        <v>172</v>
      </c>
      <c r="U40" s="1104">
        <f>IF(U38=0,0,U39/U38)</f>
        <v>2894.6359393825255</v>
      </c>
      <c r="V40" s="1105">
        <f>IF(V38=0,0,V39/V38)</f>
        <v>2654.2244168389366</v>
      </c>
      <c r="W40" s="1105">
        <f t="shared" ref="W40:AF40" si="23">IF(W38=0,0,W39/W38)</f>
        <v>2734.9461097435974</v>
      </c>
      <c r="X40" s="1105">
        <f t="shared" si="23"/>
        <v>2811.9057005608802</v>
      </c>
      <c r="Y40" s="1105">
        <f t="shared" si="23"/>
        <v>2611.144603004594</v>
      </c>
      <c r="Z40" s="1105">
        <f t="shared" si="23"/>
        <v>2693.5170873676234</v>
      </c>
      <c r="AA40" s="1105">
        <f t="shared" si="23"/>
        <v>2765.0583246228725</v>
      </c>
      <c r="AB40" s="1105">
        <f t="shared" si="23"/>
        <v>2931.6728695647189</v>
      </c>
      <c r="AC40" s="1105">
        <f t="shared" si="23"/>
        <v>3026.9176687417871</v>
      </c>
      <c r="AD40" s="1105">
        <f t="shared" si="23"/>
        <v>2808.3181844283276</v>
      </c>
      <c r="AE40" s="1105">
        <f t="shared" si="23"/>
        <v>2718.7864027178862</v>
      </c>
      <c r="AF40" s="1106">
        <f t="shared" si="23"/>
        <v>2723.5824711482783</v>
      </c>
      <c r="AH40" s="205">
        <f>IF(AH38=0,"－　　",AH39/AH38)</f>
        <v>2798.7126409574612</v>
      </c>
      <c r="AI40" s="204">
        <f t="shared" si="20"/>
        <v>2798.7126409574612</v>
      </c>
      <c r="AJ40" s="464"/>
      <c r="AK40" s="204"/>
    </row>
    <row r="41" spans="1:37" ht="13.5" customHeight="1" x14ac:dyDescent="0.15">
      <c r="B41" s="1397"/>
      <c r="C41" s="1396">
        <v>4</v>
      </c>
      <c r="D41" s="332" t="s">
        <v>171</v>
      </c>
      <c r="E41" s="1098">
        <v>30</v>
      </c>
      <c r="F41" s="1099">
        <v>29</v>
      </c>
      <c r="G41" s="1099">
        <v>24</v>
      </c>
      <c r="H41" s="1099">
        <v>22</v>
      </c>
      <c r="I41" s="1099">
        <v>25</v>
      </c>
      <c r="J41" s="1099">
        <v>23</v>
      </c>
      <c r="K41" s="1099">
        <v>21</v>
      </c>
      <c r="L41" s="1099">
        <v>35</v>
      </c>
      <c r="M41" s="1099">
        <v>26</v>
      </c>
      <c r="N41" s="1099">
        <v>32</v>
      </c>
      <c r="O41" s="1099">
        <v>25</v>
      </c>
      <c r="P41" s="1100">
        <v>36</v>
      </c>
      <c r="R41" s="1397"/>
      <c r="S41" s="1396">
        <v>4</v>
      </c>
      <c r="T41" s="332" t="s">
        <v>171</v>
      </c>
      <c r="U41" s="1098">
        <f t="shared" ref="U41:AF43" si="24">E14+E41+U14</f>
        <v>435</v>
      </c>
      <c r="V41" s="1099">
        <f t="shared" si="24"/>
        <v>369</v>
      </c>
      <c r="W41" s="1099">
        <f t="shared" si="24"/>
        <v>407</v>
      </c>
      <c r="X41" s="1099">
        <f t="shared" si="24"/>
        <v>411</v>
      </c>
      <c r="Y41" s="1099">
        <f t="shared" si="24"/>
        <v>361</v>
      </c>
      <c r="Z41" s="1099">
        <f t="shared" si="24"/>
        <v>374</v>
      </c>
      <c r="AA41" s="1099">
        <f t="shared" si="24"/>
        <v>407</v>
      </c>
      <c r="AB41" s="1099">
        <f t="shared" si="24"/>
        <v>552</v>
      </c>
      <c r="AC41" s="1099">
        <f t="shared" si="24"/>
        <v>482</v>
      </c>
      <c r="AD41" s="1099">
        <f t="shared" si="24"/>
        <v>396</v>
      </c>
      <c r="AE41" s="1099">
        <f t="shared" si="24"/>
        <v>350</v>
      </c>
      <c r="AF41" s="1100">
        <f t="shared" si="24"/>
        <v>476</v>
      </c>
      <c r="AH41" s="206">
        <f>SUM(U41:AG41)</f>
        <v>5020</v>
      </c>
      <c r="AI41" s="204">
        <f t="shared" si="20"/>
        <v>5020</v>
      </c>
      <c r="AJ41" s="464">
        <v>2942</v>
      </c>
      <c r="AK41" s="204">
        <f t="shared" si="21"/>
        <v>-2078</v>
      </c>
    </row>
    <row r="42" spans="1:37" ht="13.5" customHeight="1" x14ac:dyDescent="0.15">
      <c r="B42" s="1397"/>
      <c r="C42" s="1397"/>
      <c r="D42" s="335" t="s">
        <v>169</v>
      </c>
      <c r="E42" s="1190">
        <v>13954.999999999998</v>
      </c>
      <c r="F42" s="1191">
        <v>12310.099999999999</v>
      </c>
      <c r="G42" s="1191">
        <v>10333.200000000001</v>
      </c>
      <c r="H42" s="1191">
        <v>10055.300000000001</v>
      </c>
      <c r="I42" s="1191">
        <v>10683.6</v>
      </c>
      <c r="J42" s="1191">
        <v>9736.8999999999978</v>
      </c>
      <c r="K42" s="1191">
        <v>9082</v>
      </c>
      <c r="L42" s="1191">
        <v>15581.300000000001</v>
      </c>
      <c r="M42" s="1191">
        <v>11610.699999999999</v>
      </c>
      <c r="N42" s="1191">
        <v>13576.199999999999</v>
      </c>
      <c r="O42" s="1191">
        <v>12032.699999999997</v>
      </c>
      <c r="P42" s="1192">
        <v>16115.5</v>
      </c>
      <c r="R42" s="1397"/>
      <c r="S42" s="1397"/>
      <c r="T42" s="335" t="s">
        <v>169</v>
      </c>
      <c r="U42" s="1190">
        <f t="shared" si="24"/>
        <v>204153.50000000003</v>
      </c>
      <c r="V42" s="1191">
        <f t="shared" si="24"/>
        <v>171022.00000000003</v>
      </c>
      <c r="W42" s="1191">
        <f t="shared" si="24"/>
        <v>187679.00000000003</v>
      </c>
      <c r="X42" s="1191">
        <f t="shared" si="24"/>
        <v>191704.69999999998</v>
      </c>
      <c r="Y42" s="1191">
        <f t="shared" si="24"/>
        <v>166560.50000000003</v>
      </c>
      <c r="Z42" s="1191">
        <f t="shared" si="24"/>
        <v>172696.70000000004</v>
      </c>
      <c r="AA42" s="1191">
        <f t="shared" si="24"/>
        <v>187185.8</v>
      </c>
      <c r="AB42" s="1191">
        <f t="shared" si="24"/>
        <v>261483.49999999991</v>
      </c>
      <c r="AC42" s="1191">
        <f t="shared" si="24"/>
        <v>231068.3</v>
      </c>
      <c r="AD42" s="1191">
        <f t="shared" si="24"/>
        <v>185108.90000000002</v>
      </c>
      <c r="AE42" s="1191">
        <f t="shared" si="24"/>
        <v>163646.80000000005</v>
      </c>
      <c r="AF42" s="1192">
        <f t="shared" si="24"/>
        <v>220939.80000000002</v>
      </c>
      <c r="AH42" s="203">
        <f>SUM(U42:AG42)</f>
        <v>2343249.5</v>
      </c>
      <c r="AI42" s="204">
        <f>AH42</f>
        <v>2343249.5</v>
      </c>
      <c r="AJ42" s="464">
        <v>1301276.5</v>
      </c>
      <c r="AK42" s="204">
        <f t="shared" si="21"/>
        <v>-1041973</v>
      </c>
    </row>
    <row r="43" spans="1:37" ht="13.5" customHeight="1" x14ac:dyDescent="0.15">
      <c r="B43" s="1397"/>
      <c r="C43" s="1397"/>
      <c r="D43" s="335" t="s">
        <v>170</v>
      </c>
      <c r="E43" s="1101">
        <v>32149014</v>
      </c>
      <c r="F43" s="1102">
        <v>25869289</v>
      </c>
      <c r="G43" s="1102">
        <v>20650154</v>
      </c>
      <c r="H43" s="1102">
        <v>20801054</v>
      </c>
      <c r="I43" s="1102">
        <v>21615133</v>
      </c>
      <c r="J43" s="1102">
        <v>19885758</v>
      </c>
      <c r="K43" s="1102">
        <v>16614982</v>
      </c>
      <c r="L43" s="1102">
        <v>33145010</v>
      </c>
      <c r="M43" s="1102">
        <v>27704474</v>
      </c>
      <c r="N43" s="1102">
        <v>27528633</v>
      </c>
      <c r="O43" s="1102">
        <v>25837218</v>
      </c>
      <c r="P43" s="1103">
        <v>32267196</v>
      </c>
      <c r="R43" s="1397"/>
      <c r="S43" s="1397"/>
      <c r="T43" s="335" t="s">
        <v>170</v>
      </c>
      <c r="U43" s="1101">
        <f t="shared" si="24"/>
        <v>512521548</v>
      </c>
      <c r="V43" s="1102">
        <f t="shared" si="24"/>
        <v>395904370</v>
      </c>
      <c r="W43" s="1102">
        <f t="shared" si="24"/>
        <v>439258807</v>
      </c>
      <c r="X43" s="1102">
        <f t="shared" si="24"/>
        <v>443150066</v>
      </c>
      <c r="Y43" s="1102">
        <f t="shared" si="24"/>
        <v>370399787</v>
      </c>
      <c r="Z43" s="1102">
        <f t="shared" si="24"/>
        <v>391997983</v>
      </c>
      <c r="AA43" s="1102">
        <f t="shared" si="24"/>
        <v>435231986</v>
      </c>
      <c r="AB43" s="1102">
        <f t="shared" si="24"/>
        <v>638177108</v>
      </c>
      <c r="AC43" s="1102">
        <f t="shared" si="24"/>
        <v>601593534</v>
      </c>
      <c r="AD43" s="1102">
        <f t="shared" si="24"/>
        <v>439774273</v>
      </c>
      <c r="AE43" s="1102">
        <f t="shared" si="24"/>
        <v>377576900</v>
      </c>
      <c r="AF43" s="1103">
        <f t="shared" si="24"/>
        <v>509738436</v>
      </c>
      <c r="AH43" s="203">
        <f>SUM(U43:AF43)</f>
        <v>5555324798</v>
      </c>
      <c r="AI43" s="204">
        <f t="shared" si="20"/>
        <v>5555324798</v>
      </c>
      <c r="AJ43" s="464">
        <v>2673640200</v>
      </c>
      <c r="AK43" s="204">
        <f t="shared" si="21"/>
        <v>-2881684598</v>
      </c>
    </row>
    <row r="44" spans="1:37" ht="15.6" customHeight="1" x14ac:dyDescent="0.15">
      <c r="B44" s="1397"/>
      <c r="C44" s="1398"/>
      <c r="D44" s="337" t="s">
        <v>172</v>
      </c>
      <c r="E44" s="1104">
        <f t="shared" ref="E44:P44" si="25">IF(E42 = 0, 0, E43/E42)</f>
        <v>2303.7630956646367</v>
      </c>
      <c r="F44" s="1105">
        <f t="shared" si="25"/>
        <v>2101.4686314489732</v>
      </c>
      <c r="G44" s="1105">
        <f t="shared" si="25"/>
        <v>1998.4277861649825</v>
      </c>
      <c r="H44" s="1105">
        <f t="shared" si="25"/>
        <v>2068.6656787962565</v>
      </c>
      <c r="I44" s="1105">
        <f t="shared" si="25"/>
        <v>2023.2068778314426</v>
      </c>
      <c r="J44" s="1105">
        <f t="shared" si="25"/>
        <v>2042.30894843328</v>
      </c>
      <c r="K44" s="1105">
        <f t="shared" si="25"/>
        <v>1829.4408720546135</v>
      </c>
      <c r="L44" s="1105">
        <f t="shared" si="25"/>
        <v>2127.2300770795759</v>
      </c>
      <c r="M44" s="1105">
        <f t="shared" si="25"/>
        <v>2386.1157380691952</v>
      </c>
      <c r="N44" s="1105">
        <f t="shared" si="25"/>
        <v>2027.7126883811377</v>
      </c>
      <c r="O44" s="1105">
        <f t="shared" si="25"/>
        <v>2147.250243087587</v>
      </c>
      <c r="P44" s="1106">
        <f t="shared" si="25"/>
        <v>2002.2460364245603</v>
      </c>
      <c r="R44" s="1397"/>
      <c r="S44" s="1398"/>
      <c r="T44" s="337" t="s">
        <v>172</v>
      </c>
      <c r="U44" s="1104">
        <f>IF(U42=0,0,U43/U42)</f>
        <v>2510.4715226532971</v>
      </c>
      <c r="V44" s="1105">
        <f>IF(V42=0,0,V43/V42)</f>
        <v>2314.9324063570766</v>
      </c>
      <c r="W44" s="1105">
        <f t="shared" ref="W44:AF44" si="26">IF(W42=0,0,W43/W42)</f>
        <v>2340.4792597999772</v>
      </c>
      <c r="X44" s="1105">
        <f t="shared" si="26"/>
        <v>2311.6285933521717</v>
      </c>
      <c r="Y44" s="1105">
        <f t="shared" si="26"/>
        <v>2223.8152923412208</v>
      </c>
      <c r="Z44" s="1105">
        <f t="shared" si="26"/>
        <v>2269.8637727298778</v>
      </c>
      <c r="AA44" s="1105">
        <f t="shared" si="26"/>
        <v>2325.1335624817698</v>
      </c>
      <c r="AB44" s="1105">
        <f t="shared" si="26"/>
        <v>2440.6018276487816</v>
      </c>
      <c r="AC44" s="1105">
        <f t="shared" si="26"/>
        <v>2603.5312243176586</v>
      </c>
      <c r="AD44" s="1105">
        <f t="shared" si="26"/>
        <v>2375.7597446692189</v>
      </c>
      <c r="AE44" s="1105">
        <f t="shared" si="26"/>
        <v>2307.2672365118042</v>
      </c>
      <c r="AF44" s="1106">
        <f t="shared" si="26"/>
        <v>2307.1372201839595</v>
      </c>
      <c r="AH44" s="205">
        <f>IF(AH42=0,"－　　",AH43/AH42)</f>
        <v>2370.7781855922726</v>
      </c>
      <c r="AI44" s="204">
        <f t="shared" si="20"/>
        <v>2370.7781855922726</v>
      </c>
      <c r="AJ44" s="464"/>
      <c r="AK44" s="204"/>
    </row>
    <row r="45" spans="1:37" ht="13.5" customHeight="1" x14ac:dyDescent="0.15">
      <c r="B45" s="1397"/>
      <c r="C45" s="1396">
        <v>3</v>
      </c>
      <c r="D45" s="332" t="s">
        <v>171</v>
      </c>
      <c r="E45" s="1098">
        <v>53</v>
      </c>
      <c r="F45" s="1099">
        <v>48</v>
      </c>
      <c r="G45" s="1099">
        <v>56</v>
      </c>
      <c r="H45" s="1099">
        <v>52</v>
      </c>
      <c r="I45" s="1099">
        <v>39</v>
      </c>
      <c r="J45" s="1099">
        <v>47</v>
      </c>
      <c r="K45" s="1099">
        <v>61</v>
      </c>
      <c r="L45" s="1099">
        <v>51</v>
      </c>
      <c r="M45" s="1099">
        <v>59</v>
      </c>
      <c r="N45" s="1099">
        <v>72</v>
      </c>
      <c r="O45" s="1099">
        <v>50</v>
      </c>
      <c r="P45" s="1100">
        <v>70</v>
      </c>
      <c r="R45" s="1397"/>
      <c r="S45" s="1396">
        <v>3</v>
      </c>
      <c r="T45" s="332" t="s">
        <v>171</v>
      </c>
      <c r="U45" s="1098">
        <f t="shared" ref="U45:AF47" si="27">E18+E45+U18</f>
        <v>301</v>
      </c>
      <c r="V45" s="1099">
        <f t="shared" si="27"/>
        <v>255</v>
      </c>
      <c r="W45" s="1099">
        <f t="shared" si="27"/>
        <v>250</v>
      </c>
      <c r="X45" s="1099">
        <f t="shared" si="27"/>
        <v>270</v>
      </c>
      <c r="Y45" s="1099">
        <f t="shared" si="27"/>
        <v>209</v>
      </c>
      <c r="Z45" s="1099">
        <f t="shared" si="27"/>
        <v>224</v>
      </c>
      <c r="AA45" s="1099">
        <f t="shared" si="27"/>
        <v>317</v>
      </c>
      <c r="AB45" s="1099">
        <f t="shared" si="27"/>
        <v>300</v>
      </c>
      <c r="AC45" s="1099">
        <f t="shared" si="27"/>
        <v>300</v>
      </c>
      <c r="AD45" s="1099">
        <f t="shared" si="27"/>
        <v>274</v>
      </c>
      <c r="AE45" s="1099">
        <f t="shared" si="27"/>
        <v>223</v>
      </c>
      <c r="AF45" s="1100">
        <f t="shared" si="27"/>
        <v>298</v>
      </c>
      <c r="AH45" s="206">
        <f>SUM(U45:AG45)</f>
        <v>3221</v>
      </c>
      <c r="AI45" s="204">
        <f t="shared" si="20"/>
        <v>3221</v>
      </c>
      <c r="AJ45" s="464">
        <v>2780</v>
      </c>
      <c r="AK45" s="204">
        <f t="shared" si="21"/>
        <v>-441</v>
      </c>
    </row>
    <row r="46" spans="1:37" ht="13.5" customHeight="1" x14ac:dyDescent="0.15">
      <c r="B46" s="1397"/>
      <c r="C46" s="1397"/>
      <c r="D46" s="335" t="s">
        <v>169</v>
      </c>
      <c r="E46" s="1190">
        <v>21523.300000000003</v>
      </c>
      <c r="F46" s="1191">
        <v>18983</v>
      </c>
      <c r="G46" s="1191">
        <v>22678.899999999994</v>
      </c>
      <c r="H46" s="1191">
        <v>21019.200000000001</v>
      </c>
      <c r="I46" s="1191">
        <v>14939.6</v>
      </c>
      <c r="J46" s="1191">
        <v>18571</v>
      </c>
      <c r="K46" s="1191">
        <v>24234.9</v>
      </c>
      <c r="L46" s="1191">
        <v>21054.800000000007</v>
      </c>
      <c r="M46" s="1191">
        <v>24873.399999999994</v>
      </c>
      <c r="N46" s="1191">
        <v>29613.600000000006</v>
      </c>
      <c r="O46" s="1191">
        <v>21718.000000000004</v>
      </c>
      <c r="P46" s="1192">
        <v>29548.800000000003</v>
      </c>
      <c r="R46" s="1397"/>
      <c r="S46" s="1397"/>
      <c r="T46" s="335" t="s">
        <v>169</v>
      </c>
      <c r="U46" s="1190">
        <f t="shared" si="27"/>
        <v>129232.89999999998</v>
      </c>
      <c r="V46" s="1191">
        <f t="shared" si="27"/>
        <v>107439</v>
      </c>
      <c r="W46" s="1191">
        <f t="shared" si="27"/>
        <v>106904.1</v>
      </c>
      <c r="X46" s="1191">
        <f t="shared" si="27"/>
        <v>114754.1</v>
      </c>
      <c r="Y46" s="1191">
        <f t="shared" si="27"/>
        <v>87375.1</v>
      </c>
      <c r="Z46" s="1191">
        <f t="shared" si="27"/>
        <v>96408.799999999988</v>
      </c>
      <c r="AA46" s="1191">
        <f t="shared" si="27"/>
        <v>133626.20000000001</v>
      </c>
      <c r="AB46" s="1191">
        <f t="shared" si="27"/>
        <v>132456.70000000001</v>
      </c>
      <c r="AC46" s="1191">
        <f t="shared" si="27"/>
        <v>133833.70000000001</v>
      </c>
      <c r="AD46" s="1191">
        <f t="shared" si="27"/>
        <v>120067</v>
      </c>
      <c r="AE46" s="1191">
        <f t="shared" si="27"/>
        <v>99765.400000000023</v>
      </c>
      <c r="AF46" s="1192">
        <f t="shared" si="27"/>
        <v>130538.7</v>
      </c>
      <c r="AH46" s="203">
        <f>SUM(U46:AG46)</f>
        <v>1392401.7</v>
      </c>
      <c r="AI46" s="204">
        <f t="shared" si="20"/>
        <v>1392401.7</v>
      </c>
      <c r="AJ46" s="464">
        <v>1172923</v>
      </c>
      <c r="AK46" s="204">
        <f t="shared" si="21"/>
        <v>-219478.69999999995</v>
      </c>
    </row>
    <row r="47" spans="1:37" ht="13.5" customHeight="1" x14ac:dyDescent="0.15">
      <c r="B47" s="1397"/>
      <c r="C47" s="1397"/>
      <c r="D47" s="335" t="s">
        <v>170</v>
      </c>
      <c r="E47" s="1190">
        <v>40698824</v>
      </c>
      <c r="F47" s="1191">
        <v>31348645</v>
      </c>
      <c r="G47" s="1191">
        <v>39362303</v>
      </c>
      <c r="H47" s="1191">
        <v>34908407</v>
      </c>
      <c r="I47" s="1191">
        <v>22142174</v>
      </c>
      <c r="J47" s="1191">
        <v>29756411</v>
      </c>
      <c r="K47" s="1191">
        <v>39177459</v>
      </c>
      <c r="L47" s="1191">
        <v>36916588</v>
      </c>
      <c r="M47" s="1191">
        <v>47446407</v>
      </c>
      <c r="N47" s="1191">
        <v>52815571</v>
      </c>
      <c r="O47" s="1191">
        <v>37358537</v>
      </c>
      <c r="P47" s="1192">
        <v>48664306</v>
      </c>
      <c r="R47" s="1397"/>
      <c r="S47" s="1397"/>
      <c r="T47" s="335" t="s">
        <v>170</v>
      </c>
      <c r="U47" s="1190">
        <f t="shared" si="27"/>
        <v>259523431</v>
      </c>
      <c r="V47" s="1191">
        <f t="shared" si="27"/>
        <v>197543681</v>
      </c>
      <c r="W47" s="1191">
        <f t="shared" si="27"/>
        <v>201362712</v>
      </c>
      <c r="X47" s="1191">
        <f t="shared" si="27"/>
        <v>209171705</v>
      </c>
      <c r="Y47" s="1191">
        <f t="shared" si="27"/>
        <v>150475882</v>
      </c>
      <c r="Z47" s="1191">
        <f t="shared" si="27"/>
        <v>179000488</v>
      </c>
      <c r="AA47" s="1191">
        <f t="shared" si="27"/>
        <v>246055665</v>
      </c>
      <c r="AB47" s="1191">
        <f t="shared" si="27"/>
        <v>265627435</v>
      </c>
      <c r="AC47" s="1191">
        <f t="shared" si="27"/>
        <v>283735697</v>
      </c>
      <c r="AD47" s="1191">
        <f t="shared" si="27"/>
        <v>232420448</v>
      </c>
      <c r="AE47" s="1191">
        <f t="shared" si="27"/>
        <v>190304897</v>
      </c>
      <c r="AF47" s="1192">
        <f t="shared" si="27"/>
        <v>241728689</v>
      </c>
      <c r="AH47" s="203">
        <f>SUM(U47:AF47)</f>
        <v>2656950730</v>
      </c>
      <c r="AI47" s="204">
        <f t="shared" si="20"/>
        <v>2656950730</v>
      </c>
      <c r="AJ47" s="464">
        <v>2060749303</v>
      </c>
      <c r="AK47" s="204">
        <f t="shared" si="21"/>
        <v>-596201427</v>
      </c>
    </row>
    <row r="48" spans="1:37" ht="15.6" customHeight="1" x14ac:dyDescent="0.15">
      <c r="B48" s="1397"/>
      <c r="C48" s="1398"/>
      <c r="D48" s="337" t="s">
        <v>172</v>
      </c>
      <c r="E48" s="1104">
        <f t="shared" ref="E48:P48" si="28">IF(E46 = 0, 0, E47/E46)</f>
        <v>1890.9193292850071</v>
      </c>
      <c r="F48" s="1105">
        <f t="shared" si="28"/>
        <v>1651.4062582310489</v>
      </c>
      <c r="G48" s="1105">
        <f t="shared" si="28"/>
        <v>1735.6354585098929</v>
      </c>
      <c r="H48" s="1105">
        <f t="shared" si="28"/>
        <v>1660.7866617188095</v>
      </c>
      <c r="I48" s="1105">
        <f t="shared" si="28"/>
        <v>1482.1129079761172</v>
      </c>
      <c r="J48" s="1105">
        <f t="shared" si="28"/>
        <v>1602.305260890636</v>
      </c>
      <c r="K48" s="1105">
        <f t="shared" si="28"/>
        <v>1616.5719272619237</v>
      </c>
      <c r="L48" s="1105">
        <f t="shared" si="28"/>
        <v>1753.3573341945773</v>
      </c>
      <c r="M48" s="1105">
        <f t="shared" si="28"/>
        <v>1907.5159407238259</v>
      </c>
      <c r="N48" s="1105">
        <f t="shared" si="28"/>
        <v>1783.4903895507466</v>
      </c>
      <c r="O48" s="1105">
        <f t="shared" si="28"/>
        <v>1720.1647020904315</v>
      </c>
      <c r="P48" s="1106">
        <f t="shared" si="28"/>
        <v>1646.9131064544074</v>
      </c>
      <c r="R48" s="1397"/>
      <c r="S48" s="1398"/>
      <c r="T48" s="337" t="s">
        <v>172</v>
      </c>
      <c r="U48" s="1104">
        <f>IF(U46=0,0,U47/U46)</f>
        <v>2008.183914467601</v>
      </c>
      <c r="V48" s="1105">
        <f>IF(V46=0,0,V47/V46)</f>
        <v>1838.658969275589</v>
      </c>
      <c r="W48" s="1105">
        <f t="shared" ref="W48:AF48" si="29">IF(W46=0,0,W47/W46)</f>
        <v>1883.5826876611841</v>
      </c>
      <c r="X48" s="1105">
        <f t="shared" si="29"/>
        <v>1822.7819746745431</v>
      </c>
      <c r="Y48" s="1105">
        <f t="shared" si="29"/>
        <v>1722.1826584461705</v>
      </c>
      <c r="Z48" s="1105">
        <f t="shared" si="29"/>
        <v>1856.6820456223916</v>
      </c>
      <c r="AA48" s="1105">
        <f t="shared" si="29"/>
        <v>1841.3729118990136</v>
      </c>
      <c r="AB48" s="1105">
        <f t="shared" si="29"/>
        <v>2005.390705037948</v>
      </c>
      <c r="AC48" s="1105">
        <f t="shared" si="29"/>
        <v>2120.0616660826081</v>
      </c>
      <c r="AD48" s="1105">
        <f t="shared" si="29"/>
        <v>1935.7562694162425</v>
      </c>
      <c r="AE48" s="1105">
        <f t="shared" si="29"/>
        <v>1907.5240213540962</v>
      </c>
      <c r="AF48" s="1106">
        <f t="shared" si="29"/>
        <v>1851.777970823978</v>
      </c>
      <c r="AH48" s="205">
        <f>IF(AH46=0,"－　　",AH47/AH46)</f>
        <v>1908.1783152088942</v>
      </c>
      <c r="AI48" s="204">
        <f t="shared" si="20"/>
        <v>1908.1783152088942</v>
      </c>
      <c r="AJ48" s="464"/>
      <c r="AK48" s="204"/>
    </row>
    <row r="49" spans="1:37" ht="13.5" customHeight="1" x14ac:dyDescent="0.15">
      <c r="B49" s="1397"/>
      <c r="C49" s="1396">
        <v>2</v>
      </c>
      <c r="D49" s="332" t="s">
        <v>171</v>
      </c>
      <c r="E49" s="1098">
        <v>241</v>
      </c>
      <c r="F49" s="1099">
        <v>242</v>
      </c>
      <c r="G49" s="1099">
        <v>239</v>
      </c>
      <c r="H49" s="1099">
        <v>214</v>
      </c>
      <c r="I49" s="1099">
        <v>167</v>
      </c>
      <c r="J49" s="1099">
        <v>243</v>
      </c>
      <c r="K49" s="1099">
        <v>222</v>
      </c>
      <c r="L49" s="1099">
        <v>252</v>
      </c>
      <c r="M49" s="1099">
        <v>217</v>
      </c>
      <c r="N49" s="1099">
        <v>247</v>
      </c>
      <c r="O49" s="1099">
        <v>231</v>
      </c>
      <c r="P49" s="1100">
        <v>299</v>
      </c>
      <c r="R49" s="1397"/>
      <c r="S49" s="1396">
        <v>2</v>
      </c>
      <c r="T49" s="332" t="s">
        <v>171</v>
      </c>
      <c r="U49" s="1098">
        <f t="shared" ref="U49:AF51" si="30">E22+E49+U22</f>
        <v>484</v>
      </c>
      <c r="V49" s="1099">
        <f t="shared" si="30"/>
        <v>474</v>
      </c>
      <c r="W49" s="1099">
        <f t="shared" si="30"/>
        <v>459</v>
      </c>
      <c r="X49" s="1099">
        <f t="shared" si="30"/>
        <v>474</v>
      </c>
      <c r="Y49" s="1099">
        <f t="shared" si="30"/>
        <v>375</v>
      </c>
      <c r="Z49" s="1099">
        <f t="shared" si="30"/>
        <v>469</v>
      </c>
      <c r="AA49" s="1099">
        <f t="shared" si="30"/>
        <v>507</v>
      </c>
      <c r="AB49" s="1099">
        <f t="shared" si="30"/>
        <v>472</v>
      </c>
      <c r="AC49" s="1099">
        <f t="shared" si="30"/>
        <v>405</v>
      </c>
      <c r="AD49" s="1099">
        <f t="shared" si="30"/>
        <v>487</v>
      </c>
      <c r="AE49" s="1099">
        <f t="shared" si="30"/>
        <v>501</v>
      </c>
      <c r="AF49" s="1100">
        <f t="shared" si="30"/>
        <v>556</v>
      </c>
      <c r="AH49" s="206">
        <f>SUM(U49:AG49)</f>
        <v>5663</v>
      </c>
      <c r="AI49" s="204">
        <f t="shared" si="20"/>
        <v>5663</v>
      </c>
      <c r="AJ49" s="464">
        <v>1787</v>
      </c>
      <c r="AK49" s="204">
        <f t="shared" si="21"/>
        <v>-3876</v>
      </c>
    </row>
    <row r="50" spans="1:37" ht="13.5" customHeight="1" x14ac:dyDescent="0.15">
      <c r="B50" s="1397"/>
      <c r="C50" s="1397"/>
      <c r="D50" s="335" t="s">
        <v>169</v>
      </c>
      <c r="E50" s="1190">
        <v>87294.7</v>
      </c>
      <c r="F50" s="1191">
        <v>87187</v>
      </c>
      <c r="G50" s="1191">
        <v>83450.000000000015</v>
      </c>
      <c r="H50" s="1191">
        <v>74510.299999999988</v>
      </c>
      <c r="I50" s="1191">
        <v>58298.200000000004</v>
      </c>
      <c r="J50" s="1191">
        <v>87178.099999999991</v>
      </c>
      <c r="K50" s="1191">
        <v>79278.799999999988</v>
      </c>
      <c r="L50" s="1191">
        <v>93076.800000000017</v>
      </c>
      <c r="M50" s="1191">
        <v>78839.7</v>
      </c>
      <c r="N50" s="1191">
        <v>90428.999999999985</v>
      </c>
      <c r="O50" s="1191">
        <v>84602.200000000012</v>
      </c>
      <c r="P50" s="1192">
        <v>107497.99999999997</v>
      </c>
      <c r="R50" s="1397"/>
      <c r="S50" s="1397"/>
      <c r="T50" s="335" t="s">
        <v>169</v>
      </c>
      <c r="U50" s="1190">
        <f t="shared" si="30"/>
        <v>183647.3</v>
      </c>
      <c r="V50" s="1191">
        <f t="shared" si="30"/>
        <v>179766.09999999998</v>
      </c>
      <c r="W50" s="1191">
        <f t="shared" si="30"/>
        <v>169129</v>
      </c>
      <c r="X50" s="1191">
        <f t="shared" si="30"/>
        <v>175688.80000000002</v>
      </c>
      <c r="Y50" s="1191">
        <f t="shared" si="30"/>
        <v>137888.30000000002</v>
      </c>
      <c r="Z50" s="1191">
        <f t="shared" si="30"/>
        <v>174462.89999999997</v>
      </c>
      <c r="AA50" s="1191">
        <f t="shared" si="30"/>
        <v>191433</v>
      </c>
      <c r="AB50" s="1191">
        <f t="shared" si="30"/>
        <v>183971.9</v>
      </c>
      <c r="AC50" s="1191">
        <f t="shared" si="30"/>
        <v>153832.70000000001</v>
      </c>
      <c r="AD50" s="1191">
        <f t="shared" si="30"/>
        <v>186009.89999999997</v>
      </c>
      <c r="AE50" s="1191">
        <f t="shared" si="30"/>
        <v>192025.9</v>
      </c>
      <c r="AF50" s="1192">
        <f t="shared" si="30"/>
        <v>210352.69999999998</v>
      </c>
      <c r="AH50" s="203">
        <f>SUM(U50:AG50)</f>
        <v>2138208.4999999995</v>
      </c>
      <c r="AI50" s="204">
        <f t="shared" si="20"/>
        <v>2138208.4999999995</v>
      </c>
      <c r="AJ50" s="464">
        <v>656764</v>
      </c>
      <c r="AK50" s="204">
        <f t="shared" si="21"/>
        <v>-1481444.4999999995</v>
      </c>
    </row>
    <row r="51" spans="1:37" ht="13.5" customHeight="1" x14ac:dyDescent="0.15">
      <c r="B51" s="1397"/>
      <c r="C51" s="1397"/>
      <c r="D51" s="335" t="s">
        <v>170</v>
      </c>
      <c r="E51" s="1101">
        <v>125696935</v>
      </c>
      <c r="F51" s="1102">
        <v>116001686</v>
      </c>
      <c r="G51" s="1102">
        <v>117835958</v>
      </c>
      <c r="H51" s="1102">
        <v>101653446</v>
      </c>
      <c r="I51" s="1102">
        <v>67690707</v>
      </c>
      <c r="J51" s="1102">
        <v>115119294</v>
      </c>
      <c r="K51" s="1102">
        <v>107518607</v>
      </c>
      <c r="L51" s="1102">
        <v>134207196</v>
      </c>
      <c r="M51" s="1102">
        <v>115436887</v>
      </c>
      <c r="N51" s="1102">
        <v>131843297</v>
      </c>
      <c r="O51" s="1102">
        <v>115653650</v>
      </c>
      <c r="P51" s="1103">
        <v>141288861</v>
      </c>
      <c r="R51" s="1397"/>
      <c r="S51" s="1397"/>
      <c r="T51" s="335" t="s">
        <v>170</v>
      </c>
      <c r="U51" s="1101">
        <f t="shared" si="30"/>
        <v>277685178</v>
      </c>
      <c r="V51" s="1102">
        <f t="shared" si="30"/>
        <v>249594846</v>
      </c>
      <c r="W51" s="1102">
        <f t="shared" si="30"/>
        <v>247736859</v>
      </c>
      <c r="X51" s="1102">
        <f t="shared" si="30"/>
        <v>252280982</v>
      </c>
      <c r="Y51" s="1102">
        <f t="shared" si="30"/>
        <v>173564998</v>
      </c>
      <c r="Z51" s="1102">
        <f t="shared" si="30"/>
        <v>242253530</v>
      </c>
      <c r="AA51" s="1102">
        <f t="shared" si="30"/>
        <v>275563125</v>
      </c>
      <c r="AB51" s="1102">
        <f t="shared" si="30"/>
        <v>279896916</v>
      </c>
      <c r="AC51" s="1102">
        <f t="shared" si="30"/>
        <v>236959578</v>
      </c>
      <c r="AD51" s="1102">
        <f t="shared" si="30"/>
        <v>281398349</v>
      </c>
      <c r="AE51" s="1102">
        <f t="shared" si="30"/>
        <v>272510814</v>
      </c>
      <c r="AF51" s="1103">
        <f t="shared" si="30"/>
        <v>291287595</v>
      </c>
      <c r="AH51" s="203">
        <f>SUM(U51:AF51)</f>
        <v>3080732770</v>
      </c>
      <c r="AI51" s="204">
        <f t="shared" si="20"/>
        <v>3080732770</v>
      </c>
      <c r="AJ51" s="464">
        <v>772616464</v>
      </c>
      <c r="AK51" s="204">
        <f t="shared" si="21"/>
        <v>-2308116306</v>
      </c>
    </row>
    <row r="52" spans="1:37" ht="15.6" customHeight="1" x14ac:dyDescent="0.15">
      <c r="B52" s="1397"/>
      <c r="C52" s="1398"/>
      <c r="D52" s="337" t="s">
        <v>172</v>
      </c>
      <c r="E52" s="1104">
        <f t="shared" ref="E52:P52" si="31">IF(E50 = 0, 0, E51/E50)</f>
        <v>1439.9148516462053</v>
      </c>
      <c r="F52" s="1105">
        <f t="shared" si="31"/>
        <v>1330.4929175221077</v>
      </c>
      <c r="G52" s="1105">
        <f t="shared" si="31"/>
        <v>1412.054619532654</v>
      </c>
      <c r="H52" s="1105">
        <f t="shared" si="31"/>
        <v>1364.2871656670288</v>
      </c>
      <c r="I52" s="1105">
        <f t="shared" si="31"/>
        <v>1161.1114408335077</v>
      </c>
      <c r="J52" s="1105">
        <f t="shared" si="31"/>
        <v>1320.5070310089347</v>
      </c>
      <c r="K52" s="1105">
        <f t="shared" si="31"/>
        <v>1356.208809921442</v>
      </c>
      <c r="L52" s="1105">
        <f t="shared" si="31"/>
        <v>1441.897400856067</v>
      </c>
      <c r="M52" s="1105">
        <f t="shared" si="31"/>
        <v>1464.1974411368892</v>
      </c>
      <c r="N52" s="1105">
        <f t="shared" si="31"/>
        <v>1457.9758373972954</v>
      </c>
      <c r="O52" s="1105">
        <f t="shared" si="31"/>
        <v>1367.0288715896274</v>
      </c>
      <c r="P52" s="1106">
        <f t="shared" si="31"/>
        <v>1314.3394388732818</v>
      </c>
      <c r="R52" s="1397"/>
      <c r="S52" s="1398"/>
      <c r="T52" s="337" t="s">
        <v>172</v>
      </c>
      <c r="U52" s="1104">
        <f t="shared" ref="U52:AF52" si="32">IF(U50=0,0,U51/U50)</f>
        <v>1512.0569591820845</v>
      </c>
      <c r="V52" s="1105">
        <f>IF(V50=0,0,V51/V50)</f>
        <v>1388.4422368844851</v>
      </c>
      <c r="W52" s="1105">
        <f t="shared" si="32"/>
        <v>1464.7804870838236</v>
      </c>
      <c r="X52" s="1105">
        <f t="shared" si="32"/>
        <v>1435.9536976745244</v>
      </c>
      <c r="Y52" s="1105">
        <f t="shared" si="32"/>
        <v>1258.7362234504303</v>
      </c>
      <c r="Z52" s="1105">
        <f t="shared" si="32"/>
        <v>1388.5675980394687</v>
      </c>
      <c r="AA52" s="1105">
        <f t="shared" si="32"/>
        <v>1439.4755606400151</v>
      </c>
      <c r="AB52" s="1105">
        <f t="shared" si="32"/>
        <v>1521.4112372596032</v>
      </c>
      <c r="AC52" s="1105">
        <f t="shared" si="32"/>
        <v>1540.371962528123</v>
      </c>
      <c r="AD52" s="1105">
        <f t="shared" si="32"/>
        <v>1512.8138287263207</v>
      </c>
      <c r="AE52" s="1105">
        <f t="shared" si="32"/>
        <v>1419.1357207543358</v>
      </c>
      <c r="AF52" s="1106">
        <f t="shared" si="32"/>
        <v>1384.7580515962002</v>
      </c>
      <c r="AH52" s="205">
        <f>IF(AH50=0,"－　　",AH51/AH50)</f>
        <v>1440.8009181518082</v>
      </c>
      <c r="AI52" s="204">
        <f t="shared" si="20"/>
        <v>1440.8009181518082</v>
      </c>
      <c r="AJ52" s="464"/>
      <c r="AK52" s="204"/>
    </row>
    <row r="53" spans="1:37" ht="13.5" customHeight="1" x14ac:dyDescent="0.15">
      <c r="B53" s="1397"/>
      <c r="C53" s="1396">
        <v>1</v>
      </c>
      <c r="D53" s="332" t="s">
        <v>171</v>
      </c>
      <c r="E53" s="1098">
        <v>3</v>
      </c>
      <c r="F53" s="1099">
        <v>0</v>
      </c>
      <c r="G53" s="1099">
        <v>2</v>
      </c>
      <c r="H53" s="1099">
        <v>1</v>
      </c>
      <c r="I53" s="1099">
        <v>1</v>
      </c>
      <c r="J53" s="1099">
        <v>0</v>
      </c>
      <c r="K53" s="1099">
        <v>4</v>
      </c>
      <c r="L53" s="1099">
        <v>1</v>
      </c>
      <c r="M53" s="1099">
        <v>0</v>
      </c>
      <c r="N53" s="1099">
        <v>4</v>
      </c>
      <c r="O53" s="1099">
        <v>2</v>
      </c>
      <c r="P53" s="1100">
        <v>3</v>
      </c>
      <c r="R53" s="1397"/>
      <c r="S53" s="1396">
        <v>1</v>
      </c>
      <c r="T53" s="332" t="s">
        <v>171</v>
      </c>
      <c r="U53" s="1098">
        <f t="shared" ref="U53:AF55" si="33">E26+E53+U26</f>
        <v>15</v>
      </c>
      <c r="V53" s="1099">
        <f t="shared" si="33"/>
        <v>10</v>
      </c>
      <c r="W53" s="1099">
        <f t="shared" si="33"/>
        <v>22</v>
      </c>
      <c r="X53" s="1099">
        <f t="shared" si="33"/>
        <v>7</v>
      </c>
      <c r="Y53" s="1099">
        <f t="shared" si="33"/>
        <v>16</v>
      </c>
      <c r="Z53" s="1099">
        <f t="shared" si="33"/>
        <v>9</v>
      </c>
      <c r="AA53" s="1099">
        <f t="shared" si="33"/>
        <v>9</v>
      </c>
      <c r="AB53" s="1099">
        <f t="shared" si="33"/>
        <v>13</v>
      </c>
      <c r="AC53" s="1099">
        <f t="shared" si="33"/>
        <v>12</v>
      </c>
      <c r="AD53" s="1099">
        <f t="shared" si="33"/>
        <v>14</v>
      </c>
      <c r="AE53" s="1099">
        <f t="shared" si="33"/>
        <v>7</v>
      </c>
      <c r="AF53" s="1100">
        <f t="shared" si="33"/>
        <v>22</v>
      </c>
      <c r="AH53" s="206">
        <f>SUM(U53:AG53)</f>
        <v>156</v>
      </c>
      <c r="AI53" s="204">
        <f t="shared" si="20"/>
        <v>156</v>
      </c>
      <c r="AJ53" s="464">
        <v>279</v>
      </c>
      <c r="AK53" s="204">
        <f t="shared" si="21"/>
        <v>123</v>
      </c>
    </row>
    <row r="54" spans="1:37" ht="13.5" customHeight="1" x14ac:dyDescent="0.15">
      <c r="B54" s="1397"/>
      <c r="C54" s="1397"/>
      <c r="D54" s="335" t="s">
        <v>169</v>
      </c>
      <c r="E54" s="1190">
        <v>750.5</v>
      </c>
      <c r="F54" s="1191">
        <v>0</v>
      </c>
      <c r="G54" s="1191">
        <v>474.20000000000005</v>
      </c>
      <c r="H54" s="1191">
        <v>330.6</v>
      </c>
      <c r="I54" s="1191">
        <v>263.39999999999998</v>
      </c>
      <c r="J54" s="1191">
        <v>0</v>
      </c>
      <c r="K54" s="1191">
        <v>1112.3</v>
      </c>
      <c r="L54" s="1191">
        <v>286.2</v>
      </c>
      <c r="M54" s="1191">
        <v>0</v>
      </c>
      <c r="N54" s="1191">
        <v>1182.5</v>
      </c>
      <c r="O54" s="1191">
        <v>556.4</v>
      </c>
      <c r="P54" s="1192">
        <v>804.8</v>
      </c>
      <c r="R54" s="1397"/>
      <c r="S54" s="1397"/>
      <c r="T54" s="335" t="s">
        <v>169</v>
      </c>
      <c r="U54" s="1190">
        <f t="shared" si="33"/>
        <v>2983</v>
      </c>
      <c r="V54" s="1191">
        <f t="shared" si="33"/>
        <v>2217.7999999999997</v>
      </c>
      <c r="W54" s="1191">
        <f t="shared" si="33"/>
        <v>4712.5</v>
      </c>
      <c r="X54" s="1191">
        <f t="shared" si="33"/>
        <v>1722.6</v>
      </c>
      <c r="Y54" s="1191">
        <f t="shared" si="33"/>
        <v>3519.1</v>
      </c>
      <c r="Z54" s="1191">
        <f t="shared" si="33"/>
        <v>2554.3000000000002</v>
      </c>
      <c r="AA54" s="1191">
        <f t="shared" si="33"/>
        <v>2209.1999999999998</v>
      </c>
      <c r="AB54" s="1191">
        <f t="shared" si="33"/>
        <v>3205.4999999999995</v>
      </c>
      <c r="AC54" s="1191">
        <f t="shared" si="33"/>
        <v>2327.4</v>
      </c>
      <c r="AD54" s="1191">
        <f t="shared" si="33"/>
        <v>3219.8</v>
      </c>
      <c r="AE54" s="1191">
        <f t="shared" si="33"/>
        <v>1647.5</v>
      </c>
      <c r="AF54" s="1192">
        <f t="shared" si="33"/>
        <v>5657.6</v>
      </c>
      <c r="AH54" s="203">
        <f>SUM(U54:AG54)</f>
        <v>35976.300000000003</v>
      </c>
      <c r="AI54" s="204">
        <f t="shared" si="20"/>
        <v>35976.300000000003</v>
      </c>
      <c r="AJ54" s="464">
        <v>70169.5</v>
      </c>
      <c r="AK54" s="204">
        <f t="shared" si="21"/>
        <v>34193.199999999997</v>
      </c>
    </row>
    <row r="55" spans="1:37" ht="13.5" customHeight="1" x14ac:dyDescent="0.15">
      <c r="B55" s="1397"/>
      <c r="C55" s="1397"/>
      <c r="D55" s="335" t="s">
        <v>170</v>
      </c>
      <c r="E55" s="1101">
        <v>808562</v>
      </c>
      <c r="F55" s="1102">
        <v>0</v>
      </c>
      <c r="G55" s="1102">
        <v>494150</v>
      </c>
      <c r="H55" s="1102">
        <v>359904</v>
      </c>
      <c r="I55" s="1102">
        <v>173243</v>
      </c>
      <c r="J55" s="1102">
        <v>0</v>
      </c>
      <c r="K55" s="1102">
        <v>1031436</v>
      </c>
      <c r="L55" s="1102">
        <v>225021</v>
      </c>
      <c r="M55" s="1102">
        <v>0</v>
      </c>
      <c r="N55" s="1102">
        <v>1370668</v>
      </c>
      <c r="O55" s="1102">
        <v>608415</v>
      </c>
      <c r="P55" s="1103">
        <v>862302</v>
      </c>
      <c r="R55" s="1397"/>
      <c r="S55" s="1397"/>
      <c r="T55" s="335" t="s">
        <v>170</v>
      </c>
      <c r="U55" s="1101">
        <f t="shared" si="33"/>
        <v>2971862</v>
      </c>
      <c r="V55" s="1102">
        <f t="shared" si="33"/>
        <v>1583565</v>
      </c>
      <c r="W55" s="1102">
        <f t="shared" si="33"/>
        <v>4355581</v>
      </c>
      <c r="X55" s="1102">
        <f t="shared" si="33"/>
        <v>1763411</v>
      </c>
      <c r="Y55" s="1102">
        <f t="shared" si="33"/>
        <v>2437418</v>
      </c>
      <c r="Z55" s="1102">
        <f t="shared" si="33"/>
        <v>1519897</v>
      </c>
      <c r="AA55" s="1102">
        <f t="shared" si="33"/>
        <v>1979354</v>
      </c>
      <c r="AB55" s="1102">
        <f t="shared" si="33"/>
        <v>2785360</v>
      </c>
      <c r="AC55" s="1102">
        <f t="shared" si="33"/>
        <v>2489422</v>
      </c>
      <c r="AD55" s="1102">
        <f t="shared" si="33"/>
        <v>3304910</v>
      </c>
      <c r="AE55" s="1102">
        <f t="shared" si="33"/>
        <v>1620553</v>
      </c>
      <c r="AF55" s="1103">
        <f t="shared" si="33"/>
        <v>4144490</v>
      </c>
      <c r="AH55" s="203">
        <f>SUM(U55:AF55)</f>
        <v>30955823</v>
      </c>
      <c r="AI55" s="204">
        <f t="shared" si="20"/>
        <v>30955823</v>
      </c>
      <c r="AJ55" s="464">
        <v>38537739</v>
      </c>
      <c r="AK55" s="204">
        <f t="shared" si="21"/>
        <v>7581916</v>
      </c>
    </row>
    <row r="56" spans="1:37" ht="15.6" customHeight="1" x14ac:dyDescent="0.15">
      <c r="B56" s="1397"/>
      <c r="C56" s="1398"/>
      <c r="D56" s="337" t="s">
        <v>172</v>
      </c>
      <c r="E56" s="1104">
        <f t="shared" ref="E56:P56" si="34">IF(E54=0,0,E55/E54)</f>
        <v>1077.3644237175217</v>
      </c>
      <c r="F56" s="1105">
        <f t="shared" si="34"/>
        <v>0</v>
      </c>
      <c r="G56" s="1105">
        <f t="shared" si="34"/>
        <v>1042.0708561788274</v>
      </c>
      <c r="H56" s="1105">
        <f t="shared" si="34"/>
        <v>1088.6388384754989</v>
      </c>
      <c r="I56" s="1105">
        <f t="shared" si="34"/>
        <v>657.7182991647685</v>
      </c>
      <c r="J56" s="1105">
        <f t="shared" si="34"/>
        <v>0</v>
      </c>
      <c r="K56" s="1105">
        <f t="shared" si="34"/>
        <v>927.30018879798615</v>
      </c>
      <c r="L56" s="1105">
        <f t="shared" si="34"/>
        <v>786.23689727463318</v>
      </c>
      <c r="M56" s="1105">
        <f t="shared" si="34"/>
        <v>0</v>
      </c>
      <c r="N56" s="1105">
        <f t="shared" si="34"/>
        <v>1159.1272727272728</v>
      </c>
      <c r="O56" s="1105">
        <f t="shared" si="34"/>
        <v>1093.4849029475199</v>
      </c>
      <c r="P56" s="1106">
        <f t="shared" si="34"/>
        <v>1071.4488071570577</v>
      </c>
      <c r="R56" s="1397"/>
      <c r="S56" s="1398"/>
      <c r="T56" s="337" t="s">
        <v>172</v>
      </c>
      <c r="U56" s="1104">
        <f t="shared" ref="U56:AF56" si="35">IF(U54=0,0,U55/U54)</f>
        <v>996.26617499161921</v>
      </c>
      <c r="V56" s="1105">
        <f>IF(V54=0,0,V55/V54)</f>
        <v>714.02516006853648</v>
      </c>
      <c r="W56" s="1105">
        <f t="shared" si="35"/>
        <v>924.26122015915121</v>
      </c>
      <c r="X56" s="1105">
        <f t="shared" si="35"/>
        <v>1023.6915128294439</v>
      </c>
      <c r="Y56" s="1105">
        <f t="shared" si="35"/>
        <v>692.62538717285668</v>
      </c>
      <c r="Z56" s="1105">
        <f t="shared" si="35"/>
        <v>595.03464745722897</v>
      </c>
      <c r="AA56" s="1105">
        <f t="shared" si="35"/>
        <v>895.95962339308358</v>
      </c>
      <c r="AB56" s="1105">
        <f t="shared" si="35"/>
        <v>868.93152394322271</v>
      </c>
      <c r="AC56" s="1105">
        <f t="shared" si="35"/>
        <v>1069.6150210535361</v>
      </c>
      <c r="AD56" s="1105">
        <f t="shared" si="35"/>
        <v>1026.4333188396795</v>
      </c>
      <c r="AE56" s="1105">
        <f t="shared" si="35"/>
        <v>983.64370257966618</v>
      </c>
      <c r="AF56" s="1106">
        <f t="shared" si="35"/>
        <v>732.55267251131215</v>
      </c>
      <c r="AH56" s="205">
        <f>IF(AH54=0,"－　　",AH55/AH54)</f>
        <v>860.45043542554401</v>
      </c>
      <c r="AI56" s="204">
        <f t="shared" si="20"/>
        <v>860.45043542554401</v>
      </c>
      <c r="AJ56" s="464"/>
      <c r="AK56" s="204"/>
    </row>
    <row r="57" spans="1:37" ht="13.5" customHeight="1" x14ac:dyDescent="0.15">
      <c r="B57" s="1397"/>
      <c r="C57" s="1396" t="s">
        <v>14</v>
      </c>
      <c r="D57" s="332" t="s">
        <v>171</v>
      </c>
      <c r="E57" s="1098">
        <f t="shared" ref="E57:E58" si="36">E37+E41+E45+E49+E53</f>
        <v>332</v>
      </c>
      <c r="F57" s="1099">
        <f>F37+F41+F45+F49+F53</f>
        <v>328</v>
      </c>
      <c r="G57" s="1099">
        <f>G37+G41+G45+G49+G53</f>
        <v>326</v>
      </c>
      <c r="H57" s="1099">
        <f>H37+H41+H45+H49+H53</f>
        <v>295</v>
      </c>
      <c r="I57" s="1099">
        <f t="shared" ref="I57:P57" si="37">I37+I41+I45+I49+I53</f>
        <v>240</v>
      </c>
      <c r="J57" s="1099">
        <f t="shared" si="37"/>
        <v>320</v>
      </c>
      <c r="K57" s="1099">
        <f t="shared" si="37"/>
        <v>313</v>
      </c>
      <c r="L57" s="1099">
        <f t="shared" si="37"/>
        <v>346</v>
      </c>
      <c r="M57" s="1099">
        <f t="shared" si="37"/>
        <v>318</v>
      </c>
      <c r="N57" s="1099">
        <f t="shared" si="37"/>
        <v>362</v>
      </c>
      <c r="O57" s="1099">
        <f t="shared" si="37"/>
        <v>314</v>
      </c>
      <c r="P57" s="1100">
        <f t="shared" si="37"/>
        <v>417</v>
      </c>
      <c r="R57" s="1397"/>
      <c r="S57" s="1396" t="s">
        <v>219</v>
      </c>
      <c r="T57" s="332" t="s">
        <v>171</v>
      </c>
      <c r="U57" s="1098">
        <f t="shared" ref="U57:AF59" si="38">U37+U41+U45+U49+U53</f>
        <v>1897</v>
      </c>
      <c r="V57" s="1099">
        <f t="shared" si="38"/>
        <v>1552</v>
      </c>
      <c r="W57" s="1099">
        <f t="shared" si="38"/>
        <v>1533</v>
      </c>
      <c r="X57" s="1099">
        <f t="shared" si="38"/>
        <v>1858</v>
      </c>
      <c r="Y57" s="1099">
        <f t="shared" si="38"/>
        <v>1413</v>
      </c>
      <c r="Z57" s="1099">
        <f t="shared" si="38"/>
        <v>1515</v>
      </c>
      <c r="AA57" s="1099">
        <f t="shared" si="38"/>
        <v>1628</v>
      </c>
      <c r="AB57" s="1099">
        <f t="shared" si="38"/>
        <v>1956</v>
      </c>
      <c r="AC57" s="1099">
        <f t="shared" si="38"/>
        <v>1795</v>
      </c>
      <c r="AD57" s="1099">
        <f>AD37+AD41+AD45+AD49+AD53</f>
        <v>1565</v>
      </c>
      <c r="AE57" s="1099">
        <f>AE37+AE41+AE45+AE49+AE53</f>
        <v>1452</v>
      </c>
      <c r="AF57" s="1100">
        <f>AF37+AF41+AF45+AF49+AF53</f>
        <v>1879</v>
      </c>
      <c r="AH57" s="206">
        <f>AH37+AH41+AH45+AH49+AH53</f>
        <v>20043</v>
      </c>
      <c r="AI57" s="204">
        <f t="shared" si="20"/>
        <v>20043</v>
      </c>
      <c r="AJ57" s="464">
        <v>8675</v>
      </c>
      <c r="AK57" s="204">
        <f t="shared" si="21"/>
        <v>-11368</v>
      </c>
    </row>
    <row r="58" spans="1:37" ht="13.5" customHeight="1" x14ac:dyDescent="0.15">
      <c r="B58" s="1397"/>
      <c r="C58" s="1397"/>
      <c r="D58" s="335" t="s">
        <v>169</v>
      </c>
      <c r="E58" s="1190">
        <f t="shared" si="36"/>
        <v>125825.2</v>
      </c>
      <c r="F58" s="1191">
        <f>F38+F42+F46+F50+F54</f>
        <v>122411.4</v>
      </c>
      <c r="G58" s="1191">
        <f t="shared" ref="G58:O59" si="39">G38+G42+G46+G50+G54</f>
        <v>118975.7</v>
      </c>
      <c r="H58" s="1191">
        <f t="shared" si="39"/>
        <v>108460.1</v>
      </c>
      <c r="I58" s="1191">
        <f t="shared" si="39"/>
        <v>88068.2</v>
      </c>
      <c r="J58" s="1191">
        <f t="shared" si="39"/>
        <v>118803.4</v>
      </c>
      <c r="K58" s="1191">
        <f t="shared" si="39"/>
        <v>115753.9</v>
      </c>
      <c r="L58" s="1191">
        <f t="shared" si="39"/>
        <v>133601.80000000005</v>
      </c>
      <c r="M58" s="1191">
        <f t="shared" si="39"/>
        <v>122819.69999999998</v>
      </c>
      <c r="N58" s="1191">
        <f t="shared" si="39"/>
        <v>137974.79999999999</v>
      </c>
      <c r="O58" s="1191">
        <f t="shared" si="39"/>
        <v>121875.90000000001</v>
      </c>
      <c r="P58" s="1192">
        <f>P38+P42+P46+P50+P54</f>
        <v>158418.49999999997</v>
      </c>
      <c r="R58" s="1397"/>
      <c r="S58" s="1397"/>
      <c r="T58" s="335" t="s">
        <v>169</v>
      </c>
      <c r="U58" s="1190">
        <f t="shared" si="38"/>
        <v>854507.7</v>
      </c>
      <c r="V58" s="1191">
        <f t="shared" si="38"/>
        <v>681318.70000000007</v>
      </c>
      <c r="W58" s="1191">
        <f t="shared" si="38"/>
        <v>664035.1</v>
      </c>
      <c r="X58" s="1191">
        <f t="shared" si="38"/>
        <v>839596.6</v>
      </c>
      <c r="Y58" s="1191">
        <f t="shared" si="38"/>
        <v>618581.10000000009</v>
      </c>
      <c r="Z58" s="1191">
        <f t="shared" si="38"/>
        <v>662899.80000000005</v>
      </c>
      <c r="AA58" s="1191">
        <f t="shared" si="38"/>
        <v>707134.39999999991</v>
      </c>
      <c r="AB58" s="1191">
        <f t="shared" si="38"/>
        <v>895298.70000000007</v>
      </c>
      <c r="AC58" s="1191">
        <f t="shared" si="38"/>
        <v>827293.29999999993</v>
      </c>
      <c r="AD58" s="1191">
        <f>AD38+AD42+AD46+AD50+AD54</f>
        <v>694673.10000000009</v>
      </c>
      <c r="AE58" s="1191">
        <f t="shared" si="38"/>
        <v>645526.20000000007</v>
      </c>
      <c r="AF58" s="1192">
        <f t="shared" si="38"/>
        <v>830367.4</v>
      </c>
      <c r="AH58" s="203">
        <f>AH38+AH42+AH46+AH50+AH54</f>
        <v>8921232.1000000015</v>
      </c>
      <c r="AI58" s="204">
        <f t="shared" si="20"/>
        <v>8921232.1000000015</v>
      </c>
      <c r="AJ58" s="464">
        <v>3610927</v>
      </c>
      <c r="AK58" s="204">
        <f t="shared" si="21"/>
        <v>-5310305.1000000015</v>
      </c>
    </row>
    <row r="59" spans="1:37" ht="13.5" customHeight="1" x14ac:dyDescent="0.15">
      <c r="B59" s="1397"/>
      <c r="C59" s="1397"/>
      <c r="D59" s="335" t="s">
        <v>170</v>
      </c>
      <c r="E59" s="1101">
        <f>E39+E43+E47+E51+E55</f>
        <v>205328591</v>
      </c>
      <c r="F59" s="1102">
        <f t="shared" ref="F59:K59" si="40">F39+F43+F47+F51+F55</f>
        <v>182311412</v>
      </c>
      <c r="G59" s="1102">
        <f t="shared" si="40"/>
        <v>183439178</v>
      </c>
      <c r="H59" s="1102">
        <f t="shared" si="40"/>
        <v>164075386</v>
      </c>
      <c r="I59" s="1102">
        <f t="shared" si="40"/>
        <v>120318793</v>
      </c>
      <c r="J59" s="1102">
        <f t="shared" si="40"/>
        <v>172658444</v>
      </c>
      <c r="K59" s="1102">
        <f t="shared" si="40"/>
        <v>169063501</v>
      </c>
      <c r="L59" s="1102">
        <f>L39+L43+L47+L51+L55</f>
        <v>213793822</v>
      </c>
      <c r="M59" s="1102">
        <f t="shared" si="39"/>
        <v>210487508</v>
      </c>
      <c r="N59" s="1102">
        <f t="shared" si="39"/>
        <v>221372105</v>
      </c>
      <c r="O59" s="1102">
        <f t="shared" si="39"/>
        <v>186730501</v>
      </c>
      <c r="P59" s="1103">
        <f>P39+P43+P47+P51+P55</f>
        <v>233441464</v>
      </c>
      <c r="R59" s="1397"/>
      <c r="S59" s="1397"/>
      <c r="T59" s="335" t="s">
        <v>170</v>
      </c>
      <c r="U59" s="1101">
        <f t="shared" si="38"/>
        <v>2020931689</v>
      </c>
      <c r="V59" s="1102">
        <f t="shared" si="38"/>
        <v>1430875095</v>
      </c>
      <c r="W59" s="1102">
        <f t="shared" si="38"/>
        <v>1427698135</v>
      </c>
      <c r="X59" s="1102">
        <f t="shared" si="38"/>
        <v>1906635256</v>
      </c>
      <c r="Y59" s="1102">
        <f t="shared" si="38"/>
        <v>1279785045</v>
      </c>
      <c r="Z59" s="1102">
        <f t="shared" si="38"/>
        <v>1398664721</v>
      </c>
      <c r="AA59" s="1102">
        <f t="shared" si="38"/>
        <v>1491602121</v>
      </c>
      <c r="AB59" s="1102">
        <f t="shared" si="38"/>
        <v>2107563026</v>
      </c>
      <c r="AC59" s="1102">
        <f t="shared" si="38"/>
        <v>2051714861</v>
      </c>
      <c r="AD59" s="1102">
        <f>AD39+AD43+AD47+AD51+AD55</f>
        <v>1519312842</v>
      </c>
      <c r="AE59" s="1102">
        <f t="shared" si="38"/>
        <v>1354342905</v>
      </c>
      <c r="AF59" s="1103">
        <f t="shared" si="38"/>
        <v>1762870757</v>
      </c>
      <c r="AH59" s="203">
        <f>AH39+AH43+AH47+AH51+AH55</f>
        <v>19751996453</v>
      </c>
      <c r="AI59" s="204">
        <f t="shared" si="20"/>
        <v>19751996453</v>
      </c>
      <c r="AJ59" s="204">
        <v>6544040507</v>
      </c>
      <c r="AK59" s="204">
        <f t="shared" si="21"/>
        <v>-13207955946</v>
      </c>
    </row>
    <row r="60" spans="1:37" ht="15.6" customHeight="1" x14ac:dyDescent="0.15">
      <c r="B60" s="1398"/>
      <c r="C60" s="1398"/>
      <c r="D60" s="337" t="s">
        <v>172</v>
      </c>
      <c r="E60" s="1104">
        <f t="shared" ref="E60:L60" si="41">IF(E58=0,0,E59/E58)</f>
        <v>1631.8558682998319</v>
      </c>
      <c r="F60" s="1105">
        <f t="shared" si="41"/>
        <v>1489.3336078175726</v>
      </c>
      <c r="G60" s="1105">
        <f t="shared" si="41"/>
        <v>1541.8205398245188</v>
      </c>
      <c r="H60" s="1105">
        <f t="shared" si="41"/>
        <v>1512.7718488181367</v>
      </c>
      <c r="I60" s="1105">
        <f t="shared" si="41"/>
        <v>1366.2002062038284</v>
      </c>
      <c r="J60" s="1105">
        <f t="shared" si="41"/>
        <v>1453.312312610582</v>
      </c>
      <c r="K60" s="1105">
        <f t="shared" si="41"/>
        <v>1460.5425907895976</v>
      </c>
      <c r="L60" s="1105">
        <f t="shared" si="41"/>
        <v>1600.2315986760652</v>
      </c>
      <c r="M60" s="1105">
        <f>IF(M58=0,0,M59/M58)</f>
        <v>1713.7927221773057</v>
      </c>
      <c r="N60" s="1105">
        <f t="shared" ref="N60:O60" si="42">IF(N58=0,0,N59/N58)</f>
        <v>1604.4386728591019</v>
      </c>
      <c r="O60" s="1105">
        <f t="shared" si="42"/>
        <v>1532.136386274891</v>
      </c>
      <c r="P60" s="1106">
        <f>IF(P58=0,0,P59/P58)</f>
        <v>1473.5745130777027</v>
      </c>
      <c r="R60" s="1398"/>
      <c r="S60" s="1398"/>
      <c r="T60" s="337" t="s">
        <v>172</v>
      </c>
      <c r="U60" s="1104">
        <f t="shared" ref="U60:AF60" si="43">IF(U58=0,0,U59/U58)</f>
        <v>2365.0245503931678</v>
      </c>
      <c r="V60" s="1105">
        <f t="shared" si="43"/>
        <v>2100.1553237860635</v>
      </c>
      <c r="W60" s="1105">
        <f t="shared" si="43"/>
        <v>2150.034139761588</v>
      </c>
      <c r="X60" s="1105">
        <f t="shared" si="43"/>
        <v>2270.8944462138129</v>
      </c>
      <c r="Y60" s="1105">
        <f t="shared" si="43"/>
        <v>2068.9042148232461</v>
      </c>
      <c r="Z60" s="1105">
        <f t="shared" si="43"/>
        <v>2109.9187554438845</v>
      </c>
      <c r="AA60" s="1105">
        <f t="shared" si="43"/>
        <v>2109.3615598392612</v>
      </c>
      <c r="AB60" s="1105">
        <f t="shared" si="43"/>
        <v>2354.0333812614717</v>
      </c>
      <c r="AC60" s="1105">
        <f t="shared" si="43"/>
        <v>2480.0332131300956</v>
      </c>
      <c r="AD60" s="1105">
        <f t="shared" si="43"/>
        <v>2187.0903623589279</v>
      </c>
      <c r="AE60" s="1105">
        <f t="shared" si="43"/>
        <v>2098.0448276150523</v>
      </c>
      <c r="AF60" s="1106">
        <f t="shared" si="43"/>
        <v>2123.0009234466575</v>
      </c>
      <c r="AH60" s="205">
        <f>IF(AH58=0,"－　　",AH59/AH58)</f>
        <v>2214.0435571674002</v>
      </c>
      <c r="AI60" s="204">
        <f t="shared" si="20"/>
        <v>2214.0435571674002</v>
      </c>
    </row>
    <row r="61" spans="1:37" ht="9" customHeight="1" x14ac:dyDescent="0.15">
      <c r="B61" s="407"/>
      <c r="C61" s="407"/>
      <c r="D61" s="407"/>
      <c r="E61" s="407"/>
      <c r="F61" s="407"/>
      <c r="G61" s="407"/>
      <c r="H61" s="407"/>
      <c r="I61" s="407"/>
      <c r="J61" s="407"/>
      <c r="K61" s="407"/>
      <c r="L61" s="407"/>
      <c r="M61" s="407"/>
      <c r="N61" s="407"/>
      <c r="O61" s="407"/>
      <c r="P61" s="476"/>
      <c r="R61" s="407"/>
      <c r="S61" s="407"/>
      <c r="T61" s="407"/>
      <c r="U61" s="407"/>
      <c r="V61" s="407"/>
      <c r="W61" s="407"/>
      <c r="X61" s="407"/>
      <c r="Y61" s="407"/>
      <c r="Z61" s="407"/>
      <c r="AA61" s="407"/>
      <c r="AB61" s="407"/>
      <c r="AC61" s="407"/>
      <c r="AD61" s="407"/>
      <c r="AE61" s="407"/>
      <c r="AF61" s="407"/>
    </row>
    <row r="62" spans="1:37" ht="8.25" customHeight="1" x14ac:dyDescent="0.15">
      <c r="B62" s="407"/>
      <c r="C62" s="407"/>
      <c r="D62" s="407"/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07"/>
      <c r="P62" s="407"/>
      <c r="R62" s="407"/>
      <c r="S62" s="407"/>
      <c r="T62" s="407"/>
      <c r="U62" s="407"/>
      <c r="V62" s="407"/>
      <c r="W62" s="407"/>
      <c r="X62" s="407"/>
      <c r="Y62" s="407"/>
      <c r="Z62" s="407"/>
      <c r="AA62" s="407"/>
      <c r="AB62" s="407"/>
      <c r="AC62" s="407"/>
      <c r="AD62" s="407"/>
      <c r="AE62" s="407"/>
      <c r="AF62" s="407"/>
    </row>
    <row r="63" spans="1:37" ht="12" customHeight="1" x14ac:dyDescent="0.15">
      <c r="A63" s="1274" t="s">
        <v>551</v>
      </c>
      <c r="B63" s="1286"/>
      <c r="C63" s="1286"/>
      <c r="D63" s="1286"/>
      <c r="E63" s="1384"/>
      <c r="F63" s="1384"/>
      <c r="G63" s="1384"/>
      <c r="H63" s="1384"/>
      <c r="I63" s="1384"/>
      <c r="J63" s="1384"/>
      <c r="K63" s="1384"/>
      <c r="L63" s="1384"/>
      <c r="M63" s="1384"/>
      <c r="N63" s="1384"/>
      <c r="O63" s="1384"/>
      <c r="P63" s="1384"/>
      <c r="R63" s="1274" t="s">
        <v>552</v>
      </c>
      <c r="S63" s="1384"/>
      <c r="T63" s="1384"/>
      <c r="U63" s="1384"/>
      <c r="V63" s="1384"/>
      <c r="W63" s="1384"/>
      <c r="X63" s="1384"/>
      <c r="Y63" s="1384"/>
      <c r="Z63" s="1384"/>
      <c r="AA63" s="1384"/>
      <c r="AB63" s="1384"/>
      <c r="AC63" s="1384"/>
      <c r="AD63" s="1384"/>
      <c r="AE63" s="1384"/>
      <c r="AF63" s="1384"/>
    </row>
  </sheetData>
  <mergeCells count="85">
    <mergeCell ref="AH35:AH36"/>
    <mergeCell ref="AF35:AF36"/>
    <mergeCell ref="R37:R60"/>
    <mergeCell ref="S37:S40"/>
    <mergeCell ref="S41:S44"/>
    <mergeCell ref="S45:S48"/>
    <mergeCell ref="S49:S52"/>
    <mergeCell ref="S53:S56"/>
    <mergeCell ref="S57:S60"/>
    <mergeCell ref="AB35:AB36"/>
    <mergeCell ref="AD35:AD36"/>
    <mergeCell ref="AE35:AE36"/>
    <mergeCell ref="X35:X36"/>
    <mergeCell ref="Y35:Y36"/>
    <mergeCell ref="Z35:Z36"/>
    <mergeCell ref="AA35:AA36"/>
    <mergeCell ref="R35:T36"/>
    <mergeCell ref="U35:U36"/>
    <mergeCell ref="V35:V36"/>
    <mergeCell ref="W35:W36"/>
    <mergeCell ref="AC35:AC36"/>
    <mergeCell ref="R10:R33"/>
    <mergeCell ref="S10:S13"/>
    <mergeCell ref="S14:S17"/>
    <mergeCell ref="S18:S21"/>
    <mergeCell ref="S22:S25"/>
    <mergeCell ref="S26:S29"/>
    <mergeCell ref="S30:S33"/>
    <mergeCell ref="AE7:AF7"/>
    <mergeCell ref="R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O7:P7"/>
    <mergeCell ref="B37:B60"/>
    <mergeCell ref="C37:C40"/>
    <mergeCell ref="C41:C44"/>
    <mergeCell ref="C45:C48"/>
    <mergeCell ref="C49:C52"/>
    <mergeCell ref="C53:C56"/>
    <mergeCell ref="P35:P36"/>
    <mergeCell ref="L35:L36"/>
    <mergeCell ref="O35:O36"/>
    <mergeCell ref="L8:L9"/>
    <mergeCell ref="M8:M9"/>
    <mergeCell ref="G8:G9"/>
    <mergeCell ref="H8:H9"/>
    <mergeCell ref="R63:AF63"/>
    <mergeCell ref="N8:N9"/>
    <mergeCell ref="O8:O9"/>
    <mergeCell ref="P8:P9"/>
    <mergeCell ref="C26:C29"/>
    <mergeCell ref="M35:M36"/>
    <mergeCell ref="N35:N36"/>
    <mergeCell ref="I8:I9"/>
    <mergeCell ref="C22:C25"/>
    <mergeCell ref="E8:E9"/>
    <mergeCell ref="F8:F9"/>
    <mergeCell ref="C30:C33"/>
    <mergeCell ref="J8:J9"/>
    <mergeCell ref="K8:K9"/>
    <mergeCell ref="B8:D9"/>
    <mergeCell ref="C10:C13"/>
    <mergeCell ref="A63:P63"/>
    <mergeCell ref="B10:B33"/>
    <mergeCell ref="C14:C17"/>
    <mergeCell ref="C18:C21"/>
    <mergeCell ref="H35:H36"/>
    <mergeCell ref="I35:I36"/>
    <mergeCell ref="J35:J36"/>
    <mergeCell ref="K35:K36"/>
    <mergeCell ref="C57:C60"/>
    <mergeCell ref="B35:D36"/>
    <mergeCell ref="E35:E36"/>
    <mergeCell ref="F35:F36"/>
    <mergeCell ref="G35:G36"/>
  </mergeCells>
  <phoneticPr fontId="2"/>
  <pageMargins left="0" right="0" top="0" bottom="0" header="0" footer="0"/>
  <pageSetup paperSize="9" scale="85" orientation="portrait" r:id="rId1"/>
  <headerFooter alignWithMargins="0"/>
  <colBreaks count="1" manualBreakCount="1">
    <brk id="16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indexed="43"/>
  </sheetPr>
  <dimension ref="A1:AK63"/>
  <sheetViews>
    <sheetView showGridLines="0" showOutlineSymbols="0" view="pageBreakPreview" topLeftCell="G46" zoomScaleNormal="100" zoomScaleSheetLayoutView="100" workbookViewId="0">
      <selection activeCell="R64" sqref="R64"/>
    </sheetView>
  </sheetViews>
  <sheetFormatPr defaultRowHeight="13.5" outlineLevelRow="2" x14ac:dyDescent="0.15"/>
  <cols>
    <col min="1" max="3" width="2.625" style="126" customWidth="1"/>
    <col min="4" max="4" width="10.5" style="126" customWidth="1"/>
    <col min="5" max="16" width="8" style="126" customWidth="1"/>
    <col min="17" max="17" width="3.5" style="126" customWidth="1"/>
    <col min="18" max="19" width="2.625" style="126" customWidth="1"/>
    <col min="20" max="20" width="10.5" style="126" customWidth="1"/>
    <col min="21" max="32" width="8" style="126" customWidth="1"/>
    <col min="33" max="33" width="8.75" style="126" customWidth="1"/>
    <col min="34" max="34" width="9" style="126"/>
    <col min="35" max="35" width="15.125" style="126" bestFit="1" customWidth="1"/>
    <col min="36" max="36" width="11.625" style="126" bestFit="1" customWidth="1"/>
    <col min="37" max="16384" width="9" style="126"/>
  </cols>
  <sheetData>
    <row r="1" spans="1:32" ht="24.95" customHeight="1" x14ac:dyDescent="0.15"/>
    <row r="2" spans="1:32" ht="24.95" customHeight="1" x14ac:dyDescent="0.15"/>
    <row r="3" spans="1:32" ht="18.75" x14ac:dyDescent="0.2">
      <c r="B3" s="279" t="s">
        <v>307</v>
      </c>
      <c r="C3" s="279"/>
      <c r="R3" s="279"/>
      <c r="S3" s="279"/>
    </row>
    <row r="4" spans="1:32" ht="8.1" customHeight="1" x14ac:dyDescent="0.2">
      <c r="B4" s="279"/>
      <c r="C4" s="279"/>
      <c r="R4" s="279"/>
      <c r="S4" s="279"/>
    </row>
    <row r="5" spans="1:32" ht="18" customHeight="1" x14ac:dyDescent="0.2">
      <c r="B5" s="280"/>
      <c r="C5" s="280"/>
      <c r="D5" s="279" t="s">
        <v>308</v>
      </c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R5" s="280"/>
      <c r="S5" s="280"/>
      <c r="T5" s="279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</row>
    <row r="6" spans="1:32" ht="11.25" customHeight="1" x14ac:dyDescent="0.15">
      <c r="A6" s="324"/>
      <c r="B6" s="324"/>
      <c r="C6" s="324"/>
      <c r="D6" s="280"/>
      <c r="E6" s="280"/>
      <c r="F6" s="280"/>
      <c r="G6" s="280"/>
      <c r="H6" s="280"/>
      <c r="I6" s="280"/>
      <c r="J6" s="280" t="s">
        <v>316</v>
      </c>
      <c r="K6" s="280"/>
      <c r="L6" s="280"/>
      <c r="M6" s="280"/>
      <c r="N6" s="280"/>
      <c r="O6" s="280"/>
      <c r="P6" s="280"/>
      <c r="Q6" s="324"/>
      <c r="R6" s="324"/>
      <c r="S6" s="324"/>
      <c r="T6" s="280"/>
      <c r="U6" s="280"/>
      <c r="V6" s="280"/>
      <c r="W6" s="280"/>
      <c r="X6" s="280"/>
      <c r="Y6" s="280"/>
      <c r="Z6" s="280" t="s">
        <v>316</v>
      </c>
      <c r="AA6" s="280"/>
      <c r="AB6" s="280"/>
      <c r="AC6" s="280"/>
      <c r="AD6" s="280"/>
      <c r="AE6" s="280"/>
      <c r="AF6" s="280"/>
    </row>
    <row r="7" spans="1:32" ht="14.25" customHeight="1" x14ac:dyDescent="0.15">
      <c r="A7" s="324"/>
      <c r="B7" s="195"/>
      <c r="C7" s="195"/>
      <c r="D7" s="32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325"/>
      <c r="P7" s="1336"/>
      <c r="R7" s="195"/>
      <c r="S7" s="195"/>
      <c r="T7" s="32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325"/>
      <c r="AF7" s="1336"/>
    </row>
    <row r="8" spans="1:32" ht="13.15" customHeight="1" x14ac:dyDescent="0.15">
      <c r="A8" s="324"/>
      <c r="B8" s="1399" t="s">
        <v>234</v>
      </c>
      <c r="C8" s="1400"/>
      <c r="D8" s="1401"/>
      <c r="E8" s="1423" t="s">
        <v>224</v>
      </c>
      <c r="F8" s="1421" t="s">
        <v>225</v>
      </c>
      <c r="G8" s="1421" t="s">
        <v>87</v>
      </c>
      <c r="H8" s="1421" t="s">
        <v>88</v>
      </c>
      <c r="I8" s="1421" t="s">
        <v>89</v>
      </c>
      <c r="J8" s="1421" t="s">
        <v>90</v>
      </c>
      <c r="K8" s="1421" t="s">
        <v>91</v>
      </c>
      <c r="L8" s="1421" t="s">
        <v>92</v>
      </c>
      <c r="M8" s="1421" t="s">
        <v>93</v>
      </c>
      <c r="N8" s="1421" t="s">
        <v>226</v>
      </c>
      <c r="O8" s="1421" t="s">
        <v>227</v>
      </c>
      <c r="P8" s="1425" t="s">
        <v>228</v>
      </c>
      <c r="R8" s="1399" t="s">
        <v>234</v>
      </c>
      <c r="S8" s="1400"/>
      <c r="T8" s="1401"/>
      <c r="U8" s="1423" t="s">
        <v>224</v>
      </c>
      <c r="V8" s="1421" t="s">
        <v>225</v>
      </c>
      <c r="W8" s="1421" t="s">
        <v>87</v>
      </c>
      <c r="X8" s="1421" t="s">
        <v>88</v>
      </c>
      <c r="Y8" s="1421" t="s">
        <v>89</v>
      </c>
      <c r="Z8" s="1421" t="s">
        <v>90</v>
      </c>
      <c r="AA8" s="1421" t="s">
        <v>91</v>
      </c>
      <c r="AB8" s="1421" t="s">
        <v>92</v>
      </c>
      <c r="AC8" s="1421" t="s">
        <v>93</v>
      </c>
      <c r="AD8" s="1421" t="s">
        <v>226</v>
      </c>
      <c r="AE8" s="1421" t="s">
        <v>227</v>
      </c>
      <c r="AF8" s="1425" t="s">
        <v>228</v>
      </c>
    </row>
    <row r="9" spans="1:32" ht="13.15" customHeight="1" outlineLevel="1" x14ac:dyDescent="0.15">
      <c r="A9" s="324"/>
      <c r="B9" s="1402"/>
      <c r="C9" s="1403"/>
      <c r="D9" s="1404"/>
      <c r="E9" s="1424"/>
      <c r="F9" s="1422"/>
      <c r="G9" s="1422"/>
      <c r="H9" s="1422"/>
      <c r="I9" s="1422"/>
      <c r="J9" s="1422"/>
      <c r="K9" s="1422"/>
      <c r="L9" s="1422"/>
      <c r="M9" s="1422"/>
      <c r="N9" s="1422"/>
      <c r="O9" s="1422"/>
      <c r="P9" s="1426"/>
      <c r="R9" s="1402"/>
      <c r="S9" s="1403"/>
      <c r="T9" s="1404"/>
      <c r="U9" s="1424"/>
      <c r="V9" s="1422"/>
      <c r="W9" s="1422"/>
      <c r="X9" s="1422"/>
      <c r="Y9" s="1422"/>
      <c r="Z9" s="1422"/>
      <c r="AA9" s="1422"/>
      <c r="AB9" s="1422"/>
      <c r="AC9" s="1422"/>
      <c r="AD9" s="1422"/>
      <c r="AE9" s="1422"/>
      <c r="AF9" s="1426"/>
    </row>
    <row r="10" spans="1:32" ht="13.5" customHeight="1" outlineLevel="2" x14ac:dyDescent="0.15">
      <c r="A10" s="324"/>
      <c r="B10" s="1396" t="s">
        <v>209</v>
      </c>
      <c r="C10" s="1396">
        <v>5</v>
      </c>
      <c r="D10" s="332" t="s">
        <v>171</v>
      </c>
      <c r="E10" s="1098">
        <v>5</v>
      </c>
      <c r="F10" s="1099">
        <v>7</v>
      </c>
      <c r="G10" s="1099">
        <v>2</v>
      </c>
      <c r="H10" s="1099">
        <v>5</v>
      </c>
      <c r="I10" s="1099">
        <v>2</v>
      </c>
      <c r="J10" s="1099">
        <v>1</v>
      </c>
      <c r="K10" s="1099">
        <v>3</v>
      </c>
      <c r="L10" s="1099">
        <v>3</v>
      </c>
      <c r="M10" s="1099">
        <v>6</v>
      </c>
      <c r="N10" s="1099">
        <v>2</v>
      </c>
      <c r="O10" s="1099">
        <v>4</v>
      </c>
      <c r="P10" s="1100">
        <v>1</v>
      </c>
      <c r="Q10" s="324"/>
      <c r="R10" s="1396" t="s">
        <v>2</v>
      </c>
      <c r="S10" s="1396">
        <v>5</v>
      </c>
      <c r="T10" s="332" t="s">
        <v>171</v>
      </c>
      <c r="U10" s="1098">
        <v>0</v>
      </c>
      <c r="V10" s="1099">
        <v>0</v>
      </c>
      <c r="W10" s="1099">
        <v>0</v>
      </c>
      <c r="X10" s="1099">
        <v>0</v>
      </c>
      <c r="Y10" s="1099">
        <v>0</v>
      </c>
      <c r="Z10" s="1099">
        <v>0</v>
      </c>
      <c r="AA10" s="1099">
        <v>0</v>
      </c>
      <c r="AB10" s="1099">
        <v>0</v>
      </c>
      <c r="AC10" s="1099">
        <v>0</v>
      </c>
      <c r="AD10" s="1099">
        <v>0</v>
      </c>
      <c r="AE10" s="1099">
        <v>0</v>
      </c>
      <c r="AF10" s="1100">
        <v>0</v>
      </c>
    </row>
    <row r="11" spans="1:32" ht="13.5" customHeight="1" outlineLevel="1" x14ac:dyDescent="0.15">
      <c r="A11" s="324"/>
      <c r="B11" s="1397"/>
      <c r="C11" s="1397"/>
      <c r="D11" s="335" t="s">
        <v>169</v>
      </c>
      <c r="E11" s="1190">
        <v>2651.8</v>
      </c>
      <c r="F11" s="1191">
        <v>3515.5000000000005</v>
      </c>
      <c r="G11" s="1191">
        <v>1015.8</v>
      </c>
      <c r="H11" s="1191">
        <v>2402.8000000000002</v>
      </c>
      <c r="I11" s="1191">
        <v>1119.5999999999999</v>
      </c>
      <c r="J11" s="1191">
        <v>581.6</v>
      </c>
      <c r="K11" s="1191">
        <v>1507.4</v>
      </c>
      <c r="L11" s="1191">
        <v>1705.3</v>
      </c>
      <c r="M11" s="1191">
        <v>3600.7</v>
      </c>
      <c r="N11" s="1191">
        <v>1172.2</v>
      </c>
      <c r="O11" s="1191">
        <v>2105.8000000000002</v>
      </c>
      <c r="P11" s="1192">
        <v>520.29999999999995</v>
      </c>
      <c r="Q11" s="324"/>
      <c r="R11" s="1397"/>
      <c r="S11" s="1397"/>
      <c r="T11" s="335" t="s">
        <v>169</v>
      </c>
      <c r="U11" s="1190">
        <v>0</v>
      </c>
      <c r="V11" s="1191">
        <v>0</v>
      </c>
      <c r="W11" s="1191">
        <v>0</v>
      </c>
      <c r="X11" s="1191">
        <v>0</v>
      </c>
      <c r="Y11" s="1191">
        <v>0</v>
      </c>
      <c r="Z11" s="1191">
        <v>0</v>
      </c>
      <c r="AA11" s="1191">
        <v>0</v>
      </c>
      <c r="AB11" s="1191">
        <v>0</v>
      </c>
      <c r="AC11" s="1191">
        <v>0</v>
      </c>
      <c r="AD11" s="1191">
        <v>0</v>
      </c>
      <c r="AE11" s="1191">
        <v>0</v>
      </c>
      <c r="AF11" s="1192">
        <v>0</v>
      </c>
    </row>
    <row r="12" spans="1:32" ht="13.5" customHeight="1" outlineLevel="1" x14ac:dyDescent="0.15">
      <c r="A12" s="324"/>
      <c r="B12" s="1397"/>
      <c r="C12" s="1397"/>
      <c r="D12" s="335" t="s">
        <v>170</v>
      </c>
      <c r="E12" s="1101">
        <v>5392647</v>
      </c>
      <c r="F12" s="1102">
        <v>6519241</v>
      </c>
      <c r="G12" s="1102">
        <v>2035945</v>
      </c>
      <c r="H12" s="1102">
        <v>5008700</v>
      </c>
      <c r="I12" s="1102">
        <v>2210927</v>
      </c>
      <c r="J12" s="1102">
        <v>1260653</v>
      </c>
      <c r="K12" s="1102">
        <v>2926931</v>
      </c>
      <c r="L12" s="1102">
        <v>3657198</v>
      </c>
      <c r="M12" s="1102">
        <v>8197113</v>
      </c>
      <c r="N12" s="1102">
        <v>2161043</v>
      </c>
      <c r="O12" s="1102">
        <v>4062217</v>
      </c>
      <c r="P12" s="1103">
        <v>1067656</v>
      </c>
      <c r="Q12" s="324"/>
      <c r="R12" s="1397"/>
      <c r="S12" s="1397"/>
      <c r="T12" s="335" t="s">
        <v>170</v>
      </c>
      <c r="U12" s="1101">
        <v>0</v>
      </c>
      <c r="V12" s="1102">
        <v>0</v>
      </c>
      <c r="W12" s="1102">
        <v>0</v>
      </c>
      <c r="X12" s="1102">
        <v>0</v>
      </c>
      <c r="Y12" s="1102">
        <v>0</v>
      </c>
      <c r="Z12" s="1102">
        <v>0</v>
      </c>
      <c r="AA12" s="1102">
        <v>0</v>
      </c>
      <c r="AB12" s="1102">
        <v>0</v>
      </c>
      <c r="AC12" s="1102">
        <v>0</v>
      </c>
      <c r="AD12" s="1102">
        <v>0</v>
      </c>
      <c r="AE12" s="1102">
        <v>0</v>
      </c>
      <c r="AF12" s="1103">
        <v>0</v>
      </c>
    </row>
    <row r="13" spans="1:32" ht="15.6" customHeight="1" outlineLevel="1" x14ac:dyDescent="0.15">
      <c r="A13" s="324"/>
      <c r="B13" s="1397"/>
      <c r="C13" s="1398"/>
      <c r="D13" s="337" t="s">
        <v>172</v>
      </c>
      <c r="E13" s="1104">
        <f t="shared" ref="E13:P13" si="0">IF(E11 = 0, 0, E12/E11)</f>
        <v>2033.5798325665585</v>
      </c>
      <c r="F13" s="1105">
        <f t="shared" si="0"/>
        <v>1854.4278196558098</v>
      </c>
      <c r="G13" s="1105">
        <f t="shared" si="0"/>
        <v>2004.2774168143337</v>
      </c>
      <c r="H13" s="1105">
        <f t="shared" si="0"/>
        <v>2084.5263858831363</v>
      </c>
      <c r="I13" s="1105">
        <f t="shared" si="0"/>
        <v>1974.7472311539836</v>
      </c>
      <c r="J13" s="1105">
        <f t="shared" si="0"/>
        <v>2167.5601788170561</v>
      </c>
      <c r="K13" s="1105">
        <f t="shared" si="0"/>
        <v>1941.7082393525275</v>
      </c>
      <c r="L13" s="1105">
        <f t="shared" si="0"/>
        <v>2144.6068140503139</v>
      </c>
      <c r="M13" s="1105">
        <f t="shared" si="0"/>
        <v>2276.5331741050354</v>
      </c>
      <c r="N13" s="1105">
        <f t="shared" si="0"/>
        <v>1843.5787408292099</v>
      </c>
      <c r="O13" s="1105">
        <f t="shared" si="0"/>
        <v>1929.0611644030771</v>
      </c>
      <c r="P13" s="1106">
        <f t="shared" si="0"/>
        <v>2052.0007687872385</v>
      </c>
      <c r="Q13" s="324"/>
      <c r="R13" s="1397"/>
      <c r="S13" s="1398"/>
      <c r="T13" s="337" t="s">
        <v>172</v>
      </c>
      <c r="U13" s="1104">
        <f t="shared" ref="U13:AF13" si="1">IF(U11 = 0, 0, U12/U11)</f>
        <v>0</v>
      </c>
      <c r="V13" s="1105">
        <f t="shared" si="1"/>
        <v>0</v>
      </c>
      <c r="W13" s="1105">
        <f t="shared" si="1"/>
        <v>0</v>
      </c>
      <c r="X13" s="1105">
        <f t="shared" si="1"/>
        <v>0</v>
      </c>
      <c r="Y13" s="1105">
        <f t="shared" si="1"/>
        <v>0</v>
      </c>
      <c r="Z13" s="1105">
        <f t="shared" si="1"/>
        <v>0</v>
      </c>
      <c r="AA13" s="1105">
        <f t="shared" si="1"/>
        <v>0</v>
      </c>
      <c r="AB13" s="1105">
        <f t="shared" si="1"/>
        <v>0</v>
      </c>
      <c r="AC13" s="1105">
        <f t="shared" si="1"/>
        <v>0</v>
      </c>
      <c r="AD13" s="1105">
        <f t="shared" si="1"/>
        <v>0</v>
      </c>
      <c r="AE13" s="1105">
        <f t="shared" si="1"/>
        <v>0</v>
      </c>
      <c r="AF13" s="1106">
        <f t="shared" si="1"/>
        <v>0</v>
      </c>
    </row>
    <row r="14" spans="1:32" ht="13.5" customHeight="1" outlineLevel="1" x14ac:dyDescent="0.15">
      <c r="A14" s="324"/>
      <c r="B14" s="1397"/>
      <c r="C14" s="1396">
        <v>4</v>
      </c>
      <c r="D14" s="332" t="s">
        <v>171</v>
      </c>
      <c r="E14" s="1098">
        <v>24</v>
      </c>
      <c r="F14" s="1099">
        <v>26</v>
      </c>
      <c r="G14" s="1099">
        <v>24</v>
      </c>
      <c r="H14" s="1099">
        <v>17</v>
      </c>
      <c r="I14" s="1099">
        <v>15</v>
      </c>
      <c r="J14" s="1099">
        <v>17</v>
      </c>
      <c r="K14" s="1099">
        <v>21</v>
      </c>
      <c r="L14" s="1099">
        <v>17</v>
      </c>
      <c r="M14" s="1099">
        <v>27</v>
      </c>
      <c r="N14" s="1099">
        <v>16</v>
      </c>
      <c r="O14" s="1099">
        <v>17</v>
      </c>
      <c r="P14" s="1100">
        <v>28</v>
      </c>
      <c r="Q14" s="324"/>
      <c r="R14" s="1397"/>
      <c r="S14" s="1396">
        <v>4</v>
      </c>
      <c r="T14" s="332" t="s">
        <v>171</v>
      </c>
      <c r="U14" s="1098">
        <v>2</v>
      </c>
      <c r="V14" s="1099">
        <v>4</v>
      </c>
      <c r="W14" s="1099">
        <v>5</v>
      </c>
      <c r="X14" s="1099">
        <v>6</v>
      </c>
      <c r="Y14" s="1099">
        <v>0</v>
      </c>
      <c r="Z14" s="1099">
        <v>1</v>
      </c>
      <c r="AA14" s="1099">
        <v>2</v>
      </c>
      <c r="AB14" s="1099">
        <v>5</v>
      </c>
      <c r="AC14" s="1099">
        <v>5</v>
      </c>
      <c r="AD14" s="1099">
        <v>6</v>
      </c>
      <c r="AE14" s="1099">
        <v>8</v>
      </c>
      <c r="AF14" s="1100">
        <v>3</v>
      </c>
    </row>
    <row r="15" spans="1:32" ht="13.5" customHeight="1" outlineLevel="1" x14ac:dyDescent="0.15">
      <c r="A15" s="324"/>
      <c r="B15" s="1397"/>
      <c r="C15" s="1397"/>
      <c r="D15" s="335" t="s">
        <v>169</v>
      </c>
      <c r="E15" s="1190">
        <v>13174.4</v>
      </c>
      <c r="F15" s="1191">
        <v>13316.199999999999</v>
      </c>
      <c r="G15" s="1191">
        <v>12098.699999999999</v>
      </c>
      <c r="H15" s="1191">
        <v>8939.9</v>
      </c>
      <c r="I15" s="1191">
        <v>7964.4999999999991</v>
      </c>
      <c r="J15" s="1191">
        <v>8664.6</v>
      </c>
      <c r="K15" s="1191">
        <v>11038.299999999997</v>
      </c>
      <c r="L15" s="1191">
        <v>9018.1</v>
      </c>
      <c r="M15" s="1191">
        <v>13984.699999999997</v>
      </c>
      <c r="N15" s="1191">
        <v>8524.8000000000011</v>
      </c>
      <c r="O15" s="1191">
        <v>8576.9000000000015</v>
      </c>
      <c r="P15" s="1192">
        <v>14266.599999999999</v>
      </c>
      <c r="Q15" s="324"/>
      <c r="R15" s="1397"/>
      <c r="S15" s="1397"/>
      <c r="T15" s="335" t="s">
        <v>169</v>
      </c>
      <c r="U15" s="1190">
        <v>1366.7</v>
      </c>
      <c r="V15" s="1191">
        <v>2253.9</v>
      </c>
      <c r="W15" s="1191">
        <v>2612.6</v>
      </c>
      <c r="X15" s="1191">
        <v>3259.0000000000005</v>
      </c>
      <c r="Y15" s="1191">
        <v>0</v>
      </c>
      <c r="Z15" s="1191">
        <v>481.2</v>
      </c>
      <c r="AA15" s="1191">
        <v>981.69999999999993</v>
      </c>
      <c r="AB15" s="1191">
        <v>2849.2</v>
      </c>
      <c r="AC15" s="1191">
        <v>2699.7</v>
      </c>
      <c r="AD15" s="1191">
        <v>3456.0999999999995</v>
      </c>
      <c r="AE15" s="1191">
        <v>4547.1000000000004</v>
      </c>
      <c r="AF15" s="1192">
        <v>1399.9</v>
      </c>
    </row>
    <row r="16" spans="1:32" ht="13.5" customHeight="1" outlineLevel="1" x14ac:dyDescent="0.15">
      <c r="A16" s="324"/>
      <c r="B16" s="1397"/>
      <c r="C16" s="1397"/>
      <c r="D16" s="335" t="s">
        <v>170</v>
      </c>
      <c r="E16" s="1101">
        <v>24289358</v>
      </c>
      <c r="F16" s="1102">
        <v>23551049</v>
      </c>
      <c r="G16" s="1102">
        <v>21018938</v>
      </c>
      <c r="H16" s="1102">
        <v>17062452</v>
      </c>
      <c r="I16" s="1102">
        <v>14181854</v>
      </c>
      <c r="J16" s="1102">
        <v>16153263</v>
      </c>
      <c r="K16" s="1102">
        <v>19782832</v>
      </c>
      <c r="L16" s="1102">
        <v>16608045</v>
      </c>
      <c r="M16" s="1102">
        <v>26807623</v>
      </c>
      <c r="N16" s="1102">
        <v>14912944</v>
      </c>
      <c r="O16" s="1102">
        <v>14447498</v>
      </c>
      <c r="P16" s="1103">
        <v>25317481</v>
      </c>
      <c r="Q16" s="324"/>
      <c r="R16" s="1397"/>
      <c r="S16" s="1397"/>
      <c r="T16" s="335" t="s">
        <v>170</v>
      </c>
      <c r="U16" s="1101">
        <v>2269656</v>
      </c>
      <c r="V16" s="1102">
        <v>3691324</v>
      </c>
      <c r="W16" s="1102">
        <v>4381125</v>
      </c>
      <c r="X16" s="1102">
        <v>5443201</v>
      </c>
      <c r="Y16" s="1102">
        <v>0</v>
      </c>
      <c r="Z16" s="1102">
        <v>806048</v>
      </c>
      <c r="AA16" s="1102">
        <v>1539452</v>
      </c>
      <c r="AB16" s="1102">
        <v>4909174</v>
      </c>
      <c r="AC16" s="1102">
        <v>4990902</v>
      </c>
      <c r="AD16" s="1102">
        <v>5207532</v>
      </c>
      <c r="AE16" s="1102">
        <v>6940653</v>
      </c>
      <c r="AF16" s="1103">
        <v>2075533</v>
      </c>
    </row>
    <row r="17" spans="1:32" ht="15.6" customHeight="1" outlineLevel="1" x14ac:dyDescent="0.15">
      <c r="A17" s="324"/>
      <c r="B17" s="1397"/>
      <c r="C17" s="1398"/>
      <c r="D17" s="337" t="s">
        <v>172</v>
      </c>
      <c r="E17" s="1104">
        <f t="shared" ref="E17:P17" si="2">IF(E15 = 0, 0, E16/E15)</f>
        <v>1843.6784976924946</v>
      </c>
      <c r="F17" s="1105">
        <f t="shared" si="2"/>
        <v>1768.6013277061024</v>
      </c>
      <c r="G17" s="1105">
        <f t="shared" si="2"/>
        <v>1737.2889649301167</v>
      </c>
      <c r="H17" s="1105">
        <f t="shared" si="2"/>
        <v>1908.5730265439211</v>
      </c>
      <c r="I17" s="1105">
        <f t="shared" si="2"/>
        <v>1780.6333103145209</v>
      </c>
      <c r="J17" s="1105">
        <f t="shared" si="2"/>
        <v>1864.2825981580222</v>
      </c>
      <c r="K17" s="1105">
        <f t="shared" si="2"/>
        <v>1792.1991611027065</v>
      </c>
      <c r="L17" s="1105">
        <f t="shared" si="2"/>
        <v>1841.6346015236024</v>
      </c>
      <c r="M17" s="1105">
        <f t="shared" si="2"/>
        <v>1916.9251396168675</v>
      </c>
      <c r="N17" s="1105">
        <f t="shared" si="2"/>
        <v>1749.3599849849847</v>
      </c>
      <c r="O17" s="1105">
        <f t="shared" si="2"/>
        <v>1684.4661824202215</v>
      </c>
      <c r="P17" s="1106">
        <f t="shared" si="2"/>
        <v>1774.5980822340293</v>
      </c>
      <c r="Q17" s="324"/>
      <c r="R17" s="1397"/>
      <c r="S17" s="1398"/>
      <c r="T17" s="337" t="s">
        <v>172</v>
      </c>
      <c r="U17" s="1104">
        <f t="shared" ref="U17:AF17" si="3">IF(U15 = 0, 0, U16/U15)</f>
        <v>1660.6833979659032</v>
      </c>
      <c r="V17" s="1105">
        <f t="shared" si="3"/>
        <v>1637.7496783353299</v>
      </c>
      <c r="W17" s="1105">
        <f t="shared" si="3"/>
        <v>1676.921457551864</v>
      </c>
      <c r="X17" s="1105">
        <f t="shared" si="3"/>
        <v>1670.205891377723</v>
      </c>
      <c r="Y17" s="1105">
        <f t="shared" si="3"/>
        <v>0</v>
      </c>
      <c r="Z17" s="1105">
        <f t="shared" si="3"/>
        <v>1675.0789692435578</v>
      </c>
      <c r="AA17" s="1105">
        <f t="shared" si="3"/>
        <v>1568.1491290618317</v>
      </c>
      <c r="AB17" s="1105">
        <f t="shared" si="3"/>
        <v>1723.00084234171</v>
      </c>
      <c r="AC17" s="1105">
        <f t="shared" si="3"/>
        <v>1848.6876319591067</v>
      </c>
      <c r="AD17" s="1105">
        <f t="shared" si="3"/>
        <v>1506.7654292410523</v>
      </c>
      <c r="AE17" s="1105">
        <f t="shared" si="3"/>
        <v>1526.391106419476</v>
      </c>
      <c r="AF17" s="1106">
        <f t="shared" si="3"/>
        <v>1482.6294735338238</v>
      </c>
    </row>
    <row r="18" spans="1:32" ht="13.5" customHeight="1" outlineLevel="1" x14ac:dyDescent="0.15">
      <c r="A18" s="324"/>
      <c r="B18" s="1397"/>
      <c r="C18" s="1396">
        <v>3</v>
      </c>
      <c r="D18" s="332" t="s">
        <v>171</v>
      </c>
      <c r="E18" s="1098">
        <v>22</v>
      </c>
      <c r="F18" s="1099">
        <v>21</v>
      </c>
      <c r="G18" s="1099">
        <v>24</v>
      </c>
      <c r="H18" s="1099">
        <v>45</v>
      </c>
      <c r="I18" s="1099">
        <v>33</v>
      </c>
      <c r="J18" s="1099">
        <v>26</v>
      </c>
      <c r="K18" s="1099">
        <v>25</v>
      </c>
      <c r="L18" s="1099">
        <v>25</v>
      </c>
      <c r="M18" s="1099">
        <v>24</v>
      </c>
      <c r="N18" s="1099">
        <v>19</v>
      </c>
      <c r="O18" s="1099">
        <v>15</v>
      </c>
      <c r="P18" s="1100">
        <v>16</v>
      </c>
      <c r="Q18" s="324"/>
      <c r="R18" s="1397"/>
      <c r="S18" s="1396">
        <v>3</v>
      </c>
      <c r="T18" s="332" t="s">
        <v>171</v>
      </c>
      <c r="U18" s="1098">
        <v>15</v>
      </c>
      <c r="V18" s="1099">
        <v>16</v>
      </c>
      <c r="W18" s="1099">
        <v>31</v>
      </c>
      <c r="X18" s="1099">
        <v>20</v>
      </c>
      <c r="Y18" s="1099">
        <v>19</v>
      </c>
      <c r="Z18" s="1099">
        <v>18</v>
      </c>
      <c r="AA18" s="1099">
        <v>21</v>
      </c>
      <c r="AB18" s="1099">
        <v>36</v>
      </c>
      <c r="AC18" s="1099">
        <v>32</v>
      </c>
      <c r="AD18" s="1099">
        <v>26</v>
      </c>
      <c r="AE18" s="1099">
        <v>27</v>
      </c>
      <c r="AF18" s="1100">
        <v>46</v>
      </c>
    </row>
    <row r="19" spans="1:32" ht="13.5" customHeight="1" outlineLevel="1" x14ac:dyDescent="0.15">
      <c r="A19" s="324"/>
      <c r="B19" s="1397"/>
      <c r="C19" s="1397"/>
      <c r="D19" s="335" t="s">
        <v>169</v>
      </c>
      <c r="E19" s="1190">
        <v>10783.699999999999</v>
      </c>
      <c r="F19" s="1191">
        <v>10696.1</v>
      </c>
      <c r="G19" s="1191">
        <v>12180.499999999998</v>
      </c>
      <c r="H19" s="1191">
        <v>22154.6</v>
      </c>
      <c r="I19" s="1191">
        <v>16065.6</v>
      </c>
      <c r="J19" s="1191">
        <v>12829.500000000002</v>
      </c>
      <c r="K19" s="1191">
        <v>12315.7</v>
      </c>
      <c r="L19" s="1191">
        <v>13036.000000000002</v>
      </c>
      <c r="M19" s="1191">
        <v>11749</v>
      </c>
      <c r="N19" s="1191">
        <v>9597.2000000000007</v>
      </c>
      <c r="O19" s="1191">
        <v>7140.7</v>
      </c>
      <c r="P19" s="1192">
        <v>8221</v>
      </c>
      <c r="Q19" s="324"/>
      <c r="R19" s="1397"/>
      <c r="S19" s="1397"/>
      <c r="T19" s="335" t="s">
        <v>169</v>
      </c>
      <c r="U19" s="1190">
        <v>8280.2000000000007</v>
      </c>
      <c r="V19" s="1191">
        <v>8936.6999999999989</v>
      </c>
      <c r="W19" s="1191">
        <v>15810.5</v>
      </c>
      <c r="X19" s="1191">
        <v>11209.199999999999</v>
      </c>
      <c r="Y19" s="1191">
        <v>10260.4</v>
      </c>
      <c r="Z19" s="1191">
        <v>9630.4</v>
      </c>
      <c r="AA19" s="1191">
        <v>10743.1</v>
      </c>
      <c r="AB19" s="1191">
        <v>18825.699999999997</v>
      </c>
      <c r="AC19" s="1191">
        <v>16709.899999999998</v>
      </c>
      <c r="AD19" s="1191">
        <v>13829.099999999997</v>
      </c>
      <c r="AE19" s="1191">
        <v>14483.7</v>
      </c>
      <c r="AF19" s="1192">
        <v>24564.999999999996</v>
      </c>
    </row>
    <row r="20" spans="1:32" ht="13.5" customHeight="1" outlineLevel="1" x14ac:dyDescent="0.15">
      <c r="A20" s="324"/>
      <c r="B20" s="1397"/>
      <c r="C20" s="1397"/>
      <c r="D20" s="335" t="s">
        <v>170</v>
      </c>
      <c r="E20" s="1190">
        <v>18853037</v>
      </c>
      <c r="F20" s="1191">
        <v>17878268</v>
      </c>
      <c r="G20" s="1191">
        <v>19692338</v>
      </c>
      <c r="H20" s="1191">
        <v>37235895</v>
      </c>
      <c r="I20" s="1191">
        <v>24724602</v>
      </c>
      <c r="J20" s="1191">
        <v>21091691</v>
      </c>
      <c r="K20" s="1191">
        <v>19138765</v>
      </c>
      <c r="L20" s="1191">
        <v>20989856</v>
      </c>
      <c r="M20" s="1191">
        <v>19780231</v>
      </c>
      <c r="N20" s="1191">
        <v>14483037</v>
      </c>
      <c r="O20" s="1191">
        <v>10626410</v>
      </c>
      <c r="P20" s="1192">
        <v>12843794</v>
      </c>
      <c r="Q20" s="324"/>
      <c r="R20" s="1397"/>
      <c r="S20" s="1397"/>
      <c r="T20" s="335" t="s">
        <v>170</v>
      </c>
      <c r="U20" s="1190">
        <v>13452275</v>
      </c>
      <c r="V20" s="1191">
        <v>14074128</v>
      </c>
      <c r="W20" s="1191">
        <v>24308845</v>
      </c>
      <c r="X20" s="1191">
        <v>16837365</v>
      </c>
      <c r="Y20" s="1191">
        <v>15327982</v>
      </c>
      <c r="Z20" s="1191">
        <v>14105649</v>
      </c>
      <c r="AA20" s="1191">
        <v>15442223</v>
      </c>
      <c r="AB20" s="1191">
        <v>27642363</v>
      </c>
      <c r="AC20" s="1191">
        <v>26207297</v>
      </c>
      <c r="AD20" s="1191">
        <v>18997486</v>
      </c>
      <c r="AE20" s="1191">
        <v>19814329</v>
      </c>
      <c r="AF20" s="1192">
        <v>35403357</v>
      </c>
    </row>
    <row r="21" spans="1:32" ht="15.6" customHeight="1" outlineLevel="1" x14ac:dyDescent="0.15">
      <c r="A21" s="324"/>
      <c r="B21" s="1397"/>
      <c r="C21" s="1398"/>
      <c r="D21" s="337" t="s">
        <v>172</v>
      </c>
      <c r="E21" s="1104">
        <f t="shared" ref="E21:P21" si="4">IF(E19 = 0, 0, E20/E19)</f>
        <v>1748.2901972421341</v>
      </c>
      <c r="F21" s="1105">
        <f t="shared" si="4"/>
        <v>1671.475397574817</v>
      </c>
      <c r="G21" s="1105">
        <f t="shared" si="4"/>
        <v>1616.7101514716146</v>
      </c>
      <c r="H21" s="1105">
        <f t="shared" si="4"/>
        <v>1680.7297355853864</v>
      </c>
      <c r="I21" s="1105">
        <f t="shared" si="4"/>
        <v>1538.977815954586</v>
      </c>
      <c r="J21" s="1105">
        <f t="shared" si="4"/>
        <v>1643.9994543824776</v>
      </c>
      <c r="K21" s="1105">
        <f t="shared" si="4"/>
        <v>1554.0135761670062</v>
      </c>
      <c r="L21" s="1105">
        <f t="shared" si="4"/>
        <v>1610.1454433875419</v>
      </c>
      <c r="M21" s="1105">
        <f t="shared" si="4"/>
        <v>1683.567197208273</v>
      </c>
      <c r="N21" s="1105">
        <f t="shared" si="4"/>
        <v>1509.0898387029549</v>
      </c>
      <c r="O21" s="1105">
        <f t="shared" si="4"/>
        <v>1488.1468203397426</v>
      </c>
      <c r="P21" s="1106">
        <f t="shared" si="4"/>
        <v>1562.3152901106921</v>
      </c>
      <c r="Q21" s="324"/>
      <c r="R21" s="1397"/>
      <c r="S21" s="1398"/>
      <c r="T21" s="337" t="s">
        <v>172</v>
      </c>
      <c r="U21" s="1104">
        <f t="shared" ref="U21:AF21" si="5">IF(U19 = 0, 0, U20/U19)</f>
        <v>1624.631651409386</v>
      </c>
      <c r="V21" s="1105">
        <f t="shared" si="5"/>
        <v>1574.8685756487296</v>
      </c>
      <c r="W21" s="1105">
        <f t="shared" si="5"/>
        <v>1537.5127288827046</v>
      </c>
      <c r="X21" s="1105">
        <f t="shared" si="5"/>
        <v>1502.1022909752705</v>
      </c>
      <c r="Y21" s="1105">
        <f t="shared" si="5"/>
        <v>1493.897119020701</v>
      </c>
      <c r="Z21" s="1105">
        <f t="shared" si="5"/>
        <v>1464.7002201362352</v>
      </c>
      <c r="AA21" s="1105">
        <f t="shared" si="5"/>
        <v>1437.4084761381723</v>
      </c>
      <c r="AB21" s="1105">
        <f t="shared" si="5"/>
        <v>1468.3312174314901</v>
      </c>
      <c r="AC21" s="1105">
        <f t="shared" si="5"/>
        <v>1568.3694695958686</v>
      </c>
      <c r="AD21" s="1105">
        <f t="shared" si="5"/>
        <v>1373.7326362525403</v>
      </c>
      <c r="AE21" s="1105">
        <f t="shared" si="5"/>
        <v>1368.0433176605425</v>
      </c>
      <c r="AF21" s="1106">
        <f t="shared" si="5"/>
        <v>1441.2113576226341</v>
      </c>
    </row>
    <row r="22" spans="1:32" ht="13.5" customHeight="1" outlineLevel="1" x14ac:dyDescent="0.15">
      <c r="A22" s="324"/>
      <c r="B22" s="1397"/>
      <c r="C22" s="1396">
        <v>2</v>
      </c>
      <c r="D22" s="332" t="s">
        <v>171</v>
      </c>
      <c r="E22" s="1098">
        <v>11</v>
      </c>
      <c r="F22" s="1099">
        <v>13</v>
      </c>
      <c r="G22" s="1099">
        <v>7</v>
      </c>
      <c r="H22" s="1099">
        <v>11</v>
      </c>
      <c r="I22" s="1099">
        <v>12</v>
      </c>
      <c r="J22" s="1099">
        <v>8</v>
      </c>
      <c r="K22" s="1099">
        <v>12</v>
      </c>
      <c r="L22" s="1099">
        <v>11</v>
      </c>
      <c r="M22" s="1099">
        <v>6</v>
      </c>
      <c r="N22" s="1099">
        <v>7</v>
      </c>
      <c r="O22" s="1099">
        <v>4</v>
      </c>
      <c r="P22" s="1100">
        <v>4</v>
      </c>
      <c r="Q22" s="324"/>
      <c r="R22" s="1397"/>
      <c r="S22" s="1397">
        <v>2</v>
      </c>
      <c r="T22" s="470" t="s">
        <v>171</v>
      </c>
      <c r="U22" s="1098">
        <v>30</v>
      </c>
      <c r="V22" s="1099">
        <v>29</v>
      </c>
      <c r="W22" s="1099">
        <v>27</v>
      </c>
      <c r="X22" s="1099">
        <v>19</v>
      </c>
      <c r="Y22" s="1099">
        <v>34</v>
      </c>
      <c r="Z22" s="1099">
        <v>24</v>
      </c>
      <c r="AA22" s="1099">
        <v>47</v>
      </c>
      <c r="AB22" s="1099">
        <v>47</v>
      </c>
      <c r="AC22" s="1099">
        <v>41</v>
      </c>
      <c r="AD22" s="1099">
        <v>41</v>
      </c>
      <c r="AE22" s="1099">
        <v>59</v>
      </c>
      <c r="AF22" s="1100">
        <v>56</v>
      </c>
    </row>
    <row r="23" spans="1:32" ht="13.5" customHeight="1" outlineLevel="1" x14ac:dyDescent="0.15">
      <c r="A23" s="324"/>
      <c r="B23" s="1397"/>
      <c r="C23" s="1397"/>
      <c r="D23" s="335" t="s">
        <v>169</v>
      </c>
      <c r="E23" s="1190">
        <v>4999.3999999999996</v>
      </c>
      <c r="F23" s="1191">
        <v>6304.4</v>
      </c>
      <c r="G23" s="1191">
        <v>3513.6000000000004</v>
      </c>
      <c r="H23" s="1191">
        <v>5556.0000000000009</v>
      </c>
      <c r="I23" s="1191">
        <v>5918.9000000000005</v>
      </c>
      <c r="J23" s="1191">
        <v>4112.8999999999996</v>
      </c>
      <c r="K23" s="1191">
        <v>5623.9</v>
      </c>
      <c r="L23" s="1191">
        <v>5327.1</v>
      </c>
      <c r="M23" s="1191">
        <v>3119.7</v>
      </c>
      <c r="N23" s="1191">
        <v>3740.8</v>
      </c>
      <c r="O23" s="1191">
        <v>2148.4</v>
      </c>
      <c r="P23" s="1192">
        <v>2084.6999999999998</v>
      </c>
      <c r="Q23" s="324"/>
      <c r="R23" s="1397"/>
      <c r="S23" s="1397"/>
      <c r="T23" s="335" t="s">
        <v>169</v>
      </c>
      <c r="U23" s="1190">
        <v>14374.700000000003</v>
      </c>
      <c r="V23" s="1191">
        <v>14530.899999999998</v>
      </c>
      <c r="W23" s="1191">
        <v>12528.6</v>
      </c>
      <c r="X23" s="1191">
        <v>8568.0999999999985</v>
      </c>
      <c r="Y23" s="1191">
        <v>16824.400000000001</v>
      </c>
      <c r="Z23" s="1191">
        <v>11608.299999999997</v>
      </c>
      <c r="AA23" s="1191">
        <v>22892.7</v>
      </c>
      <c r="AB23" s="1191">
        <v>22278.399999999994</v>
      </c>
      <c r="AC23" s="1191">
        <v>20957.699999999993</v>
      </c>
      <c r="AD23" s="1191">
        <v>20816.700000000004</v>
      </c>
      <c r="AE23" s="1191">
        <v>29616.300000000007</v>
      </c>
      <c r="AF23" s="1192">
        <v>28804.100000000002</v>
      </c>
    </row>
    <row r="24" spans="1:32" ht="13.5" customHeight="1" outlineLevel="1" x14ac:dyDescent="0.15">
      <c r="A24" s="324"/>
      <c r="B24" s="1397"/>
      <c r="C24" s="1397"/>
      <c r="D24" s="335" t="s">
        <v>170</v>
      </c>
      <c r="E24" s="1101">
        <v>8212791</v>
      </c>
      <c r="F24" s="1102">
        <v>9491752</v>
      </c>
      <c r="G24" s="1102">
        <v>5405645</v>
      </c>
      <c r="H24" s="1102">
        <v>8552028</v>
      </c>
      <c r="I24" s="1102">
        <v>7598897</v>
      </c>
      <c r="J24" s="1102">
        <v>5966930</v>
      </c>
      <c r="K24" s="1102">
        <v>7426575</v>
      </c>
      <c r="L24" s="1102">
        <v>7175074</v>
      </c>
      <c r="M24" s="1102">
        <v>4372372</v>
      </c>
      <c r="N24" s="1102">
        <v>5191947</v>
      </c>
      <c r="O24" s="1102">
        <v>2993606</v>
      </c>
      <c r="P24" s="1103">
        <v>2756992</v>
      </c>
      <c r="Q24" s="324"/>
      <c r="R24" s="1397"/>
      <c r="S24" s="1397"/>
      <c r="T24" s="335" t="s">
        <v>170</v>
      </c>
      <c r="U24" s="1101">
        <v>19938252</v>
      </c>
      <c r="V24" s="1102">
        <v>21164554</v>
      </c>
      <c r="W24" s="1102">
        <v>16038936</v>
      </c>
      <c r="X24" s="1102">
        <v>11110785</v>
      </c>
      <c r="Y24" s="1102">
        <v>22476992</v>
      </c>
      <c r="Z24" s="1102">
        <v>14930051</v>
      </c>
      <c r="AA24" s="1102">
        <v>27880018</v>
      </c>
      <c r="AB24" s="1102">
        <v>27439323</v>
      </c>
      <c r="AC24" s="1102">
        <v>29885624</v>
      </c>
      <c r="AD24" s="1102">
        <v>25833212</v>
      </c>
      <c r="AE24" s="1102">
        <v>34255734</v>
      </c>
      <c r="AF24" s="1103">
        <v>39181400</v>
      </c>
    </row>
    <row r="25" spans="1:32" ht="15.6" customHeight="1" outlineLevel="1" x14ac:dyDescent="0.15">
      <c r="A25" s="324"/>
      <c r="B25" s="1397"/>
      <c r="C25" s="1398"/>
      <c r="D25" s="337" t="s">
        <v>172</v>
      </c>
      <c r="E25" s="1104">
        <f t="shared" ref="E25:P25" si="6">IF(E23 = 0, 0, E24/E23)</f>
        <v>1642.7553306396769</v>
      </c>
      <c r="F25" s="1105">
        <f t="shared" si="6"/>
        <v>1505.5757883383035</v>
      </c>
      <c r="G25" s="1105">
        <f t="shared" si="6"/>
        <v>1538.491860200364</v>
      </c>
      <c r="H25" s="1105">
        <f t="shared" si="6"/>
        <v>1539.2419006479479</v>
      </c>
      <c r="I25" s="1105">
        <f t="shared" si="6"/>
        <v>1283.836016827451</v>
      </c>
      <c r="J25" s="1105">
        <f t="shared" si="6"/>
        <v>1450.7841182620537</v>
      </c>
      <c r="K25" s="1105">
        <f t="shared" si="6"/>
        <v>1320.5382385888797</v>
      </c>
      <c r="L25" s="1105">
        <f t="shared" si="6"/>
        <v>1346.9005650353849</v>
      </c>
      <c r="M25" s="1105">
        <f t="shared" si="6"/>
        <v>1401.5360451325448</v>
      </c>
      <c r="N25" s="1105">
        <f t="shared" si="6"/>
        <v>1387.9242408041059</v>
      </c>
      <c r="O25" s="1105">
        <f t="shared" si="6"/>
        <v>1393.411841370322</v>
      </c>
      <c r="P25" s="1106">
        <f t="shared" si="6"/>
        <v>1322.4886074734975</v>
      </c>
      <c r="Q25" s="324"/>
      <c r="R25" s="1397"/>
      <c r="S25" s="1398"/>
      <c r="T25" s="337" t="s">
        <v>172</v>
      </c>
      <c r="U25" s="1104">
        <f t="shared" ref="U25:AF25" si="7">IF(U23 = 0, 0, U24/U23)</f>
        <v>1387.0377816580517</v>
      </c>
      <c r="V25" s="1105">
        <f t="shared" si="7"/>
        <v>1456.5205183436678</v>
      </c>
      <c r="W25" s="1105">
        <f t="shared" si="7"/>
        <v>1280.1858148556103</v>
      </c>
      <c r="X25" s="1105">
        <f t="shared" si="7"/>
        <v>1296.761825842369</v>
      </c>
      <c r="Y25" s="1105">
        <f t="shared" si="7"/>
        <v>1335.9758446066426</v>
      </c>
      <c r="Z25" s="1105">
        <f t="shared" si="7"/>
        <v>1286.1530973527565</v>
      </c>
      <c r="AA25" s="1105">
        <f t="shared" si="7"/>
        <v>1217.8562598557619</v>
      </c>
      <c r="AB25" s="1105">
        <f t="shared" si="7"/>
        <v>1231.6559088623962</v>
      </c>
      <c r="AC25" s="1105">
        <f t="shared" si="7"/>
        <v>1425.9973184080318</v>
      </c>
      <c r="AD25" s="1105">
        <f t="shared" si="7"/>
        <v>1240.9849784067596</v>
      </c>
      <c r="AE25" s="1105">
        <f t="shared" si="7"/>
        <v>1156.6513710355443</v>
      </c>
      <c r="AF25" s="1106">
        <f t="shared" si="7"/>
        <v>1360.2716279974031</v>
      </c>
    </row>
    <row r="26" spans="1:32" ht="13.5" customHeight="1" outlineLevel="1" x14ac:dyDescent="0.15">
      <c r="A26" s="324"/>
      <c r="B26" s="1397"/>
      <c r="C26" s="1396">
        <v>1</v>
      </c>
      <c r="D26" s="332" t="s">
        <v>171</v>
      </c>
      <c r="E26" s="1098">
        <v>0</v>
      </c>
      <c r="F26" s="1099">
        <v>0</v>
      </c>
      <c r="G26" s="1099">
        <v>0</v>
      </c>
      <c r="H26" s="1099">
        <v>0</v>
      </c>
      <c r="I26" s="1099">
        <v>0</v>
      </c>
      <c r="J26" s="1099">
        <v>0</v>
      </c>
      <c r="K26" s="1099">
        <v>0</v>
      </c>
      <c r="L26" s="1099">
        <v>0</v>
      </c>
      <c r="M26" s="1099">
        <v>0</v>
      </c>
      <c r="N26" s="1099">
        <v>0</v>
      </c>
      <c r="O26" s="1099">
        <v>0</v>
      </c>
      <c r="P26" s="1100">
        <v>0</v>
      </c>
      <c r="Q26" s="324"/>
      <c r="R26" s="1397"/>
      <c r="S26" s="1396">
        <v>1</v>
      </c>
      <c r="T26" s="332" t="s">
        <v>171</v>
      </c>
      <c r="U26" s="1098">
        <v>1</v>
      </c>
      <c r="V26" s="1099">
        <v>1</v>
      </c>
      <c r="W26" s="1099">
        <v>0</v>
      </c>
      <c r="X26" s="1099">
        <v>0</v>
      </c>
      <c r="Y26" s="1099">
        <v>0</v>
      </c>
      <c r="Z26" s="1099">
        <v>0</v>
      </c>
      <c r="AA26" s="1099">
        <v>0</v>
      </c>
      <c r="AB26" s="1099">
        <v>1</v>
      </c>
      <c r="AC26" s="1099">
        <v>2</v>
      </c>
      <c r="AD26" s="1099">
        <v>1</v>
      </c>
      <c r="AE26" s="1099">
        <v>0</v>
      </c>
      <c r="AF26" s="1100">
        <v>1</v>
      </c>
    </row>
    <row r="27" spans="1:32" ht="13.5" customHeight="1" outlineLevel="1" x14ac:dyDescent="0.15">
      <c r="A27" s="324"/>
      <c r="B27" s="1397"/>
      <c r="C27" s="1397"/>
      <c r="D27" s="335" t="s">
        <v>169</v>
      </c>
      <c r="E27" s="1190">
        <v>0</v>
      </c>
      <c r="F27" s="1191">
        <v>0</v>
      </c>
      <c r="G27" s="1191">
        <v>0</v>
      </c>
      <c r="H27" s="1191">
        <v>0</v>
      </c>
      <c r="I27" s="1191">
        <v>0</v>
      </c>
      <c r="J27" s="1191">
        <v>0</v>
      </c>
      <c r="K27" s="1191">
        <v>0</v>
      </c>
      <c r="L27" s="1191">
        <v>0</v>
      </c>
      <c r="M27" s="1191">
        <v>0</v>
      </c>
      <c r="N27" s="1191">
        <v>0</v>
      </c>
      <c r="O27" s="1191">
        <v>0</v>
      </c>
      <c r="P27" s="1192">
        <v>0</v>
      </c>
      <c r="Q27" s="324"/>
      <c r="R27" s="1397"/>
      <c r="S27" s="1397"/>
      <c r="T27" s="335" t="s">
        <v>169</v>
      </c>
      <c r="U27" s="1190">
        <v>275.2</v>
      </c>
      <c r="V27" s="1191">
        <v>176.2</v>
      </c>
      <c r="W27" s="1191">
        <v>0</v>
      </c>
      <c r="X27" s="1191">
        <v>0</v>
      </c>
      <c r="Y27" s="1191">
        <v>0</v>
      </c>
      <c r="Z27" s="1191">
        <v>0</v>
      </c>
      <c r="AA27" s="1191">
        <v>0</v>
      </c>
      <c r="AB27" s="1191">
        <v>188.1</v>
      </c>
      <c r="AC27" s="1191">
        <v>454</v>
      </c>
      <c r="AD27" s="1191">
        <v>174.7</v>
      </c>
      <c r="AE27" s="1191">
        <v>0</v>
      </c>
      <c r="AF27" s="1192">
        <v>217.8</v>
      </c>
    </row>
    <row r="28" spans="1:32" ht="13.5" customHeight="1" outlineLevel="1" x14ac:dyDescent="0.15">
      <c r="A28" s="324"/>
      <c r="B28" s="1397"/>
      <c r="C28" s="1397"/>
      <c r="D28" s="335" t="s">
        <v>170</v>
      </c>
      <c r="E28" s="1101">
        <v>0</v>
      </c>
      <c r="F28" s="1102">
        <v>0</v>
      </c>
      <c r="G28" s="1102">
        <v>0</v>
      </c>
      <c r="H28" s="1102">
        <v>0</v>
      </c>
      <c r="I28" s="1102">
        <v>0</v>
      </c>
      <c r="J28" s="1102">
        <v>0</v>
      </c>
      <c r="K28" s="1102">
        <v>0</v>
      </c>
      <c r="L28" s="1102">
        <v>0</v>
      </c>
      <c r="M28" s="1102">
        <v>0</v>
      </c>
      <c r="N28" s="1102">
        <v>0</v>
      </c>
      <c r="O28" s="1102">
        <v>0</v>
      </c>
      <c r="P28" s="1103">
        <v>0</v>
      </c>
      <c r="Q28" s="324"/>
      <c r="R28" s="1397"/>
      <c r="S28" s="1397"/>
      <c r="T28" s="335" t="s">
        <v>170</v>
      </c>
      <c r="U28" s="1101">
        <v>313265</v>
      </c>
      <c r="V28" s="1102">
        <v>40914</v>
      </c>
      <c r="W28" s="1102">
        <v>0</v>
      </c>
      <c r="X28" s="1102">
        <v>0</v>
      </c>
      <c r="Y28" s="1102">
        <v>0</v>
      </c>
      <c r="Z28" s="1102">
        <v>0</v>
      </c>
      <c r="AA28" s="1102">
        <v>0</v>
      </c>
      <c r="AB28" s="1102">
        <v>105840</v>
      </c>
      <c r="AC28" s="1102">
        <v>387817</v>
      </c>
      <c r="AD28" s="1102">
        <v>86979</v>
      </c>
      <c r="AE28" s="1102">
        <v>0</v>
      </c>
      <c r="AF28" s="1103">
        <v>189825</v>
      </c>
    </row>
    <row r="29" spans="1:32" ht="15.6" customHeight="1" outlineLevel="1" x14ac:dyDescent="0.15">
      <c r="A29" s="324"/>
      <c r="B29" s="1397"/>
      <c r="C29" s="1398"/>
      <c r="D29" s="337" t="s">
        <v>172</v>
      </c>
      <c r="E29" s="1104">
        <f t="shared" ref="E29:P29" si="8">IF(E27=0,0,E28/E27)</f>
        <v>0</v>
      </c>
      <c r="F29" s="1105">
        <f t="shared" si="8"/>
        <v>0</v>
      </c>
      <c r="G29" s="1105">
        <f t="shared" si="8"/>
        <v>0</v>
      </c>
      <c r="H29" s="1105">
        <f t="shared" si="8"/>
        <v>0</v>
      </c>
      <c r="I29" s="1105">
        <f t="shared" si="8"/>
        <v>0</v>
      </c>
      <c r="J29" s="1105">
        <f t="shared" si="8"/>
        <v>0</v>
      </c>
      <c r="K29" s="1105">
        <f t="shared" si="8"/>
        <v>0</v>
      </c>
      <c r="L29" s="1105">
        <f t="shared" si="8"/>
        <v>0</v>
      </c>
      <c r="M29" s="1105">
        <f t="shared" si="8"/>
        <v>0</v>
      </c>
      <c r="N29" s="1105">
        <f t="shared" si="8"/>
        <v>0</v>
      </c>
      <c r="O29" s="1105">
        <f t="shared" si="8"/>
        <v>0</v>
      </c>
      <c r="P29" s="1106">
        <f t="shared" si="8"/>
        <v>0</v>
      </c>
      <c r="Q29" s="324"/>
      <c r="R29" s="1397"/>
      <c r="S29" s="1398"/>
      <c r="T29" s="337" t="s">
        <v>172</v>
      </c>
      <c r="U29" s="1104">
        <f t="shared" ref="U29:AF29" si="9">IF(U27=0,0,U28/U27)</f>
        <v>1138.3175872093025</v>
      </c>
      <c r="V29" s="1105">
        <f t="shared" si="9"/>
        <v>232.20204313280365</v>
      </c>
      <c r="W29" s="1105">
        <f t="shared" si="9"/>
        <v>0</v>
      </c>
      <c r="X29" s="1105">
        <f t="shared" si="9"/>
        <v>0</v>
      </c>
      <c r="Y29" s="1105">
        <f t="shared" si="9"/>
        <v>0</v>
      </c>
      <c r="Z29" s="1105">
        <f t="shared" si="9"/>
        <v>0</v>
      </c>
      <c r="AA29" s="1105">
        <f t="shared" si="9"/>
        <v>0</v>
      </c>
      <c r="AB29" s="1105">
        <f t="shared" si="9"/>
        <v>562.67942583732054</v>
      </c>
      <c r="AC29" s="1105">
        <f t="shared" si="9"/>
        <v>854.22246696035245</v>
      </c>
      <c r="AD29" s="1105">
        <f t="shared" si="9"/>
        <v>497.87635947338299</v>
      </c>
      <c r="AE29" s="1105">
        <f t="shared" si="9"/>
        <v>0</v>
      </c>
      <c r="AF29" s="1106">
        <f t="shared" si="9"/>
        <v>871.55647382920108</v>
      </c>
    </row>
    <row r="30" spans="1:32" ht="13.5" customHeight="1" outlineLevel="1" x14ac:dyDescent="0.15">
      <c r="A30" s="324"/>
      <c r="B30" s="1397"/>
      <c r="C30" s="1396" t="s">
        <v>14</v>
      </c>
      <c r="D30" s="332" t="s">
        <v>171</v>
      </c>
      <c r="E30" s="1098">
        <f t="shared" ref="E30:P31" si="10">E10+E14+E18+E22+E26</f>
        <v>62</v>
      </c>
      <c r="F30" s="1099">
        <f>F10+F14+F18+F22+F26</f>
        <v>67</v>
      </c>
      <c r="G30" s="1099">
        <f>G10+G14+G18+G22+G26</f>
        <v>57</v>
      </c>
      <c r="H30" s="1099">
        <f>H10+H14+H18+H22+H26</f>
        <v>78</v>
      </c>
      <c r="I30" s="1099">
        <f t="shared" si="10"/>
        <v>62</v>
      </c>
      <c r="J30" s="1099">
        <f t="shared" si="10"/>
        <v>52</v>
      </c>
      <c r="K30" s="1099">
        <f t="shared" si="10"/>
        <v>61</v>
      </c>
      <c r="L30" s="1099">
        <f t="shared" si="10"/>
        <v>56</v>
      </c>
      <c r="M30" s="1099">
        <f t="shared" si="10"/>
        <v>63</v>
      </c>
      <c r="N30" s="1099">
        <f t="shared" si="10"/>
        <v>44</v>
      </c>
      <c r="O30" s="1099">
        <f t="shared" si="10"/>
        <v>40</v>
      </c>
      <c r="P30" s="1100">
        <f t="shared" si="10"/>
        <v>49</v>
      </c>
      <c r="Q30" s="324"/>
      <c r="R30" s="1397"/>
      <c r="S30" s="1396" t="s">
        <v>14</v>
      </c>
      <c r="T30" s="332" t="s">
        <v>171</v>
      </c>
      <c r="U30" s="1098">
        <f t="shared" ref="U30:U31" si="11">U10+U14+U18+U22+U26</f>
        <v>48</v>
      </c>
      <c r="V30" s="1099">
        <f>V10+V14+V18+V22+V26</f>
        <v>50</v>
      </c>
      <c r="W30" s="1099">
        <f>W10+W14+W18+W22+W26</f>
        <v>63</v>
      </c>
      <c r="X30" s="1099">
        <f>X10+X14+X18+X22+X26</f>
        <v>45</v>
      </c>
      <c r="Y30" s="1099">
        <f t="shared" ref="Y30:AF30" si="12">Y10+Y14+Y18+Y22+Y26</f>
        <v>53</v>
      </c>
      <c r="Z30" s="1099">
        <f t="shared" si="12"/>
        <v>43</v>
      </c>
      <c r="AA30" s="1099">
        <f t="shared" si="12"/>
        <v>70</v>
      </c>
      <c r="AB30" s="1099">
        <f t="shared" si="12"/>
        <v>89</v>
      </c>
      <c r="AC30" s="1099">
        <f t="shared" si="12"/>
        <v>80</v>
      </c>
      <c r="AD30" s="1099">
        <f t="shared" si="12"/>
        <v>74</v>
      </c>
      <c r="AE30" s="1099">
        <f t="shared" si="12"/>
        <v>94</v>
      </c>
      <c r="AF30" s="1100">
        <f t="shared" si="12"/>
        <v>106</v>
      </c>
    </row>
    <row r="31" spans="1:32" ht="13.5" customHeight="1" outlineLevel="1" x14ac:dyDescent="0.15">
      <c r="A31" s="324"/>
      <c r="B31" s="1397"/>
      <c r="C31" s="1397"/>
      <c r="D31" s="335" t="s">
        <v>169</v>
      </c>
      <c r="E31" s="1190">
        <f t="shared" si="10"/>
        <v>31609.300000000003</v>
      </c>
      <c r="F31" s="1191">
        <f>F11+F15+F19+F23+F27</f>
        <v>33832.200000000004</v>
      </c>
      <c r="G31" s="1191">
        <f t="shared" si="10"/>
        <v>28808.6</v>
      </c>
      <c r="H31" s="1191">
        <f t="shared" si="10"/>
        <v>39053.300000000003</v>
      </c>
      <c r="I31" s="1191">
        <f t="shared" si="10"/>
        <v>31068.6</v>
      </c>
      <c r="J31" s="1191">
        <f t="shared" si="10"/>
        <v>26188.600000000006</v>
      </c>
      <c r="K31" s="1191">
        <f t="shared" si="10"/>
        <v>30485.299999999996</v>
      </c>
      <c r="L31" s="1191">
        <f t="shared" si="10"/>
        <v>29086.5</v>
      </c>
      <c r="M31" s="1191">
        <f t="shared" si="10"/>
        <v>32454.1</v>
      </c>
      <c r="N31" s="1191">
        <f t="shared" si="10"/>
        <v>23035.000000000004</v>
      </c>
      <c r="O31" s="1191">
        <f t="shared" si="10"/>
        <v>19971.800000000003</v>
      </c>
      <c r="P31" s="1192">
        <f>P11+P15+P19+P23+P27</f>
        <v>25092.6</v>
      </c>
      <c r="Q31" s="324"/>
      <c r="R31" s="1397"/>
      <c r="S31" s="1397"/>
      <c r="T31" s="335" t="s">
        <v>169</v>
      </c>
      <c r="U31" s="1190">
        <f t="shared" si="11"/>
        <v>24296.800000000007</v>
      </c>
      <c r="V31" s="1191">
        <f>V11+V15+V19+V23+V27</f>
        <v>25897.699999999997</v>
      </c>
      <c r="W31" s="1191">
        <f t="shared" ref="W31:AE32" si="13">W11+W15+W19+W23+W27</f>
        <v>30951.699999999997</v>
      </c>
      <c r="X31" s="1191">
        <f t="shared" si="13"/>
        <v>23036.299999999996</v>
      </c>
      <c r="Y31" s="1191">
        <f t="shared" si="13"/>
        <v>27084.800000000003</v>
      </c>
      <c r="Z31" s="1191">
        <f t="shared" si="13"/>
        <v>21719.899999999998</v>
      </c>
      <c r="AA31" s="1191">
        <f t="shared" si="13"/>
        <v>34617.5</v>
      </c>
      <c r="AB31" s="1191">
        <f t="shared" si="13"/>
        <v>44141.399999999987</v>
      </c>
      <c r="AC31" s="1191">
        <f t="shared" si="13"/>
        <v>40821.299999999988</v>
      </c>
      <c r="AD31" s="1191">
        <f t="shared" si="13"/>
        <v>38276.6</v>
      </c>
      <c r="AE31" s="1191">
        <f t="shared" si="13"/>
        <v>48647.100000000006</v>
      </c>
      <c r="AF31" s="1192">
        <f>AF11+AF15+AF19+AF23+AF27</f>
        <v>54986.8</v>
      </c>
    </row>
    <row r="32" spans="1:32" ht="13.5" customHeight="1" outlineLevel="1" x14ac:dyDescent="0.15">
      <c r="A32" s="324"/>
      <c r="B32" s="1397"/>
      <c r="C32" s="1397"/>
      <c r="D32" s="335" t="s">
        <v>170</v>
      </c>
      <c r="E32" s="1101">
        <f>E12+E16+E20+E24+E28</f>
        <v>56747833</v>
      </c>
      <c r="F32" s="1102">
        <f t="shared" ref="F32:O32" si="14">F12+F16+F20+F24+F28</f>
        <v>57440310</v>
      </c>
      <c r="G32" s="1102">
        <f t="shared" si="14"/>
        <v>48152866</v>
      </c>
      <c r="H32" s="1102">
        <f t="shared" si="14"/>
        <v>67859075</v>
      </c>
      <c r="I32" s="1102">
        <f t="shared" si="14"/>
        <v>48716280</v>
      </c>
      <c r="J32" s="1102">
        <f t="shared" si="14"/>
        <v>44472537</v>
      </c>
      <c r="K32" s="1102">
        <f t="shared" si="14"/>
        <v>49275103</v>
      </c>
      <c r="L32" s="1102">
        <f>L12+L16+L20+L24+L28</f>
        <v>48430173</v>
      </c>
      <c r="M32" s="1102">
        <f t="shared" si="14"/>
        <v>59157339</v>
      </c>
      <c r="N32" s="1102">
        <f t="shared" si="14"/>
        <v>36748971</v>
      </c>
      <c r="O32" s="1102">
        <f t="shared" si="14"/>
        <v>32129731</v>
      </c>
      <c r="P32" s="1103">
        <f>P12+P16+P20+P24+P28</f>
        <v>41985923</v>
      </c>
      <c r="Q32" s="324"/>
      <c r="R32" s="1397"/>
      <c r="S32" s="1397"/>
      <c r="T32" s="335" t="s">
        <v>170</v>
      </c>
      <c r="U32" s="1101">
        <f>U12+U16+U20+U24+U28</f>
        <v>35973448</v>
      </c>
      <c r="V32" s="1102">
        <f t="shared" ref="V32:AA32" si="15">V12+V16+V20+V24+V28</f>
        <v>38970920</v>
      </c>
      <c r="W32" s="1102">
        <f t="shared" si="15"/>
        <v>44728906</v>
      </c>
      <c r="X32" s="1102">
        <f t="shared" si="15"/>
        <v>33391351</v>
      </c>
      <c r="Y32" s="1102">
        <f t="shared" si="15"/>
        <v>37804974</v>
      </c>
      <c r="Z32" s="1102">
        <f t="shared" si="15"/>
        <v>29841748</v>
      </c>
      <c r="AA32" s="1102">
        <f t="shared" si="15"/>
        <v>44861693</v>
      </c>
      <c r="AB32" s="1102">
        <f>AB12+AB16+AB20+AB24+AB28</f>
        <v>60096700</v>
      </c>
      <c r="AC32" s="1102">
        <f t="shared" si="13"/>
        <v>61471640</v>
      </c>
      <c r="AD32" s="1102">
        <f t="shared" si="13"/>
        <v>50125209</v>
      </c>
      <c r="AE32" s="1102">
        <f t="shared" si="13"/>
        <v>61010716</v>
      </c>
      <c r="AF32" s="1103">
        <f>AF12+AF16+AF20+AF24+AF28</f>
        <v>76850115</v>
      </c>
    </row>
    <row r="33" spans="1:37" ht="15.6" customHeight="1" outlineLevel="1" x14ac:dyDescent="0.15">
      <c r="A33" s="324"/>
      <c r="B33" s="1398"/>
      <c r="C33" s="1398"/>
      <c r="D33" s="337" t="s">
        <v>172</v>
      </c>
      <c r="E33" s="1104">
        <f t="shared" ref="E33:O33" si="16">IF(E31=0,0,E32/E31)</f>
        <v>1795.2891395886652</v>
      </c>
      <c r="F33" s="1105">
        <f t="shared" si="16"/>
        <v>1697.8000248284177</v>
      </c>
      <c r="G33" s="1105">
        <f t="shared" si="16"/>
        <v>1671.4753927646607</v>
      </c>
      <c r="H33" s="1105">
        <f t="shared" si="16"/>
        <v>1737.601559919392</v>
      </c>
      <c r="I33" s="1105">
        <f t="shared" si="16"/>
        <v>1568.0230200266508</v>
      </c>
      <c r="J33" s="1105">
        <f t="shared" si="16"/>
        <v>1698.1639721100016</v>
      </c>
      <c r="K33" s="1105">
        <f t="shared" si="16"/>
        <v>1616.3561782236031</v>
      </c>
      <c r="L33" s="1105">
        <f t="shared" si="16"/>
        <v>1665.0395544324688</v>
      </c>
      <c r="M33" s="1105">
        <f>IF(M31=0,0,M32/M31)</f>
        <v>1822.8001700863683</v>
      </c>
      <c r="N33" s="1105">
        <f t="shared" si="16"/>
        <v>1595.3536357716516</v>
      </c>
      <c r="O33" s="1105">
        <f t="shared" si="16"/>
        <v>1608.7548944011053</v>
      </c>
      <c r="P33" s="1106">
        <f>IF(P31=0,0,P32/P31)</f>
        <v>1673.2392418481943</v>
      </c>
      <c r="Q33" s="324"/>
      <c r="R33" s="1398"/>
      <c r="S33" s="1398"/>
      <c r="T33" s="337" t="s">
        <v>172</v>
      </c>
      <c r="U33" s="1104">
        <f t="shared" ref="U33:AB33" si="17">IF(U31=0,0,U32/U31)</f>
        <v>1480.5837805801584</v>
      </c>
      <c r="V33" s="1105">
        <f t="shared" si="17"/>
        <v>1504.8023569660627</v>
      </c>
      <c r="W33" s="1105">
        <f t="shared" si="17"/>
        <v>1445.1195249372411</v>
      </c>
      <c r="X33" s="1105">
        <f t="shared" si="17"/>
        <v>1449.5101643927196</v>
      </c>
      <c r="Y33" s="1105">
        <f t="shared" si="17"/>
        <v>1395.8003751181473</v>
      </c>
      <c r="Z33" s="1105">
        <f t="shared" si="17"/>
        <v>1373.9357916012507</v>
      </c>
      <c r="AA33" s="1105">
        <f t="shared" si="17"/>
        <v>1295.9252690113383</v>
      </c>
      <c r="AB33" s="1105">
        <f t="shared" si="17"/>
        <v>1361.4588572179409</v>
      </c>
      <c r="AC33" s="1105">
        <f>IF(AC31=0,0,AC32/AC31)</f>
        <v>1505.8716895346306</v>
      </c>
      <c r="AD33" s="1105">
        <f t="shared" ref="AD33:AE33" si="18">IF(AD31=0,0,AD32/AD31)</f>
        <v>1309.5522852081951</v>
      </c>
      <c r="AE33" s="1105">
        <f t="shared" si="18"/>
        <v>1254.1490859681253</v>
      </c>
      <c r="AF33" s="1106">
        <f>IF(AF31=0,0,AF32/AF31)</f>
        <v>1397.6102446405318</v>
      </c>
    </row>
    <row r="34" spans="1:37" ht="15.6" customHeight="1" outlineLevel="1" x14ac:dyDescent="0.15">
      <c r="A34" s="324"/>
      <c r="B34" s="331"/>
      <c r="C34" s="331"/>
      <c r="D34" s="344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  <c r="AF34" s="468"/>
      <c r="AG34" s="43"/>
    </row>
    <row r="35" spans="1:37" ht="13.15" customHeight="1" x14ac:dyDescent="0.15">
      <c r="B35" s="1399" t="s">
        <v>234</v>
      </c>
      <c r="C35" s="1400"/>
      <c r="D35" s="1401"/>
      <c r="E35" s="1423" t="s">
        <v>224</v>
      </c>
      <c r="F35" s="1421" t="s">
        <v>225</v>
      </c>
      <c r="G35" s="1421" t="s">
        <v>87</v>
      </c>
      <c r="H35" s="1421" t="s">
        <v>88</v>
      </c>
      <c r="I35" s="1421" t="s">
        <v>89</v>
      </c>
      <c r="J35" s="1421" t="s">
        <v>90</v>
      </c>
      <c r="K35" s="1421" t="s">
        <v>91</v>
      </c>
      <c r="L35" s="1421" t="s">
        <v>92</v>
      </c>
      <c r="M35" s="1421" t="s">
        <v>93</v>
      </c>
      <c r="N35" s="1421" t="s">
        <v>226</v>
      </c>
      <c r="O35" s="1421" t="s">
        <v>227</v>
      </c>
      <c r="P35" s="1425" t="s">
        <v>228</v>
      </c>
      <c r="R35" s="1399" t="s">
        <v>234</v>
      </c>
      <c r="S35" s="1400"/>
      <c r="T35" s="1401"/>
      <c r="U35" s="1423" t="s">
        <v>224</v>
      </c>
      <c r="V35" s="1421" t="s">
        <v>225</v>
      </c>
      <c r="W35" s="1421" t="s">
        <v>87</v>
      </c>
      <c r="X35" s="1421" t="s">
        <v>88</v>
      </c>
      <c r="Y35" s="1421" t="s">
        <v>89</v>
      </c>
      <c r="Z35" s="1421" t="s">
        <v>90</v>
      </c>
      <c r="AA35" s="1421" t="s">
        <v>91</v>
      </c>
      <c r="AB35" s="1421" t="s">
        <v>92</v>
      </c>
      <c r="AC35" s="1421" t="s">
        <v>93</v>
      </c>
      <c r="AD35" s="1421" t="s">
        <v>226</v>
      </c>
      <c r="AE35" s="1421" t="s">
        <v>227</v>
      </c>
      <c r="AF35" s="1425" t="s">
        <v>228</v>
      </c>
      <c r="AH35" s="1427" t="s">
        <v>14</v>
      </c>
    </row>
    <row r="36" spans="1:37" ht="13.15" customHeight="1" x14ac:dyDescent="0.15">
      <c r="B36" s="1402"/>
      <c r="C36" s="1403"/>
      <c r="D36" s="1404"/>
      <c r="E36" s="1424"/>
      <c r="F36" s="1422"/>
      <c r="G36" s="1422"/>
      <c r="H36" s="1422"/>
      <c r="I36" s="1422"/>
      <c r="J36" s="1422"/>
      <c r="K36" s="1422"/>
      <c r="L36" s="1422"/>
      <c r="M36" s="1422"/>
      <c r="N36" s="1422"/>
      <c r="O36" s="1422"/>
      <c r="P36" s="1426"/>
      <c r="R36" s="1402"/>
      <c r="S36" s="1403"/>
      <c r="T36" s="1404"/>
      <c r="U36" s="1424"/>
      <c r="V36" s="1422"/>
      <c r="W36" s="1422"/>
      <c r="X36" s="1422"/>
      <c r="Y36" s="1422"/>
      <c r="Z36" s="1422"/>
      <c r="AA36" s="1422"/>
      <c r="AB36" s="1422"/>
      <c r="AC36" s="1422"/>
      <c r="AD36" s="1422"/>
      <c r="AE36" s="1422"/>
      <c r="AF36" s="1426"/>
      <c r="AH36" s="1428"/>
      <c r="AJ36" s="126" t="s">
        <v>499</v>
      </c>
    </row>
    <row r="37" spans="1:37" ht="13.5" customHeight="1" x14ac:dyDescent="0.15">
      <c r="B37" s="1396" t="s">
        <v>1</v>
      </c>
      <c r="C37" s="1396">
        <v>5</v>
      </c>
      <c r="D37" s="332" t="s">
        <v>171</v>
      </c>
      <c r="E37" s="1098">
        <v>5</v>
      </c>
      <c r="F37" s="1099">
        <v>3</v>
      </c>
      <c r="G37" s="1099">
        <v>3</v>
      </c>
      <c r="H37" s="1099">
        <v>1</v>
      </c>
      <c r="I37" s="1099">
        <v>3</v>
      </c>
      <c r="J37" s="1099">
        <v>1</v>
      </c>
      <c r="K37" s="1099">
        <v>1</v>
      </c>
      <c r="L37" s="1099">
        <v>4</v>
      </c>
      <c r="M37" s="1099">
        <v>0</v>
      </c>
      <c r="N37" s="1099">
        <v>4</v>
      </c>
      <c r="O37" s="1099">
        <v>2</v>
      </c>
      <c r="P37" s="1100">
        <v>5</v>
      </c>
      <c r="R37" s="1396" t="s">
        <v>14</v>
      </c>
      <c r="S37" s="1396">
        <v>5</v>
      </c>
      <c r="T37" s="332" t="s">
        <v>171</v>
      </c>
      <c r="U37" s="1098">
        <f t="shared" ref="U37:AF39" si="19">E10+E37+U10</f>
        <v>10</v>
      </c>
      <c r="V37" s="1099">
        <f t="shared" si="19"/>
        <v>10</v>
      </c>
      <c r="W37" s="1099">
        <f t="shared" si="19"/>
        <v>5</v>
      </c>
      <c r="X37" s="1099">
        <f t="shared" si="19"/>
        <v>6</v>
      </c>
      <c r="Y37" s="1099">
        <f t="shared" si="19"/>
        <v>5</v>
      </c>
      <c r="Z37" s="1099">
        <f t="shared" si="19"/>
        <v>2</v>
      </c>
      <c r="AA37" s="1099">
        <f t="shared" si="19"/>
        <v>4</v>
      </c>
      <c r="AB37" s="1099">
        <f t="shared" si="19"/>
        <v>7</v>
      </c>
      <c r="AC37" s="1099">
        <f t="shared" si="19"/>
        <v>6</v>
      </c>
      <c r="AD37" s="1099">
        <f t="shared" si="19"/>
        <v>6</v>
      </c>
      <c r="AE37" s="1099">
        <f t="shared" si="19"/>
        <v>6</v>
      </c>
      <c r="AF37" s="1100">
        <f t="shared" si="19"/>
        <v>6</v>
      </c>
      <c r="AH37" s="206">
        <f>SUM(U37:AG37)</f>
        <v>73</v>
      </c>
      <c r="AI37" s="204">
        <f>AH37</f>
        <v>73</v>
      </c>
      <c r="AJ37" s="208">
        <v>18</v>
      </c>
      <c r="AK37" s="204">
        <f>AJ37-AI37</f>
        <v>-55</v>
      </c>
    </row>
    <row r="38" spans="1:37" ht="13.5" customHeight="1" x14ac:dyDescent="0.15">
      <c r="B38" s="1397"/>
      <c r="C38" s="1397"/>
      <c r="D38" s="335" t="s">
        <v>169</v>
      </c>
      <c r="E38" s="1190">
        <v>2436.5</v>
      </c>
      <c r="F38" s="1191">
        <v>1691.9</v>
      </c>
      <c r="G38" s="1191">
        <v>1687.9</v>
      </c>
      <c r="H38" s="1191">
        <v>524.70000000000005</v>
      </c>
      <c r="I38" s="1191">
        <v>1570.2</v>
      </c>
      <c r="J38" s="1191">
        <v>663.3</v>
      </c>
      <c r="K38" s="1191">
        <v>522.79999999999995</v>
      </c>
      <c r="L38" s="1191">
        <v>2281</v>
      </c>
      <c r="M38" s="1191">
        <v>0</v>
      </c>
      <c r="N38" s="1191">
        <v>2383.1</v>
      </c>
      <c r="O38" s="1191">
        <v>1096.5</v>
      </c>
      <c r="P38" s="1192">
        <v>3102.1</v>
      </c>
      <c r="R38" s="1397"/>
      <c r="S38" s="1397"/>
      <c r="T38" s="335" t="s">
        <v>169</v>
      </c>
      <c r="U38" s="1190">
        <f t="shared" si="19"/>
        <v>5088.3</v>
      </c>
      <c r="V38" s="1191">
        <f t="shared" si="19"/>
        <v>5207.4000000000005</v>
      </c>
      <c r="W38" s="1191">
        <f t="shared" si="19"/>
        <v>2703.7</v>
      </c>
      <c r="X38" s="1191">
        <f t="shared" si="19"/>
        <v>2927.5</v>
      </c>
      <c r="Y38" s="1191">
        <f t="shared" si="19"/>
        <v>2689.8</v>
      </c>
      <c r="Z38" s="1191">
        <f t="shared" si="19"/>
        <v>1244.9000000000001</v>
      </c>
      <c r="AA38" s="1191">
        <f t="shared" si="19"/>
        <v>2030.2</v>
      </c>
      <c r="AB38" s="1191">
        <f t="shared" si="19"/>
        <v>3986.3</v>
      </c>
      <c r="AC38" s="1191">
        <f t="shared" si="19"/>
        <v>3600.7</v>
      </c>
      <c r="AD38" s="1191">
        <f t="shared" si="19"/>
        <v>3555.3</v>
      </c>
      <c r="AE38" s="1191">
        <f t="shared" si="19"/>
        <v>3202.3</v>
      </c>
      <c r="AF38" s="1192">
        <f t="shared" si="19"/>
        <v>3622.3999999999996</v>
      </c>
      <c r="AH38" s="203">
        <f>SUM(U38:AG38)</f>
        <v>39858.80000000001</v>
      </c>
      <c r="AI38" s="204">
        <f t="shared" ref="AI38:AI60" si="20">AH38</f>
        <v>39858.80000000001</v>
      </c>
      <c r="AJ38" s="208">
        <v>8530.5</v>
      </c>
      <c r="AK38" s="204">
        <f t="shared" ref="AK38:AK59" si="21">AJ38-AI38</f>
        <v>-31328.30000000001</v>
      </c>
    </row>
    <row r="39" spans="1:37" ht="13.5" customHeight="1" x14ac:dyDescent="0.15">
      <c r="B39" s="1397"/>
      <c r="C39" s="1397"/>
      <c r="D39" s="335" t="s">
        <v>170</v>
      </c>
      <c r="E39" s="1101">
        <v>4679820</v>
      </c>
      <c r="F39" s="1102">
        <v>3093148</v>
      </c>
      <c r="G39" s="1102">
        <v>3233969</v>
      </c>
      <c r="H39" s="1102">
        <v>1029083</v>
      </c>
      <c r="I39" s="1102">
        <v>3137978</v>
      </c>
      <c r="J39" s="1102">
        <v>1184866</v>
      </c>
      <c r="K39" s="1102">
        <v>971717</v>
      </c>
      <c r="L39" s="1102">
        <v>4601610</v>
      </c>
      <c r="M39" s="1102">
        <v>0</v>
      </c>
      <c r="N39" s="1102">
        <v>4389853</v>
      </c>
      <c r="O39" s="1102">
        <v>2028820</v>
      </c>
      <c r="P39" s="1103">
        <v>5771433</v>
      </c>
      <c r="R39" s="1397"/>
      <c r="S39" s="1397"/>
      <c r="T39" s="335" t="s">
        <v>170</v>
      </c>
      <c r="U39" s="1101">
        <f t="shared" si="19"/>
        <v>10072467</v>
      </c>
      <c r="V39" s="1102">
        <f t="shared" si="19"/>
        <v>9612389</v>
      </c>
      <c r="W39" s="1102">
        <f t="shared" si="19"/>
        <v>5269914</v>
      </c>
      <c r="X39" s="1102">
        <f t="shared" si="19"/>
        <v>6037783</v>
      </c>
      <c r="Y39" s="1102">
        <f t="shared" si="19"/>
        <v>5348905</v>
      </c>
      <c r="Z39" s="1102">
        <f t="shared" si="19"/>
        <v>2445519</v>
      </c>
      <c r="AA39" s="1102">
        <f t="shared" si="19"/>
        <v>3898648</v>
      </c>
      <c r="AB39" s="1102">
        <f t="shared" si="19"/>
        <v>8258808</v>
      </c>
      <c r="AC39" s="1102">
        <f t="shared" si="19"/>
        <v>8197113</v>
      </c>
      <c r="AD39" s="1102">
        <f t="shared" si="19"/>
        <v>6550896</v>
      </c>
      <c r="AE39" s="1102">
        <f t="shared" si="19"/>
        <v>6091037</v>
      </c>
      <c r="AF39" s="1103">
        <f t="shared" si="19"/>
        <v>6839089</v>
      </c>
      <c r="AH39" s="203">
        <f>SUM(U39:AF39)</f>
        <v>78622568</v>
      </c>
      <c r="AI39" s="204">
        <f t="shared" si="20"/>
        <v>78622568</v>
      </c>
      <c r="AJ39" s="208">
        <v>14453649</v>
      </c>
      <c r="AK39" s="204">
        <f t="shared" si="21"/>
        <v>-64168919</v>
      </c>
    </row>
    <row r="40" spans="1:37" ht="15.6" customHeight="1" x14ac:dyDescent="0.15">
      <c r="B40" s="1397"/>
      <c r="C40" s="1398"/>
      <c r="D40" s="337" t="s">
        <v>172</v>
      </c>
      <c r="E40" s="1104">
        <f t="shared" ref="E40:P40" si="22">IF(E38 = 0, 0, E39/E38)</f>
        <v>1920.7141391340037</v>
      </c>
      <c r="F40" s="1105">
        <f t="shared" si="22"/>
        <v>1828.209705065311</v>
      </c>
      <c r="G40" s="1105">
        <f t="shared" si="22"/>
        <v>1915.9719177676402</v>
      </c>
      <c r="H40" s="1105">
        <f t="shared" si="22"/>
        <v>1961.278825995807</v>
      </c>
      <c r="I40" s="1105">
        <f t="shared" si="22"/>
        <v>1998.4575213348617</v>
      </c>
      <c r="J40" s="1105">
        <f t="shared" si="22"/>
        <v>1786.319915573647</v>
      </c>
      <c r="K40" s="1105">
        <f t="shared" si="22"/>
        <v>1858.6782708492733</v>
      </c>
      <c r="L40" s="1105">
        <f t="shared" si="22"/>
        <v>2017.3651907058309</v>
      </c>
      <c r="M40" s="1105">
        <f t="shared" si="22"/>
        <v>0</v>
      </c>
      <c r="N40" s="1105">
        <f t="shared" si="22"/>
        <v>1842.0767068104569</v>
      </c>
      <c r="O40" s="1105">
        <f t="shared" si="22"/>
        <v>1850.2690378476973</v>
      </c>
      <c r="P40" s="1106">
        <f t="shared" si="22"/>
        <v>1860.4922471873892</v>
      </c>
      <c r="R40" s="1397"/>
      <c r="S40" s="1398"/>
      <c r="T40" s="337" t="s">
        <v>172</v>
      </c>
      <c r="U40" s="1104">
        <f>IF(U38=0,0,U39/U38)</f>
        <v>1979.5348151642002</v>
      </c>
      <c r="V40" s="1105">
        <f t="shared" ref="V40:AF40" si="23">IF(V38=0,0,V39/V38)</f>
        <v>1845.9094749779158</v>
      </c>
      <c r="W40" s="1105">
        <f t="shared" si="23"/>
        <v>1949.1489440396495</v>
      </c>
      <c r="X40" s="1105">
        <f t="shared" si="23"/>
        <v>2062.4365499573014</v>
      </c>
      <c r="Y40" s="1105">
        <f t="shared" si="23"/>
        <v>1988.5883708825934</v>
      </c>
      <c r="Z40" s="1105">
        <f>IF(Z38=0,0,Z39/Z38)</f>
        <v>1964.4300747047955</v>
      </c>
      <c r="AA40" s="1105">
        <f t="shared" si="23"/>
        <v>1920.3270613732636</v>
      </c>
      <c r="AB40" s="1105">
        <f t="shared" si="23"/>
        <v>2071.7979078343324</v>
      </c>
      <c r="AC40" s="1105">
        <f t="shared" si="23"/>
        <v>2276.5331741050354</v>
      </c>
      <c r="AD40" s="1105">
        <f t="shared" si="23"/>
        <v>1842.5719348578177</v>
      </c>
      <c r="AE40" s="1105">
        <f t="shared" si="23"/>
        <v>1902.0819411048308</v>
      </c>
      <c r="AF40" s="1106">
        <f t="shared" si="23"/>
        <v>1887.9993926678446</v>
      </c>
      <c r="AH40" s="205">
        <f>IF(AH38=0,"－",AH39/AH38)</f>
        <v>1972.5272210904488</v>
      </c>
      <c r="AI40" s="204">
        <f t="shared" si="20"/>
        <v>1972.5272210904488</v>
      </c>
      <c r="AJ40" s="208"/>
      <c r="AK40" s="204"/>
    </row>
    <row r="41" spans="1:37" ht="13.5" customHeight="1" x14ac:dyDescent="0.15">
      <c r="B41" s="1397"/>
      <c r="C41" s="1396">
        <v>4</v>
      </c>
      <c r="D41" s="332" t="s">
        <v>171</v>
      </c>
      <c r="E41" s="1098">
        <v>62</v>
      </c>
      <c r="F41" s="1099">
        <v>45</v>
      </c>
      <c r="G41" s="1099">
        <v>55</v>
      </c>
      <c r="H41" s="1099">
        <v>38</v>
      </c>
      <c r="I41" s="1099">
        <v>41</v>
      </c>
      <c r="J41" s="1099">
        <v>51</v>
      </c>
      <c r="K41" s="1099">
        <v>41</v>
      </c>
      <c r="L41" s="1099">
        <v>58</v>
      </c>
      <c r="M41" s="1099">
        <v>49</v>
      </c>
      <c r="N41" s="1099">
        <v>44</v>
      </c>
      <c r="O41" s="1099">
        <v>48</v>
      </c>
      <c r="P41" s="1100">
        <v>67</v>
      </c>
      <c r="R41" s="1397"/>
      <c r="S41" s="1396">
        <v>4</v>
      </c>
      <c r="T41" s="332" t="s">
        <v>171</v>
      </c>
      <c r="U41" s="1098">
        <f t="shared" ref="U41:AF43" si="24">E14+E41+U14</f>
        <v>88</v>
      </c>
      <c r="V41" s="1099">
        <f t="shared" si="24"/>
        <v>75</v>
      </c>
      <c r="W41" s="1099">
        <f t="shared" si="24"/>
        <v>84</v>
      </c>
      <c r="X41" s="1099">
        <f t="shared" si="24"/>
        <v>61</v>
      </c>
      <c r="Y41" s="1099">
        <f t="shared" si="24"/>
        <v>56</v>
      </c>
      <c r="Z41" s="1099">
        <f t="shared" si="24"/>
        <v>69</v>
      </c>
      <c r="AA41" s="1099">
        <f t="shared" si="24"/>
        <v>64</v>
      </c>
      <c r="AB41" s="1099">
        <f t="shared" si="24"/>
        <v>80</v>
      </c>
      <c r="AC41" s="1099">
        <f t="shared" si="24"/>
        <v>81</v>
      </c>
      <c r="AD41" s="1099">
        <f t="shared" si="24"/>
        <v>66</v>
      </c>
      <c r="AE41" s="1099">
        <f t="shared" si="24"/>
        <v>73</v>
      </c>
      <c r="AF41" s="1100">
        <f t="shared" si="24"/>
        <v>98</v>
      </c>
      <c r="AH41" s="206">
        <f>SUM(U41:AG41)</f>
        <v>895</v>
      </c>
      <c r="AI41" s="204">
        <f t="shared" si="20"/>
        <v>895</v>
      </c>
      <c r="AJ41" s="208">
        <v>422</v>
      </c>
      <c r="AK41" s="204">
        <f t="shared" si="21"/>
        <v>-473</v>
      </c>
    </row>
    <row r="42" spans="1:37" ht="13.5" customHeight="1" x14ac:dyDescent="0.15">
      <c r="B42" s="1397"/>
      <c r="C42" s="1397"/>
      <c r="D42" s="335" t="s">
        <v>169</v>
      </c>
      <c r="E42" s="1190">
        <v>34657.899999999994</v>
      </c>
      <c r="F42" s="1191">
        <v>24102.100000000002</v>
      </c>
      <c r="G42" s="1191">
        <v>28204.599999999995</v>
      </c>
      <c r="H42" s="1191">
        <v>19930.099999999995</v>
      </c>
      <c r="I42" s="1191">
        <v>21632.199999999997</v>
      </c>
      <c r="J42" s="1191">
        <v>26364.800000000003</v>
      </c>
      <c r="K42" s="1191">
        <v>21676.5</v>
      </c>
      <c r="L42" s="1191">
        <v>30443.200000000008</v>
      </c>
      <c r="M42" s="1191">
        <v>25907.8</v>
      </c>
      <c r="N42" s="1191">
        <v>23021.000000000007</v>
      </c>
      <c r="O42" s="1191">
        <v>26156.2</v>
      </c>
      <c r="P42" s="1192">
        <v>35625.899999999994</v>
      </c>
      <c r="R42" s="1397"/>
      <c r="S42" s="1397"/>
      <c r="T42" s="335" t="s">
        <v>169</v>
      </c>
      <c r="U42" s="1190">
        <f t="shared" si="24"/>
        <v>49198.999999999993</v>
      </c>
      <c r="V42" s="1191">
        <f t="shared" si="24"/>
        <v>39672.200000000004</v>
      </c>
      <c r="W42" s="1191">
        <f t="shared" si="24"/>
        <v>42915.899999999994</v>
      </c>
      <c r="X42" s="1191">
        <f t="shared" si="24"/>
        <v>32128.999999999993</v>
      </c>
      <c r="Y42" s="1191">
        <f t="shared" si="24"/>
        <v>29596.699999999997</v>
      </c>
      <c r="Z42" s="1191">
        <f t="shared" si="24"/>
        <v>35510.6</v>
      </c>
      <c r="AA42" s="1191">
        <f t="shared" si="24"/>
        <v>33696.499999999993</v>
      </c>
      <c r="AB42" s="1191">
        <f t="shared" si="24"/>
        <v>42310.500000000007</v>
      </c>
      <c r="AC42" s="1191">
        <f t="shared" si="24"/>
        <v>42592.2</v>
      </c>
      <c r="AD42" s="1191">
        <f t="shared" si="24"/>
        <v>35001.900000000009</v>
      </c>
      <c r="AE42" s="1191">
        <f t="shared" si="24"/>
        <v>39280.200000000004</v>
      </c>
      <c r="AF42" s="1192">
        <f t="shared" si="24"/>
        <v>51292.399999999994</v>
      </c>
      <c r="AH42" s="203">
        <f>SUM(U42:AG42)</f>
        <v>473197.1</v>
      </c>
      <c r="AI42" s="204">
        <f t="shared" si="20"/>
        <v>473197.1</v>
      </c>
      <c r="AJ42" s="208">
        <v>196839.5</v>
      </c>
      <c r="AK42" s="204">
        <f t="shared" si="21"/>
        <v>-276357.59999999998</v>
      </c>
    </row>
    <row r="43" spans="1:37" ht="13.5" customHeight="1" x14ac:dyDescent="0.15">
      <c r="B43" s="1397"/>
      <c r="C43" s="1397"/>
      <c r="D43" s="335" t="s">
        <v>170</v>
      </c>
      <c r="E43" s="1101">
        <v>63189728</v>
      </c>
      <c r="F43" s="1102">
        <v>41262313</v>
      </c>
      <c r="G43" s="1102">
        <v>48160863</v>
      </c>
      <c r="H43" s="1102">
        <v>36283965</v>
      </c>
      <c r="I43" s="1102">
        <v>36690060</v>
      </c>
      <c r="J43" s="1102">
        <v>46520374</v>
      </c>
      <c r="K43" s="1102">
        <v>37941245</v>
      </c>
      <c r="L43" s="1102">
        <v>54655181</v>
      </c>
      <c r="M43" s="1102">
        <v>50552908</v>
      </c>
      <c r="N43" s="1102">
        <v>38711412</v>
      </c>
      <c r="O43" s="1102">
        <v>43587860</v>
      </c>
      <c r="P43" s="1103">
        <v>60232607</v>
      </c>
      <c r="R43" s="1397"/>
      <c r="S43" s="1397"/>
      <c r="T43" s="335" t="s">
        <v>170</v>
      </c>
      <c r="U43" s="1101">
        <f t="shared" si="24"/>
        <v>89748742</v>
      </c>
      <c r="V43" s="1102">
        <f t="shared" si="24"/>
        <v>68504686</v>
      </c>
      <c r="W43" s="1102">
        <f t="shared" si="24"/>
        <v>73560926</v>
      </c>
      <c r="X43" s="1102">
        <f t="shared" si="24"/>
        <v>58789618</v>
      </c>
      <c r="Y43" s="1102">
        <f t="shared" si="24"/>
        <v>50871914</v>
      </c>
      <c r="Z43" s="1102">
        <f t="shared" si="24"/>
        <v>63479685</v>
      </c>
      <c r="AA43" s="1102">
        <f t="shared" si="24"/>
        <v>59263529</v>
      </c>
      <c r="AB43" s="1102">
        <f t="shared" si="24"/>
        <v>76172400</v>
      </c>
      <c r="AC43" s="1102">
        <f t="shared" si="24"/>
        <v>82351433</v>
      </c>
      <c r="AD43" s="1102">
        <f t="shared" si="24"/>
        <v>58831888</v>
      </c>
      <c r="AE43" s="1102">
        <f t="shared" si="24"/>
        <v>64976011</v>
      </c>
      <c r="AF43" s="1103">
        <f t="shared" si="24"/>
        <v>87625621</v>
      </c>
      <c r="AH43" s="203">
        <f>SUM(U43:AF43)</f>
        <v>834176453</v>
      </c>
      <c r="AI43" s="204">
        <f t="shared" si="20"/>
        <v>834176453</v>
      </c>
      <c r="AJ43" s="208">
        <v>302224509</v>
      </c>
      <c r="AK43" s="204">
        <f t="shared" si="21"/>
        <v>-531951944</v>
      </c>
    </row>
    <row r="44" spans="1:37" ht="15.6" customHeight="1" x14ac:dyDescent="0.15">
      <c r="B44" s="1397"/>
      <c r="C44" s="1398"/>
      <c r="D44" s="337" t="s">
        <v>172</v>
      </c>
      <c r="E44" s="1104">
        <f t="shared" ref="E44:P44" si="25">IF(E42 = 0, 0, E43/E42)</f>
        <v>1823.2416851569199</v>
      </c>
      <c r="F44" s="1105">
        <f t="shared" si="25"/>
        <v>1711.9799934445546</v>
      </c>
      <c r="G44" s="1105">
        <f t="shared" si="25"/>
        <v>1707.5534841834315</v>
      </c>
      <c r="H44" s="1105">
        <f t="shared" si="25"/>
        <v>1820.5611110832365</v>
      </c>
      <c r="I44" s="1105">
        <f t="shared" si="25"/>
        <v>1696.085465186158</v>
      </c>
      <c r="J44" s="1105">
        <f t="shared" si="25"/>
        <v>1764.4880294938705</v>
      </c>
      <c r="K44" s="1105">
        <f t="shared" si="25"/>
        <v>1750.339999538671</v>
      </c>
      <c r="L44" s="1105">
        <f t="shared" si="25"/>
        <v>1795.3165567351652</v>
      </c>
      <c r="M44" s="1105">
        <f t="shared" si="25"/>
        <v>1951.2620909533036</v>
      </c>
      <c r="N44" s="1105">
        <f t="shared" si="25"/>
        <v>1681.5695234785626</v>
      </c>
      <c r="O44" s="1105">
        <f t="shared" si="25"/>
        <v>1666.4446670387899</v>
      </c>
      <c r="P44" s="1106">
        <f t="shared" si="25"/>
        <v>1690.6971332654055</v>
      </c>
      <c r="R44" s="1397"/>
      <c r="S44" s="1398"/>
      <c r="T44" s="337" t="s">
        <v>172</v>
      </c>
      <c r="U44" s="1104">
        <f>IF(U42=0,0,U43/U42)</f>
        <v>1824.1984999695119</v>
      </c>
      <c r="V44" s="1105">
        <f t="shared" ref="V44:AF44" si="26">IF(V42=0,0,V43/V42)</f>
        <v>1726.7680138736948</v>
      </c>
      <c r="W44" s="1105">
        <f t="shared" si="26"/>
        <v>1714.0716144832104</v>
      </c>
      <c r="X44" s="1105">
        <f>IF(X42=0,0,X43/X42)</f>
        <v>1829.7991845373342</v>
      </c>
      <c r="Y44" s="1105">
        <f t="shared" si="26"/>
        <v>1718.8373703825091</v>
      </c>
      <c r="Z44" s="1105">
        <f>IF(Z42=0,0,Z43/Z42)</f>
        <v>1787.626370717476</v>
      </c>
      <c r="AA44" s="1105">
        <f t="shared" si="26"/>
        <v>1758.7443503034444</v>
      </c>
      <c r="AB44" s="1105">
        <f t="shared" si="26"/>
        <v>1800.3190697344628</v>
      </c>
      <c r="AC44" s="1105">
        <f t="shared" si="26"/>
        <v>1933.4862486558573</v>
      </c>
      <c r="AD44" s="1105">
        <f t="shared" si="26"/>
        <v>1680.8198412086197</v>
      </c>
      <c r="AE44" s="1105">
        <f t="shared" si="26"/>
        <v>1654.1670103512708</v>
      </c>
      <c r="AF44" s="1106">
        <f t="shared" si="26"/>
        <v>1708.3548634885483</v>
      </c>
      <c r="AH44" s="205">
        <f>IF(AH42=0,"－",AH43/AH42)</f>
        <v>1762.8519976136795</v>
      </c>
      <c r="AI44" s="204">
        <f t="shared" si="20"/>
        <v>1762.8519976136795</v>
      </c>
      <c r="AJ44" s="208"/>
      <c r="AK44" s="204"/>
    </row>
    <row r="45" spans="1:37" ht="13.5" customHeight="1" x14ac:dyDescent="0.15">
      <c r="B45" s="1397"/>
      <c r="C45" s="1396">
        <v>3</v>
      </c>
      <c r="D45" s="332" t="s">
        <v>171</v>
      </c>
      <c r="E45" s="1098">
        <v>135</v>
      </c>
      <c r="F45" s="1099">
        <v>152</v>
      </c>
      <c r="G45" s="1099">
        <v>207</v>
      </c>
      <c r="H45" s="1099">
        <v>147</v>
      </c>
      <c r="I45" s="1099">
        <v>158</v>
      </c>
      <c r="J45" s="1099">
        <v>148</v>
      </c>
      <c r="K45" s="1099">
        <v>179</v>
      </c>
      <c r="L45" s="1099">
        <v>178</v>
      </c>
      <c r="M45" s="1099">
        <v>170</v>
      </c>
      <c r="N45" s="1099">
        <v>157</v>
      </c>
      <c r="O45" s="1099">
        <v>156</v>
      </c>
      <c r="P45" s="1100">
        <v>142</v>
      </c>
      <c r="R45" s="1397"/>
      <c r="S45" s="1396">
        <v>3</v>
      </c>
      <c r="T45" s="332" t="s">
        <v>171</v>
      </c>
      <c r="U45" s="1098">
        <f t="shared" ref="U45:AF47" si="27">E18+E45+U18</f>
        <v>172</v>
      </c>
      <c r="V45" s="1099">
        <f t="shared" si="27"/>
        <v>189</v>
      </c>
      <c r="W45" s="1099">
        <f t="shared" si="27"/>
        <v>262</v>
      </c>
      <c r="X45" s="1099">
        <f t="shared" si="27"/>
        <v>212</v>
      </c>
      <c r="Y45" s="1099">
        <f t="shared" si="27"/>
        <v>210</v>
      </c>
      <c r="Z45" s="1099">
        <f t="shared" si="27"/>
        <v>192</v>
      </c>
      <c r="AA45" s="1099">
        <f t="shared" si="27"/>
        <v>225</v>
      </c>
      <c r="AB45" s="1099">
        <f t="shared" si="27"/>
        <v>239</v>
      </c>
      <c r="AC45" s="1099">
        <f t="shared" si="27"/>
        <v>226</v>
      </c>
      <c r="AD45" s="1099">
        <f t="shared" si="27"/>
        <v>202</v>
      </c>
      <c r="AE45" s="1099">
        <f t="shared" si="27"/>
        <v>198</v>
      </c>
      <c r="AF45" s="1100">
        <f t="shared" si="27"/>
        <v>204</v>
      </c>
      <c r="AH45" s="206">
        <f>SUM(U45:AG45)</f>
        <v>2531</v>
      </c>
      <c r="AI45" s="204">
        <f t="shared" si="20"/>
        <v>2531</v>
      </c>
      <c r="AJ45" s="208">
        <v>3211</v>
      </c>
      <c r="AK45" s="204">
        <f t="shared" si="21"/>
        <v>680</v>
      </c>
    </row>
    <row r="46" spans="1:37" ht="13.5" customHeight="1" x14ac:dyDescent="0.15">
      <c r="B46" s="1397"/>
      <c r="C46" s="1397"/>
      <c r="D46" s="335" t="s">
        <v>169</v>
      </c>
      <c r="E46" s="1190">
        <v>68273.300000000017</v>
      </c>
      <c r="F46" s="1191">
        <v>77231.099999999991</v>
      </c>
      <c r="G46" s="1191">
        <v>99808.999999999985</v>
      </c>
      <c r="H46" s="1191">
        <v>72690.600000000006</v>
      </c>
      <c r="I46" s="1191">
        <v>77540.199999999983</v>
      </c>
      <c r="J46" s="1191">
        <v>73313.699999999983</v>
      </c>
      <c r="K46" s="1191">
        <v>87466.099999999991</v>
      </c>
      <c r="L46" s="1191">
        <v>88800.599999999991</v>
      </c>
      <c r="M46" s="1191">
        <v>85210.4</v>
      </c>
      <c r="N46" s="1191">
        <v>79346.599999999991</v>
      </c>
      <c r="O46" s="1191">
        <v>79750.899999999994</v>
      </c>
      <c r="P46" s="1192">
        <v>72494.399999999994</v>
      </c>
      <c r="R46" s="1397"/>
      <c r="S46" s="1397"/>
      <c r="T46" s="335" t="s">
        <v>169</v>
      </c>
      <c r="U46" s="1190">
        <f t="shared" si="27"/>
        <v>87337.200000000012</v>
      </c>
      <c r="V46" s="1191">
        <f t="shared" si="27"/>
        <v>96863.9</v>
      </c>
      <c r="W46" s="1191">
        <f t="shared" si="27"/>
        <v>127799.99999999999</v>
      </c>
      <c r="X46" s="1191">
        <f t="shared" si="27"/>
        <v>106054.40000000001</v>
      </c>
      <c r="Y46" s="1191">
        <f t="shared" si="27"/>
        <v>103866.19999999998</v>
      </c>
      <c r="Z46" s="1191">
        <f t="shared" si="27"/>
        <v>95773.599999999977</v>
      </c>
      <c r="AA46" s="1191">
        <f t="shared" si="27"/>
        <v>110524.9</v>
      </c>
      <c r="AB46" s="1191">
        <f t="shared" si="27"/>
        <v>120662.29999999999</v>
      </c>
      <c r="AC46" s="1191">
        <f t="shared" si="27"/>
        <v>113669.29999999999</v>
      </c>
      <c r="AD46" s="1191">
        <f t="shared" si="27"/>
        <v>102772.89999999998</v>
      </c>
      <c r="AE46" s="1191">
        <f t="shared" si="27"/>
        <v>101375.29999999999</v>
      </c>
      <c r="AF46" s="1192">
        <f t="shared" si="27"/>
        <v>105280.4</v>
      </c>
      <c r="AH46" s="203">
        <f>SUM(U46:AG46)</f>
        <v>1271980.3999999999</v>
      </c>
      <c r="AI46" s="204">
        <f t="shared" si="20"/>
        <v>1271980.3999999999</v>
      </c>
      <c r="AJ46" s="208">
        <v>1441389.5</v>
      </c>
      <c r="AK46" s="204">
        <f t="shared" si="21"/>
        <v>169409.10000000009</v>
      </c>
    </row>
    <row r="47" spans="1:37" ht="13.5" customHeight="1" x14ac:dyDescent="0.15">
      <c r="B47" s="1397"/>
      <c r="C47" s="1397"/>
      <c r="D47" s="335" t="s">
        <v>170</v>
      </c>
      <c r="E47" s="1190">
        <v>117277652</v>
      </c>
      <c r="F47" s="1191">
        <v>126733349</v>
      </c>
      <c r="G47" s="1191">
        <v>161416147</v>
      </c>
      <c r="H47" s="1191">
        <v>119848981</v>
      </c>
      <c r="I47" s="1191">
        <v>117066222</v>
      </c>
      <c r="J47" s="1191">
        <v>117012783</v>
      </c>
      <c r="K47" s="1191">
        <v>136750814</v>
      </c>
      <c r="L47" s="1191">
        <v>139185305</v>
      </c>
      <c r="M47" s="1191">
        <v>144606275</v>
      </c>
      <c r="N47" s="1191">
        <v>119794551</v>
      </c>
      <c r="O47" s="1191">
        <v>117614587</v>
      </c>
      <c r="P47" s="1192">
        <v>109535985</v>
      </c>
      <c r="R47" s="1397"/>
      <c r="S47" s="1397"/>
      <c r="T47" s="335" t="s">
        <v>170</v>
      </c>
      <c r="U47" s="1190">
        <f t="shared" si="27"/>
        <v>149582964</v>
      </c>
      <c r="V47" s="1191">
        <f t="shared" si="27"/>
        <v>158685745</v>
      </c>
      <c r="W47" s="1191">
        <f t="shared" si="27"/>
        <v>205417330</v>
      </c>
      <c r="X47" s="1191">
        <f t="shared" si="27"/>
        <v>173922241</v>
      </c>
      <c r="Y47" s="1191">
        <f t="shared" si="27"/>
        <v>157118806</v>
      </c>
      <c r="Z47" s="1191">
        <f t="shared" si="27"/>
        <v>152210123</v>
      </c>
      <c r="AA47" s="1191">
        <f t="shared" si="27"/>
        <v>171331802</v>
      </c>
      <c r="AB47" s="1191">
        <f t="shared" si="27"/>
        <v>187817524</v>
      </c>
      <c r="AC47" s="1191">
        <f t="shared" si="27"/>
        <v>190593803</v>
      </c>
      <c r="AD47" s="1191">
        <f t="shared" si="27"/>
        <v>153275074</v>
      </c>
      <c r="AE47" s="1191">
        <f t="shared" si="27"/>
        <v>148055326</v>
      </c>
      <c r="AF47" s="1192">
        <f t="shared" si="27"/>
        <v>157783136</v>
      </c>
      <c r="AH47" s="203">
        <f>SUM(U47:AF47)</f>
        <v>2005793874</v>
      </c>
      <c r="AI47" s="204">
        <f t="shared" si="20"/>
        <v>2005793874</v>
      </c>
      <c r="AJ47" s="208">
        <v>1871953239</v>
      </c>
      <c r="AK47" s="204">
        <f t="shared" si="21"/>
        <v>-133840635</v>
      </c>
    </row>
    <row r="48" spans="1:37" ht="15.6" customHeight="1" x14ac:dyDescent="0.15">
      <c r="B48" s="1397"/>
      <c r="C48" s="1398"/>
      <c r="D48" s="337" t="s">
        <v>172</v>
      </c>
      <c r="E48" s="1104">
        <f t="shared" ref="E48:P48" si="28">IF(E46 = 0, 0, E47/E46)</f>
        <v>1717.7674434954802</v>
      </c>
      <c r="F48" s="1105">
        <f t="shared" si="28"/>
        <v>1640.9626303393325</v>
      </c>
      <c r="G48" s="1105">
        <f t="shared" si="28"/>
        <v>1617.2504182989512</v>
      </c>
      <c r="H48" s="1105">
        <f t="shared" si="28"/>
        <v>1648.7548733949093</v>
      </c>
      <c r="I48" s="1105">
        <f t="shared" si="28"/>
        <v>1509.7487754738836</v>
      </c>
      <c r="J48" s="1105">
        <f t="shared" si="28"/>
        <v>1596.0561668555813</v>
      </c>
      <c r="K48" s="1105">
        <f t="shared" si="28"/>
        <v>1563.4721795072608</v>
      </c>
      <c r="L48" s="1105">
        <f t="shared" si="28"/>
        <v>1567.3914928502736</v>
      </c>
      <c r="M48" s="1105">
        <f t="shared" si="28"/>
        <v>1697.0495972322628</v>
      </c>
      <c r="N48" s="1105">
        <f t="shared" si="28"/>
        <v>1509.7628757879986</v>
      </c>
      <c r="O48" s="1105">
        <f t="shared" si="28"/>
        <v>1474.7744163388752</v>
      </c>
      <c r="P48" s="1106">
        <f t="shared" si="28"/>
        <v>1510.9578808845927</v>
      </c>
      <c r="R48" s="1397"/>
      <c r="S48" s="1398"/>
      <c r="T48" s="337" t="s">
        <v>172</v>
      </c>
      <c r="U48" s="1104">
        <f>IF(U46=0,0,U47/U46)</f>
        <v>1712.7062007941631</v>
      </c>
      <c r="V48" s="1105">
        <f t="shared" ref="V48:AF48" si="29">IF(V46=0,0,V47/V46)</f>
        <v>1638.2341099212401</v>
      </c>
      <c r="W48" s="1105">
        <f t="shared" si="29"/>
        <v>1607.334350547731</v>
      </c>
      <c r="X48" s="1105">
        <f>IF(X46=0,0,X47/X46)</f>
        <v>1639.9342318659101</v>
      </c>
      <c r="Y48" s="1105">
        <f t="shared" si="29"/>
        <v>1512.7039017505217</v>
      </c>
      <c r="Z48" s="1105">
        <f>IF(Z46=0,0,Z47/Z46)</f>
        <v>1589.2701433380394</v>
      </c>
      <c r="AA48" s="1105">
        <f t="shared" si="29"/>
        <v>1550.16473211014</v>
      </c>
      <c r="AB48" s="1105">
        <f t="shared" si="29"/>
        <v>1556.5551460563906</v>
      </c>
      <c r="AC48" s="1105">
        <f t="shared" si="29"/>
        <v>1676.7394802290505</v>
      </c>
      <c r="AD48" s="1105">
        <f t="shared" si="29"/>
        <v>1491.395825164027</v>
      </c>
      <c r="AE48" s="1105">
        <f t="shared" si="29"/>
        <v>1460.4674511444111</v>
      </c>
      <c r="AF48" s="1106">
        <f t="shared" si="29"/>
        <v>1498.6943058726981</v>
      </c>
      <c r="AH48" s="205">
        <f>IF(AH46=0,"－",AH47/AH46)</f>
        <v>1576.9062746564334</v>
      </c>
      <c r="AI48" s="204">
        <f t="shared" si="20"/>
        <v>1576.9062746564334</v>
      </c>
      <c r="AJ48" s="208"/>
      <c r="AK48" s="204"/>
    </row>
    <row r="49" spans="1:37" ht="13.5" customHeight="1" x14ac:dyDescent="0.15">
      <c r="B49" s="1397"/>
      <c r="C49" s="1396">
        <v>2</v>
      </c>
      <c r="D49" s="332" t="s">
        <v>171</v>
      </c>
      <c r="E49" s="1098">
        <v>124</v>
      </c>
      <c r="F49" s="1099">
        <v>103</v>
      </c>
      <c r="G49" s="1099">
        <v>154</v>
      </c>
      <c r="H49" s="1099">
        <v>134</v>
      </c>
      <c r="I49" s="1099">
        <v>151</v>
      </c>
      <c r="J49" s="1099">
        <v>139</v>
      </c>
      <c r="K49" s="1099">
        <v>210</v>
      </c>
      <c r="L49" s="1099">
        <v>199</v>
      </c>
      <c r="M49" s="1099">
        <v>160</v>
      </c>
      <c r="N49" s="1099">
        <v>126</v>
      </c>
      <c r="O49" s="1099">
        <v>164</v>
      </c>
      <c r="P49" s="1100">
        <v>144</v>
      </c>
      <c r="R49" s="1397"/>
      <c r="S49" s="1396">
        <v>2</v>
      </c>
      <c r="T49" s="332" t="s">
        <v>171</v>
      </c>
      <c r="U49" s="1098">
        <f t="shared" ref="U49:AF51" si="30">E22+E49+U22</f>
        <v>165</v>
      </c>
      <c r="V49" s="1099">
        <f t="shared" si="30"/>
        <v>145</v>
      </c>
      <c r="W49" s="1099">
        <f t="shared" si="30"/>
        <v>188</v>
      </c>
      <c r="X49" s="1099">
        <f t="shared" si="30"/>
        <v>164</v>
      </c>
      <c r="Y49" s="1099">
        <f t="shared" si="30"/>
        <v>197</v>
      </c>
      <c r="Z49" s="1099">
        <f t="shared" si="30"/>
        <v>171</v>
      </c>
      <c r="AA49" s="1099">
        <f t="shared" si="30"/>
        <v>269</v>
      </c>
      <c r="AB49" s="1099">
        <f t="shared" si="30"/>
        <v>257</v>
      </c>
      <c r="AC49" s="1099">
        <f t="shared" si="30"/>
        <v>207</v>
      </c>
      <c r="AD49" s="1099">
        <f t="shared" si="30"/>
        <v>174</v>
      </c>
      <c r="AE49" s="1099">
        <f t="shared" si="30"/>
        <v>227</v>
      </c>
      <c r="AF49" s="1100">
        <f t="shared" si="30"/>
        <v>204</v>
      </c>
      <c r="AH49" s="206">
        <f>SUM(U49:AG49)</f>
        <v>2368</v>
      </c>
      <c r="AI49" s="204">
        <f t="shared" si="20"/>
        <v>2368</v>
      </c>
      <c r="AJ49" s="208">
        <v>3080</v>
      </c>
      <c r="AK49" s="204">
        <f t="shared" si="21"/>
        <v>712</v>
      </c>
    </row>
    <row r="50" spans="1:37" ht="13.5" customHeight="1" x14ac:dyDescent="0.15">
      <c r="B50" s="1397"/>
      <c r="C50" s="1397"/>
      <c r="D50" s="335" t="s">
        <v>169</v>
      </c>
      <c r="E50" s="1190">
        <v>61165.700000000004</v>
      </c>
      <c r="F50" s="1191">
        <v>49608.499999999985</v>
      </c>
      <c r="G50" s="1191">
        <v>70677.399999999994</v>
      </c>
      <c r="H50" s="1191">
        <v>64081.8</v>
      </c>
      <c r="I50" s="1191">
        <v>70237.199999999983</v>
      </c>
      <c r="J50" s="1191">
        <v>65621</v>
      </c>
      <c r="K50" s="1191">
        <v>97602.799999999974</v>
      </c>
      <c r="L50" s="1191">
        <v>94575.299999999988</v>
      </c>
      <c r="M50" s="1191">
        <v>75423.10000000002</v>
      </c>
      <c r="N50" s="1191">
        <v>60732.9</v>
      </c>
      <c r="O50" s="1191">
        <v>79156.200000000012</v>
      </c>
      <c r="P50" s="1192">
        <v>68916.800000000003</v>
      </c>
      <c r="R50" s="1397"/>
      <c r="S50" s="1397"/>
      <c r="T50" s="335" t="s">
        <v>169</v>
      </c>
      <c r="U50" s="1190">
        <f t="shared" si="30"/>
        <v>80539.8</v>
      </c>
      <c r="V50" s="1191">
        <f t="shared" si="30"/>
        <v>70443.799999999988</v>
      </c>
      <c r="W50" s="1191">
        <f t="shared" si="30"/>
        <v>86719.6</v>
      </c>
      <c r="X50" s="1191">
        <f t="shared" si="30"/>
        <v>78205.899999999994</v>
      </c>
      <c r="Y50" s="1191">
        <f t="shared" si="30"/>
        <v>92980.499999999971</v>
      </c>
      <c r="Z50" s="1191">
        <f t="shared" si="30"/>
        <v>81342.2</v>
      </c>
      <c r="AA50" s="1191">
        <f t="shared" si="30"/>
        <v>126119.39999999997</v>
      </c>
      <c r="AB50" s="1191">
        <f t="shared" si="30"/>
        <v>122180.79999999999</v>
      </c>
      <c r="AC50" s="1191">
        <f t="shared" si="30"/>
        <v>99500.500000000015</v>
      </c>
      <c r="AD50" s="1191">
        <f t="shared" si="30"/>
        <v>85290.400000000009</v>
      </c>
      <c r="AE50" s="1191">
        <f t="shared" si="30"/>
        <v>110920.90000000001</v>
      </c>
      <c r="AF50" s="1192">
        <f t="shared" si="30"/>
        <v>99805.6</v>
      </c>
      <c r="AH50" s="203">
        <f>SUM(U50:AG50)</f>
        <v>1134049.4000000001</v>
      </c>
      <c r="AI50" s="204">
        <f t="shared" si="20"/>
        <v>1134049.4000000001</v>
      </c>
      <c r="AJ50" s="208">
        <v>1324209.5</v>
      </c>
      <c r="AK50" s="204">
        <f t="shared" si="21"/>
        <v>190160.09999999986</v>
      </c>
    </row>
    <row r="51" spans="1:37" ht="13.5" customHeight="1" x14ac:dyDescent="0.15">
      <c r="B51" s="1397"/>
      <c r="C51" s="1397"/>
      <c r="D51" s="335" t="s">
        <v>170</v>
      </c>
      <c r="E51" s="1101">
        <v>95781939</v>
      </c>
      <c r="F51" s="1102">
        <v>75811049</v>
      </c>
      <c r="G51" s="1102">
        <v>103871062</v>
      </c>
      <c r="H51" s="1102">
        <v>93398174</v>
      </c>
      <c r="I51" s="1102">
        <v>92013593</v>
      </c>
      <c r="J51" s="1102">
        <v>91374873</v>
      </c>
      <c r="K51" s="1102">
        <v>130379211</v>
      </c>
      <c r="L51" s="1102">
        <v>125379075</v>
      </c>
      <c r="M51" s="1102">
        <v>110183633</v>
      </c>
      <c r="N51" s="1102">
        <v>81318976</v>
      </c>
      <c r="O51" s="1102">
        <v>101822342</v>
      </c>
      <c r="P51" s="1103">
        <v>96810861</v>
      </c>
      <c r="R51" s="1397"/>
      <c r="S51" s="1397"/>
      <c r="T51" s="335" t="s">
        <v>170</v>
      </c>
      <c r="U51" s="1101">
        <f t="shared" si="30"/>
        <v>123932982</v>
      </c>
      <c r="V51" s="1102">
        <f t="shared" si="30"/>
        <v>106467355</v>
      </c>
      <c r="W51" s="1102">
        <f t="shared" si="30"/>
        <v>125315643</v>
      </c>
      <c r="X51" s="1102">
        <f t="shared" si="30"/>
        <v>113060987</v>
      </c>
      <c r="Y51" s="1102">
        <f t="shared" si="30"/>
        <v>122089482</v>
      </c>
      <c r="Z51" s="1102">
        <f t="shared" si="30"/>
        <v>112271854</v>
      </c>
      <c r="AA51" s="1102">
        <f t="shared" si="30"/>
        <v>165685804</v>
      </c>
      <c r="AB51" s="1102">
        <f t="shared" si="30"/>
        <v>159993472</v>
      </c>
      <c r="AC51" s="1102">
        <f t="shared" si="30"/>
        <v>144441629</v>
      </c>
      <c r="AD51" s="1102">
        <f t="shared" si="30"/>
        <v>112344135</v>
      </c>
      <c r="AE51" s="1102">
        <f t="shared" si="30"/>
        <v>139071682</v>
      </c>
      <c r="AF51" s="1103">
        <f t="shared" si="30"/>
        <v>138749253</v>
      </c>
      <c r="AH51" s="203">
        <f>SUM(U51:AF51)</f>
        <v>1563424278</v>
      </c>
      <c r="AI51" s="204">
        <f t="shared" si="20"/>
        <v>1563424278</v>
      </c>
      <c r="AJ51" s="208">
        <v>1407172664</v>
      </c>
      <c r="AK51" s="204">
        <f t="shared" si="21"/>
        <v>-156251614</v>
      </c>
    </row>
    <row r="52" spans="1:37" ht="15.6" customHeight="1" x14ac:dyDescent="0.15">
      <c r="B52" s="1397"/>
      <c r="C52" s="1398"/>
      <c r="D52" s="337" t="s">
        <v>172</v>
      </c>
      <c r="E52" s="1104">
        <f t="shared" ref="E52:P52" si="31">IF(E50 = 0, 0, E51/E50)</f>
        <v>1565.9420067129124</v>
      </c>
      <c r="F52" s="1105">
        <f t="shared" si="31"/>
        <v>1528.1866817178511</v>
      </c>
      <c r="G52" s="1105">
        <f t="shared" si="31"/>
        <v>1469.6502983980736</v>
      </c>
      <c r="H52" s="1105">
        <f t="shared" si="31"/>
        <v>1457.4836224949986</v>
      </c>
      <c r="I52" s="1105">
        <f t="shared" si="31"/>
        <v>1310.0407334005345</v>
      </c>
      <c r="J52" s="1105">
        <f t="shared" si="31"/>
        <v>1392.4638911324118</v>
      </c>
      <c r="K52" s="1105">
        <f t="shared" si="31"/>
        <v>1335.8142491813762</v>
      </c>
      <c r="L52" s="1105">
        <f t="shared" si="31"/>
        <v>1325.7063419307158</v>
      </c>
      <c r="M52" s="1105">
        <f t="shared" si="31"/>
        <v>1460.8738304312601</v>
      </c>
      <c r="N52" s="1105">
        <f t="shared" si="31"/>
        <v>1338.9608597646416</v>
      </c>
      <c r="O52" s="1105">
        <f t="shared" si="31"/>
        <v>1286.347020195512</v>
      </c>
      <c r="P52" s="1106">
        <f t="shared" si="31"/>
        <v>1404.7497997585494</v>
      </c>
      <c r="R52" s="1397"/>
      <c r="S52" s="1398"/>
      <c r="T52" s="337" t="s">
        <v>172</v>
      </c>
      <c r="U52" s="1104">
        <f>IF(U50=0,0,U51/U50)</f>
        <v>1538.7793612598987</v>
      </c>
      <c r="V52" s="1105">
        <f t="shared" ref="V52:AF52" si="32">IF(V50=0,0,V51/V50)</f>
        <v>1511.3800646756708</v>
      </c>
      <c r="W52" s="1105">
        <f t="shared" si="32"/>
        <v>1445.067124387105</v>
      </c>
      <c r="X52" s="1105">
        <f>IF(X50=0,0,X51/X50)</f>
        <v>1445.6835993192331</v>
      </c>
      <c r="Y52" s="1105">
        <f t="shared" si="32"/>
        <v>1313.0654492070921</v>
      </c>
      <c r="Z52" s="1105">
        <f>IF(Z50=0,0,Z51/Z50)</f>
        <v>1380.2411786256089</v>
      </c>
      <c r="AA52" s="1105">
        <f t="shared" si="32"/>
        <v>1313.7217906206345</v>
      </c>
      <c r="AB52" s="1105">
        <f t="shared" si="32"/>
        <v>1309.4812932964919</v>
      </c>
      <c r="AC52" s="1105">
        <f t="shared" si="32"/>
        <v>1451.6673685056858</v>
      </c>
      <c r="AD52" s="1105">
        <f t="shared" si="32"/>
        <v>1317.1955460403515</v>
      </c>
      <c r="AE52" s="1105">
        <f t="shared" si="32"/>
        <v>1253.7915036751415</v>
      </c>
      <c r="AF52" s="1106">
        <f t="shared" si="32"/>
        <v>1390.1950692145531</v>
      </c>
      <c r="AH52" s="205">
        <f>IF(AH50=0,"－",AH51/AH50)</f>
        <v>1378.620964836276</v>
      </c>
      <c r="AI52" s="204">
        <f t="shared" si="20"/>
        <v>1378.620964836276</v>
      </c>
      <c r="AJ52" s="208"/>
      <c r="AK52" s="204"/>
    </row>
    <row r="53" spans="1:37" ht="13.5" customHeight="1" x14ac:dyDescent="0.15">
      <c r="B53" s="1397"/>
      <c r="C53" s="1396">
        <v>1</v>
      </c>
      <c r="D53" s="332" t="s">
        <v>171</v>
      </c>
      <c r="E53" s="1098">
        <v>0</v>
      </c>
      <c r="F53" s="1099">
        <v>0</v>
      </c>
      <c r="G53" s="1099">
        <v>0</v>
      </c>
      <c r="H53" s="1099">
        <v>0</v>
      </c>
      <c r="I53" s="1099">
        <v>1</v>
      </c>
      <c r="J53" s="1099">
        <v>0</v>
      </c>
      <c r="K53" s="1099">
        <v>0</v>
      </c>
      <c r="L53" s="1099">
        <v>0</v>
      </c>
      <c r="M53" s="1099">
        <v>0</v>
      </c>
      <c r="N53" s="1099">
        <v>0</v>
      </c>
      <c r="O53" s="1099">
        <v>0</v>
      </c>
      <c r="P53" s="1100">
        <v>0</v>
      </c>
      <c r="R53" s="1397"/>
      <c r="S53" s="1396">
        <v>1</v>
      </c>
      <c r="T53" s="332" t="s">
        <v>171</v>
      </c>
      <c r="U53" s="1098">
        <f t="shared" ref="U53:AF55" si="33">E26+E53+U26</f>
        <v>1</v>
      </c>
      <c r="V53" s="1099">
        <f t="shared" si="33"/>
        <v>1</v>
      </c>
      <c r="W53" s="1099">
        <f t="shared" si="33"/>
        <v>0</v>
      </c>
      <c r="X53" s="1099">
        <f t="shared" si="33"/>
        <v>0</v>
      </c>
      <c r="Y53" s="1099">
        <f t="shared" si="33"/>
        <v>1</v>
      </c>
      <c r="Z53" s="1099">
        <f t="shared" si="33"/>
        <v>0</v>
      </c>
      <c r="AA53" s="1099">
        <f t="shared" si="33"/>
        <v>0</v>
      </c>
      <c r="AB53" s="1099">
        <f t="shared" si="33"/>
        <v>1</v>
      </c>
      <c r="AC53" s="1099">
        <f t="shared" si="33"/>
        <v>2</v>
      </c>
      <c r="AD53" s="1099">
        <f t="shared" si="33"/>
        <v>1</v>
      </c>
      <c r="AE53" s="1099">
        <f t="shared" si="33"/>
        <v>0</v>
      </c>
      <c r="AF53" s="1100">
        <f t="shared" si="33"/>
        <v>1</v>
      </c>
      <c r="AH53" s="206">
        <f>SUM(U53:AG53)</f>
        <v>8</v>
      </c>
      <c r="AI53" s="204">
        <f t="shared" si="20"/>
        <v>8</v>
      </c>
      <c r="AJ53" s="208">
        <v>36</v>
      </c>
      <c r="AK53" s="204">
        <f t="shared" si="21"/>
        <v>28</v>
      </c>
    </row>
    <row r="54" spans="1:37" ht="13.5" customHeight="1" x14ac:dyDescent="0.15">
      <c r="B54" s="1397"/>
      <c r="C54" s="1397"/>
      <c r="D54" s="335" t="s">
        <v>169</v>
      </c>
      <c r="E54" s="1190">
        <v>0</v>
      </c>
      <c r="F54" s="1191">
        <v>0</v>
      </c>
      <c r="G54" s="1191">
        <v>0</v>
      </c>
      <c r="H54" s="1191">
        <v>0</v>
      </c>
      <c r="I54" s="1191">
        <v>313.8</v>
      </c>
      <c r="J54" s="1191">
        <v>0</v>
      </c>
      <c r="K54" s="1191">
        <v>0</v>
      </c>
      <c r="L54" s="1191">
        <v>0</v>
      </c>
      <c r="M54" s="1191">
        <v>0</v>
      </c>
      <c r="N54" s="1191">
        <v>0</v>
      </c>
      <c r="O54" s="1191">
        <v>0</v>
      </c>
      <c r="P54" s="1192">
        <v>0</v>
      </c>
      <c r="R54" s="1397"/>
      <c r="S54" s="1397"/>
      <c r="T54" s="335" t="s">
        <v>169</v>
      </c>
      <c r="U54" s="1190">
        <f t="shared" si="33"/>
        <v>275.2</v>
      </c>
      <c r="V54" s="1191">
        <f t="shared" si="33"/>
        <v>176.2</v>
      </c>
      <c r="W54" s="1191">
        <f t="shared" si="33"/>
        <v>0</v>
      </c>
      <c r="X54" s="1191">
        <f t="shared" si="33"/>
        <v>0</v>
      </c>
      <c r="Y54" s="1191">
        <f t="shared" si="33"/>
        <v>313.8</v>
      </c>
      <c r="Z54" s="1191">
        <f t="shared" si="33"/>
        <v>0</v>
      </c>
      <c r="AA54" s="1191">
        <f t="shared" si="33"/>
        <v>0</v>
      </c>
      <c r="AB54" s="1191">
        <f t="shared" si="33"/>
        <v>188.1</v>
      </c>
      <c r="AC54" s="1191">
        <f t="shared" si="33"/>
        <v>454</v>
      </c>
      <c r="AD54" s="1191">
        <f t="shared" si="33"/>
        <v>174.7</v>
      </c>
      <c r="AE54" s="1191">
        <f t="shared" si="33"/>
        <v>0</v>
      </c>
      <c r="AF54" s="1192">
        <f t="shared" si="33"/>
        <v>217.8</v>
      </c>
      <c r="AH54" s="203">
        <f>SUM(U54:AG54)</f>
        <v>1799.8000000000002</v>
      </c>
      <c r="AI54" s="204">
        <f t="shared" si="20"/>
        <v>1799.8000000000002</v>
      </c>
      <c r="AJ54" s="208">
        <v>8136.5</v>
      </c>
      <c r="AK54" s="204">
        <f t="shared" si="21"/>
        <v>6336.7</v>
      </c>
    </row>
    <row r="55" spans="1:37" ht="13.5" customHeight="1" x14ac:dyDescent="0.15">
      <c r="B55" s="1397"/>
      <c r="C55" s="1397"/>
      <c r="D55" s="335" t="s">
        <v>170</v>
      </c>
      <c r="E55" s="1101">
        <v>0</v>
      </c>
      <c r="F55" s="1102">
        <v>0</v>
      </c>
      <c r="G55" s="1102">
        <v>0</v>
      </c>
      <c r="H55" s="1102">
        <v>0</v>
      </c>
      <c r="I55" s="1102">
        <v>212153</v>
      </c>
      <c r="J55" s="1102">
        <v>0</v>
      </c>
      <c r="K55" s="1102">
        <v>0</v>
      </c>
      <c r="L55" s="1102">
        <v>0</v>
      </c>
      <c r="M55" s="1102">
        <v>0</v>
      </c>
      <c r="N55" s="1102">
        <v>0</v>
      </c>
      <c r="O55" s="1102">
        <v>0</v>
      </c>
      <c r="P55" s="1103">
        <v>0</v>
      </c>
      <c r="R55" s="1397"/>
      <c r="S55" s="1397"/>
      <c r="T55" s="335" t="s">
        <v>170</v>
      </c>
      <c r="U55" s="1101">
        <f t="shared" si="33"/>
        <v>313265</v>
      </c>
      <c r="V55" s="1102">
        <f t="shared" si="33"/>
        <v>40914</v>
      </c>
      <c r="W55" s="1102">
        <f t="shared" si="33"/>
        <v>0</v>
      </c>
      <c r="X55" s="1102">
        <f t="shared" si="33"/>
        <v>0</v>
      </c>
      <c r="Y55" s="1102">
        <f t="shared" si="33"/>
        <v>212153</v>
      </c>
      <c r="Z55" s="1102">
        <f t="shared" si="33"/>
        <v>0</v>
      </c>
      <c r="AA55" s="1102">
        <f t="shared" si="33"/>
        <v>0</v>
      </c>
      <c r="AB55" s="1102">
        <f t="shared" si="33"/>
        <v>105840</v>
      </c>
      <c r="AC55" s="1102">
        <f t="shared" si="33"/>
        <v>387817</v>
      </c>
      <c r="AD55" s="1102">
        <f t="shared" si="33"/>
        <v>86979</v>
      </c>
      <c r="AE55" s="1102">
        <f t="shared" si="33"/>
        <v>0</v>
      </c>
      <c r="AF55" s="1103">
        <f t="shared" si="33"/>
        <v>189825</v>
      </c>
      <c r="AH55" s="203">
        <f>SUM(U55:AF55)</f>
        <v>1336793</v>
      </c>
      <c r="AI55" s="204">
        <f t="shared" si="20"/>
        <v>1336793</v>
      </c>
      <c r="AJ55" s="208">
        <v>4057602</v>
      </c>
      <c r="AK55" s="204">
        <f t="shared" si="21"/>
        <v>2720809</v>
      </c>
    </row>
    <row r="56" spans="1:37" ht="15.6" customHeight="1" x14ac:dyDescent="0.15">
      <c r="B56" s="1397"/>
      <c r="C56" s="1398"/>
      <c r="D56" s="337" t="s">
        <v>172</v>
      </c>
      <c r="E56" s="1104">
        <f t="shared" ref="E56:P56" si="34">IF(E54=0,0,E55/E54)</f>
        <v>0</v>
      </c>
      <c r="F56" s="1105">
        <f t="shared" si="34"/>
        <v>0</v>
      </c>
      <c r="G56" s="1105">
        <f t="shared" si="34"/>
        <v>0</v>
      </c>
      <c r="H56" s="1105">
        <f t="shared" si="34"/>
        <v>0</v>
      </c>
      <c r="I56" s="1105">
        <f t="shared" si="34"/>
        <v>676.07711918419375</v>
      </c>
      <c r="J56" s="1105">
        <f t="shared" si="34"/>
        <v>0</v>
      </c>
      <c r="K56" s="1105">
        <f t="shared" si="34"/>
        <v>0</v>
      </c>
      <c r="L56" s="1105">
        <f t="shared" si="34"/>
        <v>0</v>
      </c>
      <c r="M56" s="1105">
        <f t="shared" si="34"/>
        <v>0</v>
      </c>
      <c r="N56" s="1105">
        <f t="shared" si="34"/>
        <v>0</v>
      </c>
      <c r="O56" s="1105">
        <f t="shared" si="34"/>
        <v>0</v>
      </c>
      <c r="P56" s="1106">
        <f t="shared" si="34"/>
        <v>0</v>
      </c>
      <c r="R56" s="1397"/>
      <c r="S56" s="1398"/>
      <c r="T56" s="337" t="s">
        <v>172</v>
      </c>
      <c r="U56" s="1104">
        <f>IF(U54=0,0,U55/U54)</f>
        <v>1138.3175872093025</v>
      </c>
      <c r="V56" s="1105">
        <f t="shared" ref="V56:AF56" si="35">IF(V54=0,0,V55/V54)</f>
        <v>232.20204313280365</v>
      </c>
      <c r="W56" s="1105">
        <f t="shared" si="35"/>
        <v>0</v>
      </c>
      <c r="X56" s="1105">
        <f>IF(X54=0,0,X55/X54)</f>
        <v>0</v>
      </c>
      <c r="Y56" s="1105">
        <f t="shared" si="35"/>
        <v>676.07711918419375</v>
      </c>
      <c r="Z56" s="1105">
        <f>IF(Z54=0,0,Z55/Z54)</f>
        <v>0</v>
      </c>
      <c r="AA56" s="1105">
        <f t="shared" si="35"/>
        <v>0</v>
      </c>
      <c r="AB56" s="1105">
        <f t="shared" si="35"/>
        <v>562.67942583732054</v>
      </c>
      <c r="AC56" s="1105">
        <f t="shared" si="35"/>
        <v>854.22246696035245</v>
      </c>
      <c r="AD56" s="1105">
        <f t="shared" si="35"/>
        <v>497.87635947338299</v>
      </c>
      <c r="AE56" s="1105">
        <f t="shared" si="35"/>
        <v>0</v>
      </c>
      <c r="AF56" s="1106">
        <f t="shared" si="35"/>
        <v>871.55647382920108</v>
      </c>
      <c r="AH56" s="205">
        <f>IF(AH54=0,"－",AH55/AH54)</f>
        <v>742.74530503389258</v>
      </c>
      <c r="AI56" s="204">
        <f t="shared" si="20"/>
        <v>742.74530503389258</v>
      </c>
      <c r="AJ56" s="208"/>
      <c r="AK56" s="204"/>
    </row>
    <row r="57" spans="1:37" ht="13.5" customHeight="1" x14ac:dyDescent="0.15">
      <c r="B57" s="1397"/>
      <c r="C57" s="1396" t="s">
        <v>14</v>
      </c>
      <c r="D57" s="332" t="s">
        <v>171</v>
      </c>
      <c r="E57" s="1098">
        <f t="shared" ref="E57:E58" si="36">E37+E41+E45+E49+E53</f>
        <v>326</v>
      </c>
      <c r="F57" s="1099">
        <f>F37+F41+F45+F49+F53</f>
        <v>303</v>
      </c>
      <c r="G57" s="1099">
        <f>G37+G41+G45+G49+G53</f>
        <v>419</v>
      </c>
      <c r="H57" s="1099">
        <f>H37+H41+H45+H49+H53</f>
        <v>320</v>
      </c>
      <c r="I57" s="1099">
        <f t="shared" ref="I57:P57" si="37">I37+I41+I45+I49+I53</f>
        <v>354</v>
      </c>
      <c r="J57" s="1099">
        <f t="shared" si="37"/>
        <v>339</v>
      </c>
      <c r="K57" s="1099">
        <f t="shared" si="37"/>
        <v>431</v>
      </c>
      <c r="L57" s="1099">
        <f t="shared" si="37"/>
        <v>439</v>
      </c>
      <c r="M57" s="1099">
        <f t="shared" si="37"/>
        <v>379</v>
      </c>
      <c r="N57" s="1099">
        <f t="shared" si="37"/>
        <v>331</v>
      </c>
      <c r="O57" s="1099">
        <f t="shared" si="37"/>
        <v>370</v>
      </c>
      <c r="P57" s="1100">
        <f t="shared" si="37"/>
        <v>358</v>
      </c>
      <c r="R57" s="1397"/>
      <c r="S57" s="1396" t="s">
        <v>219</v>
      </c>
      <c r="T57" s="332" t="s">
        <v>171</v>
      </c>
      <c r="U57" s="1098">
        <f t="shared" ref="U57:AF59" si="38">U37+U41+U45+U49+U53</f>
        <v>436</v>
      </c>
      <c r="V57" s="1099">
        <f t="shared" si="38"/>
        <v>420</v>
      </c>
      <c r="W57" s="1099">
        <f t="shared" si="38"/>
        <v>539</v>
      </c>
      <c r="X57" s="1099">
        <f t="shared" si="38"/>
        <v>443</v>
      </c>
      <c r="Y57" s="1099">
        <f t="shared" si="38"/>
        <v>469</v>
      </c>
      <c r="Z57" s="1099">
        <f t="shared" si="38"/>
        <v>434</v>
      </c>
      <c r="AA57" s="1099">
        <f t="shared" si="38"/>
        <v>562</v>
      </c>
      <c r="AB57" s="1099">
        <f t="shared" si="38"/>
        <v>584</v>
      </c>
      <c r="AC57" s="1099">
        <f t="shared" si="38"/>
        <v>522</v>
      </c>
      <c r="AD57" s="1099">
        <f>AD37+AD41+AD45+AD49+AD53</f>
        <v>449</v>
      </c>
      <c r="AE57" s="1099">
        <f>AE37+AE41+AE45+AE49+AE53</f>
        <v>504</v>
      </c>
      <c r="AF57" s="1100">
        <f>AF37+AF41+AF45+AF49+AF53</f>
        <v>513</v>
      </c>
      <c r="AH57" s="206">
        <f>AH37+AH41+AH45+AH49+AH53</f>
        <v>5875</v>
      </c>
      <c r="AI57" s="204">
        <f t="shared" si="20"/>
        <v>5875</v>
      </c>
      <c r="AJ57" s="208">
        <v>6767</v>
      </c>
      <c r="AK57" s="204">
        <f t="shared" si="21"/>
        <v>892</v>
      </c>
    </row>
    <row r="58" spans="1:37" ht="13.5" customHeight="1" x14ac:dyDescent="0.15">
      <c r="B58" s="1397"/>
      <c r="C58" s="1397"/>
      <c r="D58" s="335" t="s">
        <v>169</v>
      </c>
      <c r="E58" s="1190">
        <f t="shared" si="36"/>
        <v>166533.40000000002</v>
      </c>
      <c r="F58" s="1191">
        <f>F38+F42+F46+F50+F54</f>
        <v>152633.59999999998</v>
      </c>
      <c r="G58" s="1191">
        <f t="shared" ref="G58:O59" si="39">G38+G42+G46+G50+G54</f>
        <v>200378.89999999997</v>
      </c>
      <c r="H58" s="1191">
        <f t="shared" si="39"/>
        <v>157227.20000000001</v>
      </c>
      <c r="I58" s="1191">
        <f t="shared" si="39"/>
        <v>171293.59999999995</v>
      </c>
      <c r="J58" s="1191">
        <f t="shared" si="39"/>
        <v>165962.79999999999</v>
      </c>
      <c r="K58" s="1191">
        <f t="shared" si="39"/>
        <v>207268.19999999995</v>
      </c>
      <c r="L58" s="1191">
        <f t="shared" si="39"/>
        <v>216100.09999999998</v>
      </c>
      <c r="M58" s="1191">
        <f t="shared" si="39"/>
        <v>186541.30000000002</v>
      </c>
      <c r="N58" s="1191">
        <f t="shared" si="39"/>
        <v>165483.6</v>
      </c>
      <c r="O58" s="1191">
        <f t="shared" si="39"/>
        <v>186159.8</v>
      </c>
      <c r="P58" s="1192">
        <f>P38+P42+P46+P50+P54</f>
        <v>180139.2</v>
      </c>
      <c r="R58" s="1397"/>
      <c r="S58" s="1397"/>
      <c r="T58" s="335" t="s">
        <v>169</v>
      </c>
      <c r="U58" s="1190">
        <f t="shared" si="38"/>
        <v>222439.5</v>
      </c>
      <c r="V58" s="1191">
        <f t="shared" si="38"/>
        <v>212363.5</v>
      </c>
      <c r="W58" s="1191">
        <f t="shared" si="38"/>
        <v>260139.19999999998</v>
      </c>
      <c r="X58" s="1191">
        <f t="shared" si="38"/>
        <v>219316.8</v>
      </c>
      <c r="Y58" s="1191">
        <f t="shared" si="38"/>
        <v>229446.99999999994</v>
      </c>
      <c r="Z58" s="1191">
        <f t="shared" si="38"/>
        <v>213871.3</v>
      </c>
      <c r="AA58" s="1191">
        <f t="shared" si="38"/>
        <v>272370.99999999994</v>
      </c>
      <c r="AB58" s="1191">
        <f t="shared" si="38"/>
        <v>289328</v>
      </c>
      <c r="AC58" s="1191">
        <f t="shared" si="38"/>
        <v>259816.7</v>
      </c>
      <c r="AD58" s="1191">
        <f>AD38+AD42+AD46+AD50+AD54</f>
        <v>226795.2</v>
      </c>
      <c r="AE58" s="1191">
        <f t="shared" si="38"/>
        <v>254778.7</v>
      </c>
      <c r="AF58" s="1192">
        <f t="shared" si="38"/>
        <v>260218.59999999998</v>
      </c>
      <c r="AH58" s="203">
        <f>AH38+AH42+AH46+AH50+AH54</f>
        <v>2920885.5</v>
      </c>
      <c r="AI58" s="204">
        <f t="shared" si="20"/>
        <v>2920885.5</v>
      </c>
      <c r="AJ58" s="208">
        <v>2979105.5</v>
      </c>
      <c r="AK58" s="204">
        <f t="shared" si="21"/>
        <v>58220</v>
      </c>
    </row>
    <row r="59" spans="1:37" ht="13.5" customHeight="1" x14ac:dyDescent="0.15">
      <c r="B59" s="1397"/>
      <c r="C59" s="1397"/>
      <c r="D59" s="335" t="s">
        <v>170</v>
      </c>
      <c r="E59" s="1101">
        <f>E39+E43+E47+E51+E55</f>
        <v>280929139</v>
      </c>
      <c r="F59" s="1102">
        <f t="shared" ref="F59:K59" si="40">F39+F43+F47+F51+F55</f>
        <v>246899859</v>
      </c>
      <c r="G59" s="1102">
        <f t="shared" si="40"/>
        <v>316682041</v>
      </c>
      <c r="H59" s="1102">
        <f t="shared" si="40"/>
        <v>250560203</v>
      </c>
      <c r="I59" s="1102">
        <f t="shared" si="40"/>
        <v>249120006</v>
      </c>
      <c r="J59" s="1102">
        <f t="shared" si="40"/>
        <v>256092896</v>
      </c>
      <c r="K59" s="1102">
        <f t="shared" si="40"/>
        <v>306042987</v>
      </c>
      <c r="L59" s="1102">
        <f>L39+L43+L47+L51+L55</f>
        <v>323821171</v>
      </c>
      <c r="M59" s="1102">
        <f t="shared" si="39"/>
        <v>305342816</v>
      </c>
      <c r="N59" s="1102">
        <f t="shared" si="39"/>
        <v>244214792</v>
      </c>
      <c r="O59" s="1102">
        <f t="shared" si="39"/>
        <v>265053609</v>
      </c>
      <c r="P59" s="1103">
        <f>P39+P43+P47+P51+P55</f>
        <v>272350886</v>
      </c>
      <c r="R59" s="1397"/>
      <c r="S59" s="1397"/>
      <c r="T59" s="335" t="s">
        <v>170</v>
      </c>
      <c r="U59" s="1101">
        <f t="shared" si="38"/>
        <v>373650420</v>
      </c>
      <c r="V59" s="1102">
        <f t="shared" si="38"/>
        <v>343311089</v>
      </c>
      <c r="W59" s="1102">
        <f t="shared" si="38"/>
        <v>409563813</v>
      </c>
      <c r="X59" s="1102">
        <f t="shared" si="38"/>
        <v>351810629</v>
      </c>
      <c r="Y59" s="1102">
        <f t="shared" si="38"/>
        <v>335641260</v>
      </c>
      <c r="Z59" s="1102">
        <f t="shared" si="38"/>
        <v>330407181</v>
      </c>
      <c r="AA59" s="1102">
        <f t="shared" si="38"/>
        <v>400179783</v>
      </c>
      <c r="AB59" s="1102">
        <f t="shared" si="38"/>
        <v>432348044</v>
      </c>
      <c r="AC59" s="1102">
        <f t="shared" si="38"/>
        <v>425971795</v>
      </c>
      <c r="AD59" s="1102">
        <f>AD39+AD43+AD47+AD51+AD55</f>
        <v>331088972</v>
      </c>
      <c r="AE59" s="1102">
        <f t="shared" si="38"/>
        <v>358194056</v>
      </c>
      <c r="AF59" s="1103">
        <f t="shared" si="38"/>
        <v>391186924</v>
      </c>
      <c r="AH59" s="203">
        <f>AH39+AH43+AH47+AH51+AH55</f>
        <v>4483353966</v>
      </c>
      <c r="AI59" s="204">
        <f t="shared" si="20"/>
        <v>4483353966</v>
      </c>
      <c r="AJ59" s="208">
        <v>3599861663</v>
      </c>
      <c r="AK59" s="204">
        <f t="shared" si="21"/>
        <v>-883492303</v>
      </c>
    </row>
    <row r="60" spans="1:37" ht="15.6" customHeight="1" x14ac:dyDescent="0.15">
      <c r="B60" s="1398"/>
      <c r="C60" s="1398"/>
      <c r="D60" s="337" t="s">
        <v>172</v>
      </c>
      <c r="E60" s="1104">
        <f t="shared" ref="E60:L60" si="41">IF(E58=0,0,E59/E58)</f>
        <v>1686.9236981890717</v>
      </c>
      <c r="F60" s="1105">
        <f t="shared" si="41"/>
        <v>1617.5983466287896</v>
      </c>
      <c r="G60" s="1105">
        <f t="shared" si="41"/>
        <v>1580.416106685884</v>
      </c>
      <c r="H60" s="1105">
        <f t="shared" si="41"/>
        <v>1593.6186804827662</v>
      </c>
      <c r="I60" s="1105">
        <f t="shared" si="41"/>
        <v>1454.3450893670288</v>
      </c>
      <c r="J60" s="1105">
        <f t="shared" si="41"/>
        <v>1543.0740864820311</v>
      </c>
      <c r="K60" s="1105">
        <f t="shared" si="41"/>
        <v>1476.5554339739529</v>
      </c>
      <c r="L60" s="1105">
        <f t="shared" si="41"/>
        <v>1498.4776545684153</v>
      </c>
      <c r="M60" s="1105">
        <f>IF(M58=0,0,M59/M58)</f>
        <v>1636.8644155476561</v>
      </c>
      <c r="N60" s="1105">
        <f t="shared" ref="N60:O60" si="42">IF(N58=0,0,N59/N58)</f>
        <v>1475.7643174308512</v>
      </c>
      <c r="O60" s="1105">
        <f t="shared" si="42"/>
        <v>1423.7961632962649</v>
      </c>
      <c r="P60" s="1106">
        <f>IF(P58=0,0,P59/P58)</f>
        <v>1511.8912818531446</v>
      </c>
      <c r="R60" s="1398"/>
      <c r="S60" s="1398"/>
      <c r="T60" s="337" t="s">
        <v>172</v>
      </c>
      <c r="U60" s="1104">
        <f>IF(U58=0,0,U59/U58)</f>
        <v>1679.7844807239721</v>
      </c>
      <c r="V60" s="1105">
        <f t="shared" ref="V60:AF60" si="43">IF(V58=0,0,V59/V58)</f>
        <v>1616.6200359289614</v>
      </c>
      <c r="W60" s="1105">
        <f t="shared" si="43"/>
        <v>1574.4025237257592</v>
      </c>
      <c r="X60" s="1105">
        <f>IF(X58=0,0,X59/X58)</f>
        <v>1604.1207467918555</v>
      </c>
      <c r="Y60" s="1105">
        <f t="shared" si="43"/>
        <v>1462.8269709344645</v>
      </c>
      <c r="Z60" s="1105">
        <f>IF(Z58=0,0,Z59/Z58)</f>
        <v>1544.8878881832206</v>
      </c>
      <c r="AA60" s="1105">
        <f t="shared" si="43"/>
        <v>1469.2451949730334</v>
      </c>
      <c r="AB60" s="1105">
        <f t="shared" si="43"/>
        <v>1494.3180196869989</v>
      </c>
      <c r="AC60" s="1105">
        <f t="shared" si="43"/>
        <v>1639.5089114748973</v>
      </c>
      <c r="AD60" s="1105">
        <f t="shared" si="43"/>
        <v>1459.8588153541168</v>
      </c>
      <c r="AE60" s="1105">
        <f t="shared" si="43"/>
        <v>1405.9026755376333</v>
      </c>
      <c r="AF60" s="1106">
        <f t="shared" si="43"/>
        <v>1503.3011629453085</v>
      </c>
      <c r="AH60" s="205">
        <f>IF(AH58=0,"－",AH59/AH58)</f>
        <v>1534.9297211410717</v>
      </c>
      <c r="AI60" s="204">
        <f t="shared" si="20"/>
        <v>1534.9297211410717</v>
      </c>
      <c r="AJ60" s="208"/>
    </row>
    <row r="61" spans="1:37" ht="9" customHeight="1" x14ac:dyDescent="0.15">
      <c r="B61" s="407"/>
      <c r="C61" s="407"/>
      <c r="D61" s="407"/>
      <c r="E61" s="407"/>
      <c r="F61" s="407"/>
      <c r="G61" s="407"/>
      <c r="H61" s="407"/>
      <c r="I61" s="407"/>
      <c r="J61" s="407"/>
      <c r="K61" s="407"/>
      <c r="L61" s="407"/>
      <c r="M61" s="407"/>
      <c r="N61" s="407"/>
      <c r="O61" s="407"/>
      <c r="P61" s="407"/>
      <c r="R61" s="407"/>
      <c r="S61" s="407"/>
      <c r="T61" s="407"/>
      <c r="U61" s="407"/>
      <c r="V61" s="407"/>
      <c r="W61" s="407"/>
      <c r="X61" s="407"/>
      <c r="Y61" s="407"/>
      <c r="Z61" s="407"/>
      <c r="AA61" s="407"/>
      <c r="AB61" s="407"/>
      <c r="AC61" s="407"/>
      <c r="AD61" s="407"/>
      <c r="AE61" s="407"/>
      <c r="AF61" s="407"/>
      <c r="AJ61" s="208"/>
    </row>
    <row r="62" spans="1:37" ht="9" customHeight="1" x14ac:dyDescent="0.15">
      <c r="B62" s="407"/>
      <c r="C62" s="407"/>
      <c r="D62" s="407"/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07"/>
      <c r="P62" s="407"/>
      <c r="R62" s="407"/>
      <c r="S62" s="407"/>
      <c r="T62" s="407"/>
      <c r="U62" s="407"/>
      <c r="V62" s="407"/>
      <c r="W62" s="407"/>
      <c r="X62" s="407"/>
      <c r="Y62" s="407"/>
      <c r="Z62" s="407"/>
      <c r="AA62" s="407"/>
      <c r="AB62" s="407"/>
      <c r="AC62" s="407"/>
      <c r="AD62" s="407"/>
      <c r="AE62" s="407"/>
      <c r="AF62" s="407"/>
    </row>
    <row r="63" spans="1:37" x14ac:dyDescent="0.15">
      <c r="A63" s="1274" t="s">
        <v>553</v>
      </c>
      <c r="B63" s="1286"/>
      <c r="C63" s="1286"/>
      <c r="D63" s="1286"/>
      <c r="E63" s="1384"/>
      <c r="F63" s="1384"/>
      <c r="G63" s="1384"/>
      <c r="H63" s="1384"/>
      <c r="I63" s="1384"/>
      <c r="J63" s="1384"/>
      <c r="K63" s="1384"/>
      <c r="L63" s="1384"/>
      <c r="M63" s="1384"/>
      <c r="N63" s="1384"/>
      <c r="O63" s="1384"/>
      <c r="P63" s="1384"/>
      <c r="Q63" s="1243"/>
      <c r="R63" s="1274" t="s">
        <v>554</v>
      </c>
      <c r="S63" s="1384"/>
      <c r="T63" s="1384"/>
      <c r="U63" s="1384"/>
      <c r="V63" s="1384"/>
      <c r="W63" s="1384"/>
      <c r="X63" s="1384"/>
      <c r="Y63" s="1384"/>
      <c r="Z63" s="1384"/>
      <c r="AA63" s="1384"/>
      <c r="AB63" s="1384"/>
      <c r="AC63" s="1384"/>
      <c r="AD63" s="1384"/>
      <c r="AE63" s="1384"/>
      <c r="AF63" s="1384"/>
    </row>
  </sheetData>
  <mergeCells count="85">
    <mergeCell ref="AH35:AH36"/>
    <mergeCell ref="AF35:AF36"/>
    <mergeCell ref="R37:R60"/>
    <mergeCell ref="S37:S40"/>
    <mergeCell ref="S41:S44"/>
    <mergeCell ref="S45:S48"/>
    <mergeCell ref="S49:S52"/>
    <mergeCell ref="S53:S56"/>
    <mergeCell ref="S57:S60"/>
    <mergeCell ref="AB35:AB36"/>
    <mergeCell ref="AD35:AD36"/>
    <mergeCell ref="AE35:AE36"/>
    <mergeCell ref="X35:X36"/>
    <mergeCell ref="Y35:Y36"/>
    <mergeCell ref="Z35:Z36"/>
    <mergeCell ref="AA35:AA36"/>
    <mergeCell ref="R35:T36"/>
    <mergeCell ref="U35:U36"/>
    <mergeCell ref="V35:V36"/>
    <mergeCell ref="W35:W36"/>
    <mergeCell ref="AC35:AC36"/>
    <mergeCell ref="R10:R33"/>
    <mergeCell ref="S10:S13"/>
    <mergeCell ref="S14:S17"/>
    <mergeCell ref="S18:S21"/>
    <mergeCell ref="S22:S25"/>
    <mergeCell ref="S26:S29"/>
    <mergeCell ref="S30:S33"/>
    <mergeCell ref="AE7:AF7"/>
    <mergeCell ref="R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I8:I9"/>
    <mergeCell ref="P8:P9"/>
    <mergeCell ref="C26:C29"/>
    <mergeCell ref="B8:D9"/>
    <mergeCell ref="C10:C13"/>
    <mergeCell ref="C14:C17"/>
    <mergeCell ref="C18:C21"/>
    <mergeCell ref="J8:J9"/>
    <mergeCell ref="K8:K9"/>
    <mergeCell ref="L8:L9"/>
    <mergeCell ref="M8:M9"/>
    <mergeCell ref="A63:P63"/>
    <mergeCell ref="R63:AF63"/>
    <mergeCell ref="C57:C60"/>
    <mergeCell ref="C22:C25"/>
    <mergeCell ref="E8:E9"/>
    <mergeCell ref="F8:F9"/>
    <mergeCell ref="C30:C33"/>
    <mergeCell ref="P35:P36"/>
    <mergeCell ref="L35:L36"/>
    <mergeCell ref="M35:M36"/>
    <mergeCell ref="N35:N36"/>
    <mergeCell ref="O35:O36"/>
    <mergeCell ref="H35:H36"/>
    <mergeCell ref="G8:G9"/>
    <mergeCell ref="H8:H9"/>
    <mergeCell ref="N8:N9"/>
    <mergeCell ref="O7:P7"/>
    <mergeCell ref="B37:B60"/>
    <mergeCell ref="C37:C40"/>
    <mergeCell ref="C41:C44"/>
    <mergeCell ref="C45:C48"/>
    <mergeCell ref="C49:C52"/>
    <mergeCell ref="C53:C56"/>
    <mergeCell ref="I35:I36"/>
    <mergeCell ref="J35:J36"/>
    <mergeCell ref="K35:K36"/>
    <mergeCell ref="O8:O9"/>
    <mergeCell ref="B35:D36"/>
    <mergeCell ref="E35:E36"/>
    <mergeCell ref="F35:F36"/>
    <mergeCell ref="G35:G36"/>
    <mergeCell ref="B10:B33"/>
  </mergeCells>
  <phoneticPr fontId="2"/>
  <pageMargins left="0" right="0" top="0" bottom="0" header="0" footer="0"/>
  <pageSetup paperSize="9" scale="89" orientation="portrait" r:id="rId1"/>
  <headerFooter alignWithMargins="0"/>
  <colBreaks count="1" manualBreakCount="1">
    <brk id="16" max="61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indexed="43"/>
  </sheetPr>
  <dimension ref="A1:AK63"/>
  <sheetViews>
    <sheetView showGridLines="0" view="pageBreakPreview" topLeftCell="G43" zoomScaleNormal="100" zoomScaleSheetLayoutView="100" workbookViewId="0">
      <selection activeCell="R64" sqref="R64"/>
    </sheetView>
  </sheetViews>
  <sheetFormatPr defaultRowHeight="13.5" x14ac:dyDescent="0.15"/>
  <cols>
    <col min="1" max="3" width="2.625" style="126" customWidth="1"/>
    <col min="4" max="4" width="10.5" style="126" customWidth="1"/>
    <col min="5" max="16" width="8" style="320" customWidth="1"/>
    <col min="17" max="17" width="3.5" style="126" customWidth="1"/>
    <col min="18" max="19" width="2.625" style="126" customWidth="1"/>
    <col min="20" max="20" width="10.5" style="126" customWidth="1"/>
    <col min="21" max="32" width="8" style="320" customWidth="1"/>
    <col min="33" max="34" width="9" style="126"/>
    <col min="35" max="36" width="13.625" style="126" bestFit="1" customWidth="1"/>
    <col min="37" max="37" width="12.5" style="126" bestFit="1" customWidth="1"/>
    <col min="38" max="16384" width="9" style="126"/>
  </cols>
  <sheetData>
    <row r="1" spans="1:32" ht="24.95" customHeight="1" x14ac:dyDescent="0.15"/>
    <row r="2" spans="1:32" ht="24.95" customHeight="1" x14ac:dyDescent="0.15"/>
    <row r="3" spans="1:32" ht="18.75" x14ac:dyDescent="0.2">
      <c r="B3" s="279" t="s">
        <v>309</v>
      </c>
      <c r="C3" s="279"/>
      <c r="R3" s="279"/>
      <c r="S3" s="279"/>
    </row>
    <row r="4" spans="1:32" ht="8.1" customHeight="1" x14ac:dyDescent="0.2">
      <c r="B4" s="279"/>
      <c r="C4" s="279"/>
      <c r="R4" s="279"/>
      <c r="S4" s="279"/>
    </row>
    <row r="5" spans="1:32" ht="18" customHeight="1" x14ac:dyDescent="0.2">
      <c r="B5" s="280"/>
      <c r="C5" s="280"/>
      <c r="D5" s="279" t="s">
        <v>310</v>
      </c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R5" s="280"/>
      <c r="S5" s="280"/>
      <c r="T5" s="279"/>
      <c r="U5" s="465"/>
      <c r="V5" s="465"/>
      <c r="W5" s="465"/>
      <c r="X5" s="465"/>
      <c r="Y5" s="465"/>
      <c r="Z5" s="465"/>
      <c r="AA5" s="465"/>
      <c r="AB5" s="465"/>
      <c r="AC5" s="465"/>
      <c r="AD5" s="465"/>
      <c r="AE5" s="465"/>
      <c r="AF5" s="465"/>
    </row>
    <row r="6" spans="1:32" ht="11.25" customHeight="1" x14ac:dyDescent="0.15">
      <c r="A6" s="324"/>
      <c r="B6" s="324"/>
      <c r="C6" s="324"/>
      <c r="D6" s="280"/>
      <c r="E6" s="466"/>
      <c r="F6" s="466"/>
      <c r="G6" s="466"/>
      <c r="H6" s="466"/>
      <c r="I6" s="466"/>
      <c r="J6" s="466" t="s">
        <v>316</v>
      </c>
      <c r="K6" s="466"/>
      <c r="L6" s="466"/>
      <c r="M6" s="466"/>
      <c r="N6" s="466"/>
      <c r="O6" s="466"/>
      <c r="P6" s="466"/>
      <c r="Q6" s="324"/>
      <c r="R6" s="324"/>
      <c r="S6" s="324"/>
      <c r="T6" s="280"/>
      <c r="U6" s="466"/>
      <c r="V6" s="466"/>
      <c r="W6" s="466"/>
      <c r="X6" s="466"/>
      <c r="Y6" s="466"/>
      <c r="Z6" s="466" t="s">
        <v>316</v>
      </c>
      <c r="AA6" s="466"/>
      <c r="AB6" s="466"/>
      <c r="AC6" s="466"/>
      <c r="AD6" s="466"/>
      <c r="AE6" s="466"/>
      <c r="AF6" s="466"/>
    </row>
    <row r="7" spans="1:32" ht="7.5" customHeight="1" x14ac:dyDescent="0.15">
      <c r="A7" s="324"/>
      <c r="B7" s="195"/>
      <c r="C7" s="195"/>
      <c r="D7" s="325"/>
      <c r="E7" s="467"/>
      <c r="F7" s="467"/>
      <c r="G7" s="467"/>
      <c r="H7" s="467"/>
      <c r="I7" s="467"/>
      <c r="J7" s="467"/>
      <c r="K7" s="467"/>
      <c r="L7" s="467"/>
      <c r="M7" s="467"/>
      <c r="N7" s="467"/>
      <c r="O7" s="1433"/>
      <c r="P7" s="1434"/>
      <c r="Q7" s="324"/>
      <c r="R7" s="195"/>
      <c r="S7" s="195"/>
      <c r="T7" s="325"/>
      <c r="U7" s="467"/>
      <c r="V7" s="467"/>
      <c r="W7" s="467"/>
      <c r="X7" s="467"/>
      <c r="Y7" s="467"/>
      <c r="Z7" s="467"/>
      <c r="AA7" s="467"/>
      <c r="AB7" s="467"/>
      <c r="AC7" s="467"/>
      <c r="AD7" s="467"/>
      <c r="AE7" s="1433"/>
      <c r="AF7" s="1434"/>
    </row>
    <row r="8" spans="1:32" ht="13.15" customHeight="1" x14ac:dyDescent="0.15">
      <c r="A8" s="324"/>
      <c r="B8" s="1399" t="s">
        <v>234</v>
      </c>
      <c r="C8" s="1400"/>
      <c r="D8" s="1401"/>
      <c r="E8" s="1423" t="s">
        <v>224</v>
      </c>
      <c r="F8" s="1421" t="s">
        <v>225</v>
      </c>
      <c r="G8" s="1421" t="s">
        <v>87</v>
      </c>
      <c r="H8" s="1421" t="s">
        <v>88</v>
      </c>
      <c r="I8" s="1421" t="s">
        <v>89</v>
      </c>
      <c r="J8" s="1421" t="s">
        <v>90</v>
      </c>
      <c r="K8" s="1421" t="s">
        <v>91</v>
      </c>
      <c r="L8" s="1421" t="s">
        <v>92</v>
      </c>
      <c r="M8" s="1421" t="s">
        <v>93</v>
      </c>
      <c r="N8" s="1421" t="s">
        <v>226</v>
      </c>
      <c r="O8" s="1421" t="s">
        <v>227</v>
      </c>
      <c r="P8" s="1425" t="s">
        <v>228</v>
      </c>
      <c r="Q8" s="324"/>
      <c r="R8" s="1399" t="s">
        <v>234</v>
      </c>
      <c r="S8" s="1400"/>
      <c r="T8" s="1401"/>
      <c r="U8" s="1423" t="s">
        <v>224</v>
      </c>
      <c r="V8" s="1421" t="s">
        <v>225</v>
      </c>
      <c r="W8" s="1421" t="s">
        <v>87</v>
      </c>
      <c r="X8" s="1421" t="s">
        <v>88</v>
      </c>
      <c r="Y8" s="1421" t="s">
        <v>89</v>
      </c>
      <c r="Z8" s="1421" t="s">
        <v>90</v>
      </c>
      <c r="AA8" s="1421" t="s">
        <v>405</v>
      </c>
      <c r="AB8" s="1421" t="s">
        <v>92</v>
      </c>
      <c r="AC8" s="1421" t="s">
        <v>93</v>
      </c>
      <c r="AD8" s="1421" t="s">
        <v>226</v>
      </c>
      <c r="AE8" s="1421" t="s">
        <v>227</v>
      </c>
      <c r="AF8" s="1425" t="s">
        <v>228</v>
      </c>
    </row>
    <row r="9" spans="1:32" ht="13.15" customHeight="1" x14ac:dyDescent="0.15">
      <c r="A9" s="324"/>
      <c r="B9" s="1402"/>
      <c r="C9" s="1403"/>
      <c r="D9" s="1404"/>
      <c r="E9" s="1424"/>
      <c r="F9" s="1422"/>
      <c r="G9" s="1422"/>
      <c r="H9" s="1422"/>
      <c r="I9" s="1422"/>
      <c r="J9" s="1422"/>
      <c r="K9" s="1422"/>
      <c r="L9" s="1422"/>
      <c r="M9" s="1422"/>
      <c r="N9" s="1422"/>
      <c r="O9" s="1422"/>
      <c r="P9" s="1426"/>
      <c r="Q9" s="324"/>
      <c r="R9" s="1402"/>
      <c r="S9" s="1403"/>
      <c r="T9" s="1404"/>
      <c r="U9" s="1424"/>
      <c r="V9" s="1422"/>
      <c r="W9" s="1422"/>
      <c r="X9" s="1422"/>
      <c r="Y9" s="1422"/>
      <c r="Z9" s="1422"/>
      <c r="AA9" s="1422"/>
      <c r="AB9" s="1422"/>
      <c r="AC9" s="1422"/>
      <c r="AD9" s="1422"/>
      <c r="AE9" s="1422"/>
      <c r="AF9" s="1426"/>
    </row>
    <row r="10" spans="1:32" ht="13.5" customHeight="1" x14ac:dyDescent="0.15">
      <c r="A10" s="324"/>
      <c r="B10" s="1396" t="s">
        <v>209</v>
      </c>
      <c r="C10" s="1396">
        <v>5</v>
      </c>
      <c r="D10" s="332" t="s">
        <v>171</v>
      </c>
      <c r="E10" s="1098">
        <v>0</v>
      </c>
      <c r="F10" s="1099">
        <v>0</v>
      </c>
      <c r="G10" s="1099">
        <v>0</v>
      </c>
      <c r="H10" s="1099">
        <v>0</v>
      </c>
      <c r="I10" s="1099">
        <v>0</v>
      </c>
      <c r="J10" s="1099">
        <v>0</v>
      </c>
      <c r="K10" s="1099">
        <v>0</v>
      </c>
      <c r="L10" s="1099">
        <v>0</v>
      </c>
      <c r="M10" s="1099">
        <v>0</v>
      </c>
      <c r="N10" s="1099">
        <v>0</v>
      </c>
      <c r="O10" s="1099">
        <v>0</v>
      </c>
      <c r="P10" s="1100">
        <v>0</v>
      </c>
      <c r="Q10" s="324"/>
      <c r="R10" s="1396" t="s">
        <v>342</v>
      </c>
      <c r="S10" s="1396">
        <v>5</v>
      </c>
      <c r="T10" s="332" t="s">
        <v>366</v>
      </c>
      <c r="U10" s="1098">
        <v>0</v>
      </c>
      <c r="V10" s="1099">
        <v>0</v>
      </c>
      <c r="W10" s="1099">
        <v>0</v>
      </c>
      <c r="X10" s="1099">
        <v>0</v>
      </c>
      <c r="Y10" s="1099">
        <v>0</v>
      </c>
      <c r="Z10" s="1099">
        <v>0</v>
      </c>
      <c r="AA10" s="1099">
        <v>0</v>
      </c>
      <c r="AB10" s="1099">
        <v>0</v>
      </c>
      <c r="AC10" s="1099">
        <v>0</v>
      </c>
      <c r="AD10" s="1099">
        <v>0</v>
      </c>
      <c r="AE10" s="1099">
        <v>0</v>
      </c>
      <c r="AF10" s="1100">
        <v>0</v>
      </c>
    </row>
    <row r="11" spans="1:32" ht="13.5" customHeight="1" x14ac:dyDescent="0.15">
      <c r="A11" s="324"/>
      <c r="B11" s="1397"/>
      <c r="C11" s="1397"/>
      <c r="D11" s="335" t="s">
        <v>169</v>
      </c>
      <c r="E11" s="1190">
        <v>0</v>
      </c>
      <c r="F11" s="1191">
        <v>0</v>
      </c>
      <c r="G11" s="1191">
        <v>0</v>
      </c>
      <c r="H11" s="1191">
        <v>0</v>
      </c>
      <c r="I11" s="1191">
        <v>0</v>
      </c>
      <c r="J11" s="1191">
        <v>0</v>
      </c>
      <c r="K11" s="1191">
        <v>0</v>
      </c>
      <c r="L11" s="1191">
        <v>0</v>
      </c>
      <c r="M11" s="1191">
        <v>0</v>
      </c>
      <c r="N11" s="1191">
        <v>0</v>
      </c>
      <c r="O11" s="1191">
        <v>0</v>
      </c>
      <c r="P11" s="1192">
        <v>0</v>
      </c>
      <c r="Q11" s="324"/>
      <c r="R11" s="1397"/>
      <c r="S11" s="1397"/>
      <c r="T11" s="335" t="s">
        <v>367</v>
      </c>
      <c r="U11" s="1190">
        <v>0</v>
      </c>
      <c r="V11" s="1191">
        <v>0</v>
      </c>
      <c r="W11" s="1191">
        <v>0</v>
      </c>
      <c r="X11" s="1191">
        <v>0</v>
      </c>
      <c r="Y11" s="1191">
        <v>0</v>
      </c>
      <c r="Z11" s="1191">
        <v>0</v>
      </c>
      <c r="AA11" s="1191">
        <v>0</v>
      </c>
      <c r="AB11" s="1191">
        <v>0</v>
      </c>
      <c r="AC11" s="1191">
        <v>0</v>
      </c>
      <c r="AD11" s="1191">
        <v>0</v>
      </c>
      <c r="AE11" s="1191">
        <v>0</v>
      </c>
      <c r="AF11" s="1192">
        <v>0</v>
      </c>
    </row>
    <row r="12" spans="1:32" ht="13.5" customHeight="1" x14ac:dyDescent="0.15">
      <c r="A12" s="324"/>
      <c r="B12" s="1397"/>
      <c r="C12" s="1397"/>
      <c r="D12" s="335" t="s">
        <v>170</v>
      </c>
      <c r="E12" s="1101">
        <v>0</v>
      </c>
      <c r="F12" s="1102">
        <v>0</v>
      </c>
      <c r="G12" s="1102">
        <v>0</v>
      </c>
      <c r="H12" s="1102">
        <v>0</v>
      </c>
      <c r="I12" s="1102">
        <v>0</v>
      </c>
      <c r="J12" s="1102">
        <v>0</v>
      </c>
      <c r="K12" s="1102">
        <v>0</v>
      </c>
      <c r="L12" s="1102">
        <v>0</v>
      </c>
      <c r="M12" s="1102">
        <v>0</v>
      </c>
      <c r="N12" s="1102">
        <v>0</v>
      </c>
      <c r="O12" s="1102">
        <v>0</v>
      </c>
      <c r="P12" s="1103">
        <v>0</v>
      </c>
      <c r="Q12" s="324"/>
      <c r="R12" s="1397"/>
      <c r="S12" s="1397"/>
      <c r="T12" s="335" t="s">
        <v>368</v>
      </c>
      <c r="U12" s="1101">
        <v>0</v>
      </c>
      <c r="V12" s="1102">
        <v>0</v>
      </c>
      <c r="W12" s="1102">
        <v>0</v>
      </c>
      <c r="X12" s="1102">
        <v>0</v>
      </c>
      <c r="Y12" s="1102">
        <v>0</v>
      </c>
      <c r="Z12" s="1102">
        <v>0</v>
      </c>
      <c r="AA12" s="1102">
        <v>0</v>
      </c>
      <c r="AB12" s="1102">
        <v>0</v>
      </c>
      <c r="AC12" s="1102">
        <v>0</v>
      </c>
      <c r="AD12" s="1102">
        <v>0</v>
      </c>
      <c r="AE12" s="1102">
        <v>0</v>
      </c>
      <c r="AF12" s="1103">
        <v>0</v>
      </c>
    </row>
    <row r="13" spans="1:32" ht="15.6" customHeight="1" x14ac:dyDescent="0.15">
      <c r="A13" s="324"/>
      <c r="B13" s="1397"/>
      <c r="C13" s="1398"/>
      <c r="D13" s="337" t="s">
        <v>172</v>
      </c>
      <c r="E13" s="1104">
        <f t="shared" ref="E13:P13" si="0">IF(E11 = 0, 0, E12/E11)</f>
        <v>0</v>
      </c>
      <c r="F13" s="1105">
        <f t="shared" si="0"/>
        <v>0</v>
      </c>
      <c r="G13" s="1105">
        <f t="shared" si="0"/>
        <v>0</v>
      </c>
      <c r="H13" s="1105">
        <f t="shared" si="0"/>
        <v>0</v>
      </c>
      <c r="I13" s="1105">
        <f t="shared" si="0"/>
        <v>0</v>
      </c>
      <c r="J13" s="1105">
        <f t="shared" si="0"/>
        <v>0</v>
      </c>
      <c r="K13" s="1105">
        <f t="shared" si="0"/>
        <v>0</v>
      </c>
      <c r="L13" s="1105">
        <f t="shared" si="0"/>
        <v>0</v>
      </c>
      <c r="M13" s="1105">
        <f t="shared" si="0"/>
        <v>0</v>
      </c>
      <c r="N13" s="1105">
        <f t="shared" si="0"/>
        <v>0</v>
      </c>
      <c r="O13" s="1105">
        <f t="shared" si="0"/>
        <v>0</v>
      </c>
      <c r="P13" s="1106">
        <f t="shared" si="0"/>
        <v>0</v>
      </c>
      <c r="Q13" s="324"/>
      <c r="R13" s="1397"/>
      <c r="S13" s="1398"/>
      <c r="T13" s="337" t="s">
        <v>369</v>
      </c>
      <c r="U13" s="1104">
        <f t="shared" ref="U13:AF13" si="1">IF(U11 = 0, 0, U12/U11)</f>
        <v>0</v>
      </c>
      <c r="V13" s="1105">
        <f t="shared" si="1"/>
        <v>0</v>
      </c>
      <c r="W13" s="1105">
        <f t="shared" si="1"/>
        <v>0</v>
      </c>
      <c r="X13" s="1105">
        <f t="shared" si="1"/>
        <v>0</v>
      </c>
      <c r="Y13" s="1105">
        <f t="shared" si="1"/>
        <v>0</v>
      </c>
      <c r="Z13" s="1105">
        <f t="shared" si="1"/>
        <v>0</v>
      </c>
      <c r="AA13" s="1105">
        <f t="shared" si="1"/>
        <v>0</v>
      </c>
      <c r="AB13" s="1105">
        <f t="shared" si="1"/>
        <v>0</v>
      </c>
      <c r="AC13" s="1105">
        <f t="shared" si="1"/>
        <v>0</v>
      </c>
      <c r="AD13" s="1105">
        <f t="shared" si="1"/>
        <v>0</v>
      </c>
      <c r="AE13" s="1105">
        <f t="shared" si="1"/>
        <v>0</v>
      </c>
      <c r="AF13" s="1106">
        <f t="shared" si="1"/>
        <v>0</v>
      </c>
    </row>
    <row r="14" spans="1:32" ht="13.5" customHeight="1" x14ac:dyDescent="0.15">
      <c r="A14" s="324"/>
      <c r="B14" s="1397"/>
      <c r="C14" s="1396">
        <v>4</v>
      </c>
      <c r="D14" s="332" t="s">
        <v>171</v>
      </c>
      <c r="E14" s="1098">
        <v>0</v>
      </c>
      <c r="F14" s="1099">
        <v>0</v>
      </c>
      <c r="G14" s="1099">
        <v>0</v>
      </c>
      <c r="H14" s="1099">
        <v>0</v>
      </c>
      <c r="I14" s="1099">
        <v>0</v>
      </c>
      <c r="J14" s="1099">
        <v>0</v>
      </c>
      <c r="K14" s="1099">
        <v>0</v>
      </c>
      <c r="L14" s="1099">
        <v>0</v>
      </c>
      <c r="M14" s="1099">
        <v>0</v>
      </c>
      <c r="N14" s="1099">
        <v>0</v>
      </c>
      <c r="O14" s="1099">
        <v>0</v>
      </c>
      <c r="P14" s="1100">
        <v>0</v>
      </c>
      <c r="Q14" s="324"/>
      <c r="R14" s="1397"/>
      <c r="S14" s="1396">
        <v>4</v>
      </c>
      <c r="T14" s="332" t="s">
        <v>366</v>
      </c>
      <c r="U14" s="1098">
        <v>0</v>
      </c>
      <c r="V14" s="1099">
        <v>0</v>
      </c>
      <c r="W14" s="1099">
        <v>0</v>
      </c>
      <c r="X14" s="1099">
        <v>0</v>
      </c>
      <c r="Y14" s="1099">
        <v>0</v>
      </c>
      <c r="Z14" s="1099">
        <v>0</v>
      </c>
      <c r="AA14" s="1099">
        <v>0</v>
      </c>
      <c r="AB14" s="1099">
        <v>0</v>
      </c>
      <c r="AC14" s="1099">
        <v>0</v>
      </c>
      <c r="AD14" s="1099">
        <v>0</v>
      </c>
      <c r="AE14" s="1099">
        <v>0</v>
      </c>
      <c r="AF14" s="1100">
        <v>0</v>
      </c>
    </row>
    <row r="15" spans="1:32" ht="13.5" customHeight="1" x14ac:dyDescent="0.15">
      <c r="A15" s="324"/>
      <c r="B15" s="1397"/>
      <c r="C15" s="1397"/>
      <c r="D15" s="335" t="s">
        <v>169</v>
      </c>
      <c r="E15" s="1190">
        <v>0</v>
      </c>
      <c r="F15" s="1191">
        <v>0</v>
      </c>
      <c r="G15" s="1191">
        <v>0</v>
      </c>
      <c r="H15" s="1191">
        <v>0</v>
      </c>
      <c r="I15" s="1191">
        <v>0</v>
      </c>
      <c r="J15" s="1191">
        <v>0</v>
      </c>
      <c r="K15" s="1191">
        <v>0</v>
      </c>
      <c r="L15" s="1191">
        <v>0</v>
      </c>
      <c r="M15" s="1191">
        <v>0</v>
      </c>
      <c r="N15" s="1191">
        <v>0</v>
      </c>
      <c r="O15" s="1191">
        <v>0</v>
      </c>
      <c r="P15" s="1192">
        <v>0</v>
      </c>
      <c r="Q15" s="324"/>
      <c r="R15" s="1397"/>
      <c r="S15" s="1397"/>
      <c r="T15" s="335" t="s">
        <v>367</v>
      </c>
      <c r="U15" s="1190">
        <v>0</v>
      </c>
      <c r="V15" s="1191">
        <v>0</v>
      </c>
      <c r="W15" s="1191">
        <v>0</v>
      </c>
      <c r="X15" s="1191">
        <v>0</v>
      </c>
      <c r="Y15" s="1191">
        <v>0</v>
      </c>
      <c r="Z15" s="1191">
        <v>0</v>
      </c>
      <c r="AA15" s="1191">
        <v>0</v>
      </c>
      <c r="AB15" s="1191">
        <v>0</v>
      </c>
      <c r="AC15" s="1191">
        <v>0</v>
      </c>
      <c r="AD15" s="1191">
        <v>0</v>
      </c>
      <c r="AE15" s="1191">
        <v>0</v>
      </c>
      <c r="AF15" s="1192">
        <v>0</v>
      </c>
    </row>
    <row r="16" spans="1:32" ht="13.5" customHeight="1" x14ac:dyDescent="0.15">
      <c r="A16" s="324"/>
      <c r="B16" s="1397"/>
      <c r="C16" s="1397"/>
      <c r="D16" s="335" t="s">
        <v>170</v>
      </c>
      <c r="E16" s="1101">
        <v>0</v>
      </c>
      <c r="F16" s="1102">
        <v>0</v>
      </c>
      <c r="G16" s="1102">
        <v>0</v>
      </c>
      <c r="H16" s="1102">
        <v>0</v>
      </c>
      <c r="I16" s="1102">
        <v>0</v>
      </c>
      <c r="J16" s="1102">
        <v>0</v>
      </c>
      <c r="K16" s="1102">
        <v>0</v>
      </c>
      <c r="L16" s="1102">
        <v>0</v>
      </c>
      <c r="M16" s="1102">
        <v>0</v>
      </c>
      <c r="N16" s="1102">
        <v>0</v>
      </c>
      <c r="O16" s="1102">
        <v>0</v>
      </c>
      <c r="P16" s="1103">
        <v>0</v>
      </c>
      <c r="Q16" s="324"/>
      <c r="R16" s="1397"/>
      <c r="S16" s="1397"/>
      <c r="T16" s="335" t="s">
        <v>368</v>
      </c>
      <c r="U16" s="1101">
        <v>0</v>
      </c>
      <c r="V16" s="1102">
        <v>0</v>
      </c>
      <c r="W16" s="1102">
        <v>0</v>
      </c>
      <c r="X16" s="1102">
        <v>0</v>
      </c>
      <c r="Y16" s="1102">
        <v>0</v>
      </c>
      <c r="Z16" s="1102">
        <v>0</v>
      </c>
      <c r="AA16" s="1102">
        <v>0</v>
      </c>
      <c r="AB16" s="1102">
        <v>0</v>
      </c>
      <c r="AC16" s="1102">
        <v>0</v>
      </c>
      <c r="AD16" s="1102">
        <v>0</v>
      </c>
      <c r="AE16" s="1102">
        <v>0</v>
      </c>
      <c r="AF16" s="1103">
        <v>0</v>
      </c>
    </row>
    <row r="17" spans="1:32" ht="15.6" customHeight="1" x14ac:dyDescent="0.15">
      <c r="A17" s="324"/>
      <c r="B17" s="1397"/>
      <c r="C17" s="1398"/>
      <c r="D17" s="337" t="s">
        <v>172</v>
      </c>
      <c r="E17" s="1104">
        <f t="shared" ref="E17:P17" si="2">IF(E15 = 0, 0, E16/E15)</f>
        <v>0</v>
      </c>
      <c r="F17" s="1105">
        <f t="shared" si="2"/>
        <v>0</v>
      </c>
      <c r="G17" s="1105">
        <f t="shared" si="2"/>
        <v>0</v>
      </c>
      <c r="H17" s="1105">
        <f t="shared" si="2"/>
        <v>0</v>
      </c>
      <c r="I17" s="1105">
        <f t="shared" si="2"/>
        <v>0</v>
      </c>
      <c r="J17" s="1105">
        <f t="shared" si="2"/>
        <v>0</v>
      </c>
      <c r="K17" s="1105">
        <f t="shared" si="2"/>
        <v>0</v>
      </c>
      <c r="L17" s="1105">
        <f t="shared" si="2"/>
        <v>0</v>
      </c>
      <c r="M17" s="1105">
        <f t="shared" si="2"/>
        <v>0</v>
      </c>
      <c r="N17" s="1105">
        <f t="shared" si="2"/>
        <v>0</v>
      </c>
      <c r="O17" s="1105">
        <f t="shared" si="2"/>
        <v>0</v>
      </c>
      <c r="P17" s="1106">
        <f t="shared" si="2"/>
        <v>0</v>
      </c>
      <c r="Q17" s="324"/>
      <c r="R17" s="1397"/>
      <c r="S17" s="1398"/>
      <c r="T17" s="337" t="s">
        <v>369</v>
      </c>
      <c r="U17" s="1104">
        <f t="shared" ref="U17:AF17" si="3">IF(U15 = 0, 0, U16/U15)</f>
        <v>0</v>
      </c>
      <c r="V17" s="1105">
        <f t="shared" si="3"/>
        <v>0</v>
      </c>
      <c r="W17" s="1105">
        <f t="shared" si="3"/>
        <v>0</v>
      </c>
      <c r="X17" s="1105">
        <f t="shared" si="3"/>
        <v>0</v>
      </c>
      <c r="Y17" s="1105">
        <f t="shared" si="3"/>
        <v>0</v>
      </c>
      <c r="Z17" s="1105">
        <f t="shared" si="3"/>
        <v>0</v>
      </c>
      <c r="AA17" s="1105">
        <f t="shared" si="3"/>
        <v>0</v>
      </c>
      <c r="AB17" s="1105">
        <f t="shared" si="3"/>
        <v>0</v>
      </c>
      <c r="AC17" s="1105">
        <f t="shared" si="3"/>
        <v>0</v>
      </c>
      <c r="AD17" s="1105">
        <f t="shared" si="3"/>
        <v>0</v>
      </c>
      <c r="AE17" s="1105">
        <f t="shared" si="3"/>
        <v>0</v>
      </c>
      <c r="AF17" s="1106">
        <f t="shared" si="3"/>
        <v>0</v>
      </c>
    </row>
    <row r="18" spans="1:32" ht="13.5" customHeight="1" x14ac:dyDescent="0.15">
      <c r="A18" s="324"/>
      <c r="B18" s="1397"/>
      <c r="C18" s="1396">
        <v>3</v>
      </c>
      <c r="D18" s="332" t="s">
        <v>171</v>
      </c>
      <c r="E18" s="1098">
        <v>0</v>
      </c>
      <c r="F18" s="1099">
        <v>0</v>
      </c>
      <c r="G18" s="1099">
        <v>0</v>
      </c>
      <c r="H18" s="1099">
        <v>0</v>
      </c>
      <c r="I18" s="1099">
        <v>0</v>
      </c>
      <c r="J18" s="1099">
        <v>0</v>
      </c>
      <c r="K18" s="1099">
        <v>0</v>
      </c>
      <c r="L18" s="1099">
        <v>0</v>
      </c>
      <c r="M18" s="1099">
        <v>0</v>
      </c>
      <c r="N18" s="1099">
        <v>0</v>
      </c>
      <c r="O18" s="1099">
        <v>0</v>
      </c>
      <c r="P18" s="1100">
        <v>0</v>
      </c>
      <c r="Q18" s="324"/>
      <c r="R18" s="1397"/>
      <c r="S18" s="1396">
        <v>3</v>
      </c>
      <c r="T18" s="332" t="s">
        <v>366</v>
      </c>
      <c r="U18" s="1098">
        <v>0</v>
      </c>
      <c r="V18" s="1099">
        <v>0</v>
      </c>
      <c r="W18" s="1099">
        <v>1</v>
      </c>
      <c r="X18" s="1099">
        <v>0</v>
      </c>
      <c r="Y18" s="1099">
        <v>0</v>
      </c>
      <c r="Z18" s="1099">
        <v>0</v>
      </c>
      <c r="AA18" s="1099">
        <v>1</v>
      </c>
      <c r="AB18" s="1099">
        <v>0</v>
      </c>
      <c r="AC18" s="1099">
        <v>0</v>
      </c>
      <c r="AD18" s="1099">
        <v>0</v>
      </c>
      <c r="AE18" s="1099">
        <v>0</v>
      </c>
      <c r="AF18" s="1100">
        <v>0</v>
      </c>
    </row>
    <row r="19" spans="1:32" ht="13.5" customHeight="1" x14ac:dyDescent="0.15">
      <c r="A19" s="324"/>
      <c r="B19" s="1397"/>
      <c r="C19" s="1397"/>
      <c r="D19" s="335" t="s">
        <v>169</v>
      </c>
      <c r="E19" s="1190">
        <v>0</v>
      </c>
      <c r="F19" s="1191">
        <v>0</v>
      </c>
      <c r="G19" s="1191">
        <v>0</v>
      </c>
      <c r="H19" s="1191">
        <v>0</v>
      </c>
      <c r="I19" s="1191">
        <v>0</v>
      </c>
      <c r="J19" s="1191">
        <v>0</v>
      </c>
      <c r="K19" s="1191">
        <v>0</v>
      </c>
      <c r="L19" s="1191">
        <v>0</v>
      </c>
      <c r="M19" s="1191">
        <v>0</v>
      </c>
      <c r="N19" s="1191">
        <v>0</v>
      </c>
      <c r="O19" s="1191">
        <v>0</v>
      </c>
      <c r="P19" s="1192">
        <v>0</v>
      </c>
      <c r="Q19" s="324"/>
      <c r="R19" s="1397"/>
      <c r="S19" s="1397"/>
      <c r="T19" s="335" t="s">
        <v>367</v>
      </c>
      <c r="U19" s="1190">
        <v>0</v>
      </c>
      <c r="V19" s="1191">
        <v>0</v>
      </c>
      <c r="W19" s="1191">
        <v>521.29999999999995</v>
      </c>
      <c r="X19" s="1191">
        <v>0</v>
      </c>
      <c r="Y19" s="1191">
        <v>0</v>
      </c>
      <c r="Z19" s="1191">
        <v>0</v>
      </c>
      <c r="AA19" s="1191">
        <v>421.8</v>
      </c>
      <c r="AB19" s="1191">
        <v>0</v>
      </c>
      <c r="AC19" s="1191">
        <v>0</v>
      </c>
      <c r="AD19" s="1191">
        <v>0</v>
      </c>
      <c r="AE19" s="1191">
        <v>0</v>
      </c>
      <c r="AF19" s="1192">
        <v>0</v>
      </c>
    </row>
    <row r="20" spans="1:32" ht="13.5" customHeight="1" x14ac:dyDescent="0.15">
      <c r="A20" s="324"/>
      <c r="B20" s="1397"/>
      <c r="C20" s="1397"/>
      <c r="D20" s="335" t="s">
        <v>170</v>
      </c>
      <c r="E20" s="1190">
        <v>0</v>
      </c>
      <c r="F20" s="1191">
        <v>0</v>
      </c>
      <c r="G20" s="1191">
        <v>0</v>
      </c>
      <c r="H20" s="1191">
        <v>0</v>
      </c>
      <c r="I20" s="1191">
        <v>0</v>
      </c>
      <c r="J20" s="1191">
        <v>0</v>
      </c>
      <c r="K20" s="1191">
        <v>0</v>
      </c>
      <c r="L20" s="1191">
        <v>0</v>
      </c>
      <c r="M20" s="1191">
        <v>0</v>
      </c>
      <c r="N20" s="1191">
        <v>0</v>
      </c>
      <c r="O20" s="1191">
        <v>0</v>
      </c>
      <c r="P20" s="1192">
        <v>0</v>
      </c>
      <c r="Q20" s="324"/>
      <c r="R20" s="1397"/>
      <c r="S20" s="1397"/>
      <c r="T20" s="335" t="s">
        <v>368</v>
      </c>
      <c r="U20" s="1190">
        <v>0</v>
      </c>
      <c r="V20" s="1191">
        <v>0</v>
      </c>
      <c r="W20" s="1191">
        <v>605791</v>
      </c>
      <c r="X20" s="1191">
        <v>0</v>
      </c>
      <c r="Y20" s="1191">
        <v>0</v>
      </c>
      <c r="Z20" s="1191">
        <v>0</v>
      </c>
      <c r="AA20" s="1191">
        <v>447344</v>
      </c>
      <c r="AB20" s="1191">
        <v>0</v>
      </c>
      <c r="AC20" s="1191">
        <v>0</v>
      </c>
      <c r="AD20" s="1191">
        <v>0</v>
      </c>
      <c r="AE20" s="1191">
        <v>0</v>
      </c>
      <c r="AF20" s="1192">
        <v>0</v>
      </c>
    </row>
    <row r="21" spans="1:32" ht="15.6" customHeight="1" x14ac:dyDescent="0.15">
      <c r="A21" s="324"/>
      <c r="B21" s="1397"/>
      <c r="C21" s="1398"/>
      <c r="D21" s="337" t="s">
        <v>172</v>
      </c>
      <c r="E21" s="1104">
        <f t="shared" ref="E21:P21" si="4">IF(E19 = 0, 0, E20/E19)</f>
        <v>0</v>
      </c>
      <c r="F21" s="1105">
        <f t="shared" si="4"/>
        <v>0</v>
      </c>
      <c r="G21" s="1105">
        <f t="shared" si="4"/>
        <v>0</v>
      </c>
      <c r="H21" s="1105">
        <f t="shared" si="4"/>
        <v>0</v>
      </c>
      <c r="I21" s="1105">
        <f t="shared" si="4"/>
        <v>0</v>
      </c>
      <c r="J21" s="1105">
        <f t="shared" si="4"/>
        <v>0</v>
      </c>
      <c r="K21" s="1105">
        <f t="shared" si="4"/>
        <v>0</v>
      </c>
      <c r="L21" s="1105">
        <f t="shared" si="4"/>
        <v>0</v>
      </c>
      <c r="M21" s="1105">
        <f t="shared" si="4"/>
        <v>0</v>
      </c>
      <c r="N21" s="1105">
        <f t="shared" si="4"/>
        <v>0</v>
      </c>
      <c r="O21" s="1105">
        <f t="shared" si="4"/>
        <v>0</v>
      </c>
      <c r="P21" s="1106">
        <f t="shared" si="4"/>
        <v>0</v>
      </c>
      <c r="Q21" s="324"/>
      <c r="R21" s="1397"/>
      <c r="S21" s="1398"/>
      <c r="T21" s="337" t="s">
        <v>369</v>
      </c>
      <c r="U21" s="1104">
        <f t="shared" ref="U21:AF21" si="5">IF(U19 = 0, 0, U20/U19)</f>
        <v>0</v>
      </c>
      <c r="V21" s="1105">
        <f t="shared" si="5"/>
        <v>0</v>
      </c>
      <c r="W21" s="1105">
        <f t="shared" si="5"/>
        <v>1162.0774985612891</v>
      </c>
      <c r="X21" s="1105">
        <f t="shared" si="5"/>
        <v>0</v>
      </c>
      <c r="Y21" s="1105">
        <f t="shared" si="5"/>
        <v>0</v>
      </c>
      <c r="Z21" s="1105">
        <f t="shared" si="5"/>
        <v>0</v>
      </c>
      <c r="AA21" s="1105">
        <f t="shared" si="5"/>
        <v>1060.5595068752964</v>
      </c>
      <c r="AB21" s="1105">
        <f t="shared" si="5"/>
        <v>0</v>
      </c>
      <c r="AC21" s="1105">
        <f t="shared" si="5"/>
        <v>0</v>
      </c>
      <c r="AD21" s="1105">
        <f t="shared" si="5"/>
        <v>0</v>
      </c>
      <c r="AE21" s="1105">
        <f t="shared" si="5"/>
        <v>0</v>
      </c>
      <c r="AF21" s="1106">
        <f t="shared" si="5"/>
        <v>0</v>
      </c>
    </row>
    <row r="22" spans="1:32" ht="13.5" customHeight="1" x14ac:dyDescent="0.15">
      <c r="A22" s="324"/>
      <c r="B22" s="1397"/>
      <c r="C22" s="1396">
        <v>2</v>
      </c>
      <c r="D22" s="332" t="s">
        <v>171</v>
      </c>
      <c r="E22" s="1098">
        <v>0</v>
      </c>
      <c r="F22" s="1099">
        <v>0</v>
      </c>
      <c r="G22" s="1099">
        <v>0</v>
      </c>
      <c r="H22" s="1099">
        <v>0</v>
      </c>
      <c r="I22" s="1099">
        <v>0</v>
      </c>
      <c r="J22" s="1099">
        <v>0</v>
      </c>
      <c r="K22" s="1099">
        <v>0</v>
      </c>
      <c r="L22" s="1099">
        <v>0</v>
      </c>
      <c r="M22" s="1099">
        <v>0</v>
      </c>
      <c r="N22" s="1099">
        <v>0</v>
      </c>
      <c r="O22" s="1099">
        <v>0</v>
      </c>
      <c r="P22" s="1100">
        <v>0</v>
      </c>
      <c r="Q22" s="324"/>
      <c r="R22" s="1397"/>
      <c r="S22" s="1396">
        <v>2</v>
      </c>
      <c r="T22" s="332" t="s">
        <v>366</v>
      </c>
      <c r="U22" s="1098">
        <v>40</v>
      </c>
      <c r="V22" s="1099">
        <v>54</v>
      </c>
      <c r="W22" s="1099">
        <v>58</v>
      </c>
      <c r="X22" s="1099">
        <v>30</v>
      </c>
      <c r="Y22" s="1099">
        <v>43</v>
      </c>
      <c r="Z22" s="1099">
        <v>60</v>
      </c>
      <c r="AA22" s="1099">
        <v>40</v>
      </c>
      <c r="AB22" s="1099">
        <v>36</v>
      </c>
      <c r="AC22" s="1099">
        <v>16</v>
      </c>
      <c r="AD22" s="1099">
        <v>25</v>
      </c>
      <c r="AE22" s="1099">
        <v>34</v>
      </c>
      <c r="AF22" s="1100">
        <v>57</v>
      </c>
    </row>
    <row r="23" spans="1:32" ht="13.5" customHeight="1" x14ac:dyDescent="0.15">
      <c r="A23" s="324"/>
      <c r="B23" s="1397"/>
      <c r="C23" s="1397"/>
      <c r="D23" s="335" t="s">
        <v>169</v>
      </c>
      <c r="E23" s="1190">
        <v>0</v>
      </c>
      <c r="F23" s="1191">
        <v>0</v>
      </c>
      <c r="G23" s="1191">
        <v>0</v>
      </c>
      <c r="H23" s="1191">
        <v>0</v>
      </c>
      <c r="I23" s="1191">
        <v>0</v>
      </c>
      <c r="J23" s="1191">
        <v>0</v>
      </c>
      <c r="K23" s="1191">
        <v>0</v>
      </c>
      <c r="L23" s="1191">
        <v>0</v>
      </c>
      <c r="M23" s="1191">
        <v>0</v>
      </c>
      <c r="N23" s="1191">
        <v>0</v>
      </c>
      <c r="O23" s="1191">
        <v>0</v>
      </c>
      <c r="P23" s="1192">
        <v>0</v>
      </c>
      <c r="Q23" s="324"/>
      <c r="R23" s="1397"/>
      <c r="S23" s="1397"/>
      <c r="T23" s="335" t="s">
        <v>367</v>
      </c>
      <c r="U23" s="1190">
        <v>15910.000000000002</v>
      </c>
      <c r="V23" s="1191">
        <v>22318.000000000004</v>
      </c>
      <c r="W23" s="1191">
        <v>23446.799999999999</v>
      </c>
      <c r="X23" s="1191">
        <v>12348.3</v>
      </c>
      <c r="Y23" s="1191">
        <v>17279.599999999999</v>
      </c>
      <c r="Z23" s="1191">
        <v>23822</v>
      </c>
      <c r="AA23" s="1191">
        <v>16384.8</v>
      </c>
      <c r="AB23" s="1191">
        <v>15157.5</v>
      </c>
      <c r="AC23" s="1191">
        <v>6641.0999999999995</v>
      </c>
      <c r="AD23" s="1191">
        <v>10519.400000000001</v>
      </c>
      <c r="AE23" s="1191">
        <v>14080.199999999999</v>
      </c>
      <c r="AF23" s="1192">
        <v>22753.9</v>
      </c>
    </row>
    <row r="24" spans="1:32" ht="13.5" customHeight="1" x14ac:dyDescent="0.15">
      <c r="A24" s="324"/>
      <c r="B24" s="1397"/>
      <c r="C24" s="1397"/>
      <c r="D24" s="335" t="s">
        <v>170</v>
      </c>
      <c r="E24" s="1101">
        <v>0</v>
      </c>
      <c r="F24" s="1102">
        <v>0</v>
      </c>
      <c r="G24" s="1102">
        <v>0</v>
      </c>
      <c r="H24" s="1102">
        <v>0</v>
      </c>
      <c r="I24" s="1102">
        <v>0</v>
      </c>
      <c r="J24" s="1102">
        <v>0</v>
      </c>
      <c r="K24" s="1102">
        <v>0</v>
      </c>
      <c r="L24" s="1102">
        <v>0</v>
      </c>
      <c r="M24" s="1102">
        <v>0</v>
      </c>
      <c r="N24" s="1102">
        <v>0</v>
      </c>
      <c r="O24" s="1102">
        <v>0</v>
      </c>
      <c r="P24" s="1103">
        <v>0</v>
      </c>
      <c r="Q24" s="324"/>
      <c r="R24" s="1397"/>
      <c r="S24" s="1397"/>
      <c r="T24" s="335" t="s">
        <v>368</v>
      </c>
      <c r="U24" s="1101">
        <v>13615931</v>
      </c>
      <c r="V24" s="1102">
        <v>18307855</v>
      </c>
      <c r="W24" s="1102">
        <v>19977572</v>
      </c>
      <c r="X24" s="1102">
        <v>12084291</v>
      </c>
      <c r="Y24" s="1102">
        <v>13510568</v>
      </c>
      <c r="Z24" s="1102">
        <v>19784707</v>
      </c>
      <c r="AA24" s="1102">
        <v>13406404</v>
      </c>
      <c r="AB24" s="1102">
        <v>13851115</v>
      </c>
      <c r="AC24" s="1102">
        <v>4504864</v>
      </c>
      <c r="AD24" s="1102">
        <v>7846403</v>
      </c>
      <c r="AE24" s="1102">
        <v>9927968</v>
      </c>
      <c r="AF24" s="1103">
        <v>14576442</v>
      </c>
    </row>
    <row r="25" spans="1:32" ht="15.6" customHeight="1" x14ac:dyDescent="0.15">
      <c r="A25" s="324"/>
      <c r="B25" s="1397"/>
      <c r="C25" s="1398"/>
      <c r="D25" s="337" t="s">
        <v>172</v>
      </c>
      <c r="E25" s="1104">
        <f t="shared" ref="E25:P25" si="6">IF(E23 = 0, 0, E24/E23)</f>
        <v>0</v>
      </c>
      <c r="F25" s="1105">
        <f t="shared" si="6"/>
        <v>0</v>
      </c>
      <c r="G25" s="1105">
        <f t="shared" si="6"/>
        <v>0</v>
      </c>
      <c r="H25" s="1105">
        <f t="shared" si="6"/>
        <v>0</v>
      </c>
      <c r="I25" s="1105">
        <f t="shared" si="6"/>
        <v>0</v>
      </c>
      <c r="J25" s="1105">
        <f t="shared" si="6"/>
        <v>0</v>
      </c>
      <c r="K25" s="1105">
        <f t="shared" si="6"/>
        <v>0</v>
      </c>
      <c r="L25" s="1105">
        <f t="shared" si="6"/>
        <v>0</v>
      </c>
      <c r="M25" s="1105">
        <f t="shared" si="6"/>
        <v>0</v>
      </c>
      <c r="N25" s="1105">
        <f t="shared" si="6"/>
        <v>0</v>
      </c>
      <c r="O25" s="1105">
        <f t="shared" si="6"/>
        <v>0</v>
      </c>
      <c r="P25" s="1106">
        <f t="shared" si="6"/>
        <v>0</v>
      </c>
      <c r="Q25" s="324"/>
      <c r="R25" s="1397"/>
      <c r="S25" s="1398"/>
      <c r="T25" s="337" t="s">
        <v>369</v>
      </c>
      <c r="U25" s="1104">
        <f t="shared" ref="U25:AF25" si="7">IF(U23 = 0, 0, U24/U23)</f>
        <v>855.80961659333741</v>
      </c>
      <c r="V25" s="1105">
        <f t="shared" si="7"/>
        <v>820.31790483018176</v>
      </c>
      <c r="W25" s="1105">
        <f t="shared" si="7"/>
        <v>852.03831652933457</v>
      </c>
      <c r="X25" s="1105">
        <f t="shared" si="7"/>
        <v>978.61981001433401</v>
      </c>
      <c r="Y25" s="1105">
        <f t="shared" si="7"/>
        <v>781.87967314058199</v>
      </c>
      <c r="Z25" s="1105">
        <f t="shared" si="7"/>
        <v>830.52250020989004</v>
      </c>
      <c r="AA25" s="1105">
        <f t="shared" si="7"/>
        <v>818.22201064401156</v>
      </c>
      <c r="AB25" s="1105">
        <f t="shared" si="7"/>
        <v>913.81263400956618</v>
      </c>
      <c r="AC25" s="1105">
        <f t="shared" si="7"/>
        <v>678.3309993826324</v>
      </c>
      <c r="AD25" s="1105">
        <f t="shared" si="7"/>
        <v>745.89834020951753</v>
      </c>
      <c r="AE25" s="1105">
        <f t="shared" si="7"/>
        <v>705.10134799221612</v>
      </c>
      <c r="AF25" s="1106">
        <f t="shared" si="7"/>
        <v>640.61290591942475</v>
      </c>
    </row>
    <row r="26" spans="1:32" ht="13.5" customHeight="1" x14ac:dyDescent="0.15">
      <c r="A26" s="324"/>
      <c r="B26" s="1397"/>
      <c r="C26" s="1396">
        <v>1</v>
      </c>
      <c r="D26" s="332" t="s">
        <v>171</v>
      </c>
      <c r="E26" s="1098">
        <v>0</v>
      </c>
      <c r="F26" s="1099">
        <v>0</v>
      </c>
      <c r="G26" s="1099">
        <v>0</v>
      </c>
      <c r="H26" s="1099">
        <v>0</v>
      </c>
      <c r="I26" s="1099">
        <v>0</v>
      </c>
      <c r="J26" s="1099">
        <v>0</v>
      </c>
      <c r="K26" s="1099">
        <v>0</v>
      </c>
      <c r="L26" s="1099">
        <v>0</v>
      </c>
      <c r="M26" s="1099">
        <v>0</v>
      </c>
      <c r="N26" s="1099">
        <v>0</v>
      </c>
      <c r="O26" s="1099">
        <v>0</v>
      </c>
      <c r="P26" s="1100">
        <v>0</v>
      </c>
      <c r="Q26" s="324"/>
      <c r="R26" s="1397"/>
      <c r="S26" s="1396">
        <v>1</v>
      </c>
      <c r="T26" s="332" t="s">
        <v>366</v>
      </c>
      <c r="U26" s="1098">
        <v>93</v>
      </c>
      <c r="V26" s="1099">
        <v>70</v>
      </c>
      <c r="W26" s="1099">
        <v>97</v>
      </c>
      <c r="X26" s="1099">
        <v>62</v>
      </c>
      <c r="Y26" s="1099">
        <v>111</v>
      </c>
      <c r="Z26" s="1099">
        <v>113</v>
      </c>
      <c r="AA26" s="1099">
        <v>118</v>
      </c>
      <c r="AB26" s="1099">
        <v>62</v>
      </c>
      <c r="AC26" s="1099">
        <v>40</v>
      </c>
      <c r="AD26" s="1099">
        <v>82</v>
      </c>
      <c r="AE26" s="1099">
        <v>106</v>
      </c>
      <c r="AF26" s="1100">
        <v>131</v>
      </c>
    </row>
    <row r="27" spans="1:32" ht="13.5" customHeight="1" x14ac:dyDescent="0.15">
      <c r="A27" s="324"/>
      <c r="B27" s="1397"/>
      <c r="C27" s="1397"/>
      <c r="D27" s="335" t="s">
        <v>169</v>
      </c>
      <c r="E27" s="1190">
        <v>0</v>
      </c>
      <c r="F27" s="1191">
        <v>0</v>
      </c>
      <c r="G27" s="1191">
        <v>0</v>
      </c>
      <c r="H27" s="1191">
        <v>0</v>
      </c>
      <c r="I27" s="1191">
        <v>0</v>
      </c>
      <c r="J27" s="1191">
        <v>0</v>
      </c>
      <c r="K27" s="1191">
        <v>0</v>
      </c>
      <c r="L27" s="1191">
        <v>0</v>
      </c>
      <c r="M27" s="1191">
        <v>0</v>
      </c>
      <c r="N27" s="1191">
        <v>0</v>
      </c>
      <c r="O27" s="1191">
        <v>0</v>
      </c>
      <c r="P27" s="1192">
        <v>0</v>
      </c>
      <c r="Q27" s="324"/>
      <c r="R27" s="1397"/>
      <c r="S27" s="1397"/>
      <c r="T27" s="335" t="s">
        <v>367</v>
      </c>
      <c r="U27" s="1190">
        <v>27590.699999999997</v>
      </c>
      <c r="V27" s="1191">
        <v>20336.2</v>
      </c>
      <c r="W27" s="1191">
        <v>27006.9</v>
      </c>
      <c r="X27" s="1191">
        <v>17861.199999999997</v>
      </c>
      <c r="Y27" s="1191">
        <v>31240.300000000003</v>
      </c>
      <c r="Z27" s="1191">
        <v>32125.300000000003</v>
      </c>
      <c r="AA27" s="1191">
        <v>32544.500000000004</v>
      </c>
      <c r="AB27" s="1191">
        <v>18364.600000000002</v>
      </c>
      <c r="AC27" s="1191">
        <v>11451.400000000001</v>
      </c>
      <c r="AD27" s="1191">
        <v>24902.600000000002</v>
      </c>
      <c r="AE27" s="1191">
        <v>32435.100000000002</v>
      </c>
      <c r="AF27" s="1192">
        <v>39908.199999999997</v>
      </c>
    </row>
    <row r="28" spans="1:32" ht="13.5" customHeight="1" x14ac:dyDescent="0.15">
      <c r="A28" s="324"/>
      <c r="B28" s="1397"/>
      <c r="C28" s="1397"/>
      <c r="D28" s="335" t="s">
        <v>170</v>
      </c>
      <c r="E28" s="1101">
        <v>0</v>
      </c>
      <c r="F28" s="1102">
        <v>0</v>
      </c>
      <c r="G28" s="1102">
        <v>0</v>
      </c>
      <c r="H28" s="1102">
        <v>0</v>
      </c>
      <c r="I28" s="1102">
        <v>0</v>
      </c>
      <c r="J28" s="1102">
        <v>0</v>
      </c>
      <c r="K28" s="1102">
        <v>0</v>
      </c>
      <c r="L28" s="1102">
        <v>0</v>
      </c>
      <c r="M28" s="1102">
        <v>0</v>
      </c>
      <c r="N28" s="1102">
        <v>0</v>
      </c>
      <c r="O28" s="1102">
        <v>0</v>
      </c>
      <c r="P28" s="1103">
        <v>0</v>
      </c>
      <c r="Q28" s="324"/>
      <c r="R28" s="1397"/>
      <c r="S28" s="1397"/>
      <c r="T28" s="335" t="s">
        <v>368</v>
      </c>
      <c r="U28" s="1101">
        <v>16457843</v>
      </c>
      <c r="V28" s="1102">
        <v>11453940</v>
      </c>
      <c r="W28" s="1102">
        <v>17781361</v>
      </c>
      <c r="X28" s="1102">
        <v>12015587</v>
      </c>
      <c r="Y28" s="1102">
        <v>16547376</v>
      </c>
      <c r="Z28" s="1102">
        <v>18140866</v>
      </c>
      <c r="AA28" s="1102">
        <v>17848385</v>
      </c>
      <c r="AB28" s="1102">
        <v>9668903</v>
      </c>
      <c r="AC28" s="1102">
        <v>4916416</v>
      </c>
      <c r="AD28" s="1102">
        <v>13890203</v>
      </c>
      <c r="AE28" s="1102">
        <v>17464022</v>
      </c>
      <c r="AF28" s="1103">
        <v>22380846</v>
      </c>
    </row>
    <row r="29" spans="1:32" ht="15.6" customHeight="1" x14ac:dyDescent="0.15">
      <c r="A29" s="324"/>
      <c r="B29" s="1397"/>
      <c r="C29" s="1398"/>
      <c r="D29" s="337" t="s">
        <v>172</v>
      </c>
      <c r="E29" s="1104">
        <f t="shared" ref="E29:P29" si="8">IF(E27=0,0,E28/E27)</f>
        <v>0</v>
      </c>
      <c r="F29" s="1105">
        <f t="shared" si="8"/>
        <v>0</v>
      </c>
      <c r="G29" s="1105">
        <f t="shared" si="8"/>
        <v>0</v>
      </c>
      <c r="H29" s="1105">
        <f t="shared" si="8"/>
        <v>0</v>
      </c>
      <c r="I29" s="1105">
        <f t="shared" si="8"/>
        <v>0</v>
      </c>
      <c r="J29" s="1105">
        <f t="shared" si="8"/>
        <v>0</v>
      </c>
      <c r="K29" s="1105">
        <f t="shared" si="8"/>
        <v>0</v>
      </c>
      <c r="L29" s="1105">
        <f t="shared" si="8"/>
        <v>0</v>
      </c>
      <c r="M29" s="1105">
        <f t="shared" si="8"/>
        <v>0</v>
      </c>
      <c r="N29" s="1105">
        <f t="shared" si="8"/>
        <v>0</v>
      </c>
      <c r="O29" s="1105">
        <f t="shared" si="8"/>
        <v>0</v>
      </c>
      <c r="P29" s="1106">
        <f t="shared" si="8"/>
        <v>0</v>
      </c>
      <c r="Q29" s="324"/>
      <c r="R29" s="1397"/>
      <c r="S29" s="1398"/>
      <c r="T29" s="337" t="s">
        <v>369</v>
      </c>
      <c r="U29" s="1104">
        <f t="shared" ref="U29:AF29" si="9">IF(U27=0,0,U28/U27)</f>
        <v>596.49965386887618</v>
      </c>
      <c r="V29" s="1105">
        <f t="shared" si="9"/>
        <v>563.2291185177171</v>
      </c>
      <c r="W29" s="1105">
        <f t="shared" si="9"/>
        <v>658.40066797744282</v>
      </c>
      <c r="X29" s="1105">
        <f t="shared" si="9"/>
        <v>672.72003000918198</v>
      </c>
      <c r="Y29" s="1105">
        <f t="shared" si="9"/>
        <v>529.68044481006905</v>
      </c>
      <c r="Z29" s="1105">
        <f t="shared" si="9"/>
        <v>564.69094452036245</v>
      </c>
      <c r="AA29" s="1105">
        <f t="shared" si="9"/>
        <v>548.43014948762459</v>
      </c>
      <c r="AB29" s="1105">
        <f t="shared" si="9"/>
        <v>526.49679274255902</v>
      </c>
      <c r="AC29" s="1105">
        <f t="shared" si="9"/>
        <v>429.32881569065785</v>
      </c>
      <c r="AD29" s="1105">
        <f t="shared" si="9"/>
        <v>557.78123569426475</v>
      </c>
      <c r="AE29" s="1105">
        <f t="shared" si="9"/>
        <v>538.42972582171774</v>
      </c>
      <c r="AF29" s="1106">
        <f t="shared" si="9"/>
        <v>560.80820483008506</v>
      </c>
    </row>
    <row r="30" spans="1:32" ht="13.5" customHeight="1" x14ac:dyDescent="0.15">
      <c r="A30" s="324"/>
      <c r="B30" s="1397"/>
      <c r="C30" s="1396" t="s">
        <v>14</v>
      </c>
      <c r="D30" s="332" t="s">
        <v>171</v>
      </c>
      <c r="E30" s="1098">
        <f t="shared" ref="E30:P31" si="10">E10+E14+E18+E22+E26</f>
        <v>0</v>
      </c>
      <c r="F30" s="1099">
        <f>F10+F14+F18+F22+F26</f>
        <v>0</v>
      </c>
      <c r="G30" s="1099">
        <f>G10+G14+G18+G22+G26</f>
        <v>0</v>
      </c>
      <c r="H30" s="1099">
        <f>H10+H14+H18+H22+H26</f>
        <v>0</v>
      </c>
      <c r="I30" s="1099">
        <f t="shared" si="10"/>
        <v>0</v>
      </c>
      <c r="J30" s="1099">
        <f t="shared" si="10"/>
        <v>0</v>
      </c>
      <c r="K30" s="1099">
        <f t="shared" si="10"/>
        <v>0</v>
      </c>
      <c r="L30" s="1099">
        <f t="shared" si="10"/>
        <v>0</v>
      </c>
      <c r="M30" s="1099">
        <f t="shared" si="10"/>
        <v>0</v>
      </c>
      <c r="N30" s="1099">
        <f t="shared" si="10"/>
        <v>0</v>
      </c>
      <c r="O30" s="1099">
        <f t="shared" si="10"/>
        <v>0</v>
      </c>
      <c r="P30" s="1100">
        <f t="shared" si="10"/>
        <v>0</v>
      </c>
      <c r="Q30" s="324"/>
      <c r="R30" s="1397"/>
      <c r="S30" s="1396" t="s">
        <v>340</v>
      </c>
      <c r="T30" s="332" t="s">
        <v>366</v>
      </c>
      <c r="U30" s="1098">
        <f t="shared" ref="U30:AF31" si="11">U10+U14+U18+U22+U26</f>
        <v>133</v>
      </c>
      <c r="V30" s="1099">
        <f>V10+V14+V18+V22+V26</f>
        <v>124</v>
      </c>
      <c r="W30" s="1099">
        <f>W10+W14+W18+W22+W26</f>
        <v>156</v>
      </c>
      <c r="X30" s="1099">
        <f>X10+X14+X18+X22+X26</f>
        <v>92</v>
      </c>
      <c r="Y30" s="1099">
        <f t="shared" si="11"/>
        <v>154</v>
      </c>
      <c r="Z30" s="1099">
        <f t="shared" si="11"/>
        <v>173</v>
      </c>
      <c r="AA30" s="1099">
        <f t="shared" si="11"/>
        <v>159</v>
      </c>
      <c r="AB30" s="1099">
        <f t="shared" si="11"/>
        <v>98</v>
      </c>
      <c r="AC30" s="1099">
        <f t="shared" si="11"/>
        <v>56</v>
      </c>
      <c r="AD30" s="1099">
        <f t="shared" si="11"/>
        <v>107</v>
      </c>
      <c r="AE30" s="1099">
        <f t="shared" si="11"/>
        <v>140</v>
      </c>
      <c r="AF30" s="1100">
        <f t="shared" si="11"/>
        <v>188</v>
      </c>
    </row>
    <row r="31" spans="1:32" ht="13.5" customHeight="1" x14ac:dyDescent="0.15">
      <c r="A31" s="324"/>
      <c r="B31" s="1397"/>
      <c r="C31" s="1397"/>
      <c r="D31" s="335" t="s">
        <v>169</v>
      </c>
      <c r="E31" s="1190">
        <f t="shared" si="10"/>
        <v>0</v>
      </c>
      <c r="F31" s="1191">
        <f>F11+F15+F19+F23+F27</f>
        <v>0</v>
      </c>
      <c r="G31" s="1191">
        <f t="shared" si="10"/>
        <v>0</v>
      </c>
      <c r="H31" s="1191">
        <f t="shared" si="10"/>
        <v>0</v>
      </c>
      <c r="I31" s="1191">
        <f t="shared" si="10"/>
        <v>0</v>
      </c>
      <c r="J31" s="1191">
        <f t="shared" si="10"/>
        <v>0</v>
      </c>
      <c r="K31" s="1191">
        <f t="shared" si="10"/>
        <v>0</v>
      </c>
      <c r="L31" s="1191">
        <f t="shared" si="10"/>
        <v>0</v>
      </c>
      <c r="M31" s="1191">
        <f t="shared" si="10"/>
        <v>0</v>
      </c>
      <c r="N31" s="1191">
        <f t="shared" si="10"/>
        <v>0</v>
      </c>
      <c r="O31" s="1191">
        <f t="shared" si="10"/>
        <v>0</v>
      </c>
      <c r="P31" s="1192">
        <f>P11+P15+P19+P23+P27</f>
        <v>0</v>
      </c>
      <c r="Q31" s="324"/>
      <c r="R31" s="1397"/>
      <c r="S31" s="1397"/>
      <c r="T31" s="335" t="s">
        <v>367</v>
      </c>
      <c r="U31" s="1190">
        <f t="shared" si="11"/>
        <v>43500.7</v>
      </c>
      <c r="V31" s="1191">
        <f>V11+V15+V19+V23+V27</f>
        <v>42654.200000000004</v>
      </c>
      <c r="W31" s="1191">
        <f t="shared" si="11"/>
        <v>50975</v>
      </c>
      <c r="X31" s="1191">
        <f t="shared" si="11"/>
        <v>30209.499999999996</v>
      </c>
      <c r="Y31" s="1191">
        <f t="shared" si="11"/>
        <v>48519.9</v>
      </c>
      <c r="Z31" s="1191">
        <f t="shared" si="11"/>
        <v>55947.3</v>
      </c>
      <c r="AA31" s="1191">
        <f t="shared" si="11"/>
        <v>49351.100000000006</v>
      </c>
      <c r="AB31" s="1191">
        <f t="shared" si="11"/>
        <v>33522.100000000006</v>
      </c>
      <c r="AC31" s="1191">
        <f t="shared" si="11"/>
        <v>18092.5</v>
      </c>
      <c r="AD31" s="1191">
        <f t="shared" si="11"/>
        <v>35422</v>
      </c>
      <c r="AE31" s="1191">
        <f t="shared" si="11"/>
        <v>46515.3</v>
      </c>
      <c r="AF31" s="1192">
        <f>AF11+AF15+AF19+AF23+AF27</f>
        <v>62662.1</v>
      </c>
    </row>
    <row r="32" spans="1:32" ht="13.5" customHeight="1" x14ac:dyDescent="0.15">
      <c r="A32" s="324"/>
      <c r="B32" s="1397"/>
      <c r="C32" s="1397"/>
      <c r="D32" s="335" t="s">
        <v>170</v>
      </c>
      <c r="E32" s="1101">
        <f>E12+E16+E20+E24+E28</f>
        <v>0</v>
      </c>
      <c r="F32" s="1102">
        <f t="shared" ref="F32:O32" si="12">F12+F16+F20+F24+F28</f>
        <v>0</v>
      </c>
      <c r="G32" s="1102">
        <f t="shared" si="12"/>
        <v>0</v>
      </c>
      <c r="H32" s="1102">
        <f t="shared" si="12"/>
        <v>0</v>
      </c>
      <c r="I32" s="1102">
        <f t="shared" si="12"/>
        <v>0</v>
      </c>
      <c r="J32" s="1102">
        <f t="shared" si="12"/>
        <v>0</v>
      </c>
      <c r="K32" s="1102">
        <f t="shared" si="12"/>
        <v>0</v>
      </c>
      <c r="L32" s="1102">
        <f>L12+L16+L20+L24+L28</f>
        <v>0</v>
      </c>
      <c r="M32" s="1102">
        <f t="shared" si="12"/>
        <v>0</v>
      </c>
      <c r="N32" s="1102">
        <f t="shared" si="12"/>
        <v>0</v>
      </c>
      <c r="O32" s="1102">
        <f t="shared" si="12"/>
        <v>0</v>
      </c>
      <c r="P32" s="1103">
        <f>P12+P16+P20+P24+P28</f>
        <v>0</v>
      </c>
      <c r="Q32" s="324"/>
      <c r="R32" s="1397"/>
      <c r="S32" s="1397"/>
      <c r="T32" s="335" t="s">
        <v>368</v>
      </c>
      <c r="U32" s="1101">
        <f>U12+U16+U20+U24+U28</f>
        <v>30073774</v>
      </c>
      <c r="V32" s="1102">
        <f t="shared" ref="V32:AE32" si="13">V12+V16+V20+V24+V28</f>
        <v>29761795</v>
      </c>
      <c r="W32" s="1102">
        <f t="shared" si="13"/>
        <v>38364724</v>
      </c>
      <c r="X32" s="1102">
        <f t="shared" si="13"/>
        <v>24099878</v>
      </c>
      <c r="Y32" s="1102">
        <f t="shared" si="13"/>
        <v>30057944</v>
      </c>
      <c r="Z32" s="1102">
        <f t="shared" si="13"/>
        <v>37925573</v>
      </c>
      <c r="AA32" s="1102">
        <f t="shared" si="13"/>
        <v>31702133</v>
      </c>
      <c r="AB32" s="1102">
        <f>AB12+AB16+AB20+AB24+AB28</f>
        <v>23520018</v>
      </c>
      <c r="AC32" s="1102">
        <f t="shared" si="13"/>
        <v>9421280</v>
      </c>
      <c r="AD32" s="1102">
        <f t="shared" si="13"/>
        <v>21736606</v>
      </c>
      <c r="AE32" s="1102">
        <f t="shared" si="13"/>
        <v>27391990</v>
      </c>
      <c r="AF32" s="1103">
        <f>AF12+AF16+AF20+AF24+AF28</f>
        <v>36957288</v>
      </c>
    </row>
    <row r="33" spans="1:37" ht="15.6" customHeight="1" x14ac:dyDescent="0.15">
      <c r="A33" s="324"/>
      <c r="B33" s="1398"/>
      <c r="C33" s="1398"/>
      <c r="D33" s="337" t="s">
        <v>172</v>
      </c>
      <c r="E33" s="1104">
        <f t="shared" ref="E33:O33" si="14">IF(E31=0,0,E32/E31)</f>
        <v>0</v>
      </c>
      <c r="F33" s="1105">
        <f t="shared" si="14"/>
        <v>0</v>
      </c>
      <c r="G33" s="1105">
        <f t="shared" si="14"/>
        <v>0</v>
      </c>
      <c r="H33" s="1105">
        <f t="shared" si="14"/>
        <v>0</v>
      </c>
      <c r="I33" s="1105">
        <f t="shared" si="14"/>
        <v>0</v>
      </c>
      <c r="J33" s="1105">
        <f t="shared" si="14"/>
        <v>0</v>
      </c>
      <c r="K33" s="1105">
        <f t="shared" si="14"/>
        <v>0</v>
      </c>
      <c r="L33" s="1105">
        <f t="shared" si="14"/>
        <v>0</v>
      </c>
      <c r="M33" s="1105">
        <f>IF(M31=0,0,M32/M31)</f>
        <v>0</v>
      </c>
      <c r="N33" s="1105">
        <f t="shared" si="14"/>
        <v>0</v>
      </c>
      <c r="O33" s="1105">
        <f t="shared" si="14"/>
        <v>0</v>
      </c>
      <c r="P33" s="1106">
        <f>IF(P31=0,0,P32/P31)</f>
        <v>0</v>
      </c>
      <c r="Q33" s="324"/>
      <c r="R33" s="1398"/>
      <c r="S33" s="1398"/>
      <c r="T33" s="337" t="s">
        <v>369</v>
      </c>
      <c r="U33" s="1104">
        <f t="shared" ref="U33:AE33" si="15">IF(U31=0,0,U32/U31)</f>
        <v>691.34000142526452</v>
      </c>
      <c r="V33" s="1105">
        <f t="shared" si="15"/>
        <v>697.74594295520717</v>
      </c>
      <c r="W33" s="1105">
        <f t="shared" si="15"/>
        <v>752.61842079450707</v>
      </c>
      <c r="X33" s="1105">
        <f t="shared" si="15"/>
        <v>797.75825485360576</v>
      </c>
      <c r="Y33" s="1105">
        <f t="shared" si="15"/>
        <v>619.49723721607006</v>
      </c>
      <c r="Z33" s="1105">
        <f t="shared" si="15"/>
        <v>677.88030879059397</v>
      </c>
      <c r="AA33" s="1105">
        <f t="shared" si="15"/>
        <v>642.37946064018831</v>
      </c>
      <c r="AB33" s="1105">
        <f t="shared" si="15"/>
        <v>701.62722502468512</v>
      </c>
      <c r="AC33" s="1105">
        <f>IF(AC31=0,0,AC32/AC31)</f>
        <v>520.72847865137487</v>
      </c>
      <c r="AD33" s="1105">
        <f t="shared" si="15"/>
        <v>613.64705550223027</v>
      </c>
      <c r="AE33" s="1105">
        <f t="shared" si="15"/>
        <v>588.88129282193165</v>
      </c>
      <c r="AF33" s="1106">
        <f>IF(AF31=0,0,AF32/AF31)</f>
        <v>589.7869366012311</v>
      </c>
    </row>
    <row r="34" spans="1:37" ht="13.15" customHeight="1" x14ac:dyDescent="0.15">
      <c r="B34" s="407"/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  <c r="AF34" s="468"/>
      <c r="AG34" s="43"/>
    </row>
    <row r="35" spans="1:37" ht="13.15" customHeight="1" x14ac:dyDescent="0.15">
      <c r="B35" s="1399" t="s">
        <v>234</v>
      </c>
      <c r="C35" s="1400"/>
      <c r="D35" s="1401"/>
      <c r="E35" s="1431" t="s">
        <v>370</v>
      </c>
      <c r="F35" s="1429" t="s">
        <v>225</v>
      </c>
      <c r="G35" s="1429" t="s">
        <v>87</v>
      </c>
      <c r="H35" s="1429" t="s">
        <v>88</v>
      </c>
      <c r="I35" s="1429" t="s">
        <v>89</v>
      </c>
      <c r="J35" s="1429" t="s">
        <v>90</v>
      </c>
      <c r="K35" s="1429" t="s">
        <v>91</v>
      </c>
      <c r="L35" s="1429" t="s">
        <v>92</v>
      </c>
      <c r="M35" s="1429" t="s">
        <v>93</v>
      </c>
      <c r="N35" s="1429" t="s">
        <v>226</v>
      </c>
      <c r="O35" s="1429" t="s">
        <v>227</v>
      </c>
      <c r="P35" s="1427" t="s">
        <v>228</v>
      </c>
      <c r="R35" s="1399" t="s">
        <v>371</v>
      </c>
      <c r="S35" s="1400"/>
      <c r="T35" s="1401"/>
      <c r="U35" s="1435" t="s">
        <v>370</v>
      </c>
      <c r="V35" s="1429" t="s">
        <v>225</v>
      </c>
      <c r="W35" s="1429" t="s">
        <v>87</v>
      </c>
      <c r="X35" s="1429" t="s">
        <v>88</v>
      </c>
      <c r="Y35" s="1429" t="s">
        <v>89</v>
      </c>
      <c r="Z35" s="1429" t="s">
        <v>90</v>
      </c>
      <c r="AA35" s="1429" t="s">
        <v>91</v>
      </c>
      <c r="AB35" s="1429" t="s">
        <v>92</v>
      </c>
      <c r="AC35" s="1429" t="s">
        <v>93</v>
      </c>
      <c r="AD35" s="1429" t="s">
        <v>226</v>
      </c>
      <c r="AE35" s="1429" t="s">
        <v>227</v>
      </c>
      <c r="AF35" s="1427" t="s">
        <v>228</v>
      </c>
      <c r="AH35" s="1427" t="s">
        <v>14</v>
      </c>
    </row>
    <row r="36" spans="1:37" ht="13.15" customHeight="1" x14ac:dyDescent="0.15">
      <c r="B36" s="1402"/>
      <c r="C36" s="1403"/>
      <c r="D36" s="1404"/>
      <c r="E36" s="1432"/>
      <c r="F36" s="1430"/>
      <c r="G36" s="1430"/>
      <c r="H36" s="1430"/>
      <c r="I36" s="1430"/>
      <c r="J36" s="1430"/>
      <c r="K36" s="1430"/>
      <c r="L36" s="1430"/>
      <c r="M36" s="1430"/>
      <c r="N36" s="1430"/>
      <c r="O36" s="1430"/>
      <c r="P36" s="1428"/>
      <c r="R36" s="1402"/>
      <c r="S36" s="1403"/>
      <c r="T36" s="1404"/>
      <c r="U36" s="1436"/>
      <c r="V36" s="1430"/>
      <c r="W36" s="1430"/>
      <c r="X36" s="1430"/>
      <c r="Y36" s="1430"/>
      <c r="Z36" s="1430"/>
      <c r="AA36" s="1430"/>
      <c r="AB36" s="1430"/>
      <c r="AC36" s="1430"/>
      <c r="AD36" s="1430"/>
      <c r="AE36" s="1430"/>
      <c r="AF36" s="1428"/>
      <c r="AH36" s="1428"/>
      <c r="AJ36" s="126" t="s">
        <v>500</v>
      </c>
    </row>
    <row r="37" spans="1:37" ht="13.5" customHeight="1" x14ac:dyDescent="0.15">
      <c r="B37" s="1396" t="s">
        <v>1</v>
      </c>
      <c r="C37" s="1396">
        <v>5</v>
      </c>
      <c r="D37" s="332" t="s">
        <v>171</v>
      </c>
      <c r="E37" s="1098">
        <v>0</v>
      </c>
      <c r="F37" s="1099">
        <v>0</v>
      </c>
      <c r="G37" s="1099">
        <v>0</v>
      </c>
      <c r="H37" s="1099">
        <v>0</v>
      </c>
      <c r="I37" s="1099">
        <v>0</v>
      </c>
      <c r="J37" s="1099">
        <v>0</v>
      </c>
      <c r="K37" s="1099">
        <v>0</v>
      </c>
      <c r="L37" s="1099">
        <v>0</v>
      </c>
      <c r="M37" s="1099">
        <v>0</v>
      </c>
      <c r="N37" s="1099">
        <v>0</v>
      </c>
      <c r="O37" s="1099">
        <v>0</v>
      </c>
      <c r="P37" s="1100">
        <v>0</v>
      </c>
      <c r="R37" s="1396" t="s">
        <v>340</v>
      </c>
      <c r="S37" s="1396">
        <v>5</v>
      </c>
      <c r="T37" s="332" t="s">
        <v>366</v>
      </c>
      <c r="U37" s="1098">
        <f t="shared" ref="U37:AF39" si="16">E10+E37+U10</f>
        <v>0</v>
      </c>
      <c r="V37" s="1099">
        <f t="shared" si="16"/>
        <v>0</v>
      </c>
      <c r="W37" s="1099">
        <f t="shared" si="16"/>
        <v>0</v>
      </c>
      <c r="X37" s="1099">
        <f t="shared" si="16"/>
        <v>0</v>
      </c>
      <c r="Y37" s="1099">
        <f t="shared" si="16"/>
        <v>0</v>
      </c>
      <c r="Z37" s="1099">
        <f t="shared" si="16"/>
        <v>0</v>
      </c>
      <c r="AA37" s="1099">
        <f t="shared" si="16"/>
        <v>0</v>
      </c>
      <c r="AB37" s="1099">
        <f t="shared" si="16"/>
        <v>0</v>
      </c>
      <c r="AC37" s="1099">
        <f t="shared" si="16"/>
        <v>0</v>
      </c>
      <c r="AD37" s="1099">
        <f t="shared" si="16"/>
        <v>0</v>
      </c>
      <c r="AE37" s="1099">
        <f t="shared" si="16"/>
        <v>0</v>
      </c>
      <c r="AF37" s="1100">
        <f t="shared" si="16"/>
        <v>0</v>
      </c>
      <c r="AH37" s="206">
        <f>SUM(U37:AG37)</f>
        <v>0</v>
      </c>
      <c r="AI37" s="320">
        <f>AH37</f>
        <v>0</v>
      </c>
      <c r="AJ37" s="204"/>
      <c r="AK37" s="204">
        <f>AJ37-AI37</f>
        <v>0</v>
      </c>
    </row>
    <row r="38" spans="1:37" ht="13.5" customHeight="1" x14ac:dyDescent="0.15">
      <c r="B38" s="1397"/>
      <c r="C38" s="1397"/>
      <c r="D38" s="335" t="s">
        <v>169</v>
      </c>
      <c r="E38" s="1190">
        <v>0</v>
      </c>
      <c r="F38" s="1191">
        <v>0</v>
      </c>
      <c r="G38" s="1191">
        <v>0</v>
      </c>
      <c r="H38" s="1191">
        <v>0</v>
      </c>
      <c r="I38" s="1191">
        <v>0</v>
      </c>
      <c r="J38" s="1191">
        <v>0</v>
      </c>
      <c r="K38" s="1191">
        <v>0</v>
      </c>
      <c r="L38" s="1191">
        <v>0</v>
      </c>
      <c r="M38" s="1191">
        <v>0</v>
      </c>
      <c r="N38" s="1191">
        <v>0</v>
      </c>
      <c r="O38" s="1191">
        <v>0</v>
      </c>
      <c r="P38" s="1192">
        <v>0</v>
      </c>
      <c r="R38" s="1397"/>
      <c r="S38" s="1397"/>
      <c r="T38" s="335" t="s">
        <v>367</v>
      </c>
      <c r="U38" s="1190">
        <f t="shared" si="16"/>
        <v>0</v>
      </c>
      <c r="V38" s="1191">
        <f t="shared" si="16"/>
        <v>0</v>
      </c>
      <c r="W38" s="1191">
        <f t="shared" si="16"/>
        <v>0</v>
      </c>
      <c r="X38" s="1191">
        <f t="shared" si="16"/>
        <v>0</v>
      </c>
      <c r="Y38" s="1191">
        <f t="shared" si="16"/>
        <v>0</v>
      </c>
      <c r="Z38" s="1191">
        <f t="shared" si="16"/>
        <v>0</v>
      </c>
      <c r="AA38" s="1191">
        <f t="shared" si="16"/>
        <v>0</v>
      </c>
      <c r="AB38" s="1191">
        <f t="shared" si="16"/>
        <v>0</v>
      </c>
      <c r="AC38" s="1191">
        <f t="shared" si="16"/>
        <v>0</v>
      </c>
      <c r="AD38" s="1191">
        <f t="shared" si="16"/>
        <v>0</v>
      </c>
      <c r="AE38" s="1191">
        <f t="shared" si="16"/>
        <v>0</v>
      </c>
      <c r="AF38" s="1192">
        <f t="shared" si="16"/>
        <v>0</v>
      </c>
      <c r="AH38" s="203">
        <f>SUM(U38:AG38)</f>
        <v>0</v>
      </c>
      <c r="AI38" s="320">
        <f t="shared" ref="AI38:AI60" si="17">AH38</f>
        <v>0</v>
      </c>
      <c r="AJ38" s="204"/>
      <c r="AK38" s="204">
        <f t="shared" ref="AK38:AK59" si="18">AJ38-AI38</f>
        <v>0</v>
      </c>
    </row>
    <row r="39" spans="1:37" ht="13.5" customHeight="1" x14ac:dyDescent="0.15">
      <c r="B39" s="1397"/>
      <c r="C39" s="1397"/>
      <c r="D39" s="335" t="s">
        <v>170</v>
      </c>
      <c r="E39" s="1101">
        <v>0</v>
      </c>
      <c r="F39" s="1102">
        <v>0</v>
      </c>
      <c r="G39" s="1102">
        <v>0</v>
      </c>
      <c r="H39" s="1102">
        <v>0</v>
      </c>
      <c r="I39" s="1102">
        <v>0</v>
      </c>
      <c r="J39" s="1102">
        <v>0</v>
      </c>
      <c r="K39" s="1102">
        <v>0</v>
      </c>
      <c r="L39" s="1102">
        <v>0</v>
      </c>
      <c r="M39" s="1102">
        <v>0</v>
      </c>
      <c r="N39" s="1102">
        <v>0</v>
      </c>
      <c r="O39" s="1102">
        <v>0</v>
      </c>
      <c r="P39" s="1103">
        <v>0</v>
      </c>
      <c r="R39" s="1397"/>
      <c r="S39" s="1397"/>
      <c r="T39" s="335" t="s">
        <v>368</v>
      </c>
      <c r="U39" s="1101">
        <f t="shared" si="16"/>
        <v>0</v>
      </c>
      <c r="V39" s="1102">
        <f t="shared" si="16"/>
        <v>0</v>
      </c>
      <c r="W39" s="1102">
        <f t="shared" si="16"/>
        <v>0</v>
      </c>
      <c r="X39" s="1102">
        <f t="shared" si="16"/>
        <v>0</v>
      </c>
      <c r="Y39" s="1102">
        <f t="shared" si="16"/>
        <v>0</v>
      </c>
      <c r="Z39" s="1102">
        <f t="shared" si="16"/>
        <v>0</v>
      </c>
      <c r="AA39" s="1102">
        <f t="shared" si="16"/>
        <v>0</v>
      </c>
      <c r="AB39" s="1102">
        <f t="shared" si="16"/>
        <v>0</v>
      </c>
      <c r="AC39" s="1102">
        <f t="shared" si="16"/>
        <v>0</v>
      </c>
      <c r="AD39" s="1102">
        <f t="shared" si="16"/>
        <v>0</v>
      </c>
      <c r="AE39" s="1102">
        <f t="shared" si="16"/>
        <v>0</v>
      </c>
      <c r="AF39" s="1103">
        <f t="shared" si="16"/>
        <v>0</v>
      </c>
      <c r="AH39" s="203">
        <f>SUM(U39:AF39)</f>
        <v>0</v>
      </c>
      <c r="AI39" s="320">
        <f t="shared" si="17"/>
        <v>0</v>
      </c>
      <c r="AJ39" s="204"/>
      <c r="AK39" s="204">
        <f t="shared" si="18"/>
        <v>0</v>
      </c>
    </row>
    <row r="40" spans="1:37" ht="15.6" customHeight="1" x14ac:dyDescent="0.15">
      <c r="B40" s="1397"/>
      <c r="C40" s="1398"/>
      <c r="D40" s="337" t="s">
        <v>172</v>
      </c>
      <c r="E40" s="1104">
        <f t="shared" ref="E40:P40" si="19">IF(E38 = 0, 0, E39/E38)</f>
        <v>0</v>
      </c>
      <c r="F40" s="1105">
        <f t="shared" si="19"/>
        <v>0</v>
      </c>
      <c r="G40" s="1105">
        <f t="shared" si="19"/>
        <v>0</v>
      </c>
      <c r="H40" s="1105">
        <f t="shared" si="19"/>
        <v>0</v>
      </c>
      <c r="I40" s="1105">
        <f t="shared" si="19"/>
        <v>0</v>
      </c>
      <c r="J40" s="1105">
        <f t="shared" si="19"/>
        <v>0</v>
      </c>
      <c r="K40" s="1105">
        <f t="shared" si="19"/>
        <v>0</v>
      </c>
      <c r="L40" s="1105">
        <f t="shared" si="19"/>
        <v>0</v>
      </c>
      <c r="M40" s="1105">
        <f t="shared" si="19"/>
        <v>0</v>
      </c>
      <c r="N40" s="1105">
        <f t="shared" si="19"/>
        <v>0</v>
      </c>
      <c r="O40" s="1105">
        <f t="shared" si="19"/>
        <v>0</v>
      </c>
      <c r="P40" s="1106">
        <f t="shared" si="19"/>
        <v>0</v>
      </c>
      <c r="R40" s="1397"/>
      <c r="S40" s="1398"/>
      <c r="T40" s="337" t="s">
        <v>369</v>
      </c>
      <c r="U40" s="1104">
        <f>IF(U38=0,0,U39/U38)</f>
        <v>0</v>
      </c>
      <c r="V40" s="1105">
        <f t="shared" ref="V40:AF40" si="20">IF(V38=0,0,V39/V38)</f>
        <v>0</v>
      </c>
      <c r="W40" s="1105">
        <f t="shared" si="20"/>
        <v>0</v>
      </c>
      <c r="X40" s="1105">
        <f t="shared" si="20"/>
        <v>0</v>
      </c>
      <c r="Y40" s="1105">
        <f t="shared" si="20"/>
        <v>0</v>
      </c>
      <c r="Z40" s="1105">
        <f t="shared" si="20"/>
        <v>0</v>
      </c>
      <c r="AA40" s="1105">
        <f t="shared" si="20"/>
        <v>0</v>
      </c>
      <c r="AB40" s="1105">
        <f t="shared" si="20"/>
        <v>0</v>
      </c>
      <c r="AC40" s="1105">
        <f t="shared" si="20"/>
        <v>0</v>
      </c>
      <c r="AD40" s="1105">
        <f t="shared" si="20"/>
        <v>0</v>
      </c>
      <c r="AE40" s="1105">
        <f t="shared" si="20"/>
        <v>0</v>
      </c>
      <c r="AF40" s="1106">
        <f t="shared" si="20"/>
        <v>0</v>
      </c>
      <c r="AH40" s="205" t="str">
        <f>IF(AH38=0,"－",AH39/AH38)</f>
        <v>－</v>
      </c>
      <c r="AI40" s="320" t="str">
        <f t="shared" si="17"/>
        <v>－</v>
      </c>
      <c r="AJ40" s="204"/>
      <c r="AK40" s="204"/>
    </row>
    <row r="41" spans="1:37" ht="13.5" customHeight="1" x14ac:dyDescent="0.15">
      <c r="B41" s="1397"/>
      <c r="C41" s="1396">
        <v>4</v>
      </c>
      <c r="D41" s="332" t="s">
        <v>171</v>
      </c>
      <c r="E41" s="1098">
        <v>0</v>
      </c>
      <c r="F41" s="1099">
        <v>0</v>
      </c>
      <c r="G41" s="1099">
        <v>0</v>
      </c>
      <c r="H41" s="1099">
        <v>0</v>
      </c>
      <c r="I41" s="1099">
        <v>0</v>
      </c>
      <c r="J41" s="1099">
        <v>0</v>
      </c>
      <c r="K41" s="1099">
        <v>0</v>
      </c>
      <c r="L41" s="1099">
        <v>0</v>
      </c>
      <c r="M41" s="1099">
        <v>0</v>
      </c>
      <c r="N41" s="1099">
        <v>0</v>
      </c>
      <c r="O41" s="1099">
        <v>0</v>
      </c>
      <c r="P41" s="1100">
        <v>0</v>
      </c>
      <c r="R41" s="1397"/>
      <c r="S41" s="1396">
        <v>4</v>
      </c>
      <c r="T41" s="332" t="s">
        <v>366</v>
      </c>
      <c r="U41" s="1098">
        <f t="shared" ref="U41:AF43" si="21">E14+E41+U14</f>
        <v>0</v>
      </c>
      <c r="V41" s="1099">
        <f t="shared" si="21"/>
        <v>0</v>
      </c>
      <c r="W41" s="1099">
        <f t="shared" si="21"/>
        <v>0</v>
      </c>
      <c r="X41" s="1099">
        <f t="shared" si="21"/>
        <v>0</v>
      </c>
      <c r="Y41" s="1099">
        <f t="shared" si="21"/>
        <v>0</v>
      </c>
      <c r="Z41" s="1099">
        <f t="shared" si="21"/>
        <v>0</v>
      </c>
      <c r="AA41" s="1099">
        <f t="shared" si="21"/>
        <v>0</v>
      </c>
      <c r="AB41" s="1099">
        <f t="shared" si="21"/>
        <v>0</v>
      </c>
      <c r="AC41" s="1099">
        <f t="shared" si="21"/>
        <v>0</v>
      </c>
      <c r="AD41" s="1099">
        <f t="shared" si="21"/>
        <v>0</v>
      </c>
      <c r="AE41" s="1099">
        <f t="shared" si="21"/>
        <v>0</v>
      </c>
      <c r="AF41" s="1100">
        <f t="shared" si="21"/>
        <v>0</v>
      </c>
      <c r="AH41" s="206">
        <f>SUM(U41:AG41)</f>
        <v>0</v>
      </c>
      <c r="AI41" s="320">
        <f t="shared" si="17"/>
        <v>0</v>
      </c>
      <c r="AJ41" s="204"/>
      <c r="AK41" s="204">
        <f t="shared" si="18"/>
        <v>0</v>
      </c>
    </row>
    <row r="42" spans="1:37" ht="13.5" customHeight="1" x14ac:dyDescent="0.15">
      <c r="B42" s="1397"/>
      <c r="C42" s="1397"/>
      <c r="D42" s="335" t="s">
        <v>169</v>
      </c>
      <c r="E42" s="1190">
        <v>0</v>
      </c>
      <c r="F42" s="1191">
        <v>0</v>
      </c>
      <c r="G42" s="1191">
        <v>0</v>
      </c>
      <c r="H42" s="1191">
        <v>0</v>
      </c>
      <c r="I42" s="1191">
        <v>0</v>
      </c>
      <c r="J42" s="1191">
        <v>0</v>
      </c>
      <c r="K42" s="1191">
        <v>0</v>
      </c>
      <c r="L42" s="1191">
        <v>0</v>
      </c>
      <c r="M42" s="1191">
        <v>0</v>
      </c>
      <c r="N42" s="1191">
        <v>0</v>
      </c>
      <c r="O42" s="1191">
        <v>0</v>
      </c>
      <c r="P42" s="1192">
        <v>0</v>
      </c>
      <c r="R42" s="1397"/>
      <c r="S42" s="1397"/>
      <c r="T42" s="335" t="s">
        <v>367</v>
      </c>
      <c r="U42" s="1190">
        <f t="shared" si="21"/>
        <v>0</v>
      </c>
      <c r="V42" s="1191">
        <f t="shared" si="21"/>
        <v>0</v>
      </c>
      <c r="W42" s="1191">
        <f t="shared" si="21"/>
        <v>0</v>
      </c>
      <c r="X42" s="1191">
        <f t="shared" si="21"/>
        <v>0</v>
      </c>
      <c r="Y42" s="1191">
        <f t="shared" si="21"/>
        <v>0</v>
      </c>
      <c r="Z42" s="1191">
        <f t="shared" si="21"/>
        <v>0</v>
      </c>
      <c r="AA42" s="1191">
        <f t="shared" si="21"/>
        <v>0</v>
      </c>
      <c r="AB42" s="1191">
        <f t="shared" si="21"/>
        <v>0</v>
      </c>
      <c r="AC42" s="1191">
        <f t="shared" si="21"/>
        <v>0</v>
      </c>
      <c r="AD42" s="1191">
        <f t="shared" si="21"/>
        <v>0</v>
      </c>
      <c r="AE42" s="1191">
        <f t="shared" si="21"/>
        <v>0</v>
      </c>
      <c r="AF42" s="1192">
        <f t="shared" si="21"/>
        <v>0</v>
      </c>
      <c r="AH42" s="203">
        <f>SUM(U42:AG42)</f>
        <v>0</v>
      </c>
      <c r="AI42" s="320">
        <f t="shared" si="17"/>
        <v>0</v>
      </c>
      <c r="AJ42" s="204"/>
      <c r="AK42" s="204">
        <f t="shared" si="18"/>
        <v>0</v>
      </c>
    </row>
    <row r="43" spans="1:37" ht="13.5" customHeight="1" x14ac:dyDescent="0.15">
      <c r="B43" s="1397"/>
      <c r="C43" s="1397"/>
      <c r="D43" s="335" t="s">
        <v>170</v>
      </c>
      <c r="E43" s="1101">
        <v>0</v>
      </c>
      <c r="F43" s="1102">
        <v>0</v>
      </c>
      <c r="G43" s="1102">
        <v>0</v>
      </c>
      <c r="H43" s="1102">
        <v>0</v>
      </c>
      <c r="I43" s="1102">
        <v>0</v>
      </c>
      <c r="J43" s="1102">
        <v>0</v>
      </c>
      <c r="K43" s="1102">
        <v>0</v>
      </c>
      <c r="L43" s="1102">
        <v>0</v>
      </c>
      <c r="M43" s="1102">
        <v>0</v>
      </c>
      <c r="N43" s="1102">
        <v>0</v>
      </c>
      <c r="O43" s="1102">
        <v>0</v>
      </c>
      <c r="P43" s="1103">
        <v>0</v>
      </c>
      <c r="R43" s="1397"/>
      <c r="S43" s="1397"/>
      <c r="T43" s="335" t="s">
        <v>368</v>
      </c>
      <c r="U43" s="1101">
        <f t="shared" si="21"/>
        <v>0</v>
      </c>
      <c r="V43" s="1102">
        <f t="shared" si="21"/>
        <v>0</v>
      </c>
      <c r="W43" s="1102">
        <f t="shared" si="21"/>
        <v>0</v>
      </c>
      <c r="X43" s="1102">
        <f t="shared" si="21"/>
        <v>0</v>
      </c>
      <c r="Y43" s="1102">
        <f t="shared" si="21"/>
        <v>0</v>
      </c>
      <c r="Z43" s="1102">
        <f t="shared" si="21"/>
        <v>0</v>
      </c>
      <c r="AA43" s="1102">
        <f t="shared" si="21"/>
        <v>0</v>
      </c>
      <c r="AB43" s="1102">
        <f t="shared" si="21"/>
        <v>0</v>
      </c>
      <c r="AC43" s="1102">
        <f t="shared" si="21"/>
        <v>0</v>
      </c>
      <c r="AD43" s="1102">
        <f t="shared" si="21"/>
        <v>0</v>
      </c>
      <c r="AE43" s="1102">
        <f t="shared" si="21"/>
        <v>0</v>
      </c>
      <c r="AF43" s="1103">
        <f t="shared" si="21"/>
        <v>0</v>
      </c>
      <c r="AH43" s="203">
        <f>SUM(U43:AF43)</f>
        <v>0</v>
      </c>
      <c r="AI43" s="320">
        <f t="shared" si="17"/>
        <v>0</v>
      </c>
      <c r="AJ43" s="204"/>
      <c r="AK43" s="204">
        <f t="shared" si="18"/>
        <v>0</v>
      </c>
    </row>
    <row r="44" spans="1:37" ht="15.6" customHeight="1" x14ac:dyDescent="0.15">
      <c r="B44" s="1397"/>
      <c r="C44" s="1398"/>
      <c r="D44" s="337" t="s">
        <v>172</v>
      </c>
      <c r="E44" s="1104">
        <f t="shared" ref="E44:P44" si="22">IF(E42 = 0, 0, E43/E42)</f>
        <v>0</v>
      </c>
      <c r="F44" s="1105">
        <f t="shared" si="22"/>
        <v>0</v>
      </c>
      <c r="G44" s="1105">
        <f t="shared" si="22"/>
        <v>0</v>
      </c>
      <c r="H44" s="1105">
        <f t="shared" si="22"/>
        <v>0</v>
      </c>
      <c r="I44" s="1105">
        <f t="shared" si="22"/>
        <v>0</v>
      </c>
      <c r="J44" s="1105">
        <f t="shared" si="22"/>
        <v>0</v>
      </c>
      <c r="K44" s="1105">
        <f t="shared" si="22"/>
        <v>0</v>
      </c>
      <c r="L44" s="1105">
        <f t="shared" si="22"/>
        <v>0</v>
      </c>
      <c r="M44" s="1105">
        <f t="shared" si="22"/>
        <v>0</v>
      </c>
      <c r="N44" s="1105">
        <f t="shared" si="22"/>
        <v>0</v>
      </c>
      <c r="O44" s="1105">
        <f t="shared" si="22"/>
        <v>0</v>
      </c>
      <c r="P44" s="1106">
        <f t="shared" si="22"/>
        <v>0</v>
      </c>
      <c r="R44" s="1397"/>
      <c r="S44" s="1398"/>
      <c r="T44" s="337" t="s">
        <v>369</v>
      </c>
      <c r="U44" s="1104">
        <f t="shared" ref="U44:AF44" si="23">IF(U42=0,0,U43/U42)</f>
        <v>0</v>
      </c>
      <c r="V44" s="1105">
        <f t="shared" si="23"/>
        <v>0</v>
      </c>
      <c r="W44" s="1105">
        <f t="shared" si="23"/>
        <v>0</v>
      </c>
      <c r="X44" s="1105">
        <f t="shared" si="23"/>
        <v>0</v>
      </c>
      <c r="Y44" s="1105">
        <f t="shared" si="23"/>
        <v>0</v>
      </c>
      <c r="Z44" s="1105">
        <f t="shared" si="23"/>
        <v>0</v>
      </c>
      <c r="AA44" s="1105">
        <f t="shared" si="23"/>
        <v>0</v>
      </c>
      <c r="AB44" s="1105">
        <f t="shared" si="23"/>
        <v>0</v>
      </c>
      <c r="AC44" s="1105">
        <f t="shared" si="23"/>
        <v>0</v>
      </c>
      <c r="AD44" s="1105">
        <f t="shared" si="23"/>
        <v>0</v>
      </c>
      <c r="AE44" s="1105">
        <f t="shared" si="23"/>
        <v>0</v>
      </c>
      <c r="AF44" s="1106">
        <f t="shared" si="23"/>
        <v>0</v>
      </c>
      <c r="AH44" s="205" t="str">
        <f>IF(AH42=0,"－",AH43/AH42)</f>
        <v>－</v>
      </c>
      <c r="AI44" s="320" t="str">
        <f t="shared" si="17"/>
        <v>－</v>
      </c>
      <c r="AJ44" s="204"/>
      <c r="AK44" s="204"/>
    </row>
    <row r="45" spans="1:37" ht="13.5" customHeight="1" x14ac:dyDescent="0.15">
      <c r="B45" s="1397"/>
      <c r="C45" s="1396">
        <v>3</v>
      </c>
      <c r="D45" s="332" t="s">
        <v>171</v>
      </c>
      <c r="E45" s="1098">
        <v>0</v>
      </c>
      <c r="F45" s="1099">
        <v>0</v>
      </c>
      <c r="G45" s="1099">
        <v>0</v>
      </c>
      <c r="H45" s="1099">
        <v>0</v>
      </c>
      <c r="I45" s="1099">
        <v>0</v>
      </c>
      <c r="J45" s="1099">
        <v>0</v>
      </c>
      <c r="K45" s="1099">
        <v>0</v>
      </c>
      <c r="L45" s="1099">
        <v>0</v>
      </c>
      <c r="M45" s="1099">
        <v>0</v>
      </c>
      <c r="N45" s="1099">
        <v>0</v>
      </c>
      <c r="O45" s="1099">
        <v>0</v>
      </c>
      <c r="P45" s="1100">
        <v>1</v>
      </c>
      <c r="R45" s="1397"/>
      <c r="S45" s="1396">
        <v>3</v>
      </c>
      <c r="T45" s="332" t="s">
        <v>366</v>
      </c>
      <c r="U45" s="1098">
        <f t="shared" ref="U45:AF47" si="24">E18+E45+U18</f>
        <v>0</v>
      </c>
      <c r="V45" s="1099">
        <f t="shared" si="24"/>
        <v>0</v>
      </c>
      <c r="W45" s="1099">
        <f t="shared" si="24"/>
        <v>1</v>
      </c>
      <c r="X45" s="1099">
        <f t="shared" si="24"/>
        <v>0</v>
      </c>
      <c r="Y45" s="1099">
        <f t="shared" si="24"/>
        <v>0</v>
      </c>
      <c r="Z45" s="1099">
        <f t="shared" si="24"/>
        <v>0</v>
      </c>
      <c r="AA45" s="1099">
        <f t="shared" si="24"/>
        <v>1</v>
      </c>
      <c r="AB45" s="1099">
        <f t="shared" si="24"/>
        <v>0</v>
      </c>
      <c r="AC45" s="1099">
        <f t="shared" si="24"/>
        <v>0</v>
      </c>
      <c r="AD45" s="1099">
        <f t="shared" si="24"/>
        <v>0</v>
      </c>
      <c r="AE45" s="1099">
        <f t="shared" si="24"/>
        <v>0</v>
      </c>
      <c r="AF45" s="1100">
        <f t="shared" si="24"/>
        <v>1</v>
      </c>
      <c r="AH45" s="206">
        <f>SUM(U45:AG45)</f>
        <v>3</v>
      </c>
      <c r="AI45" s="320">
        <f t="shared" si="17"/>
        <v>3</v>
      </c>
      <c r="AJ45" s="204"/>
      <c r="AK45" s="204">
        <f t="shared" si="18"/>
        <v>-3</v>
      </c>
    </row>
    <row r="46" spans="1:37" ht="13.5" customHeight="1" x14ac:dyDescent="0.15">
      <c r="B46" s="1397"/>
      <c r="C46" s="1397"/>
      <c r="D46" s="335" t="s">
        <v>169</v>
      </c>
      <c r="E46" s="1190">
        <v>0</v>
      </c>
      <c r="F46" s="1191">
        <v>0</v>
      </c>
      <c r="G46" s="1191">
        <v>0</v>
      </c>
      <c r="H46" s="1191">
        <v>0</v>
      </c>
      <c r="I46" s="1191">
        <v>0</v>
      </c>
      <c r="J46" s="1191">
        <v>0</v>
      </c>
      <c r="K46" s="1191">
        <v>0</v>
      </c>
      <c r="L46" s="1191">
        <v>0</v>
      </c>
      <c r="M46" s="1191">
        <v>0</v>
      </c>
      <c r="N46" s="1191">
        <v>0</v>
      </c>
      <c r="O46" s="1191">
        <v>0</v>
      </c>
      <c r="P46" s="1192">
        <v>444</v>
      </c>
      <c r="R46" s="1397"/>
      <c r="S46" s="1397"/>
      <c r="T46" s="335" t="s">
        <v>367</v>
      </c>
      <c r="U46" s="1190">
        <f t="shared" si="24"/>
        <v>0</v>
      </c>
      <c r="V46" s="1191">
        <f t="shared" si="24"/>
        <v>0</v>
      </c>
      <c r="W46" s="1191">
        <f t="shared" si="24"/>
        <v>521.29999999999995</v>
      </c>
      <c r="X46" s="1191">
        <f t="shared" si="24"/>
        <v>0</v>
      </c>
      <c r="Y46" s="1191">
        <f t="shared" si="24"/>
        <v>0</v>
      </c>
      <c r="Z46" s="1191">
        <f t="shared" si="24"/>
        <v>0</v>
      </c>
      <c r="AA46" s="1191">
        <f t="shared" si="24"/>
        <v>421.8</v>
      </c>
      <c r="AB46" s="1191">
        <f t="shared" si="24"/>
        <v>0</v>
      </c>
      <c r="AC46" s="1191">
        <f t="shared" si="24"/>
        <v>0</v>
      </c>
      <c r="AD46" s="1191">
        <f t="shared" si="24"/>
        <v>0</v>
      </c>
      <c r="AE46" s="1191">
        <f t="shared" si="24"/>
        <v>0</v>
      </c>
      <c r="AF46" s="1192">
        <f t="shared" si="24"/>
        <v>444</v>
      </c>
      <c r="AH46" s="203">
        <f>SUM(U46:AG46)</f>
        <v>1387.1</v>
      </c>
      <c r="AI46" s="320">
        <f t="shared" si="17"/>
        <v>1387.1</v>
      </c>
      <c r="AJ46" s="204"/>
      <c r="AK46" s="204">
        <f t="shared" si="18"/>
        <v>-1387.1</v>
      </c>
    </row>
    <row r="47" spans="1:37" ht="13.5" customHeight="1" x14ac:dyDescent="0.15">
      <c r="B47" s="1397"/>
      <c r="C47" s="1397"/>
      <c r="D47" s="335" t="s">
        <v>170</v>
      </c>
      <c r="E47" s="1190">
        <v>0</v>
      </c>
      <c r="F47" s="1191">
        <v>0</v>
      </c>
      <c r="G47" s="1191">
        <v>0</v>
      </c>
      <c r="H47" s="1191">
        <v>0</v>
      </c>
      <c r="I47" s="1191">
        <v>0</v>
      </c>
      <c r="J47" s="1191">
        <v>0</v>
      </c>
      <c r="K47" s="1191">
        <v>0</v>
      </c>
      <c r="L47" s="1191">
        <v>0</v>
      </c>
      <c r="M47" s="1191">
        <v>0</v>
      </c>
      <c r="N47" s="1191">
        <v>0</v>
      </c>
      <c r="O47" s="1191">
        <v>0</v>
      </c>
      <c r="P47" s="1192">
        <v>305934</v>
      </c>
      <c r="R47" s="1397"/>
      <c r="S47" s="1397"/>
      <c r="T47" s="335" t="s">
        <v>368</v>
      </c>
      <c r="U47" s="1190">
        <f t="shared" si="24"/>
        <v>0</v>
      </c>
      <c r="V47" s="1191">
        <f t="shared" si="24"/>
        <v>0</v>
      </c>
      <c r="W47" s="1191">
        <f t="shared" si="24"/>
        <v>605791</v>
      </c>
      <c r="X47" s="1191">
        <f t="shared" si="24"/>
        <v>0</v>
      </c>
      <c r="Y47" s="1191">
        <f t="shared" si="24"/>
        <v>0</v>
      </c>
      <c r="Z47" s="1191">
        <f t="shared" si="24"/>
        <v>0</v>
      </c>
      <c r="AA47" s="1191">
        <f t="shared" si="24"/>
        <v>447344</v>
      </c>
      <c r="AB47" s="1191">
        <f t="shared" si="24"/>
        <v>0</v>
      </c>
      <c r="AC47" s="1191">
        <f t="shared" si="24"/>
        <v>0</v>
      </c>
      <c r="AD47" s="1191">
        <f t="shared" si="24"/>
        <v>0</v>
      </c>
      <c r="AE47" s="1191">
        <f t="shared" si="24"/>
        <v>0</v>
      </c>
      <c r="AF47" s="1192">
        <f t="shared" si="24"/>
        <v>305934</v>
      </c>
      <c r="AH47" s="203">
        <f>SUM(U47:AF47)</f>
        <v>1359069</v>
      </c>
      <c r="AI47" s="320">
        <f t="shared" si="17"/>
        <v>1359069</v>
      </c>
      <c r="AJ47" s="204"/>
      <c r="AK47" s="204">
        <f t="shared" si="18"/>
        <v>-1359069</v>
      </c>
    </row>
    <row r="48" spans="1:37" ht="15.6" customHeight="1" x14ac:dyDescent="0.15">
      <c r="B48" s="1397"/>
      <c r="C48" s="1398"/>
      <c r="D48" s="337" t="s">
        <v>172</v>
      </c>
      <c r="E48" s="1104">
        <f t="shared" ref="E48:P48" si="25">IF(E46 = 0, 0, E47/E46)</f>
        <v>0</v>
      </c>
      <c r="F48" s="1105">
        <f t="shared" si="25"/>
        <v>0</v>
      </c>
      <c r="G48" s="1105">
        <f t="shared" si="25"/>
        <v>0</v>
      </c>
      <c r="H48" s="1105">
        <f t="shared" si="25"/>
        <v>0</v>
      </c>
      <c r="I48" s="1105">
        <f t="shared" si="25"/>
        <v>0</v>
      </c>
      <c r="J48" s="1105">
        <f t="shared" si="25"/>
        <v>0</v>
      </c>
      <c r="K48" s="1105">
        <f t="shared" si="25"/>
        <v>0</v>
      </c>
      <c r="L48" s="1105">
        <f t="shared" si="25"/>
        <v>0</v>
      </c>
      <c r="M48" s="1105">
        <f t="shared" si="25"/>
        <v>0</v>
      </c>
      <c r="N48" s="1105">
        <f t="shared" si="25"/>
        <v>0</v>
      </c>
      <c r="O48" s="1105">
        <f t="shared" si="25"/>
        <v>0</v>
      </c>
      <c r="P48" s="1106">
        <f t="shared" si="25"/>
        <v>689.04054054054052</v>
      </c>
      <c r="R48" s="1397"/>
      <c r="S48" s="1398"/>
      <c r="T48" s="337" t="s">
        <v>369</v>
      </c>
      <c r="U48" s="1104">
        <f>IF(U46=0,0,U47/U46)</f>
        <v>0</v>
      </c>
      <c r="V48" s="1105">
        <f t="shared" ref="V48:AF48" si="26">IF(V46=0,0,V47/V46)</f>
        <v>0</v>
      </c>
      <c r="W48" s="1105">
        <f t="shared" si="26"/>
        <v>1162.0774985612891</v>
      </c>
      <c r="X48" s="1105">
        <f t="shared" si="26"/>
        <v>0</v>
      </c>
      <c r="Y48" s="1105">
        <f t="shared" si="26"/>
        <v>0</v>
      </c>
      <c r="Z48" s="1105">
        <f t="shared" si="26"/>
        <v>0</v>
      </c>
      <c r="AA48" s="1105">
        <f t="shared" si="26"/>
        <v>1060.5595068752964</v>
      </c>
      <c r="AB48" s="1105">
        <f t="shared" si="26"/>
        <v>0</v>
      </c>
      <c r="AC48" s="1105">
        <f t="shared" si="26"/>
        <v>0</v>
      </c>
      <c r="AD48" s="1105">
        <f t="shared" si="26"/>
        <v>0</v>
      </c>
      <c r="AE48" s="1105">
        <f t="shared" si="26"/>
        <v>0</v>
      </c>
      <c r="AF48" s="1106">
        <f t="shared" si="26"/>
        <v>689.04054054054052</v>
      </c>
      <c r="AH48" s="205">
        <f>IF(AH46=0,"－",AH47/AH46)</f>
        <v>979.79165164732183</v>
      </c>
      <c r="AI48" s="320">
        <f t="shared" si="17"/>
        <v>979.79165164732183</v>
      </c>
      <c r="AJ48" s="204"/>
      <c r="AK48" s="204"/>
    </row>
    <row r="49" spans="1:37" ht="13.5" customHeight="1" x14ac:dyDescent="0.15">
      <c r="B49" s="1397"/>
      <c r="C49" s="1396">
        <v>2</v>
      </c>
      <c r="D49" s="332" t="s">
        <v>171</v>
      </c>
      <c r="E49" s="1098">
        <v>19</v>
      </c>
      <c r="F49" s="1099">
        <v>17</v>
      </c>
      <c r="G49" s="1099">
        <v>29</v>
      </c>
      <c r="H49" s="1099">
        <v>12</v>
      </c>
      <c r="I49" s="1099">
        <v>20</v>
      </c>
      <c r="J49" s="1099">
        <v>18</v>
      </c>
      <c r="K49" s="1099">
        <v>17</v>
      </c>
      <c r="L49" s="1099">
        <v>6</v>
      </c>
      <c r="M49" s="1099">
        <v>4</v>
      </c>
      <c r="N49" s="1099">
        <v>5</v>
      </c>
      <c r="O49" s="1099">
        <v>5</v>
      </c>
      <c r="P49" s="1100">
        <v>21</v>
      </c>
      <c r="R49" s="1397"/>
      <c r="S49" s="1396">
        <v>2</v>
      </c>
      <c r="T49" s="332" t="s">
        <v>366</v>
      </c>
      <c r="U49" s="1098">
        <f t="shared" ref="U49:AF51" si="27">E22+E49+U22</f>
        <v>59</v>
      </c>
      <c r="V49" s="1099">
        <f t="shared" si="27"/>
        <v>71</v>
      </c>
      <c r="W49" s="1099">
        <f t="shared" si="27"/>
        <v>87</v>
      </c>
      <c r="X49" s="1099">
        <f t="shared" si="27"/>
        <v>42</v>
      </c>
      <c r="Y49" s="1099">
        <f t="shared" si="27"/>
        <v>63</v>
      </c>
      <c r="Z49" s="1099">
        <f t="shared" si="27"/>
        <v>78</v>
      </c>
      <c r="AA49" s="1099">
        <f t="shared" si="27"/>
        <v>57</v>
      </c>
      <c r="AB49" s="1099">
        <f t="shared" si="27"/>
        <v>42</v>
      </c>
      <c r="AC49" s="1099">
        <f t="shared" si="27"/>
        <v>20</v>
      </c>
      <c r="AD49" s="1099">
        <f t="shared" si="27"/>
        <v>30</v>
      </c>
      <c r="AE49" s="1099">
        <f t="shared" si="27"/>
        <v>39</v>
      </c>
      <c r="AF49" s="1100">
        <f t="shared" si="27"/>
        <v>78</v>
      </c>
      <c r="AH49" s="206">
        <f>SUM(U49:AG49)</f>
        <v>666</v>
      </c>
      <c r="AI49" s="320">
        <f t="shared" si="17"/>
        <v>666</v>
      </c>
      <c r="AJ49" s="204"/>
      <c r="AK49" s="204">
        <f t="shared" si="18"/>
        <v>-666</v>
      </c>
    </row>
    <row r="50" spans="1:37" ht="13.5" customHeight="1" x14ac:dyDescent="0.15">
      <c r="B50" s="1397"/>
      <c r="C50" s="1397"/>
      <c r="D50" s="335" t="s">
        <v>169</v>
      </c>
      <c r="E50" s="1190">
        <v>7946.5</v>
      </c>
      <c r="F50" s="1191">
        <v>7193.8999999999987</v>
      </c>
      <c r="G50" s="1191">
        <v>12053.5</v>
      </c>
      <c r="H50" s="1191">
        <v>5029.2</v>
      </c>
      <c r="I50" s="1191">
        <v>8292.4</v>
      </c>
      <c r="J50" s="1191">
        <v>7628.6</v>
      </c>
      <c r="K50" s="1191">
        <v>7301.6999999999989</v>
      </c>
      <c r="L50" s="1191">
        <v>2523.1999999999998</v>
      </c>
      <c r="M50" s="1191">
        <v>1636.4</v>
      </c>
      <c r="N50" s="1191">
        <v>2015.1999999999998</v>
      </c>
      <c r="O50" s="1191">
        <v>2088.9</v>
      </c>
      <c r="P50" s="1192">
        <v>9280.7999999999993</v>
      </c>
      <c r="R50" s="1397"/>
      <c r="S50" s="1397"/>
      <c r="T50" s="335" t="s">
        <v>367</v>
      </c>
      <c r="U50" s="1190">
        <f t="shared" si="27"/>
        <v>23856.5</v>
      </c>
      <c r="V50" s="1191">
        <f t="shared" si="27"/>
        <v>29511.9</v>
      </c>
      <c r="W50" s="1191">
        <f t="shared" si="27"/>
        <v>35500.300000000003</v>
      </c>
      <c r="X50" s="1191">
        <f t="shared" si="27"/>
        <v>17377.5</v>
      </c>
      <c r="Y50" s="1191">
        <f t="shared" si="27"/>
        <v>25572</v>
      </c>
      <c r="Z50" s="1191">
        <f t="shared" si="27"/>
        <v>31450.6</v>
      </c>
      <c r="AA50" s="1191">
        <f t="shared" si="27"/>
        <v>23686.5</v>
      </c>
      <c r="AB50" s="1191">
        <f t="shared" si="27"/>
        <v>17680.7</v>
      </c>
      <c r="AC50" s="1191">
        <f t="shared" si="27"/>
        <v>8277.5</v>
      </c>
      <c r="AD50" s="1191">
        <f t="shared" si="27"/>
        <v>12534.600000000002</v>
      </c>
      <c r="AE50" s="1191">
        <f t="shared" si="27"/>
        <v>16169.099999999999</v>
      </c>
      <c r="AF50" s="1192">
        <f t="shared" si="27"/>
        <v>32034.7</v>
      </c>
      <c r="AH50" s="203">
        <f>SUM(U50:AG50)</f>
        <v>273651.90000000002</v>
      </c>
      <c r="AI50" s="320">
        <f t="shared" si="17"/>
        <v>273651.90000000002</v>
      </c>
      <c r="AJ50" s="204"/>
      <c r="AK50" s="204">
        <f t="shared" si="18"/>
        <v>-273651.90000000002</v>
      </c>
    </row>
    <row r="51" spans="1:37" ht="13.5" customHeight="1" x14ac:dyDescent="0.15">
      <c r="B51" s="1397"/>
      <c r="C51" s="1397"/>
      <c r="D51" s="335" t="s">
        <v>170</v>
      </c>
      <c r="E51" s="1101">
        <v>7491780</v>
      </c>
      <c r="F51" s="1102">
        <v>6492134</v>
      </c>
      <c r="G51" s="1102">
        <v>11563796</v>
      </c>
      <c r="H51" s="1102">
        <v>5016939</v>
      </c>
      <c r="I51" s="1102">
        <v>8004375</v>
      </c>
      <c r="J51" s="1102">
        <v>7290701</v>
      </c>
      <c r="K51" s="1102">
        <v>6918287</v>
      </c>
      <c r="L51" s="1102">
        <v>2467837</v>
      </c>
      <c r="M51" s="1102">
        <v>1493086</v>
      </c>
      <c r="N51" s="1102">
        <v>1572255</v>
      </c>
      <c r="O51" s="1102">
        <v>1585143</v>
      </c>
      <c r="P51" s="1103">
        <v>6311321</v>
      </c>
      <c r="R51" s="1397"/>
      <c r="S51" s="1397"/>
      <c r="T51" s="335" t="s">
        <v>368</v>
      </c>
      <c r="U51" s="1101">
        <f t="shared" si="27"/>
        <v>21107711</v>
      </c>
      <c r="V51" s="1102">
        <f t="shared" si="27"/>
        <v>24799989</v>
      </c>
      <c r="W51" s="1102">
        <f t="shared" si="27"/>
        <v>31541368</v>
      </c>
      <c r="X51" s="1102">
        <f t="shared" si="27"/>
        <v>17101230</v>
      </c>
      <c r="Y51" s="1102">
        <f t="shared" si="27"/>
        <v>21514943</v>
      </c>
      <c r="Z51" s="1102">
        <f t="shared" si="27"/>
        <v>27075408</v>
      </c>
      <c r="AA51" s="1102">
        <f t="shared" si="27"/>
        <v>20324691</v>
      </c>
      <c r="AB51" s="1102">
        <f t="shared" si="27"/>
        <v>16318952</v>
      </c>
      <c r="AC51" s="1102">
        <f t="shared" si="27"/>
        <v>5997950</v>
      </c>
      <c r="AD51" s="1102">
        <f t="shared" si="27"/>
        <v>9418658</v>
      </c>
      <c r="AE51" s="1102">
        <f t="shared" si="27"/>
        <v>11513111</v>
      </c>
      <c r="AF51" s="1103">
        <f t="shared" si="27"/>
        <v>20887763</v>
      </c>
      <c r="AH51" s="203">
        <f>SUM(U51:AF51)</f>
        <v>227601774</v>
      </c>
      <c r="AI51" s="320">
        <f t="shared" si="17"/>
        <v>227601774</v>
      </c>
      <c r="AJ51" s="204"/>
      <c r="AK51" s="204">
        <f t="shared" si="18"/>
        <v>-227601774</v>
      </c>
    </row>
    <row r="52" spans="1:37" ht="15.6" customHeight="1" x14ac:dyDescent="0.15">
      <c r="B52" s="1397"/>
      <c r="C52" s="1398"/>
      <c r="D52" s="337" t="s">
        <v>172</v>
      </c>
      <c r="E52" s="1104">
        <f t="shared" ref="E52:P52" si="28">IF(E50 = 0, 0, E51/E50)</f>
        <v>942.77732334990242</v>
      </c>
      <c r="F52" s="1105">
        <f t="shared" si="28"/>
        <v>902.44985334797548</v>
      </c>
      <c r="G52" s="1105">
        <f t="shared" si="28"/>
        <v>959.37246442941887</v>
      </c>
      <c r="H52" s="1105">
        <f t="shared" si="28"/>
        <v>997.56203769983301</v>
      </c>
      <c r="I52" s="1105">
        <f t="shared" si="28"/>
        <v>965.26638850031361</v>
      </c>
      <c r="J52" s="1105">
        <f t="shared" si="28"/>
        <v>955.70628948955243</v>
      </c>
      <c r="K52" s="1105">
        <f t="shared" si="28"/>
        <v>947.48989961241921</v>
      </c>
      <c r="L52" s="1105">
        <f t="shared" si="28"/>
        <v>978.05841788205464</v>
      </c>
      <c r="M52" s="1105">
        <f t="shared" si="28"/>
        <v>912.42116841847951</v>
      </c>
      <c r="N52" s="1105">
        <f t="shared" si="28"/>
        <v>780.19799523620486</v>
      </c>
      <c r="O52" s="1105">
        <f t="shared" si="28"/>
        <v>758.84101680310209</v>
      </c>
      <c r="P52" s="1106">
        <f t="shared" si="28"/>
        <v>680.04062149814672</v>
      </c>
      <c r="R52" s="1397"/>
      <c r="S52" s="1398"/>
      <c r="T52" s="337" t="s">
        <v>369</v>
      </c>
      <c r="U52" s="1104">
        <f>IF(U50=0,0,U51/U50)</f>
        <v>884.7781946220108</v>
      </c>
      <c r="V52" s="1105">
        <f t="shared" ref="V52:AF52" si="29">IF(V50=0,0,V51/V50)</f>
        <v>840.33860917121569</v>
      </c>
      <c r="W52" s="1105">
        <f t="shared" si="29"/>
        <v>888.4817311403001</v>
      </c>
      <c r="X52" s="1105">
        <f t="shared" si="29"/>
        <v>984.10185584807937</v>
      </c>
      <c r="Y52" s="1105">
        <f t="shared" si="29"/>
        <v>841.34768496793367</v>
      </c>
      <c r="Z52" s="1105">
        <f t="shared" si="29"/>
        <v>860.88685112525684</v>
      </c>
      <c r="AA52" s="1105">
        <f t="shared" si="29"/>
        <v>858.07067316826044</v>
      </c>
      <c r="AB52" s="1105">
        <f t="shared" si="29"/>
        <v>922.98110368933351</v>
      </c>
      <c r="AC52" s="1105">
        <f t="shared" si="29"/>
        <v>724.60887949260041</v>
      </c>
      <c r="AD52" s="1105">
        <f t="shared" si="29"/>
        <v>751.4127295645651</v>
      </c>
      <c r="AE52" s="1105">
        <f t="shared" si="29"/>
        <v>712.04402223995157</v>
      </c>
      <c r="AF52" s="1106">
        <f t="shared" si="29"/>
        <v>652.0355427083756</v>
      </c>
      <c r="AH52" s="205">
        <f>IF(AH50=0,"－",AH51/AH50)</f>
        <v>831.72005748909464</v>
      </c>
      <c r="AI52" s="320">
        <f t="shared" si="17"/>
        <v>831.72005748909464</v>
      </c>
      <c r="AJ52" s="204"/>
      <c r="AK52" s="204"/>
    </row>
    <row r="53" spans="1:37" ht="13.5" customHeight="1" x14ac:dyDescent="0.15">
      <c r="B53" s="1397"/>
      <c r="C53" s="1396">
        <v>1</v>
      </c>
      <c r="D53" s="332" t="s">
        <v>171</v>
      </c>
      <c r="E53" s="1098">
        <v>4</v>
      </c>
      <c r="F53" s="1099">
        <v>6</v>
      </c>
      <c r="G53" s="1099">
        <v>4</v>
      </c>
      <c r="H53" s="1099">
        <v>1</v>
      </c>
      <c r="I53" s="1099">
        <v>0</v>
      </c>
      <c r="J53" s="1099">
        <v>8</v>
      </c>
      <c r="K53" s="1099">
        <v>6</v>
      </c>
      <c r="L53" s="1099">
        <v>2</v>
      </c>
      <c r="M53" s="1099">
        <v>1</v>
      </c>
      <c r="N53" s="1099">
        <v>0</v>
      </c>
      <c r="O53" s="1099">
        <v>4</v>
      </c>
      <c r="P53" s="1100">
        <v>13</v>
      </c>
      <c r="R53" s="1397"/>
      <c r="S53" s="1396">
        <v>1</v>
      </c>
      <c r="T53" s="332" t="s">
        <v>366</v>
      </c>
      <c r="U53" s="1098">
        <f t="shared" ref="U53:AF55" si="30">E26+E53+U26</f>
        <v>97</v>
      </c>
      <c r="V53" s="1099">
        <f t="shared" si="30"/>
        <v>76</v>
      </c>
      <c r="W53" s="1099">
        <f t="shared" si="30"/>
        <v>101</v>
      </c>
      <c r="X53" s="1099">
        <f t="shared" si="30"/>
        <v>63</v>
      </c>
      <c r="Y53" s="1099">
        <f t="shared" si="30"/>
        <v>111</v>
      </c>
      <c r="Z53" s="1099">
        <f t="shared" si="30"/>
        <v>121</v>
      </c>
      <c r="AA53" s="1099">
        <f t="shared" si="30"/>
        <v>124</v>
      </c>
      <c r="AB53" s="1099">
        <f t="shared" si="30"/>
        <v>64</v>
      </c>
      <c r="AC53" s="1099">
        <f t="shared" si="30"/>
        <v>41</v>
      </c>
      <c r="AD53" s="1099">
        <f t="shared" si="30"/>
        <v>82</v>
      </c>
      <c r="AE53" s="1099">
        <f t="shared" si="30"/>
        <v>110</v>
      </c>
      <c r="AF53" s="1100">
        <f t="shared" si="30"/>
        <v>144</v>
      </c>
      <c r="AH53" s="206">
        <f>SUM(U53:AG53)</f>
        <v>1134</v>
      </c>
      <c r="AI53" s="320">
        <f t="shared" si="17"/>
        <v>1134</v>
      </c>
      <c r="AJ53" s="204"/>
      <c r="AK53" s="204">
        <f t="shared" si="18"/>
        <v>-1134</v>
      </c>
    </row>
    <row r="54" spans="1:37" ht="13.5" customHeight="1" x14ac:dyDescent="0.15">
      <c r="B54" s="1397"/>
      <c r="C54" s="1397"/>
      <c r="D54" s="335" t="s">
        <v>169</v>
      </c>
      <c r="E54" s="1190">
        <v>1461.2</v>
      </c>
      <c r="F54" s="1191">
        <v>2361.6</v>
      </c>
      <c r="G54" s="1191">
        <v>1436</v>
      </c>
      <c r="H54" s="1191">
        <v>349.4</v>
      </c>
      <c r="I54" s="1191">
        <v>0</v>
      </c>
      <c r="J54" s="1191">
        <v>2969.2</v>
      </c>
      <c r="K54" s="1191">
        <v>2161.8000000000002</v>
      </c>
      <c r="L54" s="1191">
        <v>883.6</v>
      </c>
      <c r="M54" s="1191">
        <v>389</v>
      </c>
      <c r="N54" s="1191">
        <v>0</v>
      </c>
      <c r="O54" s="1191">
        <v>1585.1</v>
      </c>
      <c r="P54" s="1192">
        <v>5065.3999999999996</v>
      </c>
      <c r="R54" s="1397"/>
      <c r="S54" s="1397"/>
      <c r="T54" s="335" t="s">
        <v>367</v>
      </c>
      <c r="U54" s="1190">
        <f t="shared" si="30"/>
        <v>29051.899999999998</v>
      </c>
      <c r="V54" s="1191">
        <f t="shared" si="30"/>
        <v>22697.8</v>
      </c>
      <c r="W54" s="1191">
        <f t="shared" si="30"/>
        <v>28442.9</v>
      </c>
      <c r="X54" s="1191">
        <f t="shared" si="30"/>
        <v>18210.599999999999</v>
      </c>
      <c r="Y54" s="1191">
        <f t="shared" si="30"/>
        <v>31240.300000000003</v>
      </c>
      <c r="Z54" s="1191">
        <f t="shared" si="30"/>
        <v>35094.5</v>
      </c>
      <c r="AA54" s="1191">
        <f t="shared" si="30"/>
        <v>34706.300000000003</v>
      </c>
      <c r="AB54" s="1191">
        <f t="shared" si="30"/>
        <v>19248.2</v>
      </c>
      <c r="AC54" s="1191">
        <f t="shared" si="30"/>
        <v>11840.400000000001</v>
      </c>
      <c r="AD54" s="1191">
        <f t="shared" si="30"/>
        <v>24902.600000000002</v>
      </c>
      <c r="AE54" s="1191">
        <f t="shared" si="30"/>
        <v>34020.200000000004</v>
      </c>
      <c r="AF54" s="1192">
        <f t="shared" si="30"/>
        <v>44973.599999999999</v>
      </c>
      <c r="AH54" s="203">
        <f>SUM(U54:AG54)</f>
        <v>334429.3</v>
      </c>
      <c r="AI54" s="320">
        <f t="shared" si="17"/>
        <v>334429.3</v>
      </c>
      <c r="AJ54" s="204"/>
      <c r="AK54" s="204">
        <f t="shared" si="18"/>
        <v>-334429.3</v>
      </c>
    </row>
    <row r="55" spans="1:37" ht="13.5" customHeight="1" x14ac:dyDescent="0.15">
      <c r="B55" s="1397"/>
      <c r="C55" s="1397"/>
      <c r="D55" s="335" t="s">
        <v>170</v>
      </c>
      <c r="E55" s="1101">
        <v>824829</v>
      </c>
      <c r="F55" s="1102">
        <v>1286402</v>
      </c>
      <c r="G55" s="1102">
        <v>1010292</v>
      </c>
      <c r="H55" s="1102">
        <v>298108</v>
      </c>
      <c r="I55" s="1102">
        <v>0</v>
      </c>
      <c r="J55" s="1102">
        <v>1709430</v>
      </c>
      <c r="K55" s="1102">
        <v>1526613</v>
      </c>
      <c r="L55" s="1102">
        <v>569429</v>
      </c>
      <c r="M55" s="1102">
        <v>168468</v>
      </c>
      <c r="N55" s="1102">
        <v>0</v>
      </c>
      <c r="O55" s="1102">
        <v>1058748</v>
      </c>
      <c r="P55" s="1103">
        <v>3028340</v>
      </c>
      <c r="R55" s="1397"/>
      <c r="S55" s="1397"/>
      <c r="T55" s="335" t="s">
        <v>368</v>
      </c>
      <c r="U55" s="1101">
        <f t="shared" si="30"/>
        <v>17282672</v>
      </c>
      <c r="V55" s="1102">
        <f t="shared" si="30"/>
        <v>12740342</v>
      </c>
      <c r="W55" s="1102">
        <f t="shared" si="30"/>
        <v>18791653</v>
      </c>
      <c r="X55" s="1102">
        <f t="shared" si="30"/>
        <v>12313695</v>
      </c>
      <c r="Y55" s="1102">
        <f t="shared" si="30"/>
        <v>16547376</v>
      </c>
      <c r="Z55" s="1102">
        <f t="shared" si="30"/>
        <v>19850296</v>
      </c>
      <c r="AA55" s="1102">
        <f t="shared" si="30"/>
        <v>19374998</v>
      </c>
      <c r="AB55" s="1102">
        <f t="shared" si="30"/>
        <v>10238332</v>
      </c>
      <c r="AC55" s="1102">
        <f t="shared" si="30"/>
        <v>5084884</v>
      </c>
      <c r="AD55" s="1102">
        <f t="shared" si="30"/>
        <v>13890203</v>
      </c>
      <c r="AE55" s="1102">
        <f t="shared" si="30"/>
        <v>18522770</v>
      </c>
      <c r="AF55" s="1103">
        <f t="shared" si="30"/>
        <v>25409186</v>
      </c>
      <c r="AH55" s="203">
        <f>SUM(U55:AF55)</f>
        <v>190046407</v>
      </c>
      <c r="AI55" s="320">
        <f t="shared" si="17"/>
        <v>190046407</v>
      </c>
      <c r="AJ55" s="204"/>
      <c r="AK55" s="204">
        <f t="shared" si="18"/>
        <v>-190046407</v>
      </c>
    </row>
    <row r="56" spans="1:37" ht="15.6" customHeight="1" x14ac:dyDescent="0.15">
      <c r="B56" s="1397"/>
      <c r="C56" s="1398"/>
      <c r="D56" s="337" t="s">
        <v>172</v>
      </c>
      <c r="E56" s="1104">
        <f t="shared" ref="E56:P56" si="31">IF(E54=0,0,E55/E54)</f>
        <v>564.48740761018337</v>
      </c>
      <c r="F56" s="1105">
        <f>IF(F54=0,0,F55/F54)</f>
        <v>544.71629403794043</v>
      </c>
      <c r="G56" s="1105">
        <f t="shared" si="31"/>
        <v>703.54596100278548</v>
      </c>
      <c r="H56" s="1105">
        <f t="shared" si="31"/>
        <v>853.19977103606186</v>
      </c>
      <c r="I56" s="1105">
        <f t="shared" si="31"/>
        <v>0</v>
      </c>
      <c r="J56" s="1105">
        <f t="shared" si="31"/>
        <v>575.72073285733529</v>
      </c>
      <c r="K56" s="1105">
        <f t="shared" si="31"/>
        <v>706.1767971135165</v>
      </c>
      <c r="L56" s="1105">
        <f t="shared" si="31"/>
        <v>644.44205522861023</v>
      </c>
      <c r="M56" s="1105">
        <f t="shared" si="31"/>
        <v>433.07969151670949</v>
      </c>
      <c r="N56" s="1105">
        <f t="shared" si="31"/>
        <v>0</v>
      </c>
      <c r="O56" s="1105">
        <f t="shared" si="31"/>
        <v>667.93766954766261</v>
      </c>
      <c r="P56" s="1106">
        <f t="shared" si="31"/>
        <v>597.84814624708815</v>
      </c>
      <c r="R56" s="1397"/>
      <c r="S56" s="1398"/>
      <c r="T56" s="337" t="s">
        <v>369</v>
      </c>
      <c r="U56" s="1104">
        <f>IF(U54=0,0,U55/U54)</f>
        <v>594.88955971898577</v>
      </c>
      <c r="V56" s="1105">
        <f t="shared" ref="V56:AF56" si="32">IF(V54=0,0,V55/V54)</f>
        <v>561.30294565993177</v>
      </c>
      <c r="W56" s="1105">
        <f t="shared" si="32"/>
        <v>660.67992363647863</v>
      </c>
      <c r="X56" s="1105">
        <f t="shared" si="32"/>
        <v>676.18282758393468</v>
      </c>
      <c r="Y56" s="1105">
        <f t="shared" si="32"/>
        <v>529.68044481006905</v>
      </c>
      <c r="Z56" s="1105">
        <f t="shared" si="32"/>
        <v>565.62412913704429</v>
      </c>
      <c r="AA56" s="1105">
        <f t="shared" si="32"/>
        <v>558.25593624212308</v>
      </c>
      <c r="AB56" s="1105">
        <f t="shared" si="32"/>
        <v>531.91113974293694</v>
      </c>
      <c r="AC56" s="1105">
        <f t="shared" si="32"/>
        <v>429.45204553900203</v>
      </c>
      <c r="AD56" s="1105">
        <f t="shared" si="32"/>
        <v>557.78123569426475</v>
      </c>
      <c r="AE56" s="1105">
        <f t="shared" si="32"/>
        <v>544.46387734346058</v>
      </c>
      <c r="AF56" s="1106">
        <f t="shared" si="32"/>
        <v>564.98003273031293</v>
      </c>
      <c r="AH56" s="205">
        <f>IF(AH54=0,"－",AH55/AH54)</f>
        <v>568.27080342541763</v>
      </c>
      <c r="AI56" s="320">
        <f t="shared" si="17"/>
        <v>568.27080342541763</v>
      </c>
      <c r="AJ56" s="204"/>
      <c r="AK56" s="204"/>
    </row>
    <row r="57" spans="1:37" ht="13.5" customHeight="1" x14ac:dyDescent="0.15">
      <c r="B57" s="1397"/>
      <c r="C57" s="1396" t="s">
        <v>14</v>
      </c>
      <c r="D57" s="332" t="s">
        <v>171</v>
      </c>
      <c r="E57" s="1098">
        <f t="shared" ref="E57:P58" si="33">E37+E41+E45+E49+E53</f>
        <v>23</v>
      </c>
      <c r="F57" s="1099">
        <f>F37+F41+F45+F49+F53</f>
        <v>23</v>
      </c>
      <c r="G57" s="1099">
        <f>G37+G41+G45+G49+G53</f>
        <v>33</v>
      </c>
      <c r="H57" s="1099">
        <f>H37+H41+H45+H49+H53</f>
        <v>13</v>
      </c>
      <c r="I57" s="1099">
        <f t="shared" si="33"/>
        <v>20</v>
      </c>
      <c r="J57" s="1099">
        <f t="shared" si="33"/>
        <v>26</v>
      </c>
      <c r="K57" s="1099">
        <f t="shared" si="33"/>
        <v>23</v>
      </c>
      <c r="L57" s="1099">
        <f t="shared" si="33"/>
        <v>8</v>
      </c>
      <c r="M57" s="1099">
        <f t="shared" si="33"/>
        <v>5</v>
      </c>
      <c r="N57" s="1099">
        <f t="shared" si="33"/>
        <v>5</v>
      </c>
      <c r="O57" s="1099">
        <f t="shared" si="33"/>
        <v>9</v>
      </c>
      <c r="P57" s="1100">
        <f t="shared" si="33"/>
        <v>35</v>
      </c>
      <c r="R57" s="1397"/>
      <c r="S57" s="1396" t="s">
        <v>344</v>
      </c>
      <c r="T57" s="332" t="s">
        <v>366</v>
      </c>
      <c r="U57" s="1098">
        <f t="shared" ref="U57:AF59" si="34">U37+U41+U45+U49+U53</f>
        <v>156</v>
      </c>
      <c r="V57" s="1099">
        <f t="shared" si="34"/>
        <v>147</v>
      </c>
      <c r="W57" s="1099">
        <f t="shared" si="34"/>
        <v>189</v>
      </c>
      <c r="X57" s="1099">
        <f t="shared" si="34"/>
        <v>105</v>
      </c>
      <c r="Y57" s="1099">
        <f t="shared" si="34"/>
        <v>174</v>
      </c>
      <c r="Z57" s="1099">
        <f t="shared" si="34"/>
        <v>199</v>
      </c>
      <c r="AA57" s="1099">
        <f t="shared" si="34"/>
        <v>182</v>
      </c>
      <c r="AB57" s="1099">
        <f t="shared" si="34"/>
        <v>106</v>
      </c>
      <c r="AC57" s="1099">
        <f t="shared" si="34"/>
        <v>61</v>
      </c>
      <c r="AD57" s="1099">
        <f>AD37+AD41+AD45+AD49+AD53</f>
        <v>112</v>
      </c>
      <c r="AE57" s="1099">
        <f>AE37+AE41+AE45+AE49+AE53</f>
        <v>149</v>
      </c>
      <c r="AF57" s="1100">
        <f>AF37+AF41+AF45+AF49+AF53</f>
        <v>223</v>
      </c>
      <c r="AH57" s="206">
        <f>AH37+AH41+AH45+AH49+AH53</f>
        <v>1803</v>
      </c>
      <c r="AI57" s="320">
        <f t="shared" si="17"/>
        <v>1803</v>
      </c>
      <c r="AJ57" s="204"/>
      <c r="AK57" s="204">
        <f t="shared" si="18"/>
        <v>-1803</v>
      </c>
    </row>
    <row r="58" spans="1:37" ht="13.5" customHeight="1" x14ac:dyDescent="0.15">
      <c r="B58" s="1397"/>
      <c r="C58" s="1397"/>
      <c r="D58" s="335" t="s">
        <v>169</v>
      </c>
      <c r="E58" s="1190">
        <f t="shared" si="33"/>
        <v>9407.7000000000007</v>
      </c>
      <c r="F58" s="1191">
        <f>F38+F42+F46+F50+F54</f>
        <v>9555.4999999999982</v>
      </c>
      <c r="G58" s="1191">
        <f t="shared" si="33"/>
        <v>13489.5</v>
      </c>
      <c r="H58" s="1191">
        <f t="shared" si="33"/>
        <v>5378.5999999999995</v>
      </c>
      <c r="I58" s="1191">
        <f t="shared" si="33"/>
        <v>8292.4</v>
      </c>
      <c r="J58" s="1191">
        <f t="shared" si="33"/>
        <v>10597.8</v>
      </c>
      <c r="K58" s="1191">
        <f t="shared" si="33"/>
        <v>9463.5</v>
      </c>
      <c r="L58" s="1191">
        <f t="shared" si="33"/>
        <v>3406.7999999999997</v>
      </c>
      <c r="M58" s="1191">
        <f t="shared" si="33"/>
        <v>2025.4</v>
      </c>
      <c r="N58" s="1191">
        <f t="shared" si="33"/>
        <v>2015.1999999999998</v>
      </c>
      <c r="O58" s="1191">
        <f t="shared" si="33"/>
        <v>3674</v>
      </c>
      <c r="P58" s="1192">
        <f>P38+P42+P46+P50+P54</f>
        <v>14790.199999999999</v>
      </c>
      <c r="R58" s="1397"/>
      <c r="S58" s="1397"/>
      <c r="T58" s="335" t="s">
        <v>367</v>
      </c>
      <c r="U58" s="1190">
        <f t="shared" si="34"/>
        <v>52908.399999999994</v>
      </c>
      <c r="V58" s="1191">
        <f t="shared" si="34"/>
        <v>52209.7</v>
      </c>
      <c r="W58" s="1191">
        <f t="shared" si="34"/>
        <v>64464.500000000007</v>
      </c>
      <c r="X58" s="1191">
        <f t="shared" si="34"/>
        <v>35588.1</v>
      </c>
      <c r="Y58" s="1191">
        <f t="shared" si="34"/>
        <v>56812.3</v>
      </c>
      <c r="Z58" s="1191">
        <f t="shared" si="34"/>
        <v>66545.100000000006</v>
      </c>
      <c r="AA58" s="1191">
        <f t="shared" si="34"/>
        <v>58814.600000000006</v>
      </c>
      <c r="AB58" s="1191">
        <f t="shared" si="34"/>
        <v>36928.9</v>
      </c>
      <c r="AC58" s="1191">
        <f t="shared" si="34"/>
        <v>20117.900000000001</v>
      </c>
      <c r="AD58" s="1191">
        <f>AD38+AD42+AD46+AD50+AD54</f>
        <v>37437.200000000004</v>
      </c>
      <c r="AE58" s="1191">
        <f t="shared" si="34"/>
        <v>50189.3</v>
      </c>
      <c r="AF58" s="1192">
        <f t="shared" si="34"/>
        <v>77452.3</v>
      </c>
      <c r="AH58" s="203">
        <f>AH38+AH42+AH46+AH50+AH54</f>
        <v>609468.30000000005</v>
      </c>
      <c r="AI58" s="320">
        <f t="shared" si="17"/>
        <v>609468.30000000005</v>
      </c>
      <c r="AJ58" s="204"/>
      <c r="AK58" s="204">
        <f t="shared" si="18"/>
        <v>-609468.30000000005</v>
      </c>
    </row>
    <row r="59" spans="1:37" ht="13.5" customHeight="1" x14ac:dyDescent="0.15">
      <c r="B59" s="1397"/>
      <c r="C59" s="1397"/>
      <c r="D59" s="335" t="s">
        <v>170</v>
      </c>
      <c r="E59" s="1101">
        <f>E39+E43+E47+E51+E55</f>
        <v>8316609</v>
      </c>
      <c r="F59" s="1102">
        <f t="shared" ref="F59:O59" si="35">F39+F43+F47+F51+F55</f>
        <v>7778536</v>
      </c>
      <c r="G59" s="1102">
        <f t="shared" si="35"/>
        <v>12574088</v>
      </c>
      <c r="H59" s="1102">
        <f t="shared" si="35"/>
        <v>5315047</v>
      </c>
      <c r="I59" s="1102">
        <f t="shared" si="35"/>
        <v>8004375</v>
      </c>
      <c r="J59" s="1102">
        <f t="shared" si="35"/>
        <v>9000131</v>
      </c>
      <c r="K59" s="1102">
        <f t="shared" si="35"/>
        <v>8444900</v>
      </c>
      <c r="L59" s="1102">
        <f>L39+L43+L47+L51+L55</f>
        <v>3037266</v>
      </c>
      <c r="M59" s="1102">
        <f t="shared" si="35"/>
        <v>1661554</v>
      </c>
      <c r="N59" s="1102">
        <f t="shared" si="35"/>
        <v>1572255</v>
      </c>
      <c r="O59" s="1102">
        <f t="shared" si="35"/>
        <v>2643891</v>
      </c>
      <c r="P59" s="1103">
        <f>P39+P43+P47+P51+P55</f>
        <v>9645595</v>
      </c>
      <c r="R59" s="1397"/>
      <c r="S59" s="1397"/>
      <c r="T59" s="335" t="s">
        <v>368</v>
      </c>
      <c r="U59" s="1101">
        <f t="shared" si="34"/>
        <v>38390383</v>
      </c>
      <c r="V59" s="1102">
        <f t="shared" si="34"/>
        <v>37540331</v>
      </c>
      <c r="W59" s="1102">
        <f t="shared" si="34"/>
        <v>50938812</v>
      </c>
      <c r="X59" s="1102">
        <f t="shared" si="34"/>
        <v>29414925</v>
      </c>
      <c r="Y59" s="1102">
        <f t="shared" si="34"/>
        <v>38062319</v>
      </c>
      <c r="Z59" s="1102">
        <f t="shared" si="34"/>
        <v>46925704</v>
      </c>
      <c r="AA59" s="1102">
        <f t="shared" si="34"/>
        <v>40147033</v>
      </c>
      <c r="AB59" s="1102">
        <f t="shared" si="34"/>
        <v>26557284</v>
      </c>
      <c r="AC59" s="1102">
        <f t="shared" si="34"/>
        <v>11082834</v>
      </c>
      <c r="AD59" s="1102">
        <f>AD39+AD43+AD47+AD51+AD55</f>
        <v>23308861</v>
      </c>
      <c r="AE59" s="1102">
        <f t="shared" si="34"/>
        <v>30035881</v>
      </c>
      <c r="AF59" s="1103">
        <f t="shared" si="34"/>
        <v>46602883</v>
      </c>
      <c r="AH59" s="203">
        <f>AH39+AH43+AH47+AH51+AH55</f>
        <v>419007250</v>
      </c>
      <c r="AI59" s="320">
        <f t="shared" si="17"/>
        <v>419007250</v>
      </c>
      <c r="AJ59" s="204"/>
      <c r="AK59" s="204">
        <f t="shared" si="18"/>
        <v>-419007250</v>
      </c>
    </row>
    <row r="60" spans="1:37" ht="15.6" customHeight="1" x14ac:dyDescent="0.15">
      <c r="B60" s="1398"/>
      <c r="C60" s="1398"/>
      <c r="D60" s="337" t="s">
        <v>172</v>
      </c>
      <c r="E60" s="1104">
        <f t="shared" ref="E60:O60" si="36">IF(E58=0,0,E59/E58)</f>
        <v>884.02149303230328</v>
      </c>
      <c r="F60" s="1105">
        <f t="shared" si="36"/>
        <v>814.03756998587221</v>
      </c>
      <c r="G60" s="1105">
        <f t="shared" si="36"/>
        <v>932.13892286593273</v>
      </c>
      <c r="H60" s="1105">
        <f t="shared" si="36"/>
        <v>988.18409995166041</v>
      </c>
      <c r="I60" s="1105">
        <f t="shared" si="36"/>
        <v>965.26638850031361</v>
      </c>
      <c r="J60" s="1105">
        <f t="shared" si="36"/>
        <v>849.24522070618434</v>
      </c>
      <c r="K60" s="1105">
        <f t="shared" si="36"/>
        <v>892.36540392032543</v>
      </c>
      <c r="L60" s="1105">
        <f t="shared" si="36"/>
        <v>891.53046847481517</v>
      </c>
      <c r="M60" s="1105">
        <f>IF(M58=0,0,M59/M58)</f>
        <v>820.35844771403174</v>
      </c>
      <c r="N60" s="1105">
        <f t="shared" si="36"/>
        <v>780.19799523620486</v>
      </c>
      <c r="O60" s="1105">
        <f t="shared" si="36"/>
        <v>719.62193794229722</v>
      </c>
      <c r="P60" s="1106">
        <f>IF(P58=0,0,P59/P58)</f>
        <v>652.16122838095498</v>
      </c>
      <c r="R60" s="1398"/>
      <c r="S60" s="1398"/>
      <c r="T60" s="337" t="s">
        <v>369</v>
      </c>
      <c r="U60" s="1104">
        <f>IF(U58=0,0,U59/U58)</f>
        <v>725.60090647231823</v>
      </c>
      <c r="V60" s="1105">
        <f t="shared" ref="V60:AF60" si="37">IF(V58=0,0,V59/V58)</f>
        <v>719.02981629850399</v>
      </c>
      <c r="W60" s="1105">
        <f t="shared" si="37"/>
        <v>790.18393069053502</v>
      </c>
      <c r="X60" s="1105">
        <f t="shared" si="37"/>
        <v>826.53822485606145</v>
      </c>
      <c r="Y60" s="1105">
        <f t="shared" si="37"/>
        <v>669.96616929784568</v>
      </c>
      <c r="Z60" s="1105">
        <f t="shared" si="37"/>
        <v>705.17144012106064</v>
      </c>
      <c r="AA60" s="1105">
        <f t="shared" si="37"/>
        <v>682.60318016274869</v>
      </c>
      <c r="AB60" s="1105">
        <f t="shared" si="37"/>
        <v>719.14635962620059</v>
      </c>
      <c r="AC60" s="1105">
        <f t="shared" si="37"/>
        <v>550.89417881588031</v>
      </c>
      <c r="AD60" s="1105">
        <f t="shared" si="37"/>
        <v>622.61229472289585</v>
      </c>
      <c r="AE60" s="1105">
        <f t="shared" si="37"/>
        <v>598.45188117786063</v>
      </c>
      <c r="AF60" s="1106">
        <f t="shared" si="37"/>
        <v>601.69785790738297</v>
      </c>
      <c r="AH60" s="205">
        <f>IF(AH58=0,"－",AH59/AH58)</f>
        <v>687.49638004142298</v>
      </c>
      <c r="AI60" s="320">
        <f t="shared" si="17"/>
        <v>687.49638004142298</v>
      </c>
      <c r="AJ60" s="204"/>
    </row>
    <row r="61" spans="1:37" ht="9" customHeight="1" x14ac:dyDescent="0.15">
      <c r="B61" s="407"/>
      <c r="C61" s="407"/>
      <c r="D61" s="407"/>
      <c r="E61" s="469"/>
      <c r="F61" s="469"/>
      <c r="G61" s="469"/>
      <c r="H61" s="469"/>
      <c r="I61" s="469"/>
      <c r="J61" s="469"/>
      <c r="K61" s="469"/>
      <c r="L61" s="469"/>
      <c r="M61" s="469"/>
      <c r="N61" s="469"/>
      <c r="O61" s="469"/>
      <c r="P61" s="469"/>
      <c r="R61" s="407"/>
      <c r="S61" s="407"/>
      <c r="T61" s="407"/>
      <c r="U61" s="469"/>
      <c r="V61" s="469"/>
      <c r="W61" s="469"/>
      <c r="X61" s="469"/>
      <c r="Y61" s="469"/>
      <c r="Z61" s="469"/>
      <c r="AA61" s="469"/>
      <c r="AB61" s="469"/>
      <c r="AC61" s="469"/>
      <c r="AD61" s="469"/>
      <c r="AE61" s="469"/>
      <c r="AF61" s="469"/>
    </row>
    <row r="62" spans="1:37" ht="9" customHeight="1" x14ac:dyDescent="0.15">
      <c r="B62" s="407"/>
      <c r="C62" s="407"/>
      <c r="D62" s="407"/>
      <c r="E62" s="469"/>
      <c r="F62" s="469"/>
      <c r="G62" s="469"/>
      <c r="H62" s="469"/>
      <c r="I62" s="469"/>
      <c r="J62" s="469"/>
      <c r="K62" s="469"/>
      <c r="L62" s="469"/>
      <c r="M62" s="469"/>
      <c r="N62" s="469"/>
      <c r="O62" s="469"/>
      <c r="P62" s="469"/>
      <c r="R62" s="407"/>
      <c r="S62" s="407"/>
      <c r="T62" s="407"/>
      <c r="U62" s="469"/>
      <c r="V62" s="469"/>
      <c r="W62" s="469"/>
      <c r="X62" s="469"/>
      <c r="Y62" s="469"/>
      <c r="Z62" s="469"/>
      <c r="AA62" s="469"/>
      <c r="AB62" s="469"/>
      <c r="AC62" s="469"/>
      <c r="AD62" s="469"/>
      <c r="AE62" s="469"/>
      <c r="AF62" s="469"/>
    </row>
    <row r="63" spans="1:37" x14ac:dyDescent="0.15">
      <c r="A63" s="1274" t="s">
        <v>555</v>
      </c>
      <c r="B63" s="1286"/>
      <c r="C63" s="1286"/>
      <c r="D63" s="1286"/>
      <c r="E63" s="1384"/>
      <c r="F63" s="1384"/>
      <c r="G63" s="1384"/>
      <c r="H63" s="1384"/>
      <c r="I63" s="1384"/>
      <c r="J63" s="1384"/>
      <c r="K63" s="1384"/>
      <c r="L63" s="1384"/>
      <c r="M63" s="1384"/>
      <c r="N63" s="1384"/>
      <c r="O63" s="1384"/>
      <c r="P63" s="1384"/>
      <c r="Q63" s="1243"/>
      <c r="R63" s="1274" t="s">
        <v>557</v>
      </c>
      <c r="S63" s="1384"/>
      <c r="T63" s="1384"/>
      <c r="U63" s="1384"/>
      <c r="V63" s="1384"/>
      <c r="W63" s="1384"/>
      <c r="X63" s="1384"/>
      <c r="Y63" s="1384"/>
      <c r="Z63" s="1384"/>
      <c r="AA63" s="1384"/>
      <c r="AB63" s="1384"/>
      <c r="AC63" s="1384"/>
      <c r="AD63" s="1384"/>
      <c r="AE63" s="1384"/>
      <c r="AF63" s="1384"/>
    </row>
  </sheetData>
  <mergeCells count="85">
    <mergeCell ref="AH35:AH36"/>
    <mergeCell ref="AF35:AF36"/>
    <mergeCell ref="R37:R60"/>
    <mergeCell ref="S37:S40"/>
    <mergeCell ref="S41:S44"/>
    <mergeCell ref="S45:S48"/>
    <mergeCell ref="S49:S52"/>
    <mergeCell ref="S53:S56"/>
    <mergeCell ref="S57:S60"/>
    <mergeCell ref="AB35:AB36"/>
    <mergeCell ref="AD35:AD36"/>
    <mergeCell ref="AE35:AE36"/>
    <mergeCell ref="X35:X36"/>
    <mergeCell ref="Y35:Y36"/>
    <mergeCell ref="Z35:Z36"/>
    <mergeCell ref="AA35:AA36"/>
    <mergeCell ref="R35:T36"/>
    <mergeCell ref="U35:U36"/>
    <mergeCell ref="V35:V36"/>
    <mergeCell ref="W35:W36"/>
    <mergeCell ref="AC35:AC36"/>
    <mergeCell ref="R10:R33"/>
    <mergeCell ref="S10:S13"/>
    <mergeCell ref="S14:S17"/>
    <mergeCell ref="S18:S21"/>
    <mergeCell ref="S22:S25"/>
    <mergeCell ref="S26:S29"/>
    <mergeCell ref="S30:S33"/>
    <mergeCell ref="AE7:AF7"/>
    <mergeCell ref="R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O7:P7"/>
    <mergeCell ref="B37:B60"/>
    <mergeCell ref="C37:C40"/>
    <mergeCell ref="C41:C44"/>
    <mergeCell ref="C45:C48"/>
    <mergeCell ref="C49:C52"/>
    <mergeCell ref="C53:C56"/>
    <mergeCell ref="P35:P36"/>
    <mergeCell ref="L35:L36"/>
    <mergeCell ref="O35:O36"/>
    <mergeCell ref="L8:L9"/>
    <mergeCell ref="M8:M9"/>
    <mergeCell ref="G8:G9"/>
    <mergeCell ref="H8:H9"/>
    <mergeCell ref="R63:AF63"/>
    <mergeCell ref="N8:N9"/>
    <mergeCell ref="O8:O9"/>
    <mergeCell ref="P8:P9"/>
    <mergeCell ref="C26:C29"/>
    <mergeCell ref="M35:M36"/>
    <mergeCell ref="N35:N36"/>
    <mergeCell ref="I8:I9"/>
    <mergeCell ref="C22:C25"/>
    <mergeCell ref="E8:E9"/>
    <mergeCell ref="F8:F9"/>
    <mergeCell ref="C30:C33"/>
    <mergeCell ref="J8:J9"/>
    <mergeCell ref="K8:K9"/>
    <mergeCell ref="B8:D9"/>
    <mergeCell ref="C10:C13"/>
    <mergeCell ref="A63:P63"/>
    <mergeCell ref="B10:B33"/>
    <mergeCell ref="C14:C17"/>
    <mergeCell ref="C18:C21"/>
    <mergeCell ref="H35:H36"/>
    <mergeCell ref="I35:I36"/>
    <mergeCell ref="J35:J36"/>
    <mergeCell ref="K35:K36"/>
    <mergeCell ref="C57:C60"/>
    <mergeCell ref="B35:D36"/>
    <mergeCell ref="E35:E36"/>
    <mergeCell ref="F35:F36"/>
    <mergeCell ref="G35:G36"/>
  </mergeCells>
  <phoneticPr fontId="2"/>
  <pageMargins left="0" right="0" top="0" bottom="0" header="0" footer="0"/>
  <pageSetup paperSize="9" scale="89" orientation="portrait" r:id="rId1"/>
  <headerFooter alignWithMargins="0"/>
  <colBreaks count="1" manualBreakCount="1">
    <brk id="16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5"/>
  </sheetPr>
  <dimension ref="A1:AH62"/>
  <sheetViews>
    <sheetView showGridLines="0" view="pageBreakPreview" topLeftCell="G4" zoomScale="70" zoomScaleNormal="100" zoomScaleSheetLayoutView="70" workbookViewId="0">
      <selection activeCell="S4" sqref="S4"/>
    </sheetView>
  </sheetViews>
  <sheetFormatPr defaultRowHeight="13.5" x14ac:dyDescent="0.15"/>
  <cols>
    <col min="1" max="3" width="2.625" customWidth="1"/>
    <col min="4" max="4" width="10.5" customWidth="1"/>
    <col min="5" max="16" width="8" customWidth="1"/>
    <col min="17" max="17" width="2.875" customWidth="1"/>
    <col min="18" max="18" width="3.5" customWidth="1"/>
    <col min="19" max="19" width="2.625" customWidth="1"/>
    <col min="20" max="20" width="10.5" customWidth="1"/>
    <col min="21" max="21" width="10.25" customWidth="1"/>
    <col min="22" max="33" width="8.125" customWidth="1"/>
  </cols>
  <sheetData>
    <row r="1" spans="1:33" ht="10.5" customHeight="1" x14ac:dyDescent="0.15"/>
    <row r="2" spans="1:33" ht="18.75" x14ac:dyDescent="0.2">
      <c r="B2" s="5" t="s">
        <v>311</v>
      </c>
      <c r="C2" s="5"/>
      <c r="S2" s="5"/>
      <c r="T2" s="5"/>
    </row>
    <row r="3" spans="1:33" ht="8.1" customHeight="1" x14ac:dyDescent="0.2">
      <c r="B3" s="5"/>
      <c r="C3" s="5"/>
      <c r="S3" s="5"/>
      <c r="T3" s="5"/>
    </row>
    <row r="4" spans="1:33" ht="18" customHeight="1" x14ac:dyDescent="0.2">
      <c r="B4" s="3"/>
      <c r="C4" s="3"/>
      <c r="D4" s="5" t="s">
        <v>312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3"/>
      <c r="T4" s="3"/>
      <c r="U4" s="5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1.25" customHeight="1" x14ac:dyDescent="0.15">
      <c r="A5" s="163"/>
      <c r="B5" s="163"/>
      <c r="C5" s="163"/>
      <c r="D5" s="3"/>
      <c r="E5" s="3"/>
      <c r="F5" s="3"/>
      <c r="G5" s="3"/>
      <c r="H5" s="3"/>
      <c r="I5" s="3"/>
      <c r="J5" s="3" t="s">
        <v>316</v>
      </c>
      <c r="K5" s="3"/>
      <c r="L5" s="3"/>
      <c r="M5" s="3"/>
      <c r="N5" s="3"/>
      <c r="O5" s="3"/>
      <c r="P5" s="3"/>
      <c r="Q5" s="163"/>
      <c r="R5" s="163"/>
      <c r="S5" s="163"/>
      <c r="T5" s="163"/>
      <c r="U5" s="3"/>
      <c r="V5" s="3"/>
      <c r="W5" s="3"/>
      <c r="X5" s="3"/>
      <c r="Y5" s="3"/>
      <c r="Z5" s="3"/>
      <c r="AA5" s="3" t="s">
        <v>316</v>
      </c>
      <c r="AB5" s="3"/>
      <c r="AC5" s="3"/>
      <c r="AD5" s="3"/>
      <c r="AE5" s="3"/>
      <c r="AF5" s="3"/>
      <c r="AG5" s="3"/>
    </row>
    <row r="6" spans="1:33" ht="7.5" customHeight="1" x14ac:dyDescent="0.15">
      <c r="A6" s="163"/>
      <c r="B6" s="164"/>
      <c r="C6" s="164"/>
      <c r="D6" s="180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446"/>
      <c r="P6" s="1447"/>
      <c r="Q6" s="163"/>
      <c r="R6" s="163"/>
      <c r="S6" s="164"/>
      <c r="T6" s="164"/>
      <c r="U6" s="180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446"/>
      <c r="AG6" s="1447"/>
    </row>
    <row r="7" spans="1:33" ht="13.15" customHeight="1" x14ac:dyDescent="0.15">
      <c r="A7" s="163"/>
      <c r="B7" s="1407" t="s">
        <v>234</v>
      </c>
      <c r="C7" s="1408"/>
      <c r="D7" s="1409"/>
      <c r="E7" s="1442" t="s">
        <v>224</v>
      </c>
      <c r="F7" s="1440" t="s">
        <v>225</v>
      </c>
      <c r="G7" s="1440" t="s">
        <v>87</v>
      </c>
      <c r="H7" s="1440" t="s">
        <v>88</v>
      </c>
      <c r="I7" s="1440" t="s">
        <v>89</v>
      </c>
      <c r="J7" s="1440" t="s">
        <v>90</v>
      </c>
      <c r="K7" s="1440" t="s">
        <v>91</v>
      </c>
      <c r="L7" s="1440" t="s">
        <v>92</v>
      </c>
      <c r="M7" s="1440" t="s">
        <v>93</v>
      </c>
      <c r="N7" s="1440" t="s">
        <v>226</v>
      </c>
      <c r="O7" s="1440" t="s">
        <v>227</v>
      </c>
      <c r="P7" s="1444" t="s">
        <v>228</v>
      </c>
      <c r="Q7" s="163"/>
      <c r="R7" s="163"/>
      <c r="S7" s="1407" t="s">
        <v>234</v>
      </c>
      <c r="T7" s="1408"/>
      <c r="U7" s="1409"/>
      <c r="V7" s="1442" t="s">
        <v>224</v>
      </c>
      <c r="W7" s="1440" t="s">
        <v>225</v>
      </c>
      <c r="X7" s="1440" t="s">
        <v>87</v>
      </c>
      <c r="Y7" s="1440" t="s">
        <v>88</v>
      </c>
      <c r="Z7" s="1440" t="s">
        <v>89</v>
      </c>
      <c r="AA7" s="1440" t="s">
        <v>90</v>
      </c>
      <c r="AB7" s="1440" t="s">
        <v>91</v>
      </c>
      <c r="AC7" s="1440" t="s">
        <v>92</v>
      </c>
      <c r="AD7" s="1440" t="s">
        <v>93</v>
      </c>
      <c r="AE7" s="1440" t="s">
        <v>226</v>
      </c>
      <c r="AF7" s="1440" t="s">
        <v>227</v>
      </c>
      <c r="AG7" s="1444" t="s">
        <v>228</v>
      </c>
    </row>
    <row r="8" spans="1:33" ht="13.15" customHeight="1" x14ac:dyDescent="0.15">
      <c r="A8" s="163"/>
      <c r="B8" s="1410"/>
      <c r="C8" s="1411"/>
      <c r="D8" s="1412"/>
      <c r="E8" s="1443"/>
      <c r="F8" s="1441"/>
      <c r="G8" s="1441"/>
      <c r="H8" s="1441"/>
      <c r="I8" s="1441"/>
      <c r="J8" s="1441"/>
      <c r="K8" s="1441"/>
      <c r="L8" s="1441"/>
      <c r="M8" s="1441"/>
      <c r="N8" s="1441"/>
      <c r="O8" s="1441"/>
      <c r="P8" s="1445"/>
      <c r="Q8" s="163"/>
      <c r="R8" s="163"/>
      <c r="S8" s="1410"/>
      <c r="T8" s="1411"/>
      <c r="U8" s="1412"/>
      <c r="V8" s="1443"/>
      <c r="W8" s="1441"/>
      <c r="X8" s="1441"/>
      <c r="Y8" s="1441"/>
      <c r="Z8" s="1441"/>
      <c r="AA8" s="1441"/>
      <c r="AB8" s="1441"/>
      <c r="AC8" s="1441"/>
      <c r="AD8" s="1441"/>
      <c r="AE8" s="1441"/>
      <c r="AF8" s="1441"/>
      <c r="AG8" s="1445"/>
    </row>
    <row r="9" spans="1:33" ht="13.5" customHeight="1" x14ac:dyDescent="0.15">
      <c r="A9" s="163"/>
      <c r="B9" s="1413" t="s">
        <v>314</v>
      </c>
      <c r="C9" s="1413">
        <v>5</v>
      </c>
      <c r="D9" s="174" t="s">
        <v>171</v>
      </c>
      <c r="E9" s="211">
        <v>0</v>
      </c>
      <c r="F9" s="212">
        <v>0</v>
      </c>
      <c r="G9" s="212">
        <v>0</v>
      </c>
      <c r="H9" s="212">
        <v>0</v>
      </c>
      <c r="I9" s="212">
        <v>0</v>
      </c>
      <c r="J9" s="212">
        <v>0</v>
      </c>
      <c r="K9" s="212">
        <v>0</v>
      </c>
      <c r="L9" s="212">
        <v>0</v>
      </c>
      <c r="M9" s="212">
        <v>0</v>
      </c>
      <c r="N9" s="212">
        <v>0</v>
      </c>
      <c r="O9" s="212">
        <v>0</v>
      </c>
      <c r="P9" s="276">
        <v>0</v>
      </c>
      <c r="Q9" s="168"/>
      <c r="R9" s="163"/>
      <c r="S9" s="1413" t="s">
        <v>342</v>
      </c>
      <c r="T9" s="1413">
        <v>5</v>
      </c>
      <c r="U9" s="174" t="s">
        <v>366</v>
      </c>
      <c r="V9" s="211">
        <v>0</v>
      </c>
      <c r="W9" s="212">
        <v>0</v>
      </c>
      <c r="X9" s="212">
        <v>0</v>
      </c>
      <c r="Y9" s="212">
        <v>0</v>
      </c>
      <c r="Z9" s="212">
        <v>0</v>
      </c>
      <c r="AA9" s="212">
        <v>0</v>
      </c>
      <c r="AB9" s="212">
        <v>0</v>
      </c>
      <c r="AC9" s="212">
        <v>0</v>
      </c>
      <c r="AD9" s="212">
        <v>0</v>
      </c>
      <c r="AE9" s="212">
        <v>0</v>
      </c>
      <c r="AF9" s="212">
        <v>0</v>
      </c>
      <c r="AG9" s="276">
        <v>0</v>
      </c>
    </row>
    <row r="10" spans="1:33" ht="13.5" customHeight="1" x14ac:dyDescent="0.15">
      <c r="A10" s="163"/>
      <c r="B10" s="1414"/>
      <c r="C10" s="1414"/>
      <c r="D10" s="176" t="s">
        <v>169</v>
      </c>
      <c r="E10" s="218">
        <v>0</v>
      </c>
      <c r="F10" s="209">
        <v>0</v>
      </c>
      <c r="G10" s="209">
        <v>0</v>
      </c>
      <c r="H10" s="209">
        <v>0</v>
      </c>
      <c r="I10" s="209">
        <v>0</v>
      </c>
      <c r="J10" s="209">
        <v>0</v>
      </c>
      <c r="K10" s="209">
        <v>0</v>
      </c>
      <c r="L10" s="209">
        <v>0</v>
      </c>
      <c r="M10" s="209">
        <v>0</v>
      </c>
      <c r="N10" s="209">
        <v>0</v>
      </c>
      <c r="O10" s="209">
        <v>0</v>
      </c>
      <c r="P10" s="217">
        <v>0</v>
      </c>
      <c r="Q10" s="163"/>
      <c r="R10" s="163"/>
      <c r="S10" s="1414"/>
      <c r="T10" s="1414"/>
      <c r="U10" s="176" t="s">
        <v>367</v>
      </c>
      <c r="V10" s="218">
        <v>0</v>
      </c>
      <c r="W10" s="209">
        <v>0</v>
      </c>
      <c r="X10" s="209">
        <v>0</v>
      </c>
      <c r="Y10" s="209">
        <v>0</v>
      </c>
      <c r="Z10" s="209">
        <v>0</v>
      </c>
      <c r="AA10" s="209">
        <v>0</v>
      </c>
      <c r="AB10" s="209">
        <v>0</v>
      </c>
      <c r="AC10" s="209">
        <v>0</v>
      </c>
      <c r="AD10" s="209">
        <v>0</v>
      </c>
      <c r="AE10" s="209">
        <v>0</v>
      </c>
      <c r="AF10" s="209">
        <v>0</v>
      </c>
      <c r="AG10" s="217">
        <v>0</v>
      </c>
    </row>
    <row r="11" spans="1:33" ht="13.5" customHeight="1" x14ac:dyDescent="0.15">
      <c r="A11" s="163"/>
      <c r="B11" s="1414"/>
      <c r="C11" s="1414"/>
      <c r="D11" s="176" t="s">
        <v>170</v>
      </c>
      <c r="E11" s="218">
        <v>0</v>
      </c>
      <c r="F11" s="209">
        <v>0</v>
      </c>
      <c r="G11" s="209">
        <v>0</v>
      </c>
      <c r="H11" s="209">
        <v>0</v>
      </c>
      <c r="I11" s="209">
        <v>0</v>
      </c>
      <c r="J11" s="209">
        <v>0</v>
      </c>
      <c r="K11" s="209">
        <v>0</v>
      </c>
      <c r="L11" s="209">
        <v>0</v>
      </c>
      <c r="M11" s="209">
        <v>0</v>
      </c>
      <c r="N11" s="209">
        <v>0</v>
      </c>
      <c r="O11" s="209">
        <v>0</v>
      </c>
      <c r="P11" s="217">
        <v>0</v>
      </c>
      <c r="Q11" s="163"/>
      <c r="R11" s="163"/>
      <c r="S11" s="1414"/>
      <c r="T11" s="1414"/>
      <c r="U11" s="176" t="s">
        <v>368</v>
      </c>
      <c r="V11" s="218">
        <v>0</v>
      </c>
      <c r="W11" s="209">
        <v>0</v>
      </c>
      <c r="X11" s="209">
        <v>0</v>
      </c>
      <c r="Y11" s="209">
        <v>0</v>
      </c>
      <c r="Z11" s="209">
        <v>0</v>
      </c>
      <c r="AA11" s="209">
        <v>0</v>
      </c>
      <c r="AB11" s="209">
        <v>0</v>
      </c>
      <c r="AC11" s="209">
        <v>0</v>
      </c>
      <c r="AD11" s="209">
        <v>0</v>
      </c>
      <c r="AE11" s="209">
        <v>0</v>
      </c>
      <c r="AF11" s="209">
        <v>0</v>
      </c>
      <c r="AG11" s="217">
        <v>0</v>
      </c>
    </row>
    <row r="12" spans="1:33" ht="15.6" customHeight="1" x14ac:dyDescent="0.15">
      <c r="A12" s="163"/>
      <c r="B12" s="1414"/>
      <c r="C12" s="1415"/>
      <c r="D12" s="179" t="s">
        <v>172</v>
      </c>
      <c r="E12" s="214">
        <f>IF(E10=0,0,E11/E10)</f>
        <v>0</v>
      </c>
      <c r="F12" s="215">
        <f t="shared" ref="F12:P12" si="0">IF(F10=0,0,F11/F10)</f>
        <v>0</v>
      </c>
      <c r="G12" s="215">
        <f t="shared" si="0"/>
        <v>0</v>
      </c>
      <c r="H12" s="215">
        <f t="shared" si="0"/>
        <v>0</v>
      </c>
      <c r="I12" s="215">
        <f t="shared" si="0"/>
        <v>0</v>
      </c>
      <c r="J12" s="215">
        <f t="shared" si="0"/>
        <v>0</v>
      </c>
      <c r="K12" s="215">
        <f t="shared" si="0"/>
        <v>0</v>
      </c>
      <c r="L12" s="215">
        <f t="shared" si="0"/>
        <v>0</v>
      </c>
      <c r="M12" s="215">
        <f t="shared" si="0"/>
        <v>0</v>
      </c>
      <c r="N12" s="215">
        <f t="shared" si="0"/>
        <v>0</v>
      </c>
      <c r="O12" s="215">
        <f t="shared" si="0"/>
        <v>0</v>
      </c>
      <c r="P12" s="277">
        <f t="shared" si="0"/>
        <v>0</v>
      </c>
      <c r="Q12" s="163"/>
      <c r="R12" s="163"/>
      <c r="S12" s="1414"/>
      <c r="T12" s="1415"/>
      <c r="U12" s="179" t="s">
        <v>369</v>
      </c>
      <c r="V12" s="214">
        <f>IF(V10=0,0,V11/V10)</f>
        <v>0</v>
      </c>
      <c r="W12" s="215">
        <f t="shared" ref="W12:AG12" si="1">IF(W10=0,0,W11/W10)</f>
        <v>0</v>
      </c>
      <c r="X12" s="215">
        <f t="shared" si="1"/>
        <v>0</v>
      </c>
      <c r="Y12" s="215">
        <f t="shared" si="1"/>
        <v>0</v>
      </c>
      <c r="Z12" s="215">
        <f t="shared" si="1"/>
        <v>0</v>
      </c>
      <c r="AA12" s="215">
        <f t="shared" si="1"/>
        <v>0</v>
      </c>
      <c r="AB12" s="215">
        <f t="shared" si="1"/>
        <v>0</v>
      </c>
      <c r="AC12" s="215">
        <f t="shared" si="1"/>
        <v>0</v>
      </c>
      <c r="AD12" s="215">
        <f t="shared" si="1"/>
        <v>0</v>
      </c>
      <c r="AE12" s="215">
        <f t="shared" si="1"/>
        <v>0</v>
      </c>
      <c r="AF12" s="215">
        <f t="shared" si="1"/>
        <v>0</v>
      </c>
      <c r="AG12" s="277">
        <f t="shared" si="1"/>
        <v>0</v>
      </c>
    </row>
    <row r="13" spans="1:33" ht="13.5" customHeight="1" x14ac:dyDescent="0.15">
      <c r="A13" s="163"/>
      <c r="B13" s="1414"/>
      <c r="C13" s="1413">
        <v>4</v>
      </c>
      <c r="D13" s="174" t="s">
        <v>171</v>
      </c>
      <c r="E13" s="211">
        <v>0</v>
      </c>
      <c r="F13" s="212">
        <v>0</v>
      </c>
      <c r="G13" s="212">
        <v>0</v>
      </c>
      <c r="H13" s="212">
        <v>0</v>
      </c>
      <c r="I13" s="212">
        <v>0</v>
      </c>
      <c r="J13" s="212">
        <v>0</v>
      </c>
      <c r="K13" s="212">
        <v>0</v>
      </c>
      <c r="L13" s="212">
        <v>0</v>
      </c>
      <c r="M13" s="212">
        <v>0</v>
      </c>
      <c r="N13" s="212">
        <v>0</v>
      </c>
      <c r="O13" s="212">
        <v>0</v>
      </c>
      <c r="P13" s="276">
        <v>0</v>
      </c>
      <c r="Q13" s="163"/>
      <c r="R13" s="163"/>
      <c r="S13" s="1414"/>
      <c r="T13" s="1413">
        <v>4</v>
      </c>
      <c r="U13" s="174" t="s">
        <v>366</v>
      </c>
      <c r="V13" s="211">
        <v>0</v>
      </c>
      <c r="W13" s="212">
        <v>0</v>
      </c>
      <c r="X13" s="212">
        <v>0</v>
      </c>
      <c r="Y13" s="212">
        <v>0</v>
      </c>
      <c r="Z13" s="212">
        <v>0</v>
      </c>
      <c r="AA13" s="212">
        <v>0</v>
      </c>
      <c r="AB13" s="212">
        <v>0</v>
      </c>
      <c r="AC13" s="212">
        <v>0</v>
      </c>
      <c r="AD13" s="212">
        <v>0</v>
      </c>
      <c r="AE13" s="212">
        <v>0</v>
      </c>
      <c r="AF13" s="212">
        <v>0</v>
      </c>
      <c r="AG13" s="276">
        <v>0</v>
      </c>
    </row>
    <row r="14" spans="1:33" ht="13.5" customHeight="1" x14ac:dyDescent="0.15">
      <c r="A14" s="163"/>
      <c r="B14" s="1414"/>
      <c r="C14" s="1414"/>
      <c r="D14" s="176" t="s">
        <v>169</v>
      </c>
      <c r="E14" s="218">
        <v>0</v>
      </c>
      <c r="F14" s="209">
        <v>0</v>
      </c>
      <c r="G14" s="209">
        <v>0</v>
      </c>
      <c r="H14" s="209">
        <v>0</v>
      </c>
      <c r="I14" s="209">
        <v>0</v>
      </c>
      <c r="J14" s="209">
        <v>0</v>
      </c>
      <c r="K14" s="209">
        <v>0</v>
      </c>
      <c r="L14" s="209">
        <v>0</v>
      </c>
      <c r="M14" s="209">
        <v>0</v>
      </c>
      <c r="N14" s="209">
        <v>0</v>
      </c>
      <c r="O14" s="209">
        <v>0</v>
      </c>
      <c r="P14" s="217">
        <v>0</v>
      </c>
      <c r="Q14" s="163"/>
      <c r="R14" s="163"/>
      <c r="S14" s="1414"/>
      <c r="T14" s="1414"/>
      <c r="U14" s="176" t="s">
        <v>367</v>
      </c>
      <c r="V14" s="218">
        <v>0</v>
      </c>
      <c r="W14" s="209">
        <v>0</v>
      </c>
      <c r="X14" s="209">
        <v>0</v>
      </c>
      <c r="Y14" s="209">
        <v>0</v>
      </c>
      <c r="Z14" s="209">
        <v>0</v>
      </c>
      <c r="AA14" s="209">
        <v>0</v>
      </c>
      <c r="AB14" s="209">
        <v>0</v>
      </c>
      <c r="AC14" s="209">
        <v>0</v>
      </c>
      <c r="AD14" s="209">
        <v>0</v>
      </c>
      <c r="AE14" s="209">
        <v>0</v>
      </c>
      <c r="AF14" s="209">
        <v>0</v>
      </c>
      <c r="AG14" s="217">
        <v>0</v>
      </c>
    </row>
    <row r="15" spans="1:33" ht="13.5" customHeight="1" x14ac:dyDescent="0.15">
      <c r="A15" s="163"/>
      <c r="B15" s="1414"/>
      <c r="C15" s="1414"/>
      <c r="D15" s="176" t="s">
        <v>170</v>
      </c>
      <c r="E15" s="218">
        <v>0</v>
      </c>
      <c r="F15" s="209">
        <v>0</v>
      </c>
      <c r="G15" s="209">
        <v>0</v>
      </c>
      <c r="H15" s="209">
        <v>0</v>
      </c>
      <c r="I15" s="209">
        <v>0</v>
      </c>
      <c r="J15" s="209">
        <v>0</v>
      </c>
      <c r="K15" s="209">
        <v>0</v>
      </c>
      <c r="L15" s="209">
        <v>0</v>
      </c>
      <c r="M15" s="209">
        <v>0</v>
      </c>
      <c r="N15" s="209">
        <v>0</v>
      </c>
      <c r="O15" s="209">
        <v>0</v>
      </c>
      <c r="P15" s="217">
        <v>0</v>
      </c>
      <c r="Q15" s="163"/>
      <c r="R15" s="163"/>
      <c r="S15" s="1414"/>
      <c r="T15" s="1414"/>
      <c r="U15" s="176" t="s">
        <v>368</v>
      </c>
      <c r="V15" s="218">
        <v>0</v>
      </c>
      <c r="W15" s="209">
        <v>0</v>
      </c>
      <c r="X15" s="209">
        <v>0</v>
      </c>
      <c r="Y15" s="209">
        <v>0</v>
      </c>
      <c r="Z15" s="209">
        <v>0</v>
      </c>
      <c r="AA15" s="209">
        <v>0</v>
      </c>
      <c r="AB15" s="209">
        <v>0</v>
      </c>
      <c r="AC15" s="209">
        <v>0</v>
      </c>
      <c r="AD15" s="209">
        <v>0</v>
      </c>
      <c r="AE15" s="209">
        <v>0</v>
      </c>
      <c r="AF15" s="209">
        <v>0</v>
      </c>
      <c r="AG15" s="217">
        <v>0</v>
      </c>
    </row>
    <row r="16" spans="1:33" ht="15.6" customHeight="1" x14ac:dyDescent="0.15">
      <c r="A16" s="163"/>
      <c r="B16" s="1414"/>
      <c r="C16" s="1415"/>
      <c r="D16" s="179" t="s">
        <v>172</v>
      </c>
      <c r="E16" s="214">
        <f t="shared" ref="E16:P16" si="2">IF(E14=0,0,E15/E14)</f>
        <v>0</v>
      </c>
      <c r="F16" s="215">
        <f t="shared" si="2"/>
        <v>0</v>
      </c>
      <c r="G16" s="215">
        <f t="shared" si="2"/>
        <v>0</v>
      </c>
      <c r="H16" s="215">
        <f t="shared" si="2"/>
        <v>0</v>
      </c>
      <c r="I16" s="215">
        <f t="shared" si="2"/>
        <v>0</v>
      </c>
      <c r="J16" s="215">
        <f t="shared" si="2"/>
        <v>0</v>
      </c>
      <c r="K16" s="215">
        <f t="shared" si="2"/>
        <v>0</v>
      </c>
      <c r="L16" s="215">
        <f t="shared" si="2"/>
        <v>0</v>
      </c>
      <c r="M16" s="215">
        <f t="shared" si="2"/>
        <v>0</v>
      </c>
      <c r="N16" s="215">
        <f t="shared" si="2"/>
        <v>0</v>
      </c>
      <c r="O16" s="215">
        <f t="shared" si="2"/>
        <v>0</v>
      </c>
      <c r="P16" s="277">
        <f t="shared" si="2"/>
        <v>0</v>
      </c>
      <c r="Q16" s="163"/>
      <c r="R16" s="163"/>
      <c r="S16" s="1414"/>
      <c r="T16" s="1415"/>
      <c r="U16" s="179" t="s">
        <v>369</v>
      </c>
      <c r="V16" s="214">
        <f t="shared" ref="V16:AG16" si="3">IF(V14=0,0,V15/V14)</f>
        <v>0</v>
      </c>
      <c r="W16" s="215">
        <f t="shared" si="3"/>
        <v>0</v>
      </c>
      <c r="X16" s="215">
        <f t="shared" si="3"/>
        <v>0</v>
      </c>
      <c r="Y16" s="215">
        <f t="shared" si="3"/>
        <v>0</v>
      </c>
      <c r="Z16" s="215">
        <f t="shared" si="3"/>
        <v>0</v>
      </c>
      <c r="AA16" s="215">
        <f t="shared" si="3"/>
        <v>0</v>
      </c>
      <c r="AB16" s="215">
        <f t="shared" si="3"/>
        <v>0</v>
      </c>
      <c r="AC16" s="215">
        <f t="shared" si="3"/>
        <v>0</v>
      </c>
      <c r="AD16" s="215">
        <f t="shared" si="3"/>
        <v>0</v>
      </c>
      <c r="AE16" s="215">
        <f t="shared" si="3"/>
        <v>0</v>
      </c>
      <c r="AF16" s="215">
        <f t="shared" si="3"/>
        <v>0</v>
      </c>
      <c r="AG16" s="277">
        <f t="shared" si="3"/>
        <v>0</v>
      </c>
    </row>
    <row r="17" spans="1:34" ht="13.5" customHeight="1" x14ac:dyDescent="0.15">
      <c r="A17" s="163"/>
      <c r="B17" s="1414"/>
      <c r="C17" s="1413">
        <v>3</v>
      </c>
      <c r="D17" s="174" t="s">
        <v>171</v>
      </c>
      <c r="E17" s="211">
        <v>0</v>
      </c>
      <c r="F17" s="212">
        <v>0</v>
      </c>
      <c r="G17" s="212">
        <v>0</v>
      </c>
      <c r="H17" s="212">
        <v>0</v>
      </c>
      <c r="I17" s="212">
        <v>0</v>
      </c>
      <c r="J17" s="212">
        <v>0</v>
      </c>
      <c r="K17" s="212">
        <v>0</v>
      </c>
      <c r="L17" s="212">
        <v>0</v>
      </c>
      <c r="M17" s="212">
        <v>0</v>
      </c>
      <c r="N17" s="212">
        <v>0</v>
      </c>
      <c r="O17" s="212">
        <v>0</v>
      </c>
      <c r="P17" s="276">
        <v>0</v>
      </c>
      <c r="Q17" s="163"/>
      <c r="R17" s="163"/>
      <c r="S17" s="1414"/>
      <c r="T17" s="1413">
        <v>3</v>
      </c>
      <c r="U17" s="174" t="s">
        <v>366</v>
      </c>
      <c r="V17" s="211">
        <v>0</v>
      </c>
      <c r="W17" s="212">
        <v>0</v>
      </c>
      <c r="X17" s="212">
        <v>0</v>
      </c>
      <c r="Y17" s="212">
        <v>0</v>
      </c>
      <c r="Z17" s="212">
        <v>0</v>
      </c>
      <c r="AA17" s="212">
        <v>0</v>
      </c>
      <c r="AB17" s="212">
        <v>0</v>
      </c>
      <c r="AC17" s="212">
        <v>0</v>
      </c>
      <c r="AD17" s="212">
        <v>0</v>
      </c>
      <c r="AE17" s="212">
        <v>0</v>
      </c>
      <c r="AF17" s="212">
        <v>0</v>
      </c>
      <c r="AG17" s="276">
        <v>0</v>
      </c>
    </row>
    <row r="18" spans="1:34" ht="13.5" customHeight="1" x14ac:dyDescent="0.15">
      <c r="A18" s="163"/>
      <c r="B18" s="1414"/>
      <c r="C18" s="1414"/>
      <c r="D18" s="176" t="s">
        <v>169</v>
      </c>
      <c r="E18" s="218">
        <v>0</v>
      </c>
      <c r="F18" s="209">
        <v>0</v>
      </c>
      <c r="G18" s="209">
        <v>0</v>
      </c>
      <c r="H18" s="209">
        <v>0</v>
      </c>
      <c r="I18" s="209">
        <v>0</v>
      </c>
      <c r="J18" s="209">
        <v>0</v>
      </c>
      <c r="K18" s="209">
        <v>0</v>
      </c>
      <c r="L18" s="209">
        <v>0</v>
      </c>
      <c r="M18" s="209">
        <v>0</v>
      </c>
      <c r="N18" s="209">
        <v>0</v>
      </c>
      <c r="O18" s="209">
        <v>0</v>
      </c>
      <c r="P18" s="217">
        <v>0</v>
      </c>
      <c r="Q18" s="163"/>
      <c r="R18" s="163"/>
      <c r="S18" s="1414"/>
      <c r="T18" s="1414"/>
      <c r="U18" s="176" t="s">
        <v>367</v>
      </c>
      <c r="V18" s="218">
        <v>0</v>
      </c>
      <c r="W18" s="209">
        <v>0</v>
      </c>
      <c r="X18" s="209">
        <v>0</v>
      </c>
      <c r="Y18" s="209">
        <v>0</v>
      </c>
      <c r="Z18" s="209">
        <v>0</v>
      </c>
      <c r="AA18" s="209">
        <v>0</v>
      </c>
      <c r="AB18" s="209">
        <v>0</v>
      </c>
      <c r="AC18" s="209">
        <v>0</v>
      </c>
      <c r="AD18" s="209">
        <v>0</v>
      </c>
      <c r="AE18" s="209">
        <v>0</v>
      </c>
      <c r="AF18" s="209">
        <v>0</v>
      </c>
      <c r="AG18" s="217">
        <v>0</v>
      </c>
    </row>
    <row r="19" spans="1:34" ht="13.5" customHeight="1" x14ac:dyDescent="0.15">
      <c r="A19" s="163"/>
      <c r="B19" s="1414"/>
      <c r="C19" s="1414"/>
      <c r="D19" s="176" t="s">
        <v>170</v>
      </c>
      <c r="E19" s="218">
        <v>0</v>
      </c>
      <c r="F19" s="209">
        <v>0</v>
      </c>
      <c r="G19" s="209">
        <v>0</v>
      </c>
      <c r="H19" s="209">
        <v>0</v>
      </c>
      <c r="I19" s="209">
        <v>0</v>
      </c>
      <c r="J19" s="209">
        <v>0</v>
      </c>
      <c r="K19" s="209">
        <v>0</v>
      </c>
      <c r="L19" s="209">
        <v>0</v>
      </c>
      <c r="M19" s="209">
        <v>0</v>
      </c>
      <c r="N19" s="209">
        <v>0</v>
      </c>
      <c r="O19" s="209">
        <v>0</v>
      </c>
      <c r="P19" s="217">
        <v>0</v>
      </c>
      <c r="Q19" s="163"/>
      <c r="R19" s="163"/>
      <c r="S19" s="1414"/>
      <c r="T19" s="1414"/>
      <c r="U19" s="176" t="s">
        <v>368</v>
      </c>
      <c r="V19" s="218">
        <v>0</v>
      </c>
      <c r="W19" s="209">
        <v>0</v>
      </c>
      <c r="X19" s="209">
        <v>0</v>
      </c>
      <c r="Y19" s="209">
        <v>0</v>
      </c>
      <c r="Z19" s="209">
        <v>0</v>
      </c>
      <c r="AA19" s="209">
        <v>0</v>
      </c>
      <c r="AB19" s="209">
        <v>0</v>
      </c>
      <c r="AC19" s="209">
        <v>0</v>
      </c>
      <c r="AD19" s="209">
        <v>0</v>
      </c>
      <c r="AE19" s="209">
        <v>0</v>
      </c>
      <c r="AF19" s="209">
        <v>0</v>
      </c>
      <c r="AG19" s="217">
        <v>0</v>
      </c>
    </row>
    <row r="20" spans="1:34" ht="15.6" customHeight="1" x14ac:dyDescent="0.15">
      <c r="A20" s="163"/>
      <c r="B20" s="1414"/>
      <c r="C20" s="1415"/>
      <c r="D20" s="179" t="s">
        <v>172</v>
      </c>
      <c r="E20" s="214">
        <f t="shared" ref="E20:P20" si="4">IF(E18=0,0,E19/E18)</f>
        <v>0</v>
      </c>
      <c r="F20" s="215">
        <f t="shared" si="4"/>
        <v>0</v>
      </c>
      <c r="G20" s="215">
        <f t="shared" si="4"/>
        <v>0</v>
      </c>
      <c r="H20" s="215">
        <f t="shared" si="4"/>
        <v>0</v>
      </c>
      <c r="I20" s="215">
        <f t="shared" si="4"/>
        <v>0</v>
      </c>
      <c r="J20" s="215">
        <f t="shared" si="4"/>
        <v>0</v>
      </c>
      <c r="K20" s="215">
        <f t="shared" si="4"/>
        <v>0</v>
      </c>
      <c r="L20" s="215">
        <f t="shared" si="4"/>
        <v>0</v>
      </c>
      <c r="M20" s="215">
        <f t="shared" si="4"/>
        <v>0</v>
      </c>
      <c r="N20" s="215">
        <f t="shared" si="4"/>
        <v>0</v>
      </c>
      <c r="O20" s="215">
        <f t="shared" si="4"/>
        <v>0</v>
      </c>
      <c r="P20" s="277">
        <f t="shared" si="4"/>
        <v>0</v>
      </c>
      <c r="Q20" s="163"/>
      <c r="R20" s="163"/>
      <c r="S20" s="1414"/>
      <c r="T20" s="1415"/>
      <c r="U20" s="179" t="s">
        <v>369</v>
      </c>
      <c r="V20" s="214">
        <f t="shared" ref="V20:AG20" si="5">IF(V18=0,0,V19/V18)</f>
        <v>0</v>
      </c>
      <c r="W20" s="215">
        <f t="shared" si="5"/>
        <v>0</v>
      </c>
      <c r="X20" s="215">
        <f t="shared" si="5"/>
        <v>0</v>
      </c>
      <c r="Y20" s="215">
        <f t="shared" si="5"/>
        <v>0</v>
      </c>
      <c r="Z20" s="215">
        <f t="shared" si="5"/>
        <v>0</v>
      </c>
      <c r="AA20" s="215">
        <f t="shared" si="5"/>
        <v>0</v>
      </c>
      <c r="AB20" s="215">
        <f t="shared" si="5"/>
        <v>0</v>
      </c>
      <c r="AC20" s="215">
        <f t="shared" si="5"/>
        <v>0</v>
      </c>
      <c r="AD20" s="215">
        <f t="shared" si="5"/>
        <v>0</v>
      </c>
      <c r="AE20" s="215">
        <f t="shared" si="5"/>
        <v>0</v>
      </c>
      <c r="AF20" s="215">
        <f t="shared" si="5"/>
        <v>0</v>
      </c>
      <c r="AG20" s="277">
        <f t="shared" si="5"/>
        <v>0</v>
      </c>
    </row>
    <row r="21" spans="1:34" ht="13.5" customHeight="1" x14ac:dyDescent="0.15">
      <c r="A21" s="163"/>
      <c r="B21" s="1414"/>
      <c r="C21" s="1413">
        <v>2</v>
      </c>
      <c r="D21" s="174" t="s">
        <v>171</v>
      </c>
      <c r="E21" s="211">
        <v>0</v>
      </c>
      <c r="F21" s="212">
        <v>0</v>
      </c>
      <c r="G21" s="212">
        <v>0</v>
      </c>
      <c r="H21" s="212">
        <v>0</v>
      </c>
      <c r="I21" s="212">
        <v>0</v>
      </c>
      <c r="J21" s="212">
        <v>0</v>
      </c>
      <c r="K21" s="212">
        <v>0</v>
      </c>
      <c r="L21" s="212">
        <v>0</v>
      </c>
      <c r="M21" s="212">
        <v>0</v>
      </c>
      <c r="N21" s="212">
        <v>0</v>
      </c>
      <c r="O21" s="212">
        <v>0</v>
      </c>
      <c r="P21" s="276">
        <v>0</v>
      </c>
      <c r="Q21" s="163"/>
      <c r="R21" s="163"/>
      <c r="S21" s="1414"/>
      <c r="T21" s="1413">
        <v>2</v>
      </c>
      <c r="U21" s="174" t="s">
        <v>366</v>
      </c>
      <c r="V21" s="211">
        <v>0</v>
      </c>
      <c r="W21" s="212">
        <v>0</v>
      </c>
      <c r="X21" s="212">
        <v>0</v>
      </c>
      <c r="Y21" s="212">
        <v>0</v>
      </c>
      <c r="Z21" s="212">
        <v>0</v>
      </c>
      <c r="AA21" s="212">
        <v>0</v>
      </c>
      <c r="AB21" s="212">
        <v>0</v>
      </c>
      <c r="AC21" s="212">
        <v>0</v>
      </c>
      <c r="AD21" s="212">
        <v>0</v>
      </c>
      <c r="AE21" s="212">
        <v>0</v>
      </c>
      <c r="AF21" s="212">
        <v>0</v>
      </c>
      <c r="AG21" s="276">
        <v>0</v>
      </c>
    </row>
    <row r="22" spans="1:34" ht="13.5" customHeight="1" x14ac:dyDescent="0.15">
      <c r="A22" s="163"/>
      <c r="B22" s="1414"/>
      <c r="C22" s="1414"/>
      <c r="D22" s="176" t="s">
        <v>169</v>
      </c>
      <c r="E22" s="218">
        <v>0</v>
      </c>
      <c r="F22" s="209">
        <v>0</v>
      </c>
      <c r="G22" s="209">
        <v>0</v>
      </c>
      <c r="H22" s="209">
        <v>0</v>
      </c>
      <c r="I22" s="209">
        <v>0</v>
      </c>
      <c r="J22" s="209">
        <v>0</v>
      </c>
      <c r="K22" s="209">
        <v>0</v>
      </c>
      <c r="L22" s="209">
        <v>0</v>
      </c>
      <c r="M22" s="209">
        <v>0</v>
      </c>
      <c r="N22" s="209">
        <v>0</v>
      </c>
      <c r="O22" s="209">
        <v>0</v>
      </c>
      <c r="P22" s="217">
        <v>0</v>
      </c>
      <c r="Q22" s="163"/>
      <c r="R22" s="163"/>
      <c r="S22" s="1414"/>
      <c r="T22" s="1414"/>
      <c r="U22" s="176" t="s">
        <v>367</v>
      </c>
      <c r="V22" s="218">
        <v>0</v>
      </c>
      <c r="W22" s="209">
        <v>0</v>
      </c>
      <c r="X22" s="209">
        <v>0</v>
      </c>
      <c r="Y22" s="209">
        <v>0</v>
      </c>
      <c r="Z22" s="209">
        <v>0</v>
      </c>
      <c r="AA22" s="209">
        <v>0</v>
      </c>
      <c r="AB22" s="209">
        <v>0</v>
      </c>
      <c r="AC22" s="209">
        <v>0</v>
      </c>
      <c r="AD22" s="209">
        <v>0</v>
      </c>
      <c r="AE22" s="209">
        <v>0</v>
      </c>
      <c r="AF22" s="209">
        <v>0</v>
      </c>
      <c r="AG22" s="217">
        <v>0</v>
      </c>
    </row>
    <row r="23" spans="1:34" ht="13.5" customHeight="1" x14ac:dyDescent="0.15">
      <c r="A23" s="163"/>
      <c r="B23" s="1414"/>
      <c r="C23" s="1414"/>
      <c r="D23" s="176" t="s">
        <v>170</v>
      </c>
      <c r="E23" s="218">
        <v>0</v>
      </c>
      <c r="F23" s="209">
        <v>0</v>
      </c>
      <c r="G23" s="209">
        <v>0</v>
      </c>
      <c r="H23" s="209">
        <v>0</v>
      </c>
      <c r="I23" s="209">
        <v>0</v>
      </c>
      <c r="J23" s="209">
        <v>0</v>
      </c>
      <c r="K23" s="209">
        <v>0</v>
      </c>
      <c r="L23" s="209">
        <v>0</v>
      </c>
      <c r="M23" s="209">
        <v>0</v>
      </c>
      <c r="N23" s="209">
        <v>0</v>
      </c>
      <c r="O23" s="209">
        <v>0</v>
      </c>
      <c r="P23" s="217">
        <v>0</v>
      </c>
      <c r="Q23" s="163"/>
      <c r="R23" s="163"/>
      <c r="S23" s="1414"/>
      <c r="T23" s="1414"/>
      <c r="U23" s="176" t="s">
        <v>368</v>
      </c>
      <c r="V23" s="218">
        <v>0</v>
      </c>
      <c r="W23" s="209">
        <v>0</v>
      </c>
      <c r="X23" s="209">
        <v>0</v>
      </c>
      <c r="Y23" s="209">
        <v>0</v>
      </c>
      <c r="Z23" s="209">
        <v>0</v>
      </c>
      <c r="AA23" s="209">
        <v>0</v>
      </c>
      <c r="AB23" s="209">
        <v>0</v>
      </c>
      <c r="AC23" s="209">
        <v>0</v>
      </c>
      <c r="AD23" s="209">
        <v>0</v>
      </c>
      <c r="AE23" s="209">
        <v>0</v>
      </c>
      <c r="AF23" s="209">
        <v>0</v>
      </c>
      <c r="AG23" s="217">
        <v>0</v>
      </c>
    </row>
    <row r="24" spans="1:34" ht="15.6" customHeight="1" x14ac:dyDescent="0.15">
      <c r="A24" s="163"/>
      <c r="B24" s="1414"/>
      <c r="C24" s="1415"/>
      <c r="D24" s="179" t="s">
        <v>172</v>
      </c>
      <c r="E24" s="214">
        <f t="shared" ref="E24:P24" si="6">IF(E22=0,0,E23/E22)</f>
        <v>0</v>
      </c>
      <c r="F24" s="215">
        <f t="shared" si="6"/>
        <v>0</v>
      </c>
      <c r="G24" s="215">
        <f t="shared" si="6"/>
        <v>0</v>
      </c>
      <c r="H24" s="215">
        <f t="shared" si="6"/>
        <v>0</v>
      </c>
      <c r="I24" s="215">
        <f t="shared" si="6"/>
        <v>0</v>
      </c>
      <c r="J24" s="215">
        <f t="shared" si="6"/>
        <v>0</v>
      </c>
      <c r="K24" s="215">
        <f t="shared" si="6"/>
        <v>0</v>
      </c>
      <c r="L24" s="215">
        <f t="shared" si="6"/>
        <v>0</v>
      </c>
      <c r="M24" s="215">
        <f t="shared" si="6"/>
        <v>0</v>
      </c>
      <c r="N24" s="215">
        <f t="shared" si="6"/>
        <v>0</v>
      </c>
      <c r="O24" s="215">
        <f t="shared" si="6"/>
        <v>0</v>
      </c>
      <c r="P24" s="277">
        <f t="shared" si="6"/>
        <v>0</v>
      </c>
      <c r="Q24" s="163"/>
      <c r="R24" s="163"/>
      <c r="S24" s="1414"/>
      <c r="T24" s="1415"/>
      <c r="U24" s="179" t="s">
        <v>369</v>
      </c>
      <c r="V24" s="214">
        <f t="shared" ref="V24:AG24" si="7">IF(V22=0,0,V23/V22)</f>
        <v>0</v>
      </c>
      <c r="W24" s="215">
        <f t="shared" si="7"/>
        <v>0</v>
      </c>
      <c r="X24" s="215">
        <f t="shared" si="7"/>
        <v>0</v>
      </c>
      <c r="Y24" s="215">
        <f t="shared" si="7"/>
        <v>0</v>
      </c>
      <c r="Z24" s="215">
        <f t="shared" si="7"/>
        <v>0</v>
      </c>
      <c r="AA24" s="215">
        <f t="shared" si="7"/>
        <v>0</v>
      </c>
      <c r="AB24" s="215">
        <f t="shared" si="7"/>
        <v>0</v>
      </c>
      <c r="AC24" s="215">
        <f t="shared" si="7"/>
        <v>0</v>
      </c>
      <c r="AD24" s="215">
        <f t="shared" si="7"/>
        <v>0</v>
      </c>
      <c r="AE24" s="215">
        <f t="shared" si="7"/>
        <v>0</v>
      </c>
      <c r="AF24" s="215">
        <f t="shared" si="7"/>
        <v>0</v>
      </c>
      <c r="AG24" s="277">
        <f t="shared" si="7"/>
        <v>0</v>
      </c>
    </row>
    <row r="25" spans="1:34" ht="13.5" customHeight="1" x14ac:dyDescent="0.15">
      <c r="A25" s="163"/>
      <c r="B25" s="1414"/>
      <c r="C25" s="1413">
        <v>1</v>
      </c>
      <c r="D25" s="174" t="s">
        <v>171</v>
      </c>
      <c r="E25" s="211">
        <v>0</v>
      </c>
      <c r="F25" s="212">
        <v>0</v>
      </c>
      <c r="G25" s="212">
        <v>0</v>
      </c>
      <c r="H25" s="212">
        <v>0</v>
      </c>
      <c r="I25" s="212">
        <v>0</v>
      </c>
      <c r="J25" s="212">
        <v>0</v>
      </c>
      <c r="K25" s="212">
        <v>0</v>
      </c>
      <c r="L25" s="212">
        <v>0</v>
      </c>
      <c r="M25" s="212">
        <v>0</v>
      </c>
      <c r="N25" s="212">
        <v>0</v>
      </c>
      <c r="O25" s="212">
        <v>0</v>
      </c>
      <c r="P25" s="276">
        <v>0</v>
      </c>
      <c r="Q25" s="163"/>
      <c r="R25" s="163"/>
      <c r="S25" s="1414"/>
      <c r="T25" s="1413">
        <v>1</v>
      </c>
      <c r="U25" s="174" t="s">
        <v>366</v>
      </c>
      <c r="V25" s="211">
        <v>0</v>
      </c>
      <c r="W25" s="212">
        <v>0</v>
      </c>
      <c r="X25" s="212">
        <v>0</v>
      </c>
      <c r="Y25" s="212">
        <v>0</v>
      </c>
      <c r="Z25" s="212">
        <v>0</v>
      </c>
      <c r="AA25" s="212">
        <v>0</v>
      </c>
      <c r="AB25" s="212">
        <v>0</v>
      </c>
      <c r="AC25" s="212">
        <v>0</v>
      </c>
      <c r="AD25" s="212">
        <v>0</v>
      </c>
      <c r="AE25" s="212">
        <v>0</v>
      </c>
      <c r="AF25" s="212">
        <v>0</v>
      </c>
      <c r="AG25" s="276">
        <v>0</v>
      </c>
    </row>
    <row r="26" spans="1:34" ht="13.5" customHeight="1" x14ac:dyDescent="0.15">
      <c r="A26" s="163"/>
      <c r="B26" s="1414"/>
      <c r="C26" s="1414"/>
      <c r="D26" s="176" t="s">
        <v>169</v>
      </c>
      <c r="E26" s="218">
        <v>0</v>
      </c>
      <c r="F26" s="209">
        <v>0</v>
      </c>
      <c r="G26" s="209">
        <v>0</v>
      </c>
      <c r="H26" s="209">
        <v>0</v>
      </c>
      <c r="I26" s="209">
        <v>0</v>
      </c>
      <c r="J26" s="209">
        <v>0</v>
      </c>
      <c r="K26" s="209">
        <v>0</v>
      </c>
      <c r="L26" s="209">
        <v>0</v>
      </c>
      <c r="M26" s="209">
        <v>0</v>
      </c>
      <c r="N26" s="209">
        <v>0</v>
      </c>
      <c r="O26" s="209">
        <v>0</v>
      </c>
      <c r="P26" s="217">
        <v>0</v>
      </c>
      <c r="Q26" s="163"/>
      <c r="R26" s="163"/>
      <c r="S26" s="1414"/>
      <c r="T26" s="1414"/>
      <c r="U26" s="176" t="s">
        <v>367</v>
      </c>
      <c r="V26" s="218">
        <v>0</v>
      </c>
      <c r="W26" s="209">
        <v>0</v>
      </c>
      <c r="X26" s="209">
        <v>0</v>
      </c>
      <c r="Y26" s="209">
        <v>0</v>
      </c>
      <c r="Z26" s="209">
        <v>0</v>
      </c>
      <c r="AA26" s="209">
        <v>0</v>
      </c>
      <c r="AB26" s="209">
        <v>0</v>
      </c>
      <c r="AC26" s="209">
        <v>0</v>
      </c>
      <c r="AD26" s="209">
        <v>0</v>
      </c>
      <c r="AE26" s="209">
        <v>0</v>
      </c>
      <c r="AF26" s="209">
        <v>0</v>
      </c>
      <c r="AG26" s="217">
        <v>0</v>
      </c>
    </row>
    <row r="27" spans="1:34" ht="13.5" customHeight="1" x14ac:dyDescent="0.15">
      <c r="A27" s="163"/>
      <c r="B27" s="1414"/>
      <c r="C27" s="1414"/>
      <c r="D27" s="176" t="s">
        <v>170</v>
      </c>
      <c r="E27" s="218">
        <v>0</v>
      </c>
      <c r="F27" s="209">
        <v>0</v>
      </c>
      <c r="G27" s="209">
        <v>0</v>
      </c>
      <c r="H27" s="209">
        <v>0</v>
      </c>
      <c r="I27" s="209">
        <v>0</v>
      </c>
      <c r="J27" s="209">
        <v>0</v>
      </c>
      <c r="K27" s="209">
        <v>0</v>
      </c>
      <c r="L27" s="209">
        <v>0</v>
      </c>
      <c r="M27" s="209">
        <v>0</v>
      </c>
      <c r="N27" s="209">
        <v>0</v>
      </c>
      <c r="O27" s="209">
        <v>0</v>
      </c>
      <c r="P27" s="217">
        <v>0</v>
      </c>
      <c r="Q27" s="163"/>
      <c r="R27" s="163"/>
      <c r="S27" s="1414"/>
      <c r="T27" s="1414"/>
      <c r="U27" s="176" t="s">
        <v>368</v>
      </c>
      <c r="V27" s="218">
        <v>0</v>
      </c>
      <c r="W27" s="209">
        <v>0</v>
      </c>
      <c r="X27" s="209">
        <v>0</v>
      </c>
      <c r="Y27" s="209">
        <v>0</v>
      </c>
      <c r="Z27" s="209">
        <v>0</v>
      </c>
      <c r="AA27" s="209">
        <v>0</v>
      </c>
      <c r="AB27" s="209">
        <v>0</v>
      </c>
      <c r="AC27" s="209">
        <v>0</v>
      </c>
      <c r="AD27" s="209">
        <v>0</v>
      </c>
      <c r="AE27" s="209">
        <v>0</v>
      </c>
      <c r="AF27" s="209">
        <v>0</v>
      </c>
      <c r="AG27" s="217">
        <v>0</v>
      </c>
    </row>
    <row r="28" spans="1:34" ht="15.6" customHeight="1" x14ac:dyDescent="0.15">
      <c r="A28" s="163"/>
      <c r="B28" s="1414"/>
      <c r="C28" s="1415"/>
      <c r="D28" s="179" t="s">
        <v>172</v>
      </c>
      <c r="E28" s="214">
        <f t="shared" ref="E28:P28" si="8">IF(E26=0,0,E27/E26)</f>
        <v>0</v>
      </c>
      <c r="F28" s="215">
        <f t="shared" si="8"/>
        <v>0</v>
      </c>
      <c r="G28" s="215">
        <f t="shared" si="8"/>
        <v>0</v>
      </c>
      <c r="H28" s="215">
        <f t="shared" si="8"/>
        <v>0</v>
      </c>
      <c r="I28" s="215">
        <f t="shared" si="8"/>
        <v>0</v>
      </c>
      <c r="J28" s="215">
        <f t="shared" si="8"/>
        <v>0</v>
      </c>
      <c r="K28" s="275">
        <f t="shared" si="8"/>
        <v>0</v>
      </c>
      <c r="L28" s="215">
        <f t="shared" si="8"/>
        <v>0</v>
      </c>
      <c r="M28" s="215">
        <f t="shared" si="8"/>
        <v>0</v>
      </c>
      <c r="N28" s="275">
        <f t="shared" si="8"/>
        <v>0</v>
      </c>
      <c r="O28" s="215">
        <f t="shared" si="8"/>
        <v>0</v>
      </c>
      <c r="P28" s="216">
        <f t="shared" si="8"/>
        <v>0</v>
      </c>
      <c r="Q28" s="163"/>
      <c r="R28" s="163"/>
      <c r="S28" s="1414"/>
      <c r="T28" s="1415"/>
      <c r="U28" s="179" t="s">
        <v>369</v>
      </c>
      <c r="V28" s="214">
        <f t="shared" ref="V28:AG28" si="9">IF(V26=0,0,V27/V26)</f>
        <v>0</v>
      </c>
      <c r="W28" s="215">
        <f t="shared" si="9"/>
        <v>0</v>
      </c>
      <c r="X28" s="275">
        <f t="shared" si="9"/>
        <v>0</v>
      </c>
      <c r="Y28" s="215">
        <f t="shared" si="9"/>
        <v>0</v>
      </c>
      <c r="Z28" s="215">
        <f t="shared" si="9"/>
        <v>0</v>
      </c>
      <c r="AA28" s="275">
        <f t="shared" si="9"/>
        <v>0</v>
      </c>
      <c r="AB28" s="215">
        <f t="shared" si="9"/>
        <v>0</v>
      </c>
      <c r="AC28" s="215">
        <f t="shared" si="9"/>
        <v>0</v>
      </c>
      <c r="AD28" s="275">
        <f t="shared" si="9"/>
        <v>0</v>
      </c>
      <c r="AE28" s="215">
        <f t="shared" si="9"/>
        <v>0</v>
      </c>
      <c r="AF28" s="275">
        <f t="shared" si="9"/>
        <v>0</v>
      </c>
      <c r="AG28" s="216">
        <f t="shared" si="9"/>
        <v>0</v>
      </c>
    </row>
    <row r="29" spans="1:34" ht="13.5" customHeight="1" x14ac:dyDescent="0.15">
      <c r="A29" s="163"/>
      <c r="B29" s="1414"/>
      <c r="C29" s="1413" t="s">
        <v>14</v>
      </c>
      <c r="D29" s="174" t="s">
        <v>171</v>
      </c>
      <c r="E29" s="211">
        <f t="shared" ref="E29:P30" si="10">E9+E13+E17+E21+E25</f>
        <v>0</v>
      </c>
      <c r="F29" s="212">
        <f>F9+F13+F17+F21+F25</f>
        <v>0</v>
      </c>
      <c r="G29" s="212">
        <f>G9+G13+G17+G21+G25</f>
        <v>0</v>
      </c>
      <c r="H29" s="212">
        <f t="shared" si="10"/>
        <v>0</v>
      </c>
      <c r="I29" s="212">
        <f t="shared" si="10"/>
        <v>0</v>
      </c>
      <c r="J29" s="212">
        <f t="shared" si="10"/>
        <v>0</v>
      </c>
      <c r="K29" s="212">
        <f t="shared" si="10"/>
        <v>0</v>
      </c>
      <c r="L29" s="212">
        <f t="shared" si="10"/>
        <v>0</v>
      </c>
      <c r="M29" s="212">
        <f t="shared" si="10"/>
        <v>0</v>
      </c>
      <c r="N29" s="212">
        <f t="shared" si="10"/>
        <v>0</v>
      </c>
      <c r="O29" s="212">
        <f t="shared" si="10"/>
        <v>0</v>
      </c>
      <c r="P29" s="213">
        <f t="shared" si="10"/>
        <v>0</v>
      </c>
      <c r="Q29" s="163"/>
      <c r="R29" s="163"/>
      <c r="S29" s="1414"/>
      <c r="T29" s="1413" t="s">
        <v>340</v>
      </c>
      <c r="U29" s="174" t="s">
        <v>366</v>
      </c>
      <c r="V29" s="211">
        <f>V9+V13+V17+V21+V25</f>
        <v>0</v>
      </c>
      <c r="W29" s="212">
        <f>W9+W13+W17+W21+W25</f>
        <v>0</v>
      </c>
      <c r="X29" s="212">
        <f>X9+X13+X17+X21+X25</f>
        <v>0</v>
      </c>
      <c r="Y29" s="212">
        <f t="shared" ref="Y29:AG29" si="11">Y9+Y13+Y17+Y21+Y25</f>
        <v>0</v>
      </c>
      <c r="Z29" s="212">
        <f t="shared" si="11"/>
        <v>0</v>
      </c>
      <c r="AA29" s="212">
        <f t="shared" si="11"/>
        <v>0</v>
      </c>
      <c r="AB29" s="212">
        <f t="shared" si="11"/>
        <v>0</v>
      </c>
      <c r="AC29" s="212">
        <f t="shared" si="11"/>
        <v>0</v>
      </c>
      <c r="AD29" s="212">
        <f t="shared" si="11"/>
        <v>0</v>
      </c>
      <c r="AE29" s="212">
        <f t="shared" si="11"/>
        <v>0</v>
      </c>
      <c r="AF29" s="212">
        <f t="shared" si="11"/>
        <v>0</v>
      </c>
      <c r="AG29" s="213">
        <f t="shared" si="11"/>
        <v>0</v>
      </c>
    </row>
    <row r="30" spans="1:34" ht="13.5" customHeight="1" x14ac:dyDescent="0.15">
      <c r="A30" s="163"/>
      <c r="B30" s="1414"/>
      <c r="C30" s="1414"/>
      <c r="D30" s="176" t="s">
        <v>169</v>
      </c>
      <c r="E30" s="218">
        <f t="shared" si="10"/>
        <v>0</v>
      </c>
      <c r="F30" s="209">
        <f>F10+F14+F18+F22+F26</f>
        <v>0</v>
      </c>
      <c r="G30" s="209">
        <f t="shared" si="10"/>
        <v>0</v>
      </c>
      <c r="H30" s="209">
        <f t="shared" si="10"/>
        <v>0</v>
      </c>
      <c r="I30" s="209">
        <f t="shared" si="10"/>
        <v>0</v>
      </c>
      <c r="J30" s="209">
        <f t="shared" si="10"/>
        <v>0</v>
      </c>
      <c r="K30" s="209">
        <f t="shared" si="10"/>
        <v>0</v>
      </c>
      <c r="L30" s="209">
        <f t="shared" si="10"/>
        <v>0</v>
      </c>
      <c r="M30" s="209">
        <f t="shared" si="10"/>
        <v>0</v>
      </c>
      <c r="N30" s="209">
        <f t="shared" si="10"/>
        <v>0</v>
      </c>
      <c r="O30" s="209">
        <f t="shared" si="10"/>
        <v>0</v>
      </c>
      <c r="P30" s="210">
        <f t="shared" si="10"/>
        <v>0</v>
      </c>
      <c r="Q30" s="163"/>
      <c r="R30" s="163"/>
      <c r="S30" s="1414"/>
      <c r="T30" s="1414"/>
      <c r="U30" s="176" t="s">
        <v>367</v>
      </c>
      <c r="V30" s="218">
        <f>V10+V14+V18+V22+V26</f>
        <v>0</v>
      </c>
      <c r="W30" s="209">
        <f>W10+W14+W18+W22+W26</f>
        <v>0</v>
      </c>
      <c r="X30" s="209">
        <f t="shared" ref="X30:AG31" si="12">X10+X14+X18+X22+X26</f>
        <v>0</v>
      </c>
      <c r="Y30" s="209">
        <f t="shared" si="12"/>
        <v>0</v>
      </c>
      <c r="Z30" s="209">
        <f t="shared" si="12"/>
        <v>0</v>
      </c>
      <c r="AA30" s="209">
        <f t="shared" si="12"/>
        <v>0</v>
      </c>
      <c r="AB30" s="209">
        <f t="shared" si="12"/>
        <v>0</v>
      </c>
      <c r="AC30" s="209">
        <f t="shared" si="12"/>
        <v>0</v>
      </c>
      <c r="AD30" s="209">
        <f t="shared" si="12"/>
        <v>0</v>
      </c>
      <c r="AE30" s="209">
        <f t="shared" si="12"/>
        <v>0</v>
      </c>
      <c r="AF30" s="209">
        <f t="shared" si="12"/>
        <v>0</v>
      </c>
      <c r="AG30" s="210">
        <f t="shared" si="12"/>
        <v>0</v>
      </c>
    </row>
    <row r="31" spans="1:34" ht="13.5" customHeight="1" x14ac:dyDescent="0.15">
      <c r="A31" s="163"/>
      <c r="B31" s="1414"/>
      <c r="C31" s="1414"/>
      <c r="D31" s="176" t="s">
        <v>170</v>
      </c>
      <c r="E31" s="218">
        <f>E11+E15+E19+E23+E27</f>
        <v>0</v>
      </c>
      <c r="F31" s="209">
        <f t="shared" ref="F31:P31" si="13">F11+F15+F19+F23+F27</f>
        <v>0</v>
      </c>
      <c r="G31" s="209">
        <f t="shared" si="13"/>
        <v>0</v>
      </c>
      <c r="H31" s="209">
        <f t="shared" si="13"/>
        <v>0</v>
      </c>
      <c r="I31" s="209">
        <f t="shared" si="13"/>
        <v>0</v>
      </c>
      <c r="J31" s="209">
        <f t="shared" si="13"/>
        <v>0</v>
      </c>
      <c r="K31" s="209">
        <f t="shared" si="13"/>
        <v>0</v>
      </c>
      <c r="L31" s="209">
        <f>L11+L15+L19+L23+L27</f>
        <v>0</v>
      </c>
      <c r="M31" s="209">
        <f t="shared" si="13"/>
        <v>0</v>
      </c>
      <c r="N31" s="209">
        <f t="shared" si="13"/>
        <v>0</v>
      </c>
      <c r="O31" s="209">
        <f t="shared" si="13"/>
        <v>0</v>
      </c>
      <c r="P31" s="210">
        <f t="shared" si="13"/>
        <v>0</v>
      </c>
      <c r="Q31" s="163"/>
      <c r="R31" s="163"/>
      <c r="S31" s="1414"/>
      <c r="T31" s="1414"/>
      <c r="U31" s="176" t="s">
        <v>368</v>
      </c>
      <c r="V31" s="218">
        <f>V11+V15+V19+V23+V27</f>
        <v>0</v>
      </c>
      <c r="W31" s="209">
        <f t="shared" ref="W31:AB31" si="14">W11+W15+W19+W23+W27</f>
        <v>0</v>
      </c>
      <c r="X31" s="209">
        <f t="shared" si="14"/>
        <v>0</v>
      </c>
      <c r="Y31" s="209">
        <f t="shared" si="14"/>
        <v>0</v>
      </c>
      <c r="Z31" s="209">
        <f t="shared" si="14"/>
        <v>0</v>
      </c>
      <c r="AA31" s="209">
        <f t="shared" si="14"/>
        <v>0</v>
      </c>
      <c r="AB31" s="209">
        <f t="shared" si="14"/>
        <v>0</v>
      </c>
      <c r="AC31" s="209">
        <f>AC11+AC15+AC19+AC23+AC27</f>
        <v>0</v>
      </c>
      <c r="AD31" s="209">
        <f t="shared" si="12"/>
        <v>0</v>
      </c>
      <c r="AE31" s="209">
        <f t="shared" si="12"/>
        <v>0</v>
      </c>
      <c r="AF31" s="209">
        <f t="shared" si="12"/>
        <v>0</v>
      </c>
      <c r="AG31" s="210">
        <f t="shared" si="12"/>
        <v>0</v>
      </c>
    </row>
    <row r="32" spans="1:34" ht="15.6" customHeight="1" x14ac:dyDescent="0.15">
      <c r="A32" s="163"/>
      <c r="B32" s="1415"/>
      <c r="C32" s="1415"/>
      <c r="D32" s="179" t="s">
        <v>172</v>
      </c>
      <c r="E32" s="214">
        <f t="shared" ref="E32:P32" si="15">IF(E30=0,0,E31/E30)</f>
        <v>0</v>
      </c>
      <c r="F32" s="215">
        <f t="shared" si="15"/>
        <v>0</v>
      </c>
      <c r="G32" s="215">
        <f t="shared" si="15"/>
        <v>0</v>
      </c>
      <c r="H32" s="215">
        <f t="shared" si="15"/>
        <v>0</v>
      </c>
      <c r="I32" s="215">
        <f t="shared" si="15"/>
        <v>0</v>
      </c>
      <c r="J32" s="215">
        <f t="shared" si="15"/>
        <v>0</v>
      </c>
      <c r="K32" s="215">
        <f t="shared" si="15"/>
        <v>0</v>
      </c>
      <c r="L32" s="215">
        <f t="shared" si="15"/>
        <v>0</v>
      </c>
      <c r="M32" s="215">
        <f t="shared" si="15"/>
        <v>0</v>
      </c>
      <c r="N32" s="215">
        <f t="shared" si="15"/>
        <v>0</v>
      </c>
      <c r="O32" s="215">
        <f t="shared" si="15"/>
        <v>0</v>
      </c>
      <c r="P32" s="216">
        <f t="shared" si="15"/>
        <v>0</v>
      </c>
      <c r="Q32" s="163"/>
      <c r="R32" s="163"/>
      <c r="S32" s="1415"/>
      <c r="T32" s="1415"/>
      <c r="U32" s="179" t="s">
        <v>369</v>
      </c>
      <c r="V32" s="214">
        <f t="shared" ref="V32:AG32" si="16">IF(V30=0,0,V31/V30)</f>
        <v>0</v>
      </c>
      <c r="W32" s="215">
        <f t="shared" si="16"/>
        <v>0</v>
      </c>
      <c r="X32" s="215">
        <f t="shared" si="16"/>
        <v>0</v>
      </c>
      <c r="Y32" s="215">
        <f t="shared" si="16"/>
        <v>0</v>
      </c>
      <c r="Z32" s="215">
        <f t="shared" si="16"/>
        <v>0</v>
      </c>
      <c r="AA32" s="215">
        <f t="shared" si="16"/>
        <v>0</v>
      </c>
      <c r="AB32" s="215">
        <f t="shared" si="16"/>
        <v>0</v>
      </c>
      <c r="AC32" s="215">
        <f t="shared" si="16"/>
        <v>0</v>
      </c>
      <c r="AD32" s="215">
        <f t="shared" si="16"/>
        <v>0</v>
      </c>
      <c r="AE32" s="215">
        <f t="shared" si="16"/>
        <v>0</v>
      </c>
      <c r="AF32" s="215">
        <f t="shared" si="16"/>
        <v>0</v>
      </c>
      <c r="AG32" s="216">
        <f t="shared" si="16"/>
        <v>0</v>
      </c>
      <c r="AH32" s="207"/>
    </row>
    <row r="33" spans="2:34" ht="13.15" customHeight="1" x14ac:dyDescent="0.15"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200"/>
      <c r="AH33" s="9"/>
    </row>
    <row r="34" spans="2:34" ht="13.15" customHeight="1" x14ac:dyDescent="0.15">
      <c r="B34" s="1407" t="s">
        <v>234</v>
      </c>
      <c r="C34" s="1408"/>
      <c r="D34" s="1409"/>
      <c r="E34" s="1442" t="s">
        <v>370</v>
      </c>
      <c r="F34" s="1440" t="s">
        <v>225</v>
      </c>
      <c r="G34" s="1440" t="s">
        <v>87</v>
      </c>
      <c r="H34" s="1440" t="s">
        <v>88</v>
      </c>
      <c r="I34" s="1440" t="s">
        <v>89</v>
      </c>
      <c r="J34" s="1440" t="s">
        <v>90</v>
      </c>
      <c r="K34" s="1440" t="s">
        <v>91</v>
      </c>
      <c r="L34" s="1440" t="s">
        <v>92</v>
      </c>
      <c r="M34" s="1440" t="s">
        <v>93</v>
      </c>
      <c r="N34" s="1440" t="s">
        <v>226</v>
      </c>
      <c r="O34" s="1440" t="s">
        <v>227</v>
      </c>
      <c r="P34" s="1444" t="s">
        <v>228</v>
      </c>
      <c r="Q34" s="169"/>
      <c r="S34" s="1407" t="s">
        <v>371</v>
      </c>
      <c r="T34" s="1408"/>
      <c r="U34" s="1409"/>
      <c r="V34" s="1442" t="s">
        <v>370</v>
      </c>
      <c r="W34" s="1440" t="s">
        <v>225</v>
      </c>
      <c r="X34" s="1440" t="s">
        <v>87</v>
      </c>
      <c r="Y34" s="1440" t="s">
        <v>88</v>
      </c>
      <c r="Z34" s="1440" t="s">
        <v>89</v>
      </c>
      <c r="AA34" s="1440" t="s">
        <v>90</v>
      </c>
      <c r="AB34" s="1440" t="s">
        <v>91</v>
      </c>
      <c r="AC34" s="1440" t="s">
        <v>92</v>
      </c>
      <c r="AD34" s="1440" t="s">
        <v>93</v>
      </c>
      <c r="AE34" s="1440" t="s">
        <v>226</v>
      </c>
      <c r="AF34" s="1440" t="s">
        <v>227</v>
      </c>
      <c r="AG34" s="1444" t="s">
        <v>228</v>
      </c>
    </row>
    <row r="35" spans="2:34" ht="13.15" customHeight="1" x14ac:dyDescent="0.15">
      <c r="B35" s="1410"/>
      <c r="C35" s="1411"/>
      <c r="D35" s="1412"/>
      <c r="E35" s="1443"/>
      <c r="F35" s="1441"/>
      <c r="G35" s="1441"/>
      <c r="H35" s="1441"/>
      <c r="I35" s="1441"/>
      <c r="J35" s="1441"/>
      <c r="K35" s="1441"/>
      <c r="L35" s="1441"/>
      <c r="M35" s="1441"/>
      <c r="N35" s="1441"/>
      <c r="O35" s="1441"/>
      <c r="P35" s="1445"/>
      <c r="S35" s="1410"/>
      <c r="T35" s="1411"/>
      <c r="U35" s="1412"/>
      <c r="V35" s="1443"/>
      <c r="W35" s="1441"/>
      <c r="X35" s="1441"/>
      <c r="Y35" s="1441"/>
      <c r="Z35" s="1441"/>
      <c r="AA35" s="1441"/>
      <c r="AB35" s="1441"/>
      <c r="AC35" s="1441"/>
      <c r="AD35" s="1441"/>
      <c r="AE35" s="1441"/>
      <c r="AF35" s="1441"/>
      <c r="AG35" s="1445"/>
    </row>
    <row r="36" spans="2:34" ht="13.5" customHeight="1" x14ac:dyDescent="0.15">
      <c r="B36" s="1413" t="s">
        <v>315</v>
      </c>
      <c r="C36" s="1413">
        <v>5</v>
      </c>
      <c r="D36" s="174" t="s">
        <v>171</v>
      </c>
      <c r="E36" s="211">
        <v>0</v>
      </c>
      <c r="F36" s="212">
        <v>0</v>
      </c>
      <c r="G36" s="212">
        <v>0</v>
      </c>
      <c r="H36" s="212">
        <v>0</v>
      </c>
      <c r="I36" s="212">
        <v>0</v>
      </c>
      <c r="J36" s="212">
        <v>0</v>
      </c>
      <c r="K36" s="212">
        <v>0</v>
      </c>
      <c r="L36" s="212">
        <v>0</v>
      </c>
      <c r="M36" s="212">
        <v>0</v>
      </c>
      <c r="N36" s="212">
        <v>0</v>
      </c>
      <c r="O36" s="212">
        <v>0</v>
      </c>
      <c r="P36" s="276">
        <v>0</v>
      </c>
      <c r="S36" s="1413" t="s">
        <v>340</v>
      </c>
      <c r="T36" s="1413">
        <v>5</v>
      </c>
      <c r="U36" s="174" t="s">
        <v>366</v>
      </c>
      <c r="V36" s="211">
        <f t="shared" ref="V36:AG40" si="17">E9+E36+V9</f>
        <v>0</v>
      </c>
      <c r="W36" s="212">
        <f t="shared" si="17"/>
        <v>0</v>
      </c>
      <c r="X36" s="212">
        <f t="shared" si="17"/>
        <v>0</v>
      </c>
      <c r="Y36" s="212">
        <f t="shared" si="17"/>
        <v>0</v>
      </c>
      <c r="Z36" s="212">
        <f t="shared" si="17"/>
        <v>0</v>
      </c>
      <c r="AA36" s="212">
        <f t="shared" si="17"/>
        <v>0</v>
      </c>
      <c r="AB36" s="212">
        <f t="shared" si="17"/>
        <v>0</v>
      </c>
      <c r="AC36" s="212">
        <f t="shared" si="17"/>
        <v>0</v>
      </c>
      <c r="AD36" s="212">
        <f t="shared" si="17"/>
        <v>0</v>
      </c>
      <c r="AE36" s="212">
        <f t="shared" si="17"/>
        <v>0</v>
      </c>
      <c r="AF36" s="212">
        <f t="shared" si="17"/>
        <v>0</v>
      </c>
      <c r="AG36" s="213">
        <f t="shared" si="17"/>
        <v>0</v>
      </c>
    </row>
    <row r="37" spans="2:34" ht="13.5" customHeight="1" x14ac:dyDescent="0.15">
      <c r="B37" s="1414"/>
      <c r="C37" s="1414"/>
      <c r="D37" s="176" t="s">
        <v>169</v>
      </c>
      <c r="E37" s="218">
        <v>0</v>
      </c>
      <c r="F37" s="209">
        <v>0</v>
      </c>
      <c r="G37" s="209">
        <v>0</v>
      </c>
      <c r="H37" s="209">
        <v>0</v>
      </c>
      <c r="I37" s="209">
        <v>0</v>
      </c>
      <c r="J37" s="209">
        <v>0</v>
      </c>
      <c r="K37" s="209">
        <v>0</v>
      </c>
      <c r="L37" s="209">
        <v>0</v>
      </c>
      <c r="M37" s="209">
        <v>0</v>
      </c>
      <c r="N37" s="209">
        <v>0</v>
      </c>
      <c r="O37" s="209">
        <v>0</v>
      </c>
      <c r="P37" s="217">
        <v>0</v>
      </c>
      <c r="S37" s="1414"/>
      <c r="T37" s="1414"/>
      <c r="U37" s="176" t="s">
        <v>367</v>
      </c>
      <c r="V37" s="218">
        <f t="shared" si="17"/>
        <v>0</v>
      </c>
      <c r="W37" s="209">
        <f t="shared" si="17"/>
        <v>0</v>
      </c>
      <c r="X37" s="209">
        <f t="shared" si="17"/>
        <v>0</v>
      </c>
      <c r="Y37" s="209">
        <f t="shared" si="17"/>
        <v>0</v>
      </c>
      <c r="Z37" s="209">
        <f t="shared" si="17"/>
        <v>0</v>
      </c>
      <c r="AA37" s="209">
        <f t="shared" si="17"/>
        <v>0</v>
      </c>
      <c r="AB37" s="209">
        <f t="shared" si="17"/>
        <v>0</v>
      </c>
      <c r="AC37" s="209">
        <f t="shared" si="17"/>
        <v>0</v>
      </c>
      <c r="AD37" s="209">
        <f t="shared" si="17"/>
        <v>0</v>
      </c>
      <c r="AE37" s="209">
        <f t="shared" si="17"/>
        <v>0</v>
      </c>
      <c r="AF37" s="209">
        <f t="shared" si="17"/>
        <v>0</v>
      </c>
      <c r="AG37" s="210">
        <f t="shared" si="17"/>
        <v>0</v>
      </c>
    </row>
    <row r="38" spans="2:34" ht="13.5" customHeight="1" x14ac:dyDescent="0.15">
      <c r="B38" s="1414"/>
      <c r="C38" s="1414"/>
      <c r="D38" s="176" t="s">
        <v>170</v>
      </c>
      <c r="E38" s="218">
        <v>0</v>
      </c>
      <c r="F38" s="209">
        <v>0</v>
      </c>
      <c r="G38" s="209">
        <v>0</v>
      </c>
      <c r="H38" s="209">
        <v>0</v>
      </c>
      <c r="I38" s="209">
        <v>0</v>
      </c>
      <c r="J38" s="209">
        <v>0</v>
      </c>
      <c r="K38" s="209">
        <v>0</v>
      </c>
      <c r="L38" s="209">
        <v>0</v>
      </c>
      <c r="M38" s="209">
        <v>0</v>
      </c>
      <c r="N38" s="209">
        <v>0</v>
      </c>
      <c r="O38" s="209">
        <v>0</v>
      </c>
      <c r="P38" s="217">
        <v>0</v>
      </c>
      <c r="S38" s="1414"/>
      <c r="T38" s="1414"/>
      <c r="U38" s="176" t="s">
        <v>368</v>
      </c>
      <c r="V38" s="218">
        <f t="shared" si="17"/>
        <v>0</v>
      </c>
      <c r="W38" s="209">
        <f t="shared" si="17"/>
        <v>0</v>
      </c>
      <c r="X38" s="209">
        <f t="shared" si="17"/>
        <v>0</v>
      </c>
      <c r="Y38" s="209">
        <f t="shared" si="17"/>
        <v>0</v>
      </c>
      <c r="Z38" s="209">
        <f t="shared" si="17"/>
        <v>0</v>
      </c>
      <c r="AA38" s="209">
        <f t="shared" si="17"/>
        <v>0</v>
      </c>
      <c r="AB38" s="209">
        <f t="shared" si="17"/>
        <v>0</v>
      </c>
      <c r="AC38" s="209">
        <f t="shared" si="17"/>
        <v>0</v>
      </c>
      <c r="AD38" s="209">
        <f t="shared" si="17"/>
        <v>0</v>
      </c>
      <c r="AE38" s="209">
        <f t="shared" si="17"/>
        <v>0</v>
      </c>
      <c r="AF38" s="209">
        <f t="shared" si="17"/>
        <v>0</v>
      </c>
      <c r="AG38" s="210">
        <f t="shared" si="17"/>
        <v>0</v>
      </c>
    </row>
    <row r="39" spans="2:34" ht="15.6" customHeight="1" x14ac:dyDescent="0.15">
      <c r="B39" s="1414"/>
      <c r="C39" s="1415"/>
      <c r="D39" s="179" t="s">
        <v>172</v>
      </c>
      <c r="E39" s="214">
        <f>IF(E37=0,0,E38/E37)</f>
        <v>0</v>
      </c>
      <c r="F39" s="215">
        <f t="shared" ref="F39:P39" si="18">IF(F37=0,0,F38/F37)</f>
        <v>0</v>
      </c>
      <c r="G39" s="215">
        <f t="shared" si="18"/>
        <v>0</v>
      </c>
      <c r="H39" s="215">
        <f t="shared" si="18"/>
        <v>0</v>
      </c>
      <c r="I39" s="215">
        <f t="shared" si="18"/>
        <v>0</v>
      </c>
      <c r="J39" s="215">
        <f t="shared" si="18"/>
        <v>0</v>
      </c>
      <c r="K39" s="215">
        <f t="shared" si="18"/>
        <v>0</v>
      </c>
      <c r="L39" s="215">
        <f t="shared" si="18"/>
        <v>0</v>
      </c>
      <c r="M39" s="215">
        <f t="shared" si="18"/>
        <v>0</v>
      </c>
      <c r="N39" s="215">
        <f t="shared" si="18"/>
        <v>0</v>
      </c>
      <c r="O39" s="215">
        <f t="shared" si="18"/>
        <v>0</v>
      </c>
      <c r="P39" s="277">
        <f t="shared" si="18"/>
        <v>0</v>
      </c>
      <c r="S39" s="1414"/>
      <c r="T39" s="1415"/>
      <c r="U39" s="179" t="s">
        <v>369</v>
      </c>
      <c r="V39" s="214">
        <f t="shared" ref="V39:AG39" si="19">IF(V37=0,0,V38/V37)</f>
        <v>0</v>
      </c>
      <c r="W39" s="215">
        <f t="shared" si="19"/>
        <v>0</v>
      </c>
      <c r="X39" s="215">
        <f t="shared" si="19"/>
        <v>0</v>
      </c>
      <c r="Y39" s="215">
        <f t="shared" si="19"/>
        <v>0</v>
      </c>
      <c r="Z39" s="215">
        <f t="shared" si="19"/>
        <v>0</v>
      </c>
      <c r="AA39" s="215">
        <f t="shared" si="19"/>
        <v>0</v>
      </c>
      <c r="AB39" s="215">
        <f t="shared" si="19"/>
        <v>0</v>
      </c>
      <c r="AC39" s="215">
        <f t="shared" si="19"/>
        <v>0</v>
      </c>
      <c r="AD39" s="215">
        <f t="shared" si="19"/>
        <v>0</v>
      </c>
      <c r="AE39" s="215">
        <f t="shared" si="19"/>
        <v>0</v>
      </c>
      <c r="AF39" s="215">
        <f t="shared" si="19"/>
        <v>0</v>
      </c>
      <c r="AG39" s="216">
        <f t="shared" si="19"/>
        <v>0</v>
      </c>
    </row>
    <row r="40" spans="2:34" ht="13.5" customHeight="1" x14ac:dyDescent="0.15">
      <c r="B40" s="1414"/>
      <c r="C40" s="1413">
        <v>4</v>
      </c>
      <c r="D40" s="174" t="s">
        <v>171</v>
      </c>
      <c r="E40" s="211">
        <v>0</v>
      </c>
      <c r="F40" s="212">
        <v>0</v>
      </c>
      <c r="G40" s="212">
        <v>0</v>
      </c>
      <c r="H40" s="212">
        <v>0</v>
      </c>
      <c r="I40" s="212">
        <v>0</v>
      </c>
      <c r="J40" s="212">
        <v>0</v>
      </c>
      <c r="K40" s="212">
        <v>0</v>
      </c>
      <c r="L40" s="212">
        <v>0</v>
      </c>
      <c r="M40" s="212">
        <v>0</v>
      </c>
      <c r="N40" s="212">
        <v>0</v>
      </c>
      <c r="O40" s="212">
        <v>0</v>
      </c>
      <c r="P40" s="276">
        <v>0</v>
      </c>
      <c r="S40" s="1414"/>
      <c r="T40" s="1413">
        <v>4</v>
      </c>
      <c r="U40" s="174" t="s">
        <v>366</v>
      </c>
      <c r="V40" s="211">
        <f t="shared" ref="V40:AG42" si="20">E13+E40+V13</f>
        <v>0</v>
      </c>
      <c r="W40" s="212">
        <f t="shared" si="20"/>
        <v>0</v>
      </c>
      <c r="X40" s="212">
        <f t="shared" si="20"/>
        <v>0</v>
      </c>
      <c r="Y40" s="212">
        <f t="shared" si="20"/>
        <v>0</v>
      </c>
      <c r="Z40" s="212">
        <f t="shared" si="20"/>
        <v>0</v>
      </c>
      <c r="AA40" s="212">
        <f t="shared" si="20"/>
        <v>0</v>
      </c>
      <c r="AB40" s="212">
        <f t="shared" si="20"/>
        <v>0</v>
      </c>
      <c r="AC40" s="212">
        <f t="shared" si="20"/>
        <v>0</v>
      </c>
      <c r="AD40" s="212">
        <f t="shared" si="20"/>
        <v>0</v>
      </c>
      <c r="AE40" s="212">
        <f t="shared" si="20"/>
        <v>0</v>
      </c>
      <c r="AF40" s="212">
        <f t="shared" si="20"/>
        <v>0</v>
      </c>
      <c r="AG40" s="213">
        <f t="shared" si="17"/>
        <v>0</v>
      </c>
    </row>
    <row r="41" spans="2:34" ht="13.5" customHeight="1" x14ac:dyDescent="0.15">
      <c r="B41" s="1414"/>
      <c r="C41" s="1414"/>
      <c r="D41" s="176" t="s">
        <v>169</v>
      </c>
      <c r="E41" s="218">
        <v>0</v>
      </c>
      <c r="F41" s="209">
        <v>0</v>
      </c>
      <c r="G41" s="209">
        <v>0</v>
      </c>
      <c r="H41" s="209">
        <v>0</v>
      </c>
      <c r="I41" s="209">
        <v>0</v>
      </c>
      <c r="J41" s="209">
        <v>0</v>
      </c>
      <c r="K41" s="209">
        <v>0</v>
      </c>
      <c r="L41" s="209">
        <v>0</v>
      </c>
      <c r="M41" s="209">
        <v>0</v>
      </c>
      <c r="N41" s="209">
        <v>0</v>
      </c>
      <c r="O41" s="209">
        <v>0</v>
      </c>
      <c r="P41" s="217">
        <v>0</v>
      </c>
      <c r="S41" s="1414"/>
      <c r="T41" s="1414"/>
      <c r="U41" s="176" t="s">
        <v>367</v>
      </c>
      <c r="V41" s="218">
        <f t="shared" si="20"/>
        <v>0</v>
      </c>
      <c r="W41" s="209">
        <f t="shared" si="20"/>
        <v>0</v>
      </c>
      <c r="X41" s="209">
        <f t="shared" si="20"/>
        <v>0</v>
      </c>
      <c r="Y41" s="209">
        <f t="shared" si="20"/>
        <v>0</v>
      </c>
      <c r="Z41" s="209">
        <f t="shared" si="20"/>
        <v>0</v>
      </c>
      <c r="AA41" s="209">
        <f t="shared" si="20"/>
        <v>0</v>
      </c>
      <c r="AB41" s="209">
        <f t="shared" si="20"/>
        <v>0</v>
      </c>
      <c r="AC41" s="209">
        <f t="shared" si="20"/>
        <v>0</v>
      </c>
      <c r="AD41" s="209">
        <f t="shared" si="20"/>
        <v>0</v>
      </c>
      <c r="AE41" s="209">
        <f t="shared" si="20"/>
        <v>0</v>
      </c>
      <c r="AF41" s="209">
        <f t="shared" si="20"/>
        <v>0</v>
      </c>
      <c r="AG41" s="210">
        <f t="shared" si="20"/>
        <v>0</v>
      </c>
    </row>
    <row r="42" spans="2:34" ht="13.5" customHeight="1" x14ac:dyDescent="0.15">
      <c r="B42" s="1414"/>
      <c r="C42" s="1414"/>
      <c r="D42" s="176" t="s">
        <v>170</v>
      </c>
      <c r="E42" s="218">
        <v>0</v>
      </c>
      <c r="F42" s="209">
        <v>0</v>
      </c>
      <c r="G42" s="209">
        <v>0</v>
      </c>
      <c r="H42" s="209">
        <v>0</v>
      </c>
      <c r="I42" s="209">
        <v>0</v>
      </c>
      <c r="J42" s="209">
        <v>0</v>
      </c>
      <c r="K42" s="209">
        <v>0</v>
      </c>
      <c r="L42" s="209">
        <v>0</v>
      </c>
      <c r="M42" s="209">
        <v>0</v>
      </c>
      <c r="N42" s="209">
        <v>0</v>
      </c>
      <c r="O42" s="209">
        <v>0</v>
      </c>
      <c r="P42" s="217">
        <v>0</v>
      </c>
      <c r="S42" s="1414"/>
      <c r="T42" s="1414"/>
      <c r="U42" s="176" t="s">
        <v>368</v>
      </c>
      <c r="V42" s="218">
        <f t="shared" si="20"/>
        <v>0</v>
      </c>
      <c r="W42" s="209">
        <f t="shared" si="20"/>
        <v>0</v>
      </c>
      <c r="X42" s="209">
        <f t="shared" si="20"/>
        <v>0</v>
      </c>
      <c r="Y42" s="209">
        <f t="shared" si="20"/>
        <v>0</v>
      </c>
      <c r="Z42" s="209">
        <f t="shared" si="20"/>
        <v>0</v>
      </c>
      <c r="AA42" s="209">
        <f t="shared" si="20"/>
        <v>0</v>
      </c>
      <c r="AB42" s="209">
        <f t="shared" si="20"/>
        <v>0</v>
      </c>
      <c r="AC42" s="209">
        <f t="shared" si="20"/>
        <v>0</v>
      </c>
      <c r="AD42" s="209">
        <f t="shared" si="20"/>
        <v>0</v>
      </c>
      <c r="AE42" s="209">
        <f t="shared" si="20"/>
        <v>0</v>
      </c>
      <c r="AF42" s="209">
        <f t="shared" si="20"/>
        <v>0</v>
      </c>
      <c r="AG42" s="210">
        <f t="shared" si="20"/>
        <v>0</v>
      </c>
    </row>
    <row r="43" spans="2:34" ht="15.6" customHeight="1" x14ac:dyDescent="0.15">
      <c r="B43" s="1414"/>
      <c r="C43" s="1415"/>
      <c r="D43" s="179" t="s">
        <v>172</v>
      </c>
      <c r="E43" s="214">
        <f t="shared" ref="E43:P43" si="21">IF(E41=0,0,E42/E41)</f>
        <v>0</v>
      </c>
      <c r="F43" s="215">
        <f t="shared" si="21"/>
        <v>0</v>
      </c>
      <c r="G43" s="215">
        <f t="shared" si="21"/>
        <v>0</v>
      </c>
      <c r="H43" s="215">
        <f t="shared" si="21"/>
        <v>0</v>
      </c>
      <c r="I43" s="215">
        <f t="shared" si="21"/>
        <v>0</v>
      </c>
      <c r="J43" s="215">
        <f t="shared" si="21"/>
        <v>0</v>
      </c>
      <c r="K43" s="215">
        <f t="shared" si="21"/>
        <v>0</v>
      </c>
      <c r="L43" s="215">
        <f t="shared" si="21"/>
        <v>0</v>
      </c>
      <c r="M43" s="215">
        <f t="shared" si="21"/>
        <v>0</v>
      </c>
      <c r="N43" s="215">
        <f t="shared" si="21"/>
        <v>0</v>
      </c>
      <c r="O43" s="215">
        <f t="shared" si="21"/>
        <v>0</v>
      </c>
      <c r="P43" s="277">
        <f t="shared" si="21"/>
        <v>0</v>
      </c>
      <c r="S43" s="1414"/>
      <c r="T43" s="1415"/>
      <c r="U43" s="179" t="s">
        <v>369</v>
      </c>
      <c r="V43" s="214">
        <f t="shared" ref="V43:AG43" si="22">IF(V41=0,0,V42/V41)</f>
        <v>0</v>
      </c>
      <c r="W43" s="215">
        <f t="shared" si="22"/>
        <v>0</v>
      </c>
      <c r="X43" s="215">
        <f t="shared" si="22"/>
        <v>0</v>
      </c>
      <c r="Y43" s="215">
        <f t="shared" si="22"/>
        <v>0</v>
      </c>
      <c r="Z43" s="215">
        <f t="shared" si="22"/>
        <v>0</v>
      </c>
      <c r="AA43" s="215">
        <f t="shared" si="22"/>
        <v>0</v>
      </c>
      <c r="AB43" s="215">
        <f t="shared" si="22"/>
        <v>0</v>
      </c>
      <c r="AC43" s="215">
        <f t="shared" si="22"/>
        <v>0</v>
      </c>
      <c r="AD43" s="215">
        <f t="shared" si="22"/>
        <v>0</v>
      </c>
      <c r="AE43" s="215">
        <f t="shared" si="22"/>
        <v>0</v>
      </c>
      <c r="AF43" s="215">
        <f t="shared" si="22"/>
        <v>0</v>
      </c>
      <c r="AG43" s="216">
        <f t="shared" si="22"/>
        <v>0</v>
      </c>
    </row>
    <row r="44" spans="2:34" ht="13.5" customHeight="1" x14ac:dyDescent="0.15">
      <c r="B44" s="1414"/>
      <c r="C44" s="1413">
        <v>3</v>
      </c>
      <c r="D44" s="174" t="s">
        <v>171</v>
      </c>
      <c r="E44" s="211">
        <v>0</v>
      </c>
      <c r="F44" s="212">
        <v>0</v>
      </c>
      <c r="G44" s="212">
        <v>0</v>
      </c>
      <c r="H44" s="212">
        <v>0</v>
      </c>
      <c r="I44" s="212">
        <v>0</v>
      </c>
      <c r="J44" s="212">
        <v>0</v>
      </c>
      <c r="K44" s="212">
        <v>0</v>
      </c>
      <c r="L44" s="212">
        <v>0</v>
      </c>
      <c r="M44" s="212">
        <v>0</v>
      </c>
      <c r="N44" s="212">
        <v>0</v>
      </c>
      <c r="O44" s="212">
        <v>0</v>
      </c>
      <c r="P44" s="276">
        <v>0</v>
      </c>
      <c r="S44" s="1414"/>
      <c r="T44" s="1413">
        <v>3</v>
      </c>
      <c r="U44" s="174" t="s">
        <v>366</v>
      </c>
      <c r="V44" s="211">
        <f t="shared" ref="V44:AG46" si="23">E17+E44+V17</f>
        <v>0</v>
      </c>
      <c r="W44" s="212">
        <f t="shared" si="23"/>
        <v>0</v>
      </c>
      <c r="X44" s="212">
        <f t="shared" si="23"/>
        <v>0</v>
      </c>
      <c r="Y44" s="212">
        <f t="shared" si="23"/>
        <v>0</v>
      </c>
      <c r="Z44" s="212">
        <f t="shared" si="23"/>
        <v>0</v>
      </c>
      <c r="AA44" s="212">
        <f t="shared" si="23"/>
        <v>0</v>
      </c>
      <c r="AB44" s="212">
        <f t="shared" si="23"/>
        <v>0</v>
      </c>
      <c r="AC44" s="212">
        <f t="shared" si="23"/>
        <v>0</v>
      </c>
      <c r="AD44" s="212">
        <f t="shared" si="23"/>
        <v>0</v>
      </c>
      <c r="AE44" s="212">
        <f t="shared" si="23"/>
        <v>0</v>
      </c>
      <c r="AF44" s="212">
        <f t="shared" si="23"/>
        <v>0</v>
      </c>
      <c r="AG44" s="213">
        <f t="shared" si="23"/>
        <v>0</v>
      </c>
    </row>
    <row r="45" spans="2:34" ht="13.5" customHeight="1" x14ac:dyDescent="0.15">
      <c r="B45" s="1414"/>
      <c r="C45" s="1414"/>
      <c r="D45" s="176" t="s">
        <v>169</v>
      </c>
      <c r="E45" s="218">
        <v>0</v>
      </c>
      <c r="F45" s="209">
        <v>0</v>
      </c>
      <c r="G45" s="209">
        <v>0</v>
      </c>
      <c r="H45" s="209">
        <v>0</v>
      </c>
      <c r="I45" s="209">
        <v>0</v>
      </c>
      <c r="J45" s="209">
        <v>0</v>
      </c>
      <c r="K45" s="209">
        <v>0</v>
      </c>
      <c r="L45" s="209">
        <v>0</v>
      </c>
      <c r="M45" s="209">
        <v>0</v>
      </c>
      <c r="N45" s="209">
        <v>0</v>
      </c>
      <c r="O45" s="209">
        <v>0</v>
      </c>
      <c r="P45" s="217">
        <v>0</v>
      </c>
      <c r="S45" s="1414"/>
      <c r="T45" s="1414"/>
      <c r="U45" s="176" t="s">
        <v>367</v>
      </c>
      <c r="V45" s="218">
        <f t="shared" si="23"/>
        <v>0</v>
      </c>
      <c r="W45" s="209">
        <f t="shared" si="23"/>
        <v>0</v>
      </c>
      <c r="X45" s="209">
        <f t="shared" si="23"/>
        <v>0</v>
      </c>
      <c r="Y45" s="209">
        <f t="shared" si="23"/>
        <v>0</v>
      </c>
      <c r="Z45" s="209">
        <f t="shared" si="23"/>
        <v>0</v>
      </c>
      <c r="AA45" s="209">
        <f t="shared" si="23"/>
        <v>0</v>
      </c>
      <c r="AB45" s="209">
        <f t="shared" si="23"/>
        <v>0</v>
      </c>
      <c r="AC45" s="209">
        <f t="shared" si="23"/>
        <v>0</v>
      </c>
      <c r="AD45" s="209">
        <f t="shared" si="23"/>
        <v>0</v>
      </c>
      <c r="AE45" s="209">
        <f t="shared" si="23"/>
        <v>0</v>
      </c>
      <c r="AF45" s="209">
        <f t="shared" si="23"/>
        <v>0</v>
      </c>
      <c r="AG45" s="210">
        <f t="shared" si="23"/>
        <v>0</v>
      </c>
    </row>
    <row r="46" spans="2:34" ht="13.5" customHeight="1" x14ac:dyDescent="0.15">
      <c r="B46" s="1414"/>
      <c r="C46" s="1414"/>
      <c r="D46" s="176" t="s">
        <v>170</v>
      </c>
      <c r="E46" s="218">
        <v>0</v>
      </c>
      <c r="F46" s="209">
        <v>0</v>
      </c>
      <c r="G46" s="209">
        <v>0</v>
      </c>
      <c r="H46" s="209">
        <v>0</v>
      </c>
      <c r="I46" s="209">
        <v>0</v>
      </c>
      <c r="J46" s="209">
        <v>0</v>
      </c>
      <c r="K46" s="209">
        <v>0</v>
      </c>
      <c r="L46" s="209">
        <v>0</v>
      </c>
      <c r="M46" s="209">
        <v>0</v>
      </c>
      <c r="N46" s="209">
        <v>0</v>
      </c>
      <c r="O46" s="209">
        <v>0</v>
      </c>
      <c r="P46" s="217">
        <v>0</v>
      </c>
      <c r="S46" s="1414"/>
      <c r="T46" s="1414"/>
      <c r="U46" s="176" t="s">
        <v>368</v>
      </c>
      <c r="V46" s="218">
        <f t="shared" si="23"/>
        <v>0</v>
      </c>
      <c r="W46" s="209">
        <f t="shared" si="23"/>
        <v>0</v>
      </c>
      <c r="X46" s="209">
        <f t="shared" si="23"/>
        <v>0</v>
      </c>
      <c r="Y46" s="209">
        <f t="shared" si="23"/>
        <v>0</v>
      </c>
      <c r="Z46" s="209">
        <f t="shared" si="23"/>
        <v>0</v>
      </c>
      <c r="AA46" s="209">
        <f t="shared" si="23"/>
        <v>0</v>
      </c>
      <c r="AB46" s="209">
        <f t="shared" si="23"/>
        <v>0</v>
      </c>
      <c r="AC46" s="209">
        <f t="shared" si="23"/>
        <v>0</v>
      </c>
      <c r="AD46" s="209">
        <f t="shared" si="23"/>
        <v>0</v>
      </c>
      <c r="AE46" s="209">
        <f t="shared" si="23"/>
        <v>0</v>
      </c>
      <c r="AF46" s="209">
        <f t="shared" si="23"/>
        <v>0</v>
      </c>
      <c r="AG46" s="210">
        <f t="shared" si="23"/>
        <v>0</v>
      </c>
    </row>
    <row r="47" spans="2:34" ht="15.6" customHeight="1" x14ac:dyDescent="0.15">
      <c r="B47" s="1414"/>
      <c r="C47" s="1415"/>
      <c r="D47" s="179" t="s">
        <v>172</v>
      </c>
      <c r="E47" s="214">
        <f t="shared" ref="E47:P47" si="24">IF(E45=0,0,E46/E45)</f>
        <v>0</v>
      </c>
      <c r="F47" s="215">
        <f t="shared" si="24"/>
        <v>0</v>
      </c>
      <c r="G47" s="215">
        <f t="shared" si="24"/>
        <v>0</v>
      </c>
      <c r="H47" s="215">
        <f t="shared" si="24"/>
        <v>0</v>
      </c>
      <c r="I47" s="215">
        <f t="shared" si="24"/>
        <v>0</v>
      </c>
      <c r="J47" s="215">
        <f t="shared" si="24"/>
        <v>0</v>
      </c>
      <c r="K47" s="215">
        <f t="shared" si="24"/>
        <v>0</v>
      </c>
      <c r="L47" s="215">
        <f t="shared" si="24"/>
        <v>0</v>
      </c>
      <c r="M47" s="215">
        <f t="shared" si="24"/>
        <v>0</v>
      </c>
      <c r="N47" s="215">
        <f t="shared" si="24"/>
        <v>0</v>
      </c>
      <c r="O47" s="215">
        <f t="shared" si="24"/>
        <v>0</v>
      </c>
      <c r="P47" s="277">
        <f t="shared" si="24"/>
        <v>0</v>
      </c>
      <c r="S47" s="1414"/>
      <c r="T47" s="1415"/>
      <c r="U47" s="179" t="s">
        <v>369</v>
      </c>
      <c r="V47" s="214">
        <f t="shared" ref="V47:AG47" si="25">IF(V45=0,0,V46/V45)</f>
        <v>0</v>
      </c>
      <c r="W47" s="215">
        <f t="shared" si="25"/>
        <v>0</v>
      </c>
      <c r="X47" s="215">
        <f t="shared" si="25"/>
        <v>0</v>
      </c>
      <c r="Y47" s="215">
        <f t="shared" si="25"/>
        <v>0</v>
      </c>
      <c r="Z47" s="215">
        <f t="shared" si="25"/>
        <v>0</v>
      </c>
      <c r="AA47" s="215">
        <f t="shared" si="25"/>
        <v>0</v>
      </c>
      <c r="AB47" s="215">
        <f t="shared" si="25"/>
        <v>0</v>
      </c>
      <c r="AC47" s="215">
        <f t="shared" si="25"/>
        <v>0</v>
      </c>
      <c r="AD47" s="215">
        <f t="shared" si="25"/>
        <v>0</v>
      </c>
      <c r="AE47" s="215">
        <f t="shared" si="25"/>
        <v>0</v>
      </c>
      <c r="AF47" s="215">
        <f t="shared" si="25"/>
        <v>0</v>
      </c>
      <c r="AG47" s="216">
        <f t="shared" si="25"/>
        <v>0</v>
      </c>
    </row>
    <row r="48" spans="2:34" ht="13.5" customHeight="1" x14ac:dyDescent="0.15">
      <c r="B48" s="1414"/>
      <c r="C48" s="1413">
        <v>2</v>
      </c>
      <c r="D48" s="174" t="s">
        <v>171</v>
      </c>
      <c r="E48" s="211">
        <v>0</v>
      </c>
      <c r="F48" s="212">
        <v>0</v>
      </c>
      <c r="G48" s="212">
        <v>0</v>
      </c>
      <c r="H48" s="212">
        <v>0</v>
      </c>
      <c r="I48" s="212">
        <v>0</v>
      </c>
      <c r="J48" s="212">
        <v>0</v>
      </c>
      <c r="K48" s="212">
        <v>0</v>
      </c>
      <c r="L48" s="212">
        <v>0</v>
      </c>
      <c r="M48" s="212">
        <v>0</v>
      </c>
      <c r="N48" s="212">
        <v>0</v>
      </c>
      <c r="O48" s="212">
        <v>0</v>
      </c>
      <c r="P48" s="276">
        <v>0</v>
      </c>
      <c r="S48" s="1414"/>
      <c r="T48" s="1413">
        <v>2</v>
      </c>
      <c r="U48" s="174" t="s">
        <v>366</v>
      </c>
      <c r="V48" s="211">
        <f t="shared" ref="V48:AG50" si="26">E21+E48+V21</f>
        <v>0</v>
      </c>
      <c r="W48" s="212">
        <f t="shared" si="26"/>
        <v>0</v>
      </c>
      <c r="X48" s="212">
        <f t="shared" si="26"/>
        <v>0</v>
      </c>
      <c r="Y48" s="212">
        <f t="shared" si="26"/>
        <v>0</v>
      </c>
      <c r="Z48" s="212">
        <f t="shared" si="26"/>
        <v>0</v>
      </c>
      <c r="AA48" s="212">
        <f t="shared" si="26"/>
        <v>0</v>
      </c>
      <c r="AB48" s="212">
        <f t="shared" si="26"/>
        <v>0</v>
      </c>
      <c r="AC48" s="212">
        <f t="shared" si="26"/>
        <v>0</v>
      </c>
      <c r="AD48" s="212">
        <f t="shared" si="26"/>
        <v>0</v>
      </c>
      <c r="AE48" s="212">
        <f t="shared" si="26"/>
        <v>0</v>
      </c>
      <c r="AF48" s="212">
        <f t="shared" si="26"/>
        <v>0</v>
      </c>
      <c r="AG48" s="213">
        <f t="shared" si="26"/>
        <v>0</v>
      </c>
    </row>
    <row r="49" spans="1:33" ht="13.5" customHeight="1" x14ac:dyDescent="0.15">
      <c r="B49" s="1414"/>
      <c r="C49" s="1414"/>
      <c r="D49" s="176" t="s">
        <v>169</v>
      </c>
      <c r="E49" s="218">
        <v>0</v>
      </c>
      <c r="F49" s="209">
        <v>0</v>
      </c>
      <c r="G49" s="209">
        <v>0</v>
      </c>
      <c r="H49" s="209">
        <v>0</v>
      </c>
      <c r="I49" s="209">
        <v>0</v>
      </c>
      <c r="J49" s="209">
        <v>0</v>
      </c>
      <c r="K49" s="209">
        <v>0</v>
      </c>
      <c r="L49" s="209">
        <v>0</v>
      </c>
      <c r="M49" s="209">
        <v>0</v>
      </c>
      <c r="N49" s="209">
        <v>0</v>
      </c>
      <c r="O49" s="209">
        <v>0</v>
      </c>
      <c r="P49" s="217">
        <v>0</v>
      </c>
      <c r="S49" s="1414"/>
      <c r="T49" s="1414"/>
      <c r="U49" s="176" t="s">
        <v>367</v>
      </c>
      <c r="V49" s="218">
        <f t="shared" si="26"/>
        <v>0</v>
      </c>
      <c r="W49" s="209">
        <f t="shared" si="26"/>
        <v>0</v>
      </c>
      <c r="X49" s="209">
        <f t="shared" si="26"/>
        <v>0</v>
      </c>
      <c r="Y49" s="209">
        <f t="shared" si="26"/>
        <v>0</v>
      </c>
      <c r="Z49" s="209">
        <f t="shared" si="26"/>
        <v>0</v>
      </c>
      <c r="AA49" s="209">
        <f t="shared" si="26"/>
        <v>0</v>
      </c>
      <c r="AB49" s="209">
        <f t="shared" si="26"/>
        <v>0</v>
      </c>
      <c r="AC49" s="209">
        <f t="shared" si="26"/>
        <v>0</v>
      </c>
      <c r="AD49" s="209">
        <f t="shared" si="26"/>
        <v>0</v>
      </c>
      <c r="AE49" s="209">
        <f t="shared" si="26"/>
        <v>0</v>
      </c>
      <c r="AF49" s="209">
        <f t="shared" si="26"/>
        <v>0</v>
      </c>
      <c r="AG49" s="210">
        <f t="shared" si="26"/>
        <v>0</v>
      </c>
    </row>
    <row r="50" spans="1:33" ht="13.5" customHeight="1" x14ac:dyDescent="0.15">
      <c r="B50" s="1414"/>
      <c r="C50" s="1414"/>
      <c r="D50" s="176" t="s">
        <v>170</v>
      </c>
      <c r="E50" s="218">
        <v>0</v>
      </c>
      <c r="F50" s="209">
        <v>0</v>
      </c>
      <c r="G50" s="209">
        <v>0</v>
      </c>
      <c r="H50" s="209">
        <v>0</v>
      </c>
      <c r="I50" s="209">
        <v>0</v>
      </c>
      <c r="J50" s="209">
        <v>0</v>
      </c>
      <c r="K50" s="209">
        <v>0</v>
      </c>
      <c r="L50" s="209">
        <v>0</v>
      </c>
      <c r="M50" s="209">
        <v>0</v>
      </c>
      <c r="N50" s="209">
        <v>0</v>
      </c>
      <c r="O50" s="209">
        <v>0</v>
      </c>
      <c r="P50" s="217">
        <v>0</v>
      </c>
      <c r="S50" s="1414"/>
      <c r="T50" s="1414"/>
      <c r="U50" s="176" t="s">
        <v>368</v>
      </c>
      <c r="V50" s="218">
        <f t="shared" si="26"/>
        <v>0</v>
      </c>
      <c r="W50" s="209">
        <f t="shared" si="26"/>
        <v>0</v>
      </c>
      <c r="X50" s="209">
        <f t="shared" si="26"/>
        <v>0</v>
      </c>
      <c r="Y50" s="209">
        <f t="shared" si="26"/>
        <v>0</v>
      </c>
      <c r="Z50" s="209">
        <f t="shared" si="26"/>
        <v>0</v>
      </c>
      <c r="AA50" s="209">
        <f t="shared" si="26"/>
        <v>0</v>
      </c>
      <c r="AB50" s="209">
        <f t="shared" si="26"/>
        <v>0</v>
      </c>
      <c r="AC50" s="209">
        <f t="shared" si="26"/>
        <v>0</v>
      </c>
      <c r="AD50" s="209">
        <f t="shared" si="26"/>
        <v>0</v>
      </c>
      <c r="AE50" s="209">
        <f t="shared" si="26"/>
        <v>0</v>
      </c>
      <c r="AF50" s="209">
        <f t="shared" si="26"/>
        <v>0</v>
      </c>
      <c r="AG50" s="210">
        <f t="shared" si="26"/>
        <v>0</v>
      </c>
    </row>
    <row r="51" spans="1:33" ht="15.6" customHeight="1" x14ac:dyDescent="0.15">
      <c r="B51" s="1414"/>
      <c r="C51" s="1415"/>
      <c r="D51" s="179" t="s">
        <v>172</v>
      </c>
      <c r="E51" s="214">
        <f t="shared" ref="E51:P51" si="27">IF(E49=0,0,E50/E49)</f>
        <v>0</v>
      </c>
      <c r="F51" s="215">
        <f t="shared" si="27"/>
        <v>0</v>
      </c>
      <c r="G51" s="215">
        <f t="shared" si="27"/>
        <v>0</v>
      </c>
      <c r="H51" s="215">
        <f t="shared" si="27"/>
        <v>0</v>
      </c>
      <c r="I51" s="215">
        <f t="shared" si="27"/>
        <v>0</v>
      </c>
      <c r="J51" s="215">
        <f t="shared" si="27"/>
        <v>0</v>
      </c>
      <c r="K51" s="215">
        <f t="shared" si="27"/>
        <v>0</v>
      </c>
      <c r="L51" s="215">
        <f t="shared" si="27"/>
        <v>0</v>
      </c>
      <c r="M51" s="215">
        <f t="shared" si="27"/>
        <v>0</v>
      </c>
      <c r="N51" s="215">
        <f t="shared" si="27"/>
        <v>0</v>
      </c>
      <c r="O51" s="215">
        <f t="shared" si="27"/>
        <v>0</v>
      </c>
      <c r="P51" s="277">
        <f t="shared" si="27"/>
        <v>0</v>
      </c>
      <c r="S51" s="1414"/>
      <c r="T51" s="1415"/>
      <c r="U51" s="179" t="s">
        <v>369</v>
      </c>
      <c r="V51" s="214">
        <f t="shared" ref="V51:AG51" si="28">IF(V49=0,0,V50/V49)</f>
        <v>0</v>
      </c>
      <c r="W51" s="215">
        <f t="shared" si="28"/>
        <v>0</v>
      </c>
      <c r="X51" s="215">
        <f t="shared" si="28"/>
        <v>0</v>
      </c>
      <c r="Y51" s="215">
        <f t="shared" si="28"/>
        <v>0</v>
      </c>
      <c r="Z51" s="215">
        <f t="shared" si="28"/>
        <v>0</v>
      </c>
      <c r="AA51" s="215">
        <f t="shared" si="28"/>
        <v>0</v>
      </c>
      <c r="AB51" s="215">
        <f t="shared" si="28"/>
        <v>0</v>
      </c>
      <c r="AC51" s="215">
        <f t="shared" si="28"/>
        <v>0</v>
      </c>
      <c r="AD51" s="215">
        <f t="shared" si="28"/>
        <v>0</v>
      </c>
      <c r="AE51" s="215">
        <f t="shared" si="28"/>
        <v>0</v>
      </c>
      <c r="AF51" s="215">
        <f t="shared" si="28"/>
        <v>0</v>
      </c>
      <c r="AG51" s="216">
        <f t="shared" si="28"/>
        <v>0</v>
      </c>
    </row>
    <row r="52" spans="1:33" ht="13.5" customHeight="1" x14ac:dyDescent="0.15">
      <c r="B52" s="1414"/>
      <c r="C52" s="1413">
        <v>1</v>
      </c>
      <c r="D52" s="174" t="s">
        <v>171</v>
      </c>
      <c r="E52" s="211">
        <v>0</v>
      </c>
      <c r="F52" s="212">
        <v>0</v>
      </c>
      <c r="G52" s="212">
        <v>0</v>
      </c>
      <c r="H52" s="212">
        <v>0</v>
      </c>
      <c r="I52" s="212">
        <v>0</v>
      </c>
      <c r="J52" s="212">
        <v>0</v>
      </c>
      <c r="K52" s="212">
        <v>0</v>
      </c>
      <c r="L52" s="212">
        <v>0</v>
      </c>
      <c r="M52" s="212">
        <v>0</v>
      </c>
      <c r="N52" s="212">
        <v>0</v>
      </c>
      <c r="O52" s="212">
        <v>0</v>
      </c>
      <c r="P52" s="276">
        <v>0</v>
      </c>
      <c r="S52" s="1414"/>
      <c r="T52" s="1413">
        <v>1</v>
      </c>
      <c r="U52" s="174" t="s">
        <v>366</v>
      </c>
      <c r="V52" s="211">
        <f t="shared" ref="V52:AG54" si="29">E25+E52+V25</f>
        <v>0</v>
      </c>
      <c r="W52" s="212">
        <f t="shared" si="29"/>
        <v>0</v>
      </c>
      <c r="X52" s="212">
        <f t="shared" si="29"/>
        <v>0</v>
      </c>
      <c r="Y52" s="212">
        <f t="shared" si="29"/>
        <v>0</v>
      </c>
      <c r="Z52" s="212">
        <f t="shared" si="29"/>
        <v>0</v>
      </c>
      <c r="AA52" s="212">
        <f t="shared" si="29"/>
        <v>0</v>
      </c>
      <c r="AB52" s="212">
        <f t="shared" si="29"/>
        <v>0</v>
      </c>
      <c r="AC52" s="212">
        <f t="shared" si="29"/>
        <v>0</v>
      </c>
      <c r="AD52" s="212">
        <f t="shared" si="29"/>
        <v>0</v>
      </c>
      <c r="AE52" s="212">
        <f t="shared" si="29"/>
        <v>0</v>
      </c>
      <c r="AF52" s="212">
        <f t="shared" si="29"/>
        <v>0</v>
      </c>
      <c r="AG52" s="213">
        <f t="shared" si="29"/>
        <v>0</v>
      </c>
    </row>
    <row r="53" spans="1:33" ht="13.5" customHeight="1" x14ac:dyDescent="0.15">
      <c r="B53" s="1414"/>
      <c r="C53" s="1414"/>
      <c r="D53" s="176" t="s">
        <v>169</v>
      </c>
      <c r="E53" s="218">
        <v>0</v>
      </c>
      <c r="F53" s="209">
        <v>0</v>
      </c>
      <c r="G53" s="209">
        <v>0</v>
      </c>
      <c r="H53" s="209">
        <v>0</v>
      </c>
      <c r="I53" s="209">
        <v>0</v>
      </c>
      <c r="J53" s="209">
        <v>0</v>
      </c>
      <c r="K53" s="209">
        <v>0</v>
      </c>
      <c r="L53" s="209">
        <v>0</v>
      </c>
      <c r="M53" s="209">
        <v>0</v>
      </c>
      <c r="N53" s="209">
        <v>0</v>
      </c>
      <c r="O53" s="209">
        <v>0</v>
      </c>
      <c r="P53" s="217">
        <v>0</v>
      </c>
      <c r="S53" s="1414"/>
      <c r="T53" s="1414"/>
      <c r="U53" s="176" t="s">
        <v>367</v>
      </c>
      <c r="V53" s="218">
        <f t="shared" si="29"/>
        <v>0</v>
      </c>
      <c r="W53" s="209">
        <f t="shared" si="29"/>
        <v>0</v>
      </c>
      <c r="X53" s="209">
        <f t="shared" si="29"/>
        <v>0</v>
      </c>
      <c r="Y53" s="209">
        <f t="shared" si="29"/>
        <v>0</v>
      </c>
      <c r="Z53" s="209">
        <f t="shared" si="29"/>
        <v>0</v>
      </c>
      <c r="AA53" s="209">
        <f t="shared" si="29"/>
        <v>0</v>
      </c>
      <c r="AB53" s="209">
        <f t="shared" si="29"/>
        <v>0</v>
      </c>
      <c r="AC53" s="209">
        <f t="shared" si="29"/>
        <v>0</v>
      </c>
      <c r="AD53" s="209">
        <f t="shared" si="29"/>
        <v>0</v>
      </c>
      <c r="AE53" s="209">
        <f t="shared" si="29"/>
        <v>0</v>
      </c>
      <c r="AF53" s="209">
        <f t="shared" si="29"/>
        <v>0</v>
      </c>
      <c r="AG53" s="210">
        <f t="shared" si="29"/>
        <v>0</v>
      </c>
    </row>
    <row r="54" spans="1:33" ht="13.5" customHeight="1" x14ac:dyDescent="0.15">
      <c r="B54" s="1414"/>
      <c r="C54" s="1414"/>
      <c r="D54" s="176" t="s">
        <v>170</v>
      </c>
      <c r="E54" s="218">
        <v>0</v>
      </c>
      <c r="F54" s="209">
        <v>0</v>
      </c>
      <c r="G54" s="209">
        <v>0</v>
      </c>
      <c r="H54" s="209">
        <v>0</v>
      </c>
      <c r="I54" s="209">
        <v>0</v>
      </c>
      <c r="J54" s="209">
        <v>0</v>
      </c>
      <c r="K54" s="209">
        <v>0</v>
      </c>
      <c r="L54" s="209">
        <v>0</v>
      </c>
      <c r="M54" s="209">
        <v>0</v>
      </c>
      <c r="N54" s="209">
        <v>0</v>
      </c>
      <c r="O54" s="209">
        <v>0</v>
      </c>
      <c r="P54" s="217">
        <v>0</v>
      </c>
      <c r="S54" s="1414"/>
      <c r="T54" s="1414"/>
      <c r="U54" s="176" t="s">
        <v>368</v>
      </c>
      <c r="V54" s="218">
        <f t="shared" si="29"/>
        <v>0</v>
      </c>
      <c r="W54" s="209">
        <f t="shared" si="29"/>
        <v>0</v>
      </c>
      <c r="X54" s="209">
        <f t="shared" si="29"/>
        <v>0</v>
      </c>
      <c r="Y54" s="209">
        <f t="shared" si="29"/>
        <v>0</v>
      </c>
      <c r="Z54" s="209">
        <f t="shared" si="29"/>
        <v>0</v>
      </c>
      <c r="AA54" s="209">
        <f t="shared" si="29"/>
        <v>0</v>
      </c>
      <c r="AB54" s="209">
        <f t="shared" si="29"/>
        <v>0</v>
      </c>
      <c r="AC54" s="209">
        <f t="shared" si="29"/>
        <v>0</v>
      </c>
      <c r="AD54" s="209">
        <f t="shared" si="29"/>
        <v>0</v>
      </c>
      <c r="AE54" s="209">
        <f t="shared" si="29"/>
        <v>0</v>
      </c>
      <c r="AF54" s="209">
        <f t="shared" si="29"/>
        <v>0</v>
      </c>
      <c r="AG54" s="210">
        <f t="shared" si="29"/>
        <v>0</v>
      </c>
    </row>
    <row r="55" spans="1:33" ht="15.6" customHeight="1" x14ac:dyDescent="0.15">
      <c r="B55" s="1414"/>
      <c r="C55" s="1415"/>
      <c r="D55" s="179" t="s">
        <v>172</v>
      </c>
      <c r="E55" s="214">
        <f t="shared" ref="E55:P55" si="30">IF(E53=0,0,E54/E53)</f>
        <v>0</v>
      </c>
      <c r="F55" s="215">
        <f t="shared" si="30"/>
        <v>0</v>
      </c>
      <c r="G55" s="275">
        <f t="shared" si="30"/>
        <v>0</v>
      </c>
      <c r="H55" s="215">
        <f t="shared" si="30"/>
        <v>0</v>
      </c>
      <c r="I55" s="215">
        <f t="shared" si="30"/>
        <v>0</v>
      </c>
      <c r="J55" s="275">
        <f t="shared" si="30"/>
        <v>0</v>
      </c>
      <c r="K55" s="215">
        <f t="shared" si="30"/>
        <v>0</v>
      </c>
      <c r="L55" s="275">
        <f t="shared" si="30"/>
        <v>0</v>
      </c>
      <c r="M55" s="215">
        <f t="shared" si="30"/>
        <v>0</v>
      </c>
      <c r="N55" s="215">
        <f t="shared" si="30"/>
        <v>0</v>
      </c>
      <c r="O55" s="215">
        <f t="shared" si="30"/>
        <v>0</v>
      </c>
      <c r="P55" s="216">
        <f t="shared" si="30"/>
        <v>0</v>
      </c>
      <c r="S55" s="1414"/>
      <c r="T55" s="1415"/>
      <c r="U55" s="179" t="s">
        <v>369</v>
      </c>
      <c r="V55" s="214">
        <f t="shared" ref="V55:AG55" si="31">IF(V53=0,0,V54/V53)</f>
        <v>0</v>
      </c>
      <c r="W55" s="215">
        <f t="shared" si="31"/>
        <v>0</v>
      </c>
      <c r="X55" s="215">
        <f t="shared" si="31"/>
        <v>0</v>
      </c>
      <c r="Y55" s="215">
        <f t="shared" si="31"/>
        <v>0</v>
      </c>
      <c r="Z55" s="215">
        <f t="shared" si="31"/>
        <v>0</v>
      </c>
      <c r="AA55" s="215">
        <f t="shared" si="31"/>
        <v>0</v>
      </c>
      <c r="AB55" s="215">
        <f t="shared" si="31"/>
        <v>0</v>
      </c>
      <c r="AC55" s="215">
        <f t="shared" si="31"/>
        <v>0</v>
      </c>
      <c r="AD55" s="215">
        <f t="shared" si="31"/>
        <v>0</v>
      </c>
      <c r="AE55" s="215">
        <f t="shared" si="31"/>
        <v>0</v>
      </c>
      <c r="AF55" s="215">
        <f t="shared" si="31"/>
        <v>0</v>
      </c>
      <c r="AG55" s="216">
        <f t="shared" si="31"/>
        <v>0</v>
      </c>
    </row>
    <row r="56" spans="1:33" ht="13.5" customHeight="1" x14ac:dyDescent="0.15">
      <c r="B56" s="1414"/>
      <c r="C56" s="1413" t="s">
        <v>14</v>
      </c>
      <c r="D56" s="174" t="s">
        <v>171</v>
      </c>
      <c r="E56" s="211">
        <f>E36+E40+E44+E48+E52</f>
        <v>0</v>
      </c>
      <c r="F56" s="212">
        <f>F36+F40+F44+F48+F52</f>
        <v>0</v>
      </c>
      <c r="G56" s="212">
        <f>G36+G40+G44+G48+G52</f>
        <v>0</v>
      </c>
      <c r="H56" s="212">
        <f t="shared" ref="H56:P56" si="32">H36+H40+H44+H48+H52</f>
        <v>0</v>
      </c>
      <c r="I56" s="212">
        <f t="shared" si="32"/>
        <v>0</v>
      </c>
      <c r="J56" s="212">
        <f t="shared" si="32"/>
        <v>0</v>
      </c>
      <c r="K56" s="212">
        <f t="shared" si="32"/>
        <v>0</v>
      </c>
      <c r="L56" s="212">
        <f t="shared" si="32"/>
        <v>0</v>
      </c>
      <c r="M56" s="212">
        <f t="shared" si="32"/>
        <v>0</v>
      </c>
      <c r="N56" s="212">
        <f t="shared" si="32"/>
        <v>0</v>
      </c>
      <c r="O56" s="212">
        <f t="shared" si="32"/>
        <v>0</v>
      </c>
      <c r="P56" s="213">
        <f t="shared" si="32"/>
        <v>0</v>
      </c>
      <c r="S56" s="1414"/>
      <c r="T56" s="1413" t="s">
        <v>344</v>
      </c>
      <c r="U56" s="174" t="s">
        <v>366</v>
      </c>
      <c r="V56" s="211">
        <f t="shared" ref="V56:AG58" si="33">V36+V40+V44+V48+V52</f>
        <v>0</v>
      </c>
      <c r="W56" s="212">
        <f t="shared" si="33"/>
        <v>0</v>
      </c>
      <c r="X56" s="212">
        <f t="shared" si="33"/>
        <v>0</v>
      </c>
      <c r="Y56" s="212">
        <f t="shared" si="33"/>
        <v>0</v>
      </c>
      <c r="Z56" s="212">
        <f t="shared" si="33"/>
        <v>0</v>
      </c>
      <c r="AA56" s="212">
        <f t="shared" si="33"/>
        <v>0</v>
      </c>
      <c r="AB56" s="212">
        <f t="shared" si="33"/>
        <v>0</v>
      </c>
      <c r="AC56" s="212">
        <f t="shared" si="33"/>
        <v>0</v>
      </c>
      <c r="AD56" s="212">
        <f t="shared" si="33"/>
        <v>0</v>
      </c>
      <c r="AE56" s="212">
        <f>AE36+AE40+AE44+AE48+AE52</f>
        <v>0</v>
      </c>
      <c r="AF56" s="212">
        <f>AF36+AF40+AF44+AF48+AF52</f>
        <v>0</v>
      </c>
      <c r="AG56" s="213">
        <f>AG36+AG40+AG44+AG48+AG52</f>
        <v>0</v>
      </c>
    </row>
    <row r="57" spans="1:33" ht="13.5" customHeight="1" x14ac:dyDescent="0.15">
      <c r="B57" s="1414"/>
      <c r="C57" s="1414"/>
      <c r="D57" s="176" t="s">
        <v>169</v>
      </c>
      <c r="E57" s="218">
        <f>E37+E41+E45+E49+E53</f>
        <v>0</v>
      </c>
      <c r="F57" s="209">
        <f>F37+F41+F45+F49+F53</f>
        <v>0</v>
      </c>
      <c r="G57" s="209">
        <f t="shared" ref="G57:P58" si="34">G37+G41+G45+G49+G53</f>
        <v>0</v>
      </c>
      <c r="H57" s="209">
        <f t="shared" si="34"/>
        <v>0</v>
      </c>
      <c r="I57" s="209">
        <f t="shared" si="34"/>
        <v>0</v>
      </c>
      <c r="J57" s="209">
        <f t="shared" si="34"/>
        <v>0</v>
      </c>
      <c r="K57" s="209">
        <f t="shared" si="34"/>
        <v>0</v>
      </c>
      <c r="L57" s="209">
        <f t="shared" si="34"/>
        <v>0</v>
      </c>
      <c r="M57" s="209">
        <f t="shared" si="34"/>
        <v>0</v>
      </c>
      <c r="N57" s="209">
        <f t="shared" si="34"/>
        <v>0</v>
      </c>
      <c r="O57" s="209">
        <f t="shared" si="34"/>
        <v>0</v>
      </c>
      <c r="P57" s="210">
        <f t="shared" si="34"/>
        <v>0</v>
      </c>
      <c r="S57" s="1414"/>
      <c r="T57" s="1414"/>
      <c r="U57" s="176" t="s">
        <v>367</v>
      </c>
      <c r="V57" s="218">
        <f t="shared" si="33"/>
        <v>0</v>
      </c>
      <c r="W57" s="209">
        <f t="shared" si="33"/>
        <v>0</v>
      </c>
      <c r="X57" s="209">
        <f t="shared" si="33"/>
        <v>0</v>
      </c>
      <c r="Y57" s="209">
        <f t="shared" si="33"/>
        <v>0</v>
      </c>
      <c r="Z57" s="209">
        <f t="shared" si="33"/>
        <v>0</v>
      </c>
      <c r="AA57" s="209">
        <f t="shared" si="33"/>
        <v>0</v>
      </c>
      <c r="AB57" s="209">
        <f t="shared" si="33"/>
        <v>0</v>
      </c>
      <c r="AC57" s="209">
        <f t="shared" si="33"/>
        <v>0</v>
      </c>
      <c r="AD57" s="209">
        <f t="shared" si="33"/>
        <v>0</v>
      </c>
      <c r="AE57" s="209">
        <f>AE37+AE41+AE45+AE49+AE53</f>
        <v>0</v>
      </c>
      <c r="AF57" s="209">
        <f t="shared" si="33"/>
        <v>0</v>
      </c>
      <c r="AG57" s="210">
        <f t="shared" si="33"/>
        <v>0</v>
      </c>
    </row>
    <row r="58" spans="1:33" ht="13.5" customHeight="1" x14ac:dyDescent="0.15">
      <c r="B58" s="1414"/>
      <c r="C58" s="1414"/>
      <c r="D58" s="176" t="s">
        <v>170</v>
      </c>
      <c r="E58" s="218">
        <f>E38+E42+E46+E50+E54</f>
        <v>0</v>
      </c>
      <c r="F58" s="209">
        <f t="shared" ref="F58:K58" si="35">F38+F42+F46+F50+F54</f>
        <v>0</v>
      </c>
      <c r="G58" s="209">
        <f t="shared" si="35"/>
        <v>0</v>
      </c>
      <c r="H58" s="209">
        <f t="shared" si="35"/>
        <v>0</v>
      </c>
      <c r="I58" s="209">
        <f t="shared" si="35"/>
        <v>0</v>
      </c>
      <c r="J58" s="209">
        <f t="shared" si="35"/>
        <v>0</v>
      </c>
      <c r="K58" s="209">
        <f t="shared" si="35"/>
        <v>0</v>
      </c>
      <c r="L58" s="209">
        <f>L38+L42+L46+L50+L54</f>
        <v>0</v>
      </c>
      <c r="M58" s="209">
        <f t="shared" si="34"/>
        <v>0</v>
      </c>
      <c r="N58" s="209">
        <f t="shared" si="34"/>
        <v>0</v>
      </c>
      <c r="O58" s="209">
        <f t="shared" si="34"/>
        <v>0</v>
      </c>
      <c r="P58" s="210">
        <f t="shared" si="34"/>
        <v>0</v>
      </c>
      <c r="S58" s="1414"/>
      <c r="T58" s="1414"/>
      <c r="U58" s="176" t="s">
        <v>368</v>
      </c>
      <c r="V58" s="218">
        <f t="shared" si="33"/>
        <v>0</v>
      </c>
      <c r="W58" s="209">
        <f t="shared" si="33"/>
        <v>0</v>
      </c>
      <c r="X58" s="209">
        <f t="shared" si="33"/>
        <v>0</v>
      </c>
      <c r="Y58" s="209">
        <f t="shared" si="33"/>
        <v>0</v>
      </c>
      <c r="Z58" s="209">
        <f t="shared" si="33"/>
        <v>0</v>
      </c>
      <c r="AA58" s="209">
        <f t="shared" si="33"/>
        <v>0</v>
      </c>
      <c r="AB58" s="209">
        <f t="shared" si="33"/>
        <v>0</v>
      </c>
      <c r="AC58" s="209">
        <f t="shared" si="33"/>
        <v>0</v>
      </c>
      <c r="AD58" s="209">
        <f t="shared" si="33"/>
        <v>0</v>
      </c>
      <c r="AE58" s="209">
        <f>AE38+AE42+AE46+AE50+AE54</f>
        <v>0</v>
      </c>
      <c r="AF58" s="209">
        <f t="shared" si="33"/>
        <v>0</v>
      </c>
      <c r="AG58" s="210">
        <f t="shared" si="33"/>
        <v>0</v>
      </c>
    </row>
    <row r="59" spans="1:33" ht="15.6" customHeight="1" x14ac:dyDescent="0.15">
      <c r="B59" s="1415"/>
      <c r="C59" s="1415"/>
      <c r="D59" s="179" t="s">
        <v>172</v>
      </c>
      <c r="E59" s="214">
        <f t="shared" ref="E59:P59" si="36">IF(E57=0,0,E58/E57)</f>
        <v>0</v>
      </c>
      <c r="F59" s="215">
        <f t="shared" si="36"/>
        <v>0</v>
      </c>
      <c r="G59" s="215">
        <f t="shared" si="36"/>
        <v>0</v>
      </c>
      <c r="H59" s="215">
        <f t="shared" si="36"/>
        <v>0</v>
      </c>
      <c r="I59" s="215">
        <f t="shared" si="36"/>
        <v>0</v>
      </c>
      <c r="J59" s="215">
        <f t="shared" si="36"/>
        <v>0</v>
      </c>
      <c r="K59" s="215">
        <f t="shared" si="36"/>
        <v>0</v>
      </c>
      <c r="L59" s="215">
        <f t="shared" si="36"/>
        <v>0</v>
      </c>
      <c r="M59" s="215">
        <f t="shared" si="36"/>
        <v>0</v>
      </c>
      <c r="N59" s="215">
        <f t="shared" si="36"/>
        <v>0</v>
      </c>
      <c r="O59" s="215">
        <f t="shared" si="36"/>
        <v>0</v>
      </c>
      <c r="P59" s="216">
        <f t="shared" si="36"/>
        <v>0</v>
      </c>
      <c r="S59" s="1415"/>
      <c r="T59" s="1415"/>
      <c r="U59" s="179" t="s">
        <v>369</v>
      </c>
      <c r="V59" s="214">
        <f t="shared" ref="V59:AG59" si="37">IF(V57=0,0,V58/V57)</f>
        <v>0</v>
      </c>
      <c r="W59" s="215">
        <f t="shared" si="37"/>
        <v>0</v>
      </c>
      <c r="X59" s="215">
        <f t="shared" si="37"/>
        <v>0</v>
      </c>
      <c r="Y59" s="215">
        <f t="shared" si="37"/>
        <v>0</v>
      </c>
      <c r="Z59" s="215">
        <f t="shared" si="37"/>
        <v>0</v>
      </c>
      <c r="AA59" s="215">
        <f t="shared" si="37"/>
        <v>0</v>
      </c>
      <c r="AB59" s="215">
        <f t="shared" si="37"/>
        <v>0</v>
      </c>
      <c r="AC59" s="215">
        <f t="shared" si="37"/>
        <v>0</v>
      </c>
      <c r="AD59" s="215">
        <f t="shared" si="37"/>
        <v>0</v>
      </c>
      <c r="AE59" s="215">
        <f t="shared" si="37"/>
        <v>0</v>
      </c>
      <c r="AF59" s="215">
        <f t="shared" si="37"/>
        <v>0</v>
      </c>
      <c r="AG59" s="216">
        <f t="shared" si="37"/>
        <v>0</v>
      </c>
    </row>
    <row r="60" spans="1:33" ht="8.1" customHeight="1" x14ac:dyDescent="0.15"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</row>
    <row r="61" spans="1:33" ht="11.25" customHeight="1" x14ac:dyDescent="0.15">
      <c r="B61" s="178"/>
      <c r="C61" s="178"/>
      <c r="D61" s="178"/>
      <c r="E61" s="10" t="s">
        <v>276</v>
      </c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S61" s="178"/>
      <c r="T61" s="178"/>
      <c r="U61" s="178"/>
      <c r="V61" s="10" t="s">
        <v>276</v>
      </c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</row>
    <row r="62" spans="1:33" x14ac:dyDescent="0.15">
      <c r="A62" s="1437" t="s">
        <v>317</v>
      </c>
      <c r="B62" s="1438"/>
      <c r="C62" s="1438"/>
      <c r="D62" s="1438"/>
      <c r="E62" s="1439"/>
      <c r="F62" s="1439"/>
      <c r="G62" s="1439"/>
      <c r="H62" s="1439"/>
      <c r="I62" s="1439"/>
      <c r="J62" s="1439"/>
      <c r="K62" s="1439"/>
      <c r="L62" s="1439"/>
      <c r="M62" s="1439"/>
      <c r="N62" s="1439"/>
      <c r="O62" s="1439"/>
      <c r="P62" s="1439"/>
      <c r="Q62" s="22"/>
      <c r="R62" s="22"/>
      <c r="S62" s="1437" t="s">
        <v>318</v>
      </c>
      <c r="T62" s="1439"/>
      <c r="U62" s="1439"/>
      <c r="V62" s="1439"/>
      <c r="W62" s="1439"/>
      <c r="X62" s="1439"/>
      <c r="Y62" s="1439"/>
      <c r="Z62" s="1439"/>
      <c r="AA62" s="1439"/>
      <c r="AB62" s="1439"/>
      <c r="AC62" s="1439"/>
      <c r="AD62" s="1439"/>
      <c r="AE62" s="1439"/>
      <c r="AF62" s="1439"/>
      <c r="AG62" s="1439"/>
    </row>
  </sheetData>
  <mergeCells count="84">
    <mergeCell ref="AG34:AG35"/>
    <mergeCell ref="AC34:AC35"/>
    <mergeCell ref="AD34:AD35"/>
    <mergeCell ref="S36:S59"/>
    <mergeCell ref="T36:T39"/>
    <mergeCell ref="T40:T43"/>
    <mergeCell ref="T44:T47"/>
    <mergeCell ref="T48:T51"/>
    <mergeCell ref="T52:T55"/>
    <mergeCell ref="T56:T59"/>
    <mergeCell ref="AF34:AF35"/>
    <mergeCell ref="Y34:Y35"/>
    <mergeCell ref="Z34:Z35"/>
    <mergeCell ref="AA34:AA35"/>
    <mergeCell ref="AB34:AB35"/>
    <mergeCell ref="S34:U35"/>
    <mergeCell ref="V34:V35"/>
    <mergeCell ref="W34:W35"/>
    <mergeCell ref="X34:X35"/>
    <mergeCell ref="AE34:AE35"/>
    <mergeCell ref="S9:S32"/>
    <mergeCell ref="T9:T12"/>
    <mergeCell ref="T13:T16"/>
    <mergeCell ref="T17:T20"/>
    <mergeCell ref="T21:T24"/>
    <mergeCell ref="T25:T28"/>
    <mergeCell ref="T29:T32"/>
    <mergeCell ref="AF6:AG6"/>
    <mergeCell ref="S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O6:P6"/>
    <mergeCell ref="B36:B59"/>
    <mergeCell ref="C36:C39"/>
    <mergeCell ref="C40:C43"/>
    <mergeCell ref="C44:C47"/>
    <mergeCell ref="C48:C51"/>
    <mergeCell ref="C52:C55"/>
    <mergeCell ref="P34:P35"/>
    <mergeCell ref="L34:L35"/>
    <mergeCell ref="O34:O35"/>
    <mergeCell ref="L7:L8"/>
    <mergeCell ref="M7:M8"/>
    <mergeCell ref="G7:G8"/>
    <mergeCell ref="H7:H8"/>
    <mergeCell ref="S62:AG62"/>
    <mergeCell ref="N7:N8"/>
    <mergeCell ref="O7:O8"/>
    <mergeCell ref="P7:P8"/>
    <mergeCell ref="C25:C28"/>
    <mergeCell ref="M34:M35"/>
    <mergeCell ref="N34:N35"/>
    <mergeCell ref="I7:I8"/>
    <mergeCell ref="C21:C24"/>
    <mergeCell ref="E7:E8"/>
    <mergeCell ref="F7:F8"/>
    <mergeCell ref="C29:C32"/>
    <mergeCell ref="J7:J8"/>
    <mergeCell ref="K7:K8"/>
    <mergeCell ref="B7:D8"/>
    <mergeCell ref="C9:C12"/>
    <mergeCell ref="A62:P62"/>
    <mergeCell ref="B9:B32"/>
    <mergeCell ref="C13:C16"/>
    <mergeCell ref="C17:C20"/>
    <mergeCell ref="H34:H35"/>
    <mergeCell ref="I34:I35"/>
    <mergeCell ref="J34:J35"/>
    <mergeCell ref="K34:K35"/>
    <mergeCell ref="C56:C59"/>
    <mergeCell ref="B34:D35"/>
    <mergeCell ref="E34:E35"/>
    <mergeCell ref="F34:F35"/>
    <mergeCell ref="G34:G35"/>
  </mergeCells>
  <phoneticPr fontId="2"/>
  <pageMargins left="0.38" right="0.21" top="0.38" bottom="0.3" header="0.27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indexed="44"/>
  </sheetPr>
  <dimension ref="A1:AK66"/>
  <sheetViews>
    <sheetView showGridLines="0" view="pageBreakPreview" zoomScale="85" zoomScaleNormal="100" zoomScaleSheetLayoutView="85" workbookViewId="0">
      <pane xSplit="4" ySplit="9" topLeftCell="E46" activePane="bottomRight" state="frozen"/>
      <selection activeCell="D18" sqref="D18"/>
      <selection pane="topRight" activeCell="D18" sqref="D18"/>
      <selection pane="bottomLeft" activeCell="D18" sqref="D18"/>
      <selection pane="bottomRight" activeCell="R64" sqref="R64"/>
    </sheetView>
  </sheetViews>
  <sheetFormatPr defaultRowHeight="13.5" x14ac:dyDescent="0.15"/>
  <cols>
    <col min="1" max="3" width="2.625" style="126" customWidth="1"/>
    <col min="4" max="4" width="10.5" style="126" customWidth="1"/>
    <col min="5" max="16" width="8.5" style="126" customWidth="1"/>
    <col min="17" max="17" width="5.625" style="126" customWidth="1"/>
    <col min="18" max="19" width="2.625" style="126" customWidth="1"/>
    <col min="20" max="20" width="10.5" style="126" customWidth="1"/>
    <col min="21" max="32" width="8.5" style="126" customWidth="1"/>
    <col min="33" max="34" width="9" style="126"/>
    <col min="35" max="37" width="16.25" style="126" bestFit="1" customWidth="1"/>
    <col min="38" max="16384" width="9" style="126"/>
  </cols>
  <sheetData>
    <row r="1" spans="1:36" ht="24.95" customHeight="1" x14ac:dyDescent="0.15">
      <c r="T1" s="43"/>
      <c r="W1" s="126" t="s">
        <v>316</v>
      </c>
      <c r="AJ1" s="126" t="s">
        <v>316</v>
      </c>
    </row>
    <row r="2" spans="1:36" ht="24.95" customHeight="1" x14ac:dyDescent="0.15">
      <c r="T2" s="43"/>
      <c r="W2" s="126" t="s">
        <v>316</v>
      </c>
      <c r="AJ2" s="126" t="s">
        <v>316</v>
      </c>
    </row>
    <row r="3" spans="1:36" ht="18.75" x14ac:dyDescent="0.2">
      <c r="B3" s="279" t="s">
        <v>311</v>
      </c>
      <c r="C3" s="279"/>
      <c r="R3" s="279"/>
      <c r="S3" s="279"/>
      <c r="T3" s="43"/>
    </row>
    <row r="4" spans="1:36" ht="8.1" customHeight="1" x14ac:dyDescent="0.2">
      <c r="B4" s="279"/>
      <c r="C4" s="279"/>
      <c r="R4" s="279"/>
      <c r="S4" s="279"/>
    </row>
    <row r="5" spans="1:36" ht="18" customHeight="1" x14ac:dyDescent="0.2">
      <c r="B5" s="280"/>
      <c r="C5" s="280"/>
      <c r="D5" s="279" t="s">
        <v>313</v>
      </c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R5" s="280"/>
      <c r="S5" s="280"/>
      <c r="T5" s="279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</row>
    <row r="6" spans="1:36" ht="11.25" customHeight="1" x14ac:dyDescent="0.15">
      <c r="A6" s="324"/>
      <c r="B6" s="324"/>
      <c r="C6" s="324"/>
      <c r="D6" s="280"/>
      <c r="E6" s="280"/>
      <c r="F6" s="280"/>
      <c r="G6" s="280"/>
      <c r="H6" s="280"/>
      <c r="I6" s="280"/>
      <c r="J6" s="280" t="s">
        <v>316</v>
      </c>
      <c r="K6" s="280"/>
      <c r="L6" s="280"/>
      <c r="M6" s="280"/>
      <c r="N6" s="280"/>
      <c r="O6" s="280"/>
      <c r="P6" s="280"/>
      <c r="Q6" s="324"/>
      <c r="R6" s="324"/>
      <c r="S6" s="324"/>
      <c r="T6" s="280"/>
      <c r="U6" s="280"/>
      <c r="V6" s="280"/>
      <c r="W6" s="280"/>
      <c r="X6" s="280"/>
      <c r="Y6" s="280"/>
      <c r="Z6" s="280" t="s">
        <v>316</v>
      </c>
      <c r="AA6" s="280"/>
      <c r="AB6" s="280"/>
      <c r="AC6" s="280"/>
      <c r="AD6" s="280"/>
      <c r="AE6" s="280"/>
      <c r="AF6" s="280"/>
    </row>
    <row r="7" spans="1:36" ht="7.5" customHeight="1" x14ac:dyDescent="0.15">
      <c r="A7" s="324"/>
      <c r="B7" s="195"/>
      <c r="C7" s="195"/>
      <c r="D7" s="32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325"/>
      <c r="P7" s="1336"/>
      <c r="Q7" s="324"/>
      <c r="R7" s="195"/>
      <c r="S7" s="195"/>
      <c r="T7" s="32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325"/>
      <c r="AF7" s="1336"/>
    </row>
    <row r="8" spans="1:36" ht="13.15" customHeight="1" x14ac:dyDescent="0.15">
      <c r="A8" s="324"/>
      <c r="B8" s="1399" t="s">
        <v>234</v>
      </c>
      <c r="C8" s="1400"/>
      <c r="D8" s="1401"/>
      <c r="E8" s="1431" t="s">
        <v>224</v>
      </c>
      <c r="F8" s="1429" t="s">
        <v>225</v>
      </c>
      <c r="G8" s="1429" t="s">
        <v>87</v>
      </c>
      <c r="H8" s="1429" t="s">
        <v>88</v>
      </c>
      <c r="I8" s="1429" t="s">
        <v>89</v>
      </c>
      <c r="J8" s="1429" t="s">
        <v>90</v>
      </c>
      <c r="K8" s="1429" t="s">
        <v>91</v>
      </c>
      <c r="L8" s="1429" t="s">
        <v>92</v>
      </c>
      <c r="M8" s="1429" t="s">
        <v>93</v>
      </c>
      <c r="N8" s="1429" t="s">
        <v>226</v>
      </c>
      <c r="O8" s="1429" t="s">
        <v>227</v>
      </c>
      <c r="P8" s="1427" t="s">
        <v>228</v>
      </c>
      <c r="Q8" s="324"/>
      <c r="R8" s="1399" t="s">
        <v>234</v>
      </c>
      <c r="S8" s="1400"/>
      <c r="T8" s="1401"/>
      <c r="U8" s="1431" t="s">
        <v>224</v>
      </c>
      <c r="V8" s="1429" t="s">
        <v>225</v>
      </c>
      <c r="W8" s="1429" t="s">
        <v>87</v>
      </c>
      <c r="X8" s="1429" t="s">
        <v>88</v>
      </c>
      <c r="Y8" s="1429" t="s">
        <v>89</v>
      </c>
      <c r="Z8" s="1429" t="s">
        <v>90</v>
      </c>
      <c r="AA8" s="1429" t="s">
        <v>91</v>
      </c>
      <c r="AB8" s="1429" t="s">
        <v>92</v>
      </c>
      <c r="AC8" s="1429" t="s">
        <v>93</v>
      </c>
      <c r="AD8" s="1429" t="s">
        <v>226</v>
      </c>
      <c r="AE8" s="1429" t="s">
        <v>227</v>
      </c>
      <c r="AF8" s="1427" t="s">
        <v>228</v>
      </c>
    </row>
    <row r="9" spans="1:36" ht="13.15" customHeight="1" x14ac:dyDescent="0.15">
      <c r="A9" s="324"/>
      <c r="B9" s="1402"/>
      <c r="C9" s="1403"/>
      <c r="D9" s="1404"/>
      <c r="E9" s="1432"/>
      <c r="F9" s="1430"/>
      <c r="G9" s="1430"/>
      <c r="H9" s="1430"/>
      <c r="I9" s="1430"/>
      <c r="J9" s="1430"/>
      <c r="K9" s="1430"/>
      <c r="L9" s="1430"/>
      <c r="M9" s="1430"/>
      <c r="N9" s="1430"/>
      <c r="O9" s="1430"/>
      <c r="P9" s="1428"/>
      <c r="Q9" s="324"/>
      <c r="R9" s="1402"/>
      <c r="S9" s="1403"/>
      <c r="T9" s="1404"/>
      <c r="U9" s="1432"/>
      <c r="V9" s="1430"/>
      <c r="W9" s="1430"/>
      <c r="X9" s="1430"/>
      <c r="Y9" s="1430"/>
      <c r="Z9" s="1430"/>
      <c r="AA9" s="1430"/>
      <c r="AB9" s="1430"/>
      <c r="AC9" s="1430"/>
      <c r="AD9" s="1430"/>
      <c r="AE9" s="1430"/>
      <c r="AF9" s="1428"/>
    </row>
    <row r="10" spans="1:36" ht="13.5" customHeight="1" x14ac:dyDescent="0.15">
      <c r="A10" s="324"/>
      <c r="B10" s="1396" t="s">
        <v>209</v>
      </c>
      <c r="C10" s="1396">
        <v>5</v>
      </c>
      <c r="D10" s="332" t="s">
        <v>171</v>
      </c>
      <c r="E10" s="1098">
        <f>'[1]第9表_月別 卸売価格(成牛・規格別)_1和種'!E9+'[1]第9表_月別 卸売価格(成牛・規格別)_2交雑種'!E9+'[1]第9表_月別 卸売価格(成牛・規格別)_3乳牛'!E9+'[1]卸価格・月別（外国 計 3）'!E9</f>
        <v>662</v>
      </c>
      <c r="F10" s="1099">
        <f>'[1]第9表_月別 卸売価格(成牛・規格別)_1和種'!F9+'[1]第9表_月別 卸売価格(成牛・規格別)_2交雑種'!F9+'[1]第9表_月別 卸売価格(成牛・規格別)_3乳牛'!F9+'[1]卸価格・月別（外国 計 3）'!F9</f>
        <v>442</v>
      </c>
      <c r="G10" s="1099">
        <f>'[1]第9表_月別 卸売価格(成牛・規格別)_1和種'!G9+'[1]第9表_月別 卸売価格(成牛・規格別)_2交雑種'!G9+'[1]第9表_月別 卸売価格(成牛・規格別)_3乳牛'!G9+'[1]卸価格・月別（外国 計 3）'!G9</f>
        <v>392</v>
      </c>
      <c r="H10" s="1099">
        <f>'[1]第9表_月別 卸売価格(成牛・規格別)_1和種'!H9+'[1]第9表_月別 卸売価格(成牛・規格別)_2交雑種'!H9+'[1]第9表_月別 卸売価格(成牛・規格別)_3乳牛'!H9+'[1]卸価格・月別（外国 計 3）'!H9</f>
        <v>695</v>
      </c>
      <c r="I10" s="1099">
        <f>'[1]第9表_月別 卸売価格(成牛・規格別)_1和種'!I9+'[1]第9表_月別 卸売価格(成牛・規格別)_2交雑種'!I9+'[1]第9表_月別 卸売価格(成牛・規格別)_3乳牛'!I9+'[1]卸価格・月別（外国 計 3）'!I9</f>
        <v>446</v>
      </c>
      <c r="J10" s="1099">
        <f>'[1]第9表_月別 卸売価格(成牛・規格別)_1和種'!J9+'[1]第9表_月別 卸売価格(成牛・規格別)_2交雑種'!J9+'[1]第9表_月別 卸売価格(成牛・規格別)_3乳牛'!J9+'[1]卸価格・月別（外国 計 3）'!J9</f>
        <v>433</v>
      </c>
      <c r="K10" s="1099">
        <f>'[1]第9表_月別 卸売価格(成牛・規格別)_1和種'!K9+'[1]第9表_月別 卸売価格(成牛・規格別)_2交雑種'!K9+'[1]第9表_月別 卸売価格(成牛・規格別)_3乳牛'!K9+'[1]卸価格・月別（外国 計 3）'!K9</f>
        <v>385</v>
      </c>
      <c r="L10" s="1099">
        <f>'[1]第9表_月別 卸売価格(成牛・規格別)_1和種'!L9+'[1]第9表_月別 卸売価格(成牛・規格別)_2交雑種'!L9+'[1]第9表_月別 卸売価格(成牛・規格別)_3乳牛'!L9+'[1]卸価格・月別（外国 計 3）'!L9</f>
        <v>615</v>
      </c>
      <c r="M10" s="1099">
        <f>'[1]第9表_月別 卸売価格(成牛・規格別)_1和種'!M9+'[1]第9表_月別 卸売価格(成牛・規格別)_2交雑種'!M9+'[1]第9表_月別 卸売価格(成牛・規格別)_3乳牛'!M9+'[1]卸価格・月別（外国 計 3）'!M9</f>
        <v>586</v>
      </c>
      <c r="N10" s="1099">
        <f>'[1]第9表_月別 卸売価格(成牛・規格別)_1和種'!N9+'[1]第9表_月別 卸売価格(成牛・規格別)_2交雑種'!N9+'[1]第9表_月別 卸売価格(成牛・規格別)_3乳牛'!N9+'[1]卸価格・月別（外国 計 3）'!N9</f>
        <v>389</v>
      </c>
      <c r="O10" s="1099">
        <f>'[1]第9表_月別 卸売価格(成牛・規格別)_1和種'!O9+'[1]第9表_月別 卸売価格(成牛・規格別)_2交雑種'!O9+'[1]第9表_月別 卸売価格(成牛・規格別)_3乳牛'!O9+'[1]卸価格・月別（外国 計 3）'!O9</f>
        <v>369</v>
      </c>
      <c r="P10" s="1100">
        <f>'[1]第9表_月別 卸売価格(成牛・規格別)_1和種'!P9+'[1]第9表_月別 卸売価格(成牛・規格別)_2交雑種'!P9+'[1]第9表_月別 卸売価格(成牛・規格別)_3乳牛'!P9+'[1]卸価格・月別（外国 計 3）'!P9</f>
        <v>519</v>
      </c>
      <c r="Q10" s="324"/>
      <c r="R10" s="1396" t="s">
        <v>2</v>
      </c>
      <c r="S10" s="1396">
        <v>5</v>
      </c>
      <c r="T10" s="332" t="s">
        <v>171</v>
      </c>
      <c r="U10" s="1098">
        <f>'[1]第9表_月別 卸売価格(成牛・規格別)_1和種'!U9+'[1]第9表_月別 卸売価格(成牛・規格別)_2交雑種'!U9+'[1]第9表_月別 卸売価格(成牛・規格別)_3乳牛'!U9+'[1]卸価格・月別（外国 計 3）'!V9</f>
        <v>0</v>
      </c>
      <c r="V10" s="1099">
        <f>'[1]第9表_月別 卸売価格(成牛・規格別)_1和種'!V9+'[1]第9表_月別 卸売価格(成牛・規格別)_2交雑種'!V9+'[1]第9表_月別 卸売価格(成牛・規格別)_3乳牛'!V9+'[1]卸価格・月別（外国 計 3）'!W9</f>
        <v>0</v>
      </c>
      <c r="W10" s="1099">
        <f>'[1]第9表_月別 卸売価格(成牛・規格別)_1和種'!W9+'[1]第9表_月別 卸売価格(成牛・規格別)_2交雑種'!W9+'[1]第9表_月別 卸売価格(成牛・規格別)_3乳牛'!W9+'[1]卸価格・月別（外国 計 3）'!X9</f>
        <v>0</v>
      </c>
      <c r="X10" s="1099">
        <f>'[1]第9表_月別 卸売価格(成牛・規格別)_1和種'!X9+'[1]第9表_月別 卸売価格(成牛・規格別)_2交雑種'!X9+'[1]第9表_月別 卸売価格(成牛・規格別)_3乳牛'!X9+'[1]卸価格・月別（外国 計 3）'!Y9</f>
        <v>0</v>
      </c>
      <c r="Y10" s="1099">
        <f>'[1]第9表_月別 卸売価格(成牛・規格別)_1和種'!Y9+'[1]第9表_月別 卸売価格(成牛・規格別)_2交雑種'!Y9+'[1]第9表_月別 卸売価格(成牛・規格別)_3乳牛'!Y9+'[1]卸価格・月別（外国 計 3）'!Z9</f>
        <v>0</v>
      </c>
      <c r="Z10" s="1099">
        <f>'[1]第9表_月別 卸売価格(成牛・規格別)_1和種'!Z9+'[1]第9表_月別 卸売価格(成牛・規格別)_2交雑種'!Z9+'[1]第9表_月別 卸売価格(成牛・規格別)_3乳牛'!Z9+'[1]卸価格・月別（外国 計 3）'!AA9</f>
        <v>0</v>
      </c>
      <c r="AA10" s="1099">
        <f>'[1]第9表_月別 卸売価格(成牛・規格別)_1和種'!AA9+'[1]第9表_月別 卸売価格(成牛・規格別)_2交雑種'!AA9+'[1]第9表_月別 卸売価格(成牛・規格別)_3乳牛'!AA9+'[1]卸価格・月別（外国 計 3）'!AB9</f>
        <v>1</v>
      </c>
      <c r="AB10" s="1099">
        <f>'[1]第9表_月別 卸売価格(成牛・規格別)_1和種'!AB9+'[1]第9表_月別 卸売価格(成牛・規格別)_2交雑種'!AB9+'[1]第9表_月別 卸売価格(成牛・規格別)_3乳牛'!AB9+'[1]卸価格・月別（外国 計 3）'!AC9</f>
        <v>0</v>
      </c>
      <c r="AC10" s="1099">
        <f>'[1]第9表_月別 卸売価格(成牛・規格別)_1和種'!AC9+'[1]第9表_月別 卸売価格(成牛・規格別)_2交雑種'!AC9+'[1]第9表_月別 卸売価格(成牛・規格別)_3乳牛'!AC9+'[1]卸価格・月別（外国 計 3）'!AD9</f>
        <v>0</v>
      </c>
      <c r="AD10" s="1099">
        <f>'[1]第9表_月別 卸売価格(成牛・規格別)_1和種'!AD9+'[1]第9表_月別 卸売価格(成牛・規格別)_2交雑種'!AD9+'[1]第9表_月別 卸売価格(成牛・規格別)_3乳牛'!AD9+'[1]卸価格・月別（外国 計 3）'!AE9</f>
        <v>0</v>
      </c>
      <c r="AE10" s="1099">
        <f>'[1]第9表_月別 卸売価格(成牛・規格別)_1和種'!AE9+'[1]第9表_月別 卸売価格(成牛・規格別)_2交雑種'!AE9+'[1]第9表_月別 卸売価格(成牛・規格別)_3乳牛'!AE9+'[1]卸価格・月別（外国 計 3）'!AF9</f>
        <v>0</v>
      </c>
      <c r="AF10" s="1100">
        <f>'[1]第9表_月別 卸売価格(成牛・規格別)_1和種'!AF9+'[1]第9表_月別 卸売価格(成牛・規格別)_2交雑種'!AF9+'[1]第9表_月別 卸売価格(成牛・規格別)_3乳牛'!AF9+'[1]卸価格・月別（外国 計 3）'!AG9</f>
        <v>0</v>
      </c>
      <c r="AG10" s="1247"/>
    </row>
    <row r="11" spans="1:36" ht="13.5" customHeight="1" x14ac:dyDescent="0.15">
      <c r="A11" s="324"/>
      <c r="B11" s="1397"/>
      <c r="C11" s="1397"/>
      <c r="D11" s="335" t="s">
        <v>169</v>
      </c>
      <c r="E11" s="1190">
        <f>'[1]第9表_月別 卸売価格(成牛・規格別)_1和種'!E10+'[1]第9表_月別 卸売価格(成牛・規格別)_2交雑種'!E10+'[1]第9表_月別 卸売価格(成牛・規格別)_3乳牛'!E10+'[1]卸価格・月別（外国 計 3）'!E10</f>
        <v>334841.09999999986</v>
      </c>
      <c r="F11" s="1191">
        <f>'[1]第9表_月別 卸売価格(成牛・規格別)_1和種'!F10+'[1]第9表_月別 卸売価格(成牛・規格別)_2交雑種'!F10+'[1]第9表_月別 卸売価格(成牛・規格別)_3乳牛'!F10+'[1]卸価格・月別（外国 計 3）'!F10</f>
        <v>220458.00000000003</v>
      </c>
      <c r="G11" s="1191">
        <f>'[1]第9表_月別 卸売価格(成牛・規格別)_1和種'!G10+'[1]第9表_月別 卸売価格(成牛・規格別)_2交雑種'!G10+'[1]第9表_月別 卸売価格(成牛・規格別)_3乳牛'!G10+'[1]卸価格・月別（外国 計 3）'!G10</f>
        <v>194586.9</v>
      </c>
      <c r="H11" s="1191">
        <f>'[1]第9表_月別 卸売価格(成牛・規格別)_1和種'!H10+'[1]第9表_月別 卸売価格(成牛・規格別)_2交雑種'!H10+'[1]第9表_月別 卸売価格(成牛・規格別)_3乳牛'!H10+'[1]卸価格・月別（外国 計 3）'!H10</f>
        <v>355584.5</v>
      </c>
      <c r="I11" s="1191">
        <f>'[1]第9表_月別 卸売価格(成牛・規格別)_1和種'!I10+'[1]第9表_月別 卸売価格(成牛・規格別)_2交雑種'!I10+'[1]第9表_月別 卸売価格(成牛・規格別)_3乳牛'!I10+'[1]卸価格・月別（外国 計 3）'!I10</f>
        <v>220474.30000000005</v>
      </c>
      <c r="J11" s="1191">
        <f>'[1]第9表_月別 卸売価格(成牛・規格別)_1和種'!J10+'[1]第9表_月別 卸売価格(成牛・規格別)_2交雑種'!J10+'[1]第9表_月別 卸売価格(成牛・規格別)_3乳牛'!J10+'[1]卸価格・月別（外国 計 3）'!J10</f>
        <v>214041.30000000002</v>
      </c>
      <c r="K11" s="1191">
        <f>'[1]第9表_月別 卸売価格(成牛・規格別)_1和種'!K10+'[1]第9表_月別 卸売価格(成牛・規格別)_2交雑種'!K10+'[1]第9表_月別 卸売価格(成牛・規格別)_3乳牛'!K10+'[1]卸価格・月別（外国 計 3）'!K10</f>
        <v>191571.5</v>
      </c>
      <c r="L11" s="1191">
        <f>'[1]第9表_月別 卸売価格(成牛・規格別)_1和種'!L10+'[1]第9表_月別 卸売価格(成牛・規格別)_2交雑種'!L10+'[1]第9表_月別 卸売価格(成牛・規格別)_3乳牛'!L10+'[1]卸価格・月別（外国 計 3）'!L10</f>
        <v>312283.7</v>
      </c>
      <c r="M11" s="1191">
        <f>'[1]第9表_月別 卸売価格(成牛・規格別)_1和種'!M10+'[1]第9表_月別 卸売価格(成牛・規格別)_2交雑種'!M10+'[1]第9表_月別 卸売価格(成牛・規格別)_3乳牛'!M10+'[1]卸価格・月別（外国 計 3）'!M10</f>
        <v>302336</v>
      </c>
      <c r="N11" s="1191">
        <f>'[1]第9表_月別 卸売価格(成牛・規格別)_1和種'!N10+'[1]第9表_月別 卸売価格(成牛・規格別)_2交雑種'!N10+'[1]第9表_月別 卸売価格(成牛・規格別)_3乳牛'!N10+'[1]卸価格・月別（外国 計 3）'!N10</f>
        <v>198266.19999999998</v>
      </c>
      <c r="O11" s="1191">
        <f>'[1]第9表_月別 卸売価格(成牛・規格別)_1和種'!O10+'[1]第9表_月別 卸売価格(成牛・規格別)_2交雑種'!O10+'[1]第9表_月別 卸売価格(成牛・規格別)_3乳牛'!O10+'[1]卸価格・月別（外国 計 3）'!O10</f>
        <v>187579.79999999996</v>
      </c>
      <c r="P11" s="1192">
        <f>'[1]第9表_月別 卸売価格(成牛・規格別)_1和種'!P10+'[1]第9表_月別 卸売価格(成牛・規格別)_2交雑種'!P10+'[1]第9表_月別 卸売価格(成牛・規格別)_3乳牛'!P10+'[1]卸価格・月別（外国 計 3）'!P10</f>
        <v>258947.50000000009</v>
      </c>
      <c r="Q11" s="324"/>
      <c r="R11" s="1397"/>
      <c r="S11" s="1397"/>
      <c r="T11" s="335" t="s">
        <v>169</v>
      </c>
      <c r="U11" s="1190">
        <f>'[1]第9表_月別 卸売価格(成牛・規格別)_1和種'!U10+'[1]第9表_月別 卸売価格(成牛・規格別)_2交雑種'!U10+'[1]第9表_月別 卸売価格(成牛・規格別)_3乳牛'!U10+'[1]卸価格・月別（外国 計 3）'!V10</f>
        <v>0</v>
      </c>
      <c r="V11" s="1191">
        <f>'[1]第9表_月別 卸売価格(成牛・規格別)_1和種'!V10+'[1]第9表_月別 卸売価格(成牛・規格別)_2交雑種'!V10+'[1]第9表_月別 卸売価格(成牛・規格別)_3乳牛'!V10+'[1]卸価格・月別（外国 計 3）'!W10</f>
        <v>0</v>
      </c>
      <c r="W11" s="1191">
        <f>'[1]第9表_月別 卸売価格(成牛・規格別)_1和種'!W10+'[1]第9表_月別 卸売価格(成牛・規格別)_2交雑種'!W10+'[1]第9表_月別 卸売価格(成牛・規格別)_3乳牛'!W10+'[1]卸価格・月別（外国 計 3）'!X10</f>
        <v>0</v>
      </c>
      <c r="X11" s="1191">
        <f>'[1]第9表_月別 卸売価格(成牛・規格別)_1和種'!X10+'[1]第9表_月別 卸売価格(成牛・規格別)_2交雑種'!X10+'[1]第9表_月別 卸売価格(成牛・規格別)_3乳牛'!X10+'[1]卸価格・月別（外国 計 3）'!Y10</f>
        <v>0</v>
      </c>
      <c r="Y11" s="1191">
        <f>'[1]第9表_月別 卸売価格(成牛・規格別)_1和種'!Y10+'[1]第9表_月別 卸売価格(成牛・規格別)_2交雑種'!Y10+'[1]第9表_月別 卸売価格(成牛・規格別)_3乳牛'!Y10+'[1]卸価格・月別（外国 計 3）'!Z10</f>
        <v>0</v>
      </c>
      <c r="Z11" s="1191">
        <f>'[1]第9表_月別 卸売価格(成牛・規格別)_1和種'!Z10+'[1]第9表_月別 卸売価格(成牛・規格別)_2交雑種'!Z10+'[1]第9表_月別 卸売価格(成牛・規格別)_3乳牛'!Z10+'[1]卸価格・月別（外国 計 3）'!AA10</f>
        <v>0</v>
      </c>
      <c r="AA11" s="1191">
        <f>'[1]第9表_月別 卸売価格(成牛・規格別)_1和種'!AA10+'[1]第9表_月別 卸売価格(成牛・規格別)_2交雑種'!AA10+'[1]第9表_月別 卸売価格(成牛・規格別)_3乳牛'!AA10+'[1]卸価格・月別（外国 計 3）'!AB10</f>
        <v>570.20000000000005</v>
      </c>
      <c r="AB11" s="1191">
        <f>'[1]第9表_月別 卸売価格(成牛・規格別)_1和種'!AB10+'[1]第9表_月別 卸売価格(成牛・規格別)_2交雑種'!AB10+'[1]第9表_月別 卸売価格(成牛・規格別)_3乳牛'!AB10+'[1]卸価格・月別（外国 計 3）'!AC10</f>
        <v>0</v>
      </c>
      <c r="AC11" s="1191">
        <f>'[1]第9表_月別 卸売価格(成牛・規格別)_1和種'!AC10+'[1]第9表_月別 卸売価格(成牛・規格別)_2交雑種'!AC10+'[1]第9表_月別 卸売価格(成牛・規格別)_3乳牛'!AC10+'[1]卸価格・月別（外国 計 3）'!AD10</f>
        <v>0</v>
      </c>
      <c r="AD11" s="1191">
        <f>'[1]第9表_月別 卸売価格(成牛・規格別)_1和種'!AD10+'[1]第9表_月別 卸売価格(成牛・規格別)_2交雑種'!AD10+'[1]第9表_月別 卸売価格(成牛・規格別)_3乳牛'!AD10+'[1]卸価格・月別（外国 計 3）'!AE10</f>
        <v>0</v>
      </c>
      <c r="AE11" s="1191">
        <f>'[1]第9表_月別 卸売価格(成牛・規格別)_1和種'!AE10+'[1]第9表_月別 卸売価格(成牛・規格別)_2交雑種'!AE10+'[1]第9表_月別 卸売価格(成牛・規格別)_3乳牛'!AE10+'[1]卸価格・月別（外国 計 3）'!AF10</f>
        <v>0</v>
      </c>
      <c r="AF11" s="1192">
        <f>'[1]第9表_月別 卸売価格(成牛・規格別)_1和種'!AF10+'[1]第9表_月別 卸売価格(成牛・規格別)_2交雑種'!AF10+'[1]第9表_月別 卸売価格(成牛・規格別)_3乳牛'!AF10+'[1]卸価格・月別（外国 計 3）'!AG10</f>
        <v>0</v>
      </c>
      <c r="AG11" s="1247"/>
    </row>
    <row r="12" spans="1:36" ht="13.5" customHeight="1" x14ac:dyDescent="0.15">
      <c r="A12" s="324"/>
      <c r="B12" s="1397"/>
      <c r="C12" s="1397"/>
      <c r="D12" s="335" t="s">
        <v>170</v>
      </c>
      <c r="E12" s="1101">
        <f>'[1]第9表_月別 卸売価格(成牛・規格別)_1和種'!E11+'[1]第9表_月別 卸売価格(成牛・規格別)_2交雑種'!E11+'[1]第9表_月別 卸売価格(成牛・規格別)_3乳牛'!E11+'[1]卸価格・月別（外国 計 3）'!E11</f>
        <v>967647061</v>
      </c>
      <c r="F12" s="1102">
        <f>'[1]第9表_月別 卸売価格(成牛・規格別)_1和種'!F11+'[1]第9表_月別 卸売価格(成牛・規格別)_2交雑種'!F11+'[1]第9表_月別 卸売価格(成牛・規格別)_3乳牛'!F11+'[1]卸価格・月別（外国 計 3）'!F11</f>
        <v>583676082</v>
      </c>
      <c r="G12" s="1102">
        <f>'[1]第9表_月別 卸売価格(成牛・規格別)_1和種'!G11+'[1]第9表_月別 卸売価格(成牛・規格別)_2交雑種'!G11+'[1]第9表_月別 卸売価格(成牛・規格別)_3乳牛'!G11+'[1]卸価格・月別（外国 計 3）'!G11</f>
        <v>531923508</v>
      </c>
      <c r="H12" s="1102">
        <f>'[1]第9表_月別 卸売価格(成牛・規格別)_1和種'!H11+'[1]第9表_月別 卸売価格(成牛・規格別)_2交雑種'!H11+'[1]第9表_月別 卸売価格(成牛・規格別)_3乳牛'!H11+'[1]卸価格・月別（外国 計 3）'!H11</f>
        <v>998925217</v>
      </c>
      <c r="I12" s="1102">
        <f>'[1]第9表_月別 卸売価格(成牛・規格別)_1和種'!I11+'[1]第9表_月別 卸売価格(成牛・規格別)_2交雑種'!I11+'[1]第9表_月別 卸売価格(成牛・規格別)_3乳牛'!I11+'[1]卸価格・月別（外国 計 3）'!I11</f>
        <v>576420351</v>
      </c>
      <c r="J12" s="1102">
        <f>'[1]第9表_月別 卸売価格(成牛・規格別)_1和種'!J11+'[1]第9表_月別 卸売価格(成牛・規格別)_2交雑種'!J11+'[1]第9表_月別 卸売価格(成牛・規格別)_3乳牛'!J11+'[1]卸価格・月別（外国 計 3）'!J11</f>
        <v>577256495</v>
      </c>
      <c r="K12" s="1102">
        <f>'[1]第9表_月別 卸売価格(成牛・規格別)_1和種'!K11+'[1]第9表_月別 卸売価格(成牛・規格別)_2交雑種'!K11+'[1]第9表_月別 卸売価格(成牛・規格別)_3乳牛'!K11+'[1]卸価格・月別（外国 計 3）'!K11</f>
        <v>529807239</v>
      </c>
      <c r="L12" s="1102">
        <f>'[1]第9表_月別 卸売価格(成牛・規格別)_1和種'!L11+'[1]第9表_月別 卸売価格(成牛・規格別)_2交雑種'!L11+'[1]第9表_月別 卸売価格(成牛・規格別)_3乳牛'!L11+'[1]卸価格・月別（外国 計 3）'!L11</f>
        <v>915433398</v>
      </c>
      <c r="M12" s="1102">
        <f>'[1]第9表_月別 卸売価格(成牛・規格別)_1和種'!M11+'[1]第9表_月別 卸売価格(成牛・規格別)_2交雑種'!M11+'[1]第9表_月別 卸売価格(成牛・規格別)_3乳牛'!M11+'[1]卸価格・月別（外国 計 3）'!M11</f>
        <v>915234003</v>
      </c>
      <c r="N12" s="1102">
        <f>'[1]第9表_月別 卸売価格(成牛・規格別)_1和種'!N11+'[1]第9表_月別 卸売価格(成牛・規格別)_2交雑種'!N11+'[1]第9表_月別 卸売価格(成牛・規格別)_3乳牛'!N11+'[1]卸価格・月別（外国 計 3）'!N11</f>
        <v>556761969</v>
      </c>
      <c r="O12" s="1102">
        <f>'[1]第9表_月別 卸売価格(成牛・規格別)_1和種'!O11+'[1]第9表_月別 卸売価格(成牛・規格別)_2交雑種'!O11+'[1]第9表_月別 卸売価格(成牛・規格別)_3乳牛'!O11+'[1]卸価格・月別（外国 計 3）'!O11</f>
        <v>509119277</v>
      </c>
      <c r="P12" s="1103">
        <f>'[1]第9表_月別 卸売価格(成牛・規格別)_1和種'!P11+'[1]第9表_月別 卸売価格(成牛・規格別)_2交雑種'!P11+'[1]第9表_月別 卸売価格(成牛・規格別)_3乳牛'!P11+'[1]卸価格・月別（外国 計 3）'!P11</f>
        <v>706680404</v>
      </c>
      <c r="Q12" s="324"/>
      <c r="R12" s="1397"/>
      <c r="S12" s="1397"/>
      <c r="T12" s="335" t="s">
        <v>170</v>
      </c>
      <c r="U12" s="1101">
        <f>'[1]第9表_月別 卸売価格(成牛・規格別)_1和種'!U11+'[1]第9表_月別 卸売価格(成牛・規格別)_2交雑種'!U11+'[1]第9表_月別 卸売価格(成牛・規格別)_3乳牛'!U11+'[1]卸価格・月別（外国 計 3）'!V11</f>
        <v>0</v>
      </c>
      <c r="V12" s="1102">
        <f>'[1]第9表_月別 卸売価格(成牛・規格別)_1和種'!V11+'[1]第9表_月別 卸売価格(成牛・規格別)_2交雑種'!V11+'[1]第9表_月別 卸売価格(成牛・規格別)_3乳牛'!V11+'[1]卸価格・月別（外国 計 3）'!W11</f>
        <v>0</v>
      </c>
      <c r="W12" s="1102">
        <f>'[1]第9表_月別 卸売価格(成牛・規格別)_1和種'!W11+'[1]第9表_月別 卸売価格(成牛・規格別)_2交雑種'!W11+'[1]第9表_月別 卸売価格(成牛・規格別)_3乳牛'!W11+'[1]卸価格・月別（外国 計 3）'!X11</f>
        <v>0</v>
      </c>
      <c r="X12" s="1102">
        <f>'[1]第9表_月別 卸売価格(成牛・規格別)_1和種'!X11+'[1]第9表_月別 卸売価格(成牛・規格別)_2交雑種'!X11+'[1]第9表_月別 卸売価格(成牛・規格別)_3乳牛'!X11+'[1]卸価格・月別（外国 計 3）'!Y11</f>
        <v>0</v>
      </c>
      <c r="Y12" s="1102">
        <f>'[1]第9表_月別 卸売価格(成牛・規格別)_1和種'!Y11+'[1]第9表_月別 卸売価格(成牛・規格別)_2交雑種'!Y11+'[1]第9表_月別 卸売価格(成牛・規格別)_3乳牛'!Y11+'[1]卸価格・月別（外国 計 3）'!Z11</f>
        <v>0</v>
      </c>
      <c r="Z12" s="1102">
        <f>'[1]第9表_月別 卸売価格(成牛・規格別)_1和種'!Z11+'[1]第9表_月別 卸売価格(成牛・規格別)_2交雑種'!Z11+'[1]第9表_月別 卸売価格(成牛・規格別)_3乳牛'!Z11+'[1]卸価格・月別（外国 計 3）'!AA11</f>
        <v>0</v>
      </c>
      <c r="AA12" s="1102">
        <f>'[1]第9表_月別 卸売価格(成牛・規格別)_1和種'!AA11+'[1]第9表_月別 卸売価格(成牛・規格別)_2交雑種'!AA11+'[1]第9表_月別 卸売価格(成牛・規格別)_3乳牛'!AA11+'[1]卸価格・月別（外国 計 3）'!AB11</f>
        <v>1170666</v>
      </c>
      <c r="AB12" s="1102">
        <f>'[1]第9表_月別 卸売価格(成牛・規格別)_1和種'!AB11+'[1]第9表_月別 卸売価格(成牛・規格別)_2交雑種'!AB11+'[1]第9表_月別 卸売価格(成牛・規格別)_3乳牛'!AB11+'[1]卸価格・月別（外国 計 3）'!AC11</f>
        <v>0</v>
      </c>
      <c r="AC12" s="1102">
        <f>'[1]第9表_月別 卸売価格(成牛・規格別)_1和種'!AC11+'[1]第9表_月別 卸売価格(成牛・規格別)_2交雑種'!AC11+'[1]第9表_月別 卸売価格(成牛・規格別)_3乳牛'!AC11+'[1]卸価格・月別（外国 計 3）'!AD11</f>
        <v>0</v>
      </c>
      <c r="AD12" s="1102">
        <f>'[1]第9表_月別 卸売価格(成牛・規格別)_1和種'!AD11+'[1]第9表_月別 卸売価格(成牛・規格別)_2交雑種'!AD11+'[1]第9表_月別 卸売価格(成牛・規格別)_3乳牛'!AD11+'[1]卸価格・月別（外国 計 3）'!AE11</f>
        <v>0</v>
      </c>
      <c r="AE12" s="1102">
        <f>'[1]第9表_月別 卸売価格(成牛・規格別)_1和種'!AE11+'[1]第9表_月別 卸売価格(成牛・規格別)_2交雑種'!AE11+'[1]第9表_月別 卸売価格(成牛・規格別)_3乳牛'!AE11+'[1]卸価格・月別（外国 計 3）'!AF11</f>
        <v>0</v>
      </c>
      <c r="AF12" s="1103">
        <f>'[1]第9表_月別 卸売価格(成牛・規格別)_1和種'!AF11+'[1]第9表_月別 卸売価格(成牛・規格別)_2交雑種'!AF11+'[1]第9表_月別 卸売価格(成牛・規格別)_3乳牛'!AF11+'[1]卸価格・月別（外国 計 3）'!AG11</f>
        <v>0</v>
      </c>
      <c r="AG12" s="1247"/>
    </row>
    <row r="13" spans="1:36" ht="15.6" customHeight="1" x14ac:dyDescent="0.15">
      <c r="A13" s="324"/>
      <c r="B13" s="1397"/>
      <c r="C13" s="1398"/>
      <c r="D13" s="337" t="s">
        <v>172</v>
      </c>
      <c r="E13" s="1104">
        <f t="shared" ref="E13:P13" si="0">IF(E11=0,0,E12/E11)</f>
        <v>2889.86943657753</v>
      </c>
      <c r="F13" s="1105">
        <f t="shared" si="0"/>
        <v>2647.5613586261325</v>
      </c>
      <c r="G13" s="1105">
        <f t="shared" si="0"/>
        <v>2733.6038962540642</v>
      </c>
      <c r="H13" s="1105">
        <f t="shared" si="0"/>
        <v>2809.2484824282274</v>
      </c>
      <c r="I13" s="1105">
        <f t="shared" si="0"/>
        <v>2614.455975140866</v>
      </c>
      <c r="J13" s="1105">
        <f t="shared" si="0"/>
        <v>2696.9397728382323</v>
      </c>
      <c r="K13" s="1105">
        <f t="shared" si="0"/>
        <v>2765.5848547409191</v>
      </c>
      <c r="L13" s="1105">
        <f t="shared" si="0"/>
        <v>2931.4158824171736</v>
      </c>
      <c r="M13" s="1105">
        <f t="shared" si="0"/>
        <v>3027.2081492114735</v>
      </c>
      <c r="N13" s="1105">
        <f t="shared" si="0"/>
        <v>2808.1537296826191</v>
      </c>
      <c r="O13" s="1105">
        <f t="shared" si="0"/>
        <v>2714.1476694185626</v>
      </c>
      <c r="P13" s="1106">
        <f t="shared" si="0"/>
        <v>2729.0489539385389</v>
      </c>
      <c r="Q13" s="324"/>
      <c r="R13" s="1397"/>
      <c r="S13" s="1398"/>
      <c r="T13" s="337" t="s">
        <v>172</v>
      </c>
      <c r="U13" s="1104">
        <f>IF(U11=0,0,U12/U11)</f>
        <v>0</v>
      </c>
      <c r="V13" s="1105">
        <f t="shared" ref="V13:AF13" si="1">IF(V11=0,0,V12/V11)</f>
        <v>0</v>
      </c>
      <c r="W13" s="1105">
        <f t="shared" si="1"/>
        <v>0</v>
      </c>
      <c r="X13" s="1105">
        <f t="shared" si="1"/>
        <v>0</v>
      </c>
      <c r="Y13" s="1105">
        <f t="shared" si="1"/>
        <v>0</v>
      </c>
      <c r="Z13" s="1105">
        <f t="shared" si="1"/>
        <v>0</v>
      </c>
      <c r="AA13" s="1105">
        <f t="shared" si="1"/>
        <v>2053.0796211855486</v>
      </c>
      <c r="AB13" s="1105">
        <f t="shared" si="1"/>
        <v>0</v>
      </c>
      <c r="AC13" s="1105">
        <f t="shared" si="1"/>
        <v>0</v>
      </c>
      <c r="AD13" s="1105">
        <f t="shared" si="1"/>
        <v>0</v>
      </c>
      <c r="AE13" s="1105">
        <f t="shared" si="1"/>
        <v>0</v>
      </c>
      <c r="AF13" s="1106">
        <f t="shared" si="1"/>
        <v>0</v>
      </c>
      <c r="AG13" s="1247"/>
    </row>
    <row r="14" spans="1:36" ht="13.5" customHeight="1" x14ac:dyDescent="0.15">
      <c r="A14" s="324"/>
      <c r="B14" s="1397"/>
      <c r="C14" s="1396">
        <v>4</v>
      </c>
      <c r="D14" s="332" t="s">
        <v>171</v>
      </c>
      <c r="E14" s="1098">
        <f>'[1]第9表_月別 卸売価格(成牛・規格別)_1和種'!E13+'[1]第9表_月別 卸売価格(成牛・規格別)_2交雑種'!E13+'[1]第9表_月別 卸売価格(成牛・規格別)_3乳牛'!E13+'[1]卸価格・月別（外国 計 3）'!E13</f>
        <v>429</v>
      </c>
      <c r="F14" s="1099">
        <f>'[1]第9表_月別 卸売価格(成牛・規格別)_1和種'!F13+'[1]第9表_月別 卸売価格(成牛・規格別)_2交雑種'!F13+'[1]第9表_月別 卸売価格(成牛・規格別)_3乳牛'!F13+'[1]卸価格・月別（外国 計 3）'!F13</f>
        <v>366</v>
      </c>
      <c r="G14" s="1099">
        <f>'[1]第9表_月別 卸売価格(成牛・規格別)_1和種'!G13+'[1]第9表_月別 卸売価格(成牛・規格別)_2交雑種'!G13+'[1]第9表_月別 卸売価格(成牛・規格別)_3乳牛'!G13+'[1]卸価格・月別（外国 計 3）'!G13</f>
        <v>407</v>
      </c>
      <c r="H14" s="1099">
        <f>'[1]第9表_月別 卸売価格(成牛・規格別)_1和種'!H13+'[1]第9表_月別 卸売価格(成牛・規格別)_2交雑種'!H13+'[1]第9表_月別 卸売価格(成牛・規格別)_3乳牛'!H13+'[1]卸価格・月別（外国 計 3）'!H13</f>
        <v>406</v>
      </c>
      <c r="I14" s="1099">
        <f>'[1]第9表_月別 卸売価格(成牛・規格別)_1和種'!I13+'[1]第9表_月別 卸売価格(成牛・規格別)_2交雑種'!I13+'[1]第9表_月別 卸売価格(成牛・規格別)_3乳牛'!I13+'[1]卸価格・月別（外国 計 3）'!I13</f>
        <v>351</v>
      </c>
      <c r="J14" s="1099">
        <f>'[1]第9表_月別 卸売価格(成牛・規格別)_1和種'!J13+'[1]第9表_月別 卸売価格(成牛・規格別)_2交雑種'!J13+'[1]第9表_月別 卸売価格(成牛・規格別)_3乳牛'!J13+'[1]卸価格・月別（外国 計 3）'!J13</f>
        <v>368</v>
      </c>
      <c r="K14" s="1099">
        <f>'[1]第9表_月別 卸売価格(成牛・規格別)_1和種'!K13+'[1]第9表_月別 卸売価格(成牛・規格別)_2交雑種'!K13+'[1]第9表_月別 卸売価格(成牛・規格別)_3乳牛'!K13+'[1]卸価格・月別（外国 計 3）'!K13</f>
        <v>407</v>
      </c>
      <c r="L14" s="1099">
        <f>'[1]第9表_月別 卸売価格(成牛・規格別)_1和種'!L13+'[1]第9表_月別 卸売価格(成牛・規格別)_2交雑種'!L13+'[1]第9表_月別 卸売価格(成牛・規格別)_3乳牛'!L13+'[1]卸価格・月別（外国 計 3）'!L13</f>
        <v>534</v>
      </c>
      <c r="M14" s="1099">
        <f>'[1]第9表_月別 卸売価格(成牛・規格別)_1和種'!M13+'[1]第9表_月別 卸売価格(成牛・規格別)_2交雑種'!M13+'[1]第9表_月別 卸売価格(成牛・規格別)_3乳牛'!M13+'[1]卸価格・月別（外国 計 3）'!M13</f>
        <v>483</v>
      </c>
      <c r="N14" s="1099">
        <f>'[1]第9表_月別 卸売価格(成牛・規格別)_1和種'!N13+'[1]第9表_月別 卸売価格(成牛・規格別)_2交雑種'!N13+'[1]第9表_月別 卸売価格(成牛・規格別)_3乳牛'!N13+'[1]卸価格・月別（外国 計 3）'!N13</f>
        <v>379</v>
      </c>
      <c r="O14" s="1099">
        <f>'[1]第9表_月別 卸売価格(成牛・規格別)_1和種'!O13+'[1]第9表_月別 卸売価格(成牛・規格別)_2交雑種'!O13+'[1]第9表_月別 卸売価格(成牛・規格別)_3乳牛'!O13+'[1]卸価格・月別（外国 計 3）'!O13</f>
        <v>342</v>
      </c>
      <c r="P14" s="1100">
        <f>'[1]第9表_月別 卸売価格(成牛・規格別)_1和種'!P13+'[1]第9表_月別 卸売価格(成牛・規格別)_2交雑種'!P13+'[1]第9表_月別 卸売価格(成牛・規格別)_3乳牛'!P13+'[1]卸価格・月別（外国 計 3）'!P13</f>
        <v>468</v>
      </c>
      <c r="Q14" s="324"/>
      <c r="R14" s="1397"/>
      <c r="S14" s="1396">
        <v>4</v>
      </c>
      <c r="T14" s="332" t="s">
        <v>171</v>
      </c>
      <c r="U14" s="1098">
        <f>'[1]第9表_月別 卸売価格(成牛・規格別)_1和種'!U13+'[1]第9表_月別 卸売価格(成牛・規格別)_2交雑種'!U13+'[1]第9表_月別 卸売価格(成牛・規格別)_3乳牛'!U13+'[1]卸価格・月別（外国 計 3）'!V13</f>
        <v>2</v>
      </c>
      <c r="V14" s="1099">
        <f>'[1]第9表_月別 卸売価格(成牛・規格別)_1和種'!V13+'[1]第9表_月別 卸売価格(成牛・規格別)_2交雑種'!V13+'[1]第9表_月別 卸売価格(成牛・規格別)_3乳牛'!V13+'[1]卸価格・月別（外国 計 3）'!W13</f>
        <v>4</v>
      </c>
      <c r="W14" s="1107">
        <f>'[1]第9表_月別 卸売価格(成牛・規格別)_1和種'!W13+'[1]第9表_月別 卸売価格(成牛・規格別)_2交雑種'!W13+'[1]第9表_月別 卸売価格(成牛・規格別)_3乳牛'!W13+'[1]卸価格・月別（外国 計 3）'!X13</f>
        <v>5</v>
      </c>
      <c r="X14" s="1099">
        <f>'[1]第9表_月別 卸売価格(成牛・規格別)_1和種'!X13+'[1]第9表_月別 卸売価格(成牛・規格別)_2交雑種'!X13+'[1]第9表_月別 卸売価格(成牛・規格別)_3乳牛'!X13+'[1]卸価格・月別（外国 計 3）'!Y13</f>
        <v>6</v>
      </c>
      <c r="Y14" s="1099">
        <f>'[1]第9表_月別 卸売価格(成牛・規格別)_1和種'!Y13+'[1]第9表_月別 卸売価格(成牛・規格別)_2交雑種'!Y13+'[1]第9表_月別 卸売価格(成牛・規格別)_3乳牛'!Y13+'[1]卸価格・月別（外国 計 3）'!Z13</f>
        <v>0</v>
      </c>
      <c r="Z14" s="1099">
        <f>'[1]第9表_月別 卸売価格(成牛・規格別)_1和種'!Z13+'[1]第9表_月別 卸売価格(成牛・規格別)_2交雑種'!Z13+'[1]第9表_月別 卸売価格(成牛・規格別)_3乳牛'!Z13+'[1]卸価格・月別（外国 計 3）'!AA13</f>
        <v>1</v>
      </c>
      <c r="AA14" s="1099">
        <f>'[1]第9表_月別 卸売価格(成牛・規格別)_1和種'!AA13+'[1]第9表_月別 卸売価格(成牛・規格別)_2交雑種'!AA13+'[1]第9表_月別 卸売価格(成牛・規格別)_3乳牛'!AA13+'[1]卸価格・月別（外国 計 3）'!AB13</f>
        <v>2</v>
      </c>
      <c r="AB14" s="1099">
        <f>'[1]第9表_月別 卸売価格(成牛・規格別)_1和種'!AB13+'[1]第9表_月別 卸売価格(成牛・規格別)_2交雑種'!AB13+'[1]第9表_月別 卸売価格(成牛・規格別)_3乳牛'!AB13+'[1]卸価格・月別（外国 計 3）'!AC13</f>
        <v>5</v>
      </c>
      <c r="AC14" s="1099">
        <f>'[1]第9表_月別 卸売価格(成牛・規格別)_1和種'!AC13+'[1]第9表_月別 卸売価格(成牛・規格別)_2交雑種'!AC13+'[1]第9表_月別 卸売価格(成牛・規格別)_3乳牛'!AC13+'[1]卸価格・月別（外国 計 3）'!AD13</f>
        <v>5</v>
      </c>
      <c r="AD14" s="1099">
        <f>'[1]第9表_月別 卸売価格(成牛・規格別)_1和種'!AD13+'[1]第9表_月別 卸売価格(成牛・規格別)_2交雑種'!AD13+'[1]第9表_月別 卸売価格(成牛・規格別)_3乳牛'!AD13+'[1]卸価格・月別（外国 計 3）'!AE13</f>
        <v>7</v>
      </c>
      <c r="AE14" s="1099">
        <f>'[1]第9表_月別 卸売価格(成牛・規格別)_1和種'!AE13+'[1]第9表_月別 卸売価格(成牛・規格別)_2交雑種'!AE13+'[1]第9表_月別 卸売価格(成牛・規格別)_3乳牛'!AE13+'[1]卸価格・月別（外国 計 3）'!AF13</f>
        <v>8</v>
      </c>
      <c r="AF14" s="1100">
        <f>'[1]第9表_月別 卸売価格(成牛・規格別)_1和種'!AF13+'[1]第9表_月別 卸売価格(成牛・規格別)_2交雑種'!AF13+'[1]第9表_月別 卸売価格(成牛・規格別)_3乳牛'!AF13+'[1]卸価格・月別（外国 計 3）'!AG13</f>
        <v>3</v>
      </c>
    </row>
    <row r="15" spans="1:36" ht="13.5" customHeight="1" x14ac:dyDescent="0.15">
      <c r="A15" s="324"/>
      <c r="B15" s="1397"/>
      <c r="C15" s="1397"/>
      <c r="D15" s="335" t="s">
        <v>169</v>
      </c>
      <c r="E15" s="1190">
        <f>'[1]第9表_月別 卸売価格(成牛・規格別)_1和種'!E14+'[1]第9表_月別 卸売価格(成牛・規格別)_2交雑種'!E14+'[1]第9表_月別 卸売価格(成牛・規格別)_3乳牛'!E14+'[1]卸価格・月別（外国 計 3）'!E14</f>
        <v>203372.90000000002</v>
      </c>
      <c r="F15" s="1191">
        <f>'[1]第9表_月別 卸売価格(成牛・規格別)_1和種'!F14+'[1]第9表_月別 卸売価格(成牛・規格別)_2交雑種'!F14+'[1]第9表_月別 卸売価格(成牛・規格別)_3乳牛'!F14+'[1]卸価格・月別（外国 計 3）'!F14</f>
        <v>172028.10000000003</v>
      </c>
      <c r="G15" s="1191">
        <f>'[1]第9表_月別 卸売価格(成牛・規格別)_1和種'!G14+'[1]第9表_月別 卸売価格(成牛・規格別)_2交雑種'!G14+'[1]第9表_月別 卸売価格(成牛・規格別)_3乳牛'!G14+'[1]卸価格・月別（外国 計 3）'!G14</f>
        <v>189444.50000000003</v>
      </c>
      <c r="H15" s="1191">
        <f>'[1]第9表_月別 卸売価格(成牛・規格別)_1和種'!H14+'[1]第9表_月別 卸売価格(成牛・規格別)_2交雑種'!H14+'[1]第9表_月別 卸売価格(成牛・規格別)_3乳牛'!H14+'[1]卸価格・月別（外国 計 3）'!H14</f>
        <v>190589.3</v>
      </c>
      <c r="I15" s="1191">
        <f>'[1]第9表_月別 卸売価格(成牛・規格別)_1和種'!I14+'[1]第9表_月別 卸売価格(成牛・規格別)_2交雑種'!I14+'[1]第9表_月別 卸売価格(成牛・規格別)_3乳牛'!I14+'[1]卸価格・月別（外国 計 3）'!I14</f>
        <v>163841.40000000002</v>
      </c>
      <c r="J15" s="1191">
        <f>'[1]第9表_月別 卸売価格(成牛・規格別)_1和種'!J14+'[1]第9表_月別 卸売価格(成牛・規格別)_2交雑種'!J14+'[1]第9表_月別 卸売価格(成牛・規格別)_3乳牛'!J14+'[1]卸価格・月別（外国 計 3）'!J14</f>
        <v>171624.40000000005</v>
      </c>
      <c r="K15" s="1191">
        <f>'[1]第9表_月別 卸売価格(成牛・規格別)_1和種'!K14+'[1]第9表_月別 卸売価格(成牛・規格別)_2交雑種'!K14+'[1]第9表_月別 卸売価格(成牛・規格別)_3乳牛'!K14+'[1]卸価格・月別（外国 計 3）'!K14</f>
        <v>189142.09999999998</v>
      </c>
      <c r="L15" s="1191">
        <f>'[1]第9表_月別 卸売価格(成牛・規格別)_1和種'!L14+'[1]第9表_月別 卸売価格(成牛・規格別)_2交雑種'!L14+'[1]第9表_月別 卸売価格(成牛・規格別)_3乳牛'!L14+'[1]卸価格・月別（外国 計 3）'!L14</f>
        <v>254920.29999999993</v>
      </c>
      <c r="M15" s="1191">
        <f>'[1]第9表_月別 卸売価格(成牛・規格別)_1和種'!M14+'[1]第9表_月別 卸売価格(成牛・規格別)_2交雑種'!M14+'[1]第9表_月別 卸売価格(成牛・規格別)_3乳牛'!M14+'[1]卸価格・月別（外国 計 3）'!M14</f>
        <v>233442.3</v>
      </c>
      <c r="N15" s="1191">
        <f>'[1]第9表_月別 卸売価格(成牛・規格別)_1和種'!N14+'[1]第9表_月別 卸売価格(成牛・規格別)_2交雑種'!N14+'[1]第9表_月別 卸売価格(成牛・規格別)_3乳牛'!N14+'[1]卸価格・月別（外国 計 3）'!N14</f>
        <v>179673.8</v>
      </c>
      <c r="O15" s="1191">
        <f>'[1]第9表_月別 卸売価格(成牛・規格別)_1和種'!O14+'[1]第9表_月別 卸売価格(成牛・規格別)_2交雑種'!O14+'[1]第9表_月別 卸売価格(成牛・規格別)_3乳牛'!O14+'[1]卸価格・月別（外国 計 3）'!O14</f>
        <v>160191.00000000003</v>
      </c>
      <c r="P15" s="1192">
        <f>'[1]第9表_月別 卸売価格(成牛・規格別)_1和種'!P14+'[1]第9表_月別 卸売価格(成牛・規格別)_2交雑種'!P14+'[1]第9表_月別 卸売価格(成牛・規格別)_3乳牛'!P14+'[1]卸価格・月別（外国 計 3）'!P14</f>
        <v>219090.90000000002</v>
      </c>
      <c r="Q15" s="324"/>
      <c r="R15" s="1397"/>
      <c r="S15" s="1397"/>
      <c r="T15" s="335" t="s">
        <v>169</v>
      </c>
      <c r="U15" s="1190">
        <f>'[1]第9表_月別 卸売価格(成牛・規格別)_1和種'!U14+'[1]第9表_月別 卸売価格(成牛・規格別)_2交雑種'!U14+'[1]第9表_月別 卸売価格(成牛・規格別)_3乳牛'!U14+'[1]卸価格・月別（外国 計 3）'!V14</f>
        <v>1366.7</v>
      </c>
      <c r="V15" s="1191">
        <f>'[1]第9表_月別 卸売価格(成牛・規格別)_1和種'!V14+'[1]第9表_月別 卸売価格(成牛・規格別)_2交雑種'!V14+'[1]第9表_月別 卸売価格(成牛・規格別)_3乳牛'!V14+'[1]卸価格・月別（外国 計 3）'!W14</f>
        <v>2253.9</v>
      </c>
      <c r="W15" s="1191">
        <f>'[1]第9表_月別 卸売価格(成牛・規格別)_1和種'!W14+'[1]第9表_月別 卸売価格(成牛・規格別)_2交雑種'!W14+'[1]第9表_月別 卸売価格(成牛・規格別)_3乳牛'!W14+'[1]卸価格・月別（外国 計 3）'!X14</f>
        <v>2612.6</v>
      </c>
      <c r="X15" s="1191">
        <f>'[1]第9表_月別 卸売価格(成牛・規格別)_1和種'!X14+'[1]第9表_月別 卸売価格(成牛・規格別)_2交雑種'!X14+'[1]第9表_月別 卸売価格(成牛・規格別)_3乳牛'!X14+'[1]卸価格・月別（外国 計 3）'!Y14</f>
        <v>3259.0000000000005</v>
      </c>
      <c r="Y15" s="1191">
        <f>'[1]第9表_月別 卸売価格(成牛・規格別)_1和種'!Y14+'[1]第9表_月別 卸売価格(成牛・規格別)_2交雑種'!Y14+'[1]第9表_月別 卸売価格(成牛・規格別)_3乳牛'!Y14+'[1]卸価格・月別（外国 計 3）'!Z14</f>
        <v>0</v>
      </c>
      <c r="Z15" s="1191">
        <f>'[1]第9表_月別 卸売価格(成牛・規格別)_1和種'!Z14+'[1]第9表_月別 卸売価格(成牛・規格別)_2交雑種'!Z14+'[1]第9表_月別 卸売価格(成牛・規格別)_3乳牛'!Z14+'[1]卸価格・月別（外国 計 3）'!AA14</f>
        <v>481.2</v>
      </c>
      <c r="AA15" s="1191">
        <f>'[1]第9表_月別 卸売価格(成牛・規格別)_1和種'!AA14+'[1]第9表_月別 卸売価格(成牛・規格別)_2交雑種'!AA14+'[1]第9表_月別 卸売価格(成牛・規格別)_3乳牛'!AA14+'[1]卸価格・月別（外国 計 3）'!AB14</f>
        <v>981.69999999999993</v>
      </c>
      <c r="AB15" s="1191">
        <f>'[1]第9表_月別 卸売価格(成牛・規格別)_1和種'!AB14+'[1]第9表_月別 卸売価格(成牛・規格別)_2交雑種'!AB14+'[1]第9表_月別 卸売価格(成牛・規格別)_3乳牛'!AB14+'[1]卸価格・月別（外国 計 3）'!AC14</f>
        <v>2849.2</v>
      </c>
      <c r="AC15" s="1191">
        <f>'[1]第9表_月別 卸売価格(成牛・規格別)_1和種'!AC14+'[1]第9表_月別 卸売価格(成牛・規格別)_2交雑種'!AC14+'[1]第9表_月別 卸売価格(成牛・規格別)_3乳牛'!AC14+'[1]卸価格・月別（外国 計 3）'!AD14</f>
        <v>2699.7</v>
      </c>
      <c r="AD15" s="1191">
        <f>'[1]第9表_月別 卸売価格(成牛・規格別)_1和種'!AD14+'[1]第9表_月別 卸売価格(成牛・規格別)_2交雑種'!AD14+'[1]第9表_月別 卸売価格(成牛・規格別)_3乳牛'!AD14+'[1]卸価格・月別（外国 計 3）'!AE14</f>
        <v>3839.7999999999993</v>
      </c>
      <c r="AE15" s="1191">
        <f>'[1]第9表_月別 卸売価格(成牛・規格別)_1和種'!AE14+'[1]第9表_月別 卸売価格(成牛・規格別)_2交雑種'!AE14+'[1]第9表_月別 卸売価格(成牛・規格別)_3乳牛'!AE14+'[1]卸価格・月別（外国 計 3）'!AF14</f>
        <v>4547.1000000000004</v>
      </c>
      <c r="AF15" s="1192">
        <f>'[1]第9表_月別 卸売価格(成牛・規格別)_1和種'!AF14+'[1]第9表_月別 卸売価格(成牛・規格別)_2交雑種'!AF14+'[1]第9表_月別 卸売価格(成牛・規格別)_3乳牛'!AF14+'[1]卸価格・月別（外国 計 3）'!AG14</f>
        <v>1399.9</v>
      </c>
    </row>
    <row r="16" spans="1:36" ht="13.5" customHeight="1" x14ac:dyDescent="0.15">
      <c r="A16" s="324"/>
      <c r="B16" s="1397"/>
      <c r="C16" s="1397"/>
      <c r="D16" s="335" t="s">
        <v>170</v>
      </c>
      <c r="E16" s="1101">
        <f>'[1]第9表_月別 卸売価格(成牛・規格別)_1和種'!E15+'[1]第9表_月別 卸売価格(成牛・規格別)_2交雑種'!E15+'[1]第9表_月別 卸売価格(成牛・規格別)_3乳牛'!E15+'[1]卸価格・月別（外国 計 3）'!E15</f>
        <v>504661892</v>
      </c>
      <c r="F16" s="1102">
        <f>'[1]第9表_月別 卸売価格(成牛・規格別)_1和種'!F15+'[1]第9表_月別 卸売価格(成牛・規格別)_2交雑種'!F15+'[1]第9表_月別 卸売価格(成牛・規格別)_3乳牛'!F15+'[1]卸価格・月別（外国 計 3）'!F15</f>
        <v>393586130</v>
      </c>
      <c r="G16" s="1102">
        <f>'[1]第9表_月別 卸売価格(成牛・規格別)_1和種'!G15+'[1]第9表_月別 卸売価格(成牛・規格別)_2交雑種'!G15+'[1]第9表_月別 卸売価格(成牛・規格別)_3乳牛'!G15+'[1]卸価格・月別（外国 計 3）'!G15</f>
        <v>439627591</v>
      </c>
      <c r="H16" s="1102">
        <f>'[1]第9表_月別 卸売価格(成牛・規格別)_1和種'!H15+'[1]第9表_月別 卸売価格(成牛・規格別)_2交雑種'!H15+'[1]第9表_月別 卸売価格(成牛・規格別)_3乳牛'!H15+'[1]卸価格・月別（外国 計 3）'!H15</f>
        <v>439411464</v>
      </c>
      <c r="I16" s="1102">
        <f>'[1]第9表_月別 卸売価格(成牛・規格別)_1和種'!I15+'[1]第9表_月別 卸売価格(成牛・規格別)_2交雑種'!I15+'[1]第9表_月別 卸売価格(成牛・規格別)_3乳牛'!I15+'[1]卸価格・月別（外国 計 3）'!I15</f>
        <v>362966508</v>
      </c>
      <c r="J16" s="1102">
        <f>'[1]第9表_月別 卸売価格(成牛・規格別)_1和種'!J15+'[1]第9表_月別 卸売価格(成牛・規格別)_2交雑種'!J15+'[1]第9表_月別 卸売価格(成牛・規格別)_3乳牛'!J15+'[1]卸価格・月別（外国 計 3）'!J15</f>
        <v>388265488</v>
      </c>
      <c r="K16" s="1102">
        <f>'[1]第9表_月別 卸売価格(成牛・規格別)_1和種'!K15+'[1]第9表_月別 卸売価格(成牛・規格別)_2交雑種'!K15+'[1]第9表_月別 卸売価格(成牛・規格別)_3乳牛'!K15+'[1]卸価格・月別（外国 計 3）'!K15</f>
        <v>438399836</v>
      </c>
      <c r="L16" s="1102">
        <f>'[1]第9表_月別 卸売価格(成牛・規格別)_1和種'!L15+'[1]第9表_月別 卸売価格(成牛・規格別)_2交雑種'!L15+'[1]第9表_月別 卸売価格(成牛・規格別)_3乳牛'!L15+'[1]卸価格・月別（外国 計 3）'!L15</f>
        <v>621640143</v>
      </c>
      <c r="M16" s="1102">
        <f>'[1]第9表_月別 卸売価格(成牛・規格別)_1和種'!M15+'[1]第9表_月別 卸売価格(成牛・規格別)_2交雑種'!M15+'[1]第9表_月別 卸売価格(成牛・規格別)_3乳牛'!M15+'[1]卸価格・月別（外国 計 3）'!M15</f>
        <v>600696683</v>
      </c>
      <c r="N16" s="1102">
        <f>'[1]第9表_月別 卸売価格(成牛・規格別)_1和種'!N15+'[1]第9表_月別 卸売価格(成牛・規格別)_2交雑種'!N15+'[1]第9表_月別 卸売価格(成牛・規格別)_3乳牛'!N15+'[1]卸価格・月別（外国 計 3）'!N15</f>
        <v>426536576</v>
      </c>
      <c r="O16" s="1102">
        <f>'[1]第9表_月別 卸売価格(成牛・規格別)_1和種'!O15+'[1]第9表_月別 卸売価格(成牛・規格別)_2交雑種'!O15+'[1]第9表_月別 卸売価格(成牛・規格別)_3乳牛'!O15+'[1]卸価格・月別（外国 計 3）'!O15</f>
        <v>366187180</v>
      </c>
      <c r="P16" s="1103">
        <f>'[1]第9表_月別 卸売価格(成牛・規格別)_1和種'!P15+'[1]第9表_月別 卸売価格(成牛・規格別)_2交雑種'!P15+'[1]第9表_月別 卸売価格(成牛・規格別)_3乳牛'!P15+'[1]卸価格・月別（外国 計 3）'!P15</f>
        <v>502788721</v>
      </c>
      <c r="Q16" s="324"/>
      <c r="R16" s="1397"/>
      <c r="S16" s="1397"/>
      <c r="T16" s="335" t="s">
        <v>170</v>
      </c>
      <c r="U16" s="1101">
        <f>'[1]第9表_月別 卸売価格(成牛・規格別)_1和種'!U15+'[1]第9表_月別 卸売価格(成牛・規格別)_2交雑種'!U15+'[1]第9表_月別 卸売価格(成牛・規格別)_3乳牛'!U15+'[1]卸価格・月別（外国 計 3）'!V15</f>
        <v>2269656</v>
      </c>
      <c r="V16" s="1102">
        <f>'[1]第9表_月別 卸売価格(成牛・規格別)_1和種'!V15+'[1]第9表_月別 卸売価格(成牛・規格別)_2交雑種'!V15+'[1]第9表_月別 卸売価格(成牛・規格別)_3乳牛'!V15+'[1]卸価格・月別（外国 計 3）'!W15</f>
        <v>3691324</v>
      </c>
      <c r="W16" s="1102">
        <f>'[1]第9表_月別 卸売価格(成牛・規格別)_1和種'!W15+'[1]第9表_月別 卸売価格(成牛・規格別)_2交雑種'!W15+'[1]第9表_月別 卸売価格(成牛・規格別)_3乳牛'!W15+'[1]卸価格・月別（外国 計 3）'!X15</f>
        <v>4381125</v>
      </c>
      <c r="X16" s="1102">
        <f>'[1]第9表_月別 卸売価格(成牛・規格別)_1和種'!X15+'[1]第9表_月別 卸売価格(成牛・規格別)_2交雑種'!X15+'[1]第9表_月別 卸売価格(成牛・規格別)_3乳牛'!X15+'[1]卸価格・月別（外国 計 3）'!Y15</f>
        <v>5443201</v>
      </c>
      <c r="Y16" s="1102">
        <f>'[1]第9表_月別 卸売価格(成牛・規格別)_1和種'!Y15+'[1]第9表_月別 卸売価格(成牛・規格別)_2交雑種'!Y15+'[1]第9表_月別 卸売価格(成牛・規格別)_3乳牛'!Y15+'[1]卸価格・月別（外国 計 3）'!Z15</f>
        <v>0</v>
      </c>
      <c r="Z16" s="1102">
        <f>'[1]第9表_月別 卸売価格(成牛・規格別)_1和種'!Z15+'[1]第9表_月別 卸売価格(成牛・規格別)_2交雑種'!Z15+'[1]第9表_月別 卸売価格(成牛・規格別)_3乳牛'!Z15+'[1]卸価格・月別（外国 計 3）'!AA15</f>
        <v>806048</v>
      </c>
      <c r="AA16" s="1102">
        <f>'[1]第9表_月別 卸売価格(成牛・規格別)_1和種'!AA15+'[1]第9表_月別 卸売価格(成牛・規格別)_2交雑種'!AA15+'[1]第9表_月別 卸売価格(成牛・規格別)_3乳牛'!AA15+'[1]卸価格・月別（外国 計 3）'!AB15</f>
        <v>1539452</v>
      </c>
      <c r="AB16" s="1102">
        <f>'[1]第9表_月別 卸売価格(成牛・規格別)_1和種'!AB15+'[1]第9表_月別 卸売価格(成牛・規格別)_2交雑種'!AB15+'[1]第9表_月別 卸売価格(成牛・規格別)_3乳牛'!AB15+'[1]卸価格・月別（外国 計 3）'!AC15</f>
        <v>4909174</v>
      </c>
      <c r="AC16" s="1102">
        <f>'[1]第9表_月別 卸売価格(成牛・規格別)_1和種'!AC15+'[1]第9表_月別 卸売価格(成牛・規格別)_2交雑種'!AC15+'[1]第9表_月別 卸売価格(成牛・規格別)_3乳牛'!AC15+'[1]卸価格・月別（外国 計 3）'!AD15</f>
        <v>4990902</v>
      </c>
      <c r="AD16" s="1102">
        <f>'[1]第9表_月別 卸売価格(成牛・規格別)_1和種'!AD15+'[1]第9表_月別 卸売価格(成牛・規格別)_2交雑種'!AD15+'[1]第9表_月別 卸売価格(成牛・規格別)_3乳牛'!AD15+'[1]卸価格・月別（外国 計 3）'!AE15</f>
        <v>5829540</v>
      </c>
      <c r="AE16" s="1102">
        <f>'[1]第9表_月別 卸売価格(成牛・規格別)_1和種'!AE15+'[1]第9表_月別 卸売価格(成牛・規格別)_2交雑種'!AE15+'[1]第9表_月別 卸売価格(成牛・規格別)_3乳牛'!AE15+'[1]卸価格・月別（外国 計 3）'!AF15</f>
        <v>6940653</v>
      </c>
      <c r="AF16" s="1103">
        <f>'[1]第9表_月別 卸売価格(成牛・規格別)_1和種'!AF15+'[1]第9表_月別 卸売価格(成牛・規格別)_2交雑種'!AF15+'[1]第9表_月別 卸売価格(成牛・規格別)_3乳牛'!AF15+'[1]卸価格・月別（外国 計 3）'!AG15</f>
        <v>2075533</v>
      </c>
    </row>
    <row r="17" spans="1:32" ht="15.6" customHeight="1" x14ac:dyDescent="0.15">
      <c r="A17" s="324"/>
      <c r="B17" s="1397"/>
      <c r="C17" s="1398"/>
      <c r="D17" s="337" t="s">
        <v>172</v>
      </c>
      <c r="E17" s="1104">
        <f t="shared" ref="E17:P17" si="2">IF(E15=0,0,E16/E15)</f>
        <v>2481.4608632713598</v>
      </c>
      <c r="F17" s="1105">
        <f t="shared" si="2"/>
        <v>2287.9176715896992</v>
      </c>
      <c r="G17" s="1105">
        <f t="shared" si="2"/>
        <v>2320.6141693213576</v>
      </c>
      <c r="H17" s="1105">
        <f t="shared" si="2"/>
        <v>2305.5410980574461</v>
      </c>
      <c r="I17" s="1105">
        <f t="shared" si="2"/>
        <v>2215.3528229128897</v>
      </c>
      <c r="J17" s="1105">
        <f t="shared" si="2"/>
        <v>2262.2977152432863</v>
      </c>
      <c r="K17" s="1105">
        <f t="shared" si="2"/>
        <v>2317.8331846796668</v>
      </c>
      <c r="L17" s="1105">
        <f t="shared" si="2"/>
        <v>2438.5666539698886</v>
      </c>
      <c r="M17" s="1105">
        <f t="shared" si="2"/>
        <v>2573.2126653995442</v>
      </c>
      <c r="N17" s="1105">
        <f t="shared" si="2"/>
        <v>2373.9497689702116</v>
      </c>
      <c r="O17" s="1105">
        <f>IF(O15=0,0,O16/O15)</f>
        <v>2285.9410328919848</v>
      </c>
      <c r="P17" s="1106">
        <f t="shared" si="2"/>
        <v>2294.8863736467374</v>
      </c>
      <c r="Q17" s="324"/>
      <c r="R17" s="1397"/>
      <c r="S17" s="1398"/>
      <c r="T17" s="337" t="s">
        <v>172</v>
      </c>
      <c r="U17" s="1104">
        <f>IF(U15=0,0,U16/U15)</f>
        <v>1660.6833979659032</v>
      </c>
      <c r="V17" s="1105">
        <f t="shared" ref="V17:AF17" si="3">IF(V15=0,0,V16/V15)</f>
        <v>1637.7496783353299</v>
      </c>
      <c r="W17" s="1105">
        <f t="shared" si="3"/>
        <v>1676.921457551864</v>
      </c>
      <c r="X17" s="1105">
        <f t="shared" si="3"/>
        <v>1670.205891377723</v>
      </c>
      <c r="Y17" s="1105">
        <f t="shared" si="3"/>
        <v>0</v>
      </c>
      <c r="Z17" s="1105">
        <f t="shared" si="3"/>
        <v>1675.0789692435578</v>
      </c>
      <c r="AA17" s="1105">
        <f t="shared" si="3"/>
        <v>1568.1491290618317</v>
      </c>
      <c r="AB17" s="1105">
        <f t="shared" si="3"/>
        <v>1723.00084234171</v>
      </c>
      <c r="AC17" s="1105">
        <f t="shared" si="3"/>
        <v>1848.6876319591067</v>
      </c>
      <c r="AD17" s="1105">
        <f t="shared" si="3"/>
        <v>1518.1884473149646</v>
      </c>
      <c r="AE17" s="1105">
        <f t="shared" si="3"/>
        <v>1526.391106419476</v>
      </c>
      <c r="AF17" s="1106">
        <f t="shared" si="3"/>
        <v>1482.6294735338238</v>
      </c>
    </row>
    <row r="18" spans="1:32" ht="13.5" customHeight="1" x14ac:dyDescent="0.15">
      <c r="A18" s="324"/>
      <c r="B18" s="1397"/>
      <c r="C18" s="1396">
        <v>3</v>
      </c>
      <c r="D18" s="332" t="s">
        <v>171</v>
      </c>
      <c r="E18" s="1098">
        <f>'[1]第9表_月別 卸売価格(成牛・規格別)_1和種'!E17+'[1]第9表_月別 卸売価格(成牛・規格別)_2交雑種'!E17+'[1]第9表_月別 卸売価格(成牛・規格別)_3乳牛'!E17+'[1]卸価格・月別（外国 計 3）'!E17</f>
        <v>269</v>
      </c>
      <c r="F18" s="1099">
        <f>'[1]第9表_月別 卸売価格(成牛・規格別)_1和種'!F17+'[1]第9表_月別 卸売価格(成牛・規格別)_2交雑種'!F17+'[1]第9表_月別 卸売価格(成牛・規格別)_3乳牛'!F17+'[1]卸価格・月別（外国 計 3）'!F17</f>
        <v>227</v>
      </c>
      <c r="G18" s="1099">
        <f>'[1]第9表_月別 卸売価格(成牛・規格別)_1和種'!G17+'[1]第9表_月別 卸売価格(成牛・規格別)_2交雑種'!G17+'[1]第9表_月別 卸売価格(成牛・規格別)_3乳牛'!G17+'[1]卸価格・月別（外国 計 3）'!G17</f>
        <v>217</v>
      </c>
      <c r="H18" s="1099">
        <f>'[1]第9表_月別 卸売価格(成牛・規格別)_1和種'!H17+'[1]第9表_月別 卸売価格(成牛・規格別)_2交雑種'!H17+'[1]第9表_月別 卸売価格(成牛・規格別)_3乳牛'!H17+'[1]卸価格・月別（外国 計 3）'!H17</f>
        <v>263</v>
      </c>
      <c r="I18" s="1099">
        <f>'[1]第9表_月別 卸売価格(成牛・規格別)_1和種'!I17+'[1]第9表_月別 卸売価格(成牛・規格別)_2交雑種'!I17+'[1]第9表_月別 卸売価格(成牛・規格別)_3乳牛'!I17+'[1]卸価格・月別（外国 計 3）'!I17</f>
        <v>202</v>
      </c>
      <c r="J18" s="1099">
        <f>'[1]第9表_月別 卸売価格(成牛・規格別)_1和種'!J17+'[1]第9表_月別 卸売価格(成牛・規格別)_2交雑種'!J17+'[1]第9表_月別 卸売価格(成牛・規格別)_3乳牛'!J17+'[1]卸価格・月別（外国 計 3）'!J17</f>
        <v>203</v>
      </c>
      <c r="K18" s="1099">
        <f>'[1]第9表_月別 卸売価格(成牛・規格別)_1和種'!K17+'[1]第9表_月別 卸売価格(成牛・規格別)_2交雑種'!K17+'[1]第9表_月別 卸売価格(成牛・規格別)_3乳牛'!K17+'[1]卸価格・月別（外国 計 3）'!K17</f>
        <v>278</v>
      </c>
      <c r="L18" s="1099">
        <f>'[1]第9表_月別 卸売価格(成牛・規格別)_1和種'!L17+'[1]第9表_月別 卸売価格(成牛・規格別)_2交雑種'!L17+'[1]第9表_月別 卸売価格(成牛・規格別)_3乳牛'!L17+'[1]卸価格・月別（外国 計 3）'!L17</f>
        <v>273</v>
      </c>
      <c r="M18" s="1099">
        <f>'[1]第9表_月別 卸売価格(成牛・規格別)_1和種'!M17+'[1]第9表_月別 卸売価格(成牛・規格別)_2交雑種'!M17+'[1]第9表_月別 卸売価格(成牛・規格別)_3乳牛'!M17+'[1]卸価格・月別（外国 計 3）'!M17</f>
        <v>264</v>
      </c>
      <c r="N18" s="1099">
        <f>'[1]第9表_月別 卸売価格(成牛・規格別)_1和種'!N17+'[1]第9表_月別 卸売価格(成牛・規格別)_2交雑種'!N17+'[1]第9表_月別 卸売価格(成牛・規格別)_3乳牛'!N17+'[1]卸価格・月別（外国 計 3）'!N17</f>
        <v>219</v>
      </c>
      <c r="O18" s="1099">
        <f>'[1]第9表_月別 卸売価格(成牛・規格別)_1和種'!O17+'[1]第9表_月別 卸売価格(成牛・規格別)_2交雑種'!O17+'[1]第9表_月別 卸売価格(成牛・規格別)_3乳牛'!O17+'[1]卸価格・月別（外国 計 3）'!O17</f>
        <v>187</v>
      </c>
      <c r="P18" s="1100">
        <f>'[1]第9表_月別 卸売価格(成牛・規格別)_1和種'!P17+'[1]第9表_月別 卸売価格(成牛・規格別)_2交雑種'!P17+'[1]第9表_月別 卸売価格(成牛・規格別)_3乳牛'!P17+'[1]卸価格・月別（外国 計 3）'!P17</f>
        <v>243</v>
      </c>
      <c r="Q18" s="324"/>
      <c r="R18" s="1397"/>
      <c r="S18" s="1396">
        <v>3</v>
      </c>
      <c r="T18" s="332" t="s">
        <v>171</v>
      </c>
      <c r="U18" s="1098">
        <f>'[1]第9表_月別 卸売価格(成牛・規格別)_1和種'!U17+'[1]第9表_月別 卸売価格(成牛・規格別)_2交雑種'!U17+'[1]第9表_月別 卸売価格(成牛・規格別)_3乳牛'!U17+'[1]卸価格・月別（外国 計 3）'!V17</f>
        <v>16</v>
      </c>
      <c r="V18" s="1099">
        <f>'[1]第9表_月別 卸売価格(成牛・規格別)_1和種'!V17+'[1]第9表_月別 卸売価格(成牛・規格別)_2交雑種'!V17+'[1]第9表_月別 卸売価格(成牛・規格別)_3乳牛'!V17+'[1]卸価格・月別（外国 計 3）'!W17</f>
        <v>17</v>
      </c>
      <c r="W18" s="1099">
        <f>'[1]第9表_月別 卸売価格(成牛・規格別)_1和種'!W17+'[1]第9表_月別 卸売価格(成牛・規格別)_2交雑種'!W17+'[1]第9表_月別 卸売価格(成牛・規格別)_3乳牛'!W17+'[1]卸価格・月別（外国 計 3）'!X17</f>
        <v>33</v>
      </c>
      <c r="X18" s="1099">
        <f>'[1]第9表_月別 卸売価格(成牛・規格別)_1和種'!X17+'[1]第9表_月別 卸売価格(成牛・規格別)_2交雑種'!X17+'[1]第9表_月別 卸売価格(成牛・規格別)_3乳牛'!X17+'[1]卸価格・月別（外国 計 3）'!Y17</f>
        <v>20</v>
      </c>
      <c r="Y18" s="1099">
        <f>'[1]第9表_月別 卸売価格(成牛・規格別)_1和種'!Y17+'[1]第9表_月別 卸売価格(成牛・規格別)_2交雑種'!Y17+'[1]第9表_月別 卸売価格(成牛・規格別)_3乳牛'!Y17+'[1]卸価格・月別（外国 計 3）'!Z17</f>
        <v>20</v>
      </c>
      <c r="Z18" s="1099">
        <f>'[1]第9表_月別 卸売価格(成牛・規格別)_1和種'!Z17+'[1]第9表_月別 卸売価格(成牛・規格別)_2交雑種'!Z17+'[1]第9表_月別 卸売価格(成牛・規格別)_3乳牛'!Z17+'[1]卸価格・月別（外国 計 3）'!AA17</f>
        <v>18</v>
      </c>
      <c r="AA18" s="1099">
        <f>'[1]第9表_月別 卸売価格(成牛・規格別)_1和種'!AA17+'[1]第9表_月別 卸売価格(成牛・規格別)_2交雑種'!AA17+'[1]第9表_月別 卸売価格(成牛・規格別)_3乳牛'!AA17+'[1]卸価格・月別（外国 計 3）'!AB17</f>
        <v>25</v>
      </c>
      <c r="AB18" s="1099">
        <f>'[1]第9表_月別 卸売価格(成牛・規格別)_1和種'!AB17+'[1]第9表_月別 卸売価格(成牛・規格別)_2交雑種'!AB17+'[1]第9表_月別 卸売価格(成牛・規格別)_3乳牛'!AB17+'[1]卸価格・月別（外国 計 3）'!AC17</f>
        <v>37</v>
      </c>
      <c r="AC18" s="1099">
        <f>'[1]第9表_月別 卸売価格(成牛・規格別)_1和種'!AC17+'[1]第9表_月別 卸売価格(成牛・規格別)_2交雑種'!AC17+'[1]第9表_月別 卸売価格(成牛・規格別)_3乳牛'!AC17+'[1]卸価格・月別（外国 計 3）'!AD17</f>
        <v>33</v>
      </c>
      <c r="AD18" s="1099">
        <f>'[1]第9表_月別 卸売価格(成牛・規格別)_1和種'!AD17+'[1]第9表_月別 卸売価格(成牛・規格別)_2交雑種'!AD17+'[1]第9表_月別 卸売価格(成牛・規格別)_3乳牛'!AD17+'[1]卸価格・月別（外国 計 3）'!AE17</f>
        <v>28</v>
      </c>
      <c r="AE18" s="1099">
        <f>'[1]第9表_月別 卸売価格(成牛・規格別)_1和種'!AE17+'[1]第9表_月別 卸売価格(成牛・規格別)_2交雑種'!AE17+'[1]第9表_月別 卸売価格(成牛・規格別)_3乳牛'!AE17+'[1]卸価格・月別（外国 計 3）'!AF17</f>
        <v>28</v>
      </c>
      <c r="AF18" s="1100">
        <f>'[1]第9表_月別 卸売価格(成牛・規格別)_1和種'!AF17+'[1]第9表_月別 卸売価格(成牛・規格別)_2交雑種'!AF17+'[1]第9表_月別 卸売価格(成牛・規格別)_3乳牛'!AF17+'[1]卸価格・月別（外国 計 3）'!AG17</f>
        <v>47</v>
      </c>
    </row>
    <row r="19" spans="1:32" ht="13.5" customHeight="1" x14ac:dyDescent="0.15">
      <c r="A19" s="324"/>
      <c r="B19" s="1397"/>
      <c r="C19" s="1397"/>
      <c r="D19" s="335" t="s">
        <v>169</v>
      </c>
      <c r="E19" s="1190">
        <f>'[1]第9表_月別 卸売価格(成牛・規格別)_1和種'!E18+'[1]第9表_月別 卸売価格(成牛・規格別)_2交雑種'!E18+'[1]第9表_月別 卸売価格(成牛・規格別)_3乳牛'!E18+'[1]卸価格・月別（外国 計 3）'!E18</f>
        <v>118032.89999999998</v>
      </c>
      <c r="F19" s="1191">
        <f>'[1]第9表_月別 卸売価格(成牛・規格別)_1和種'!F18+'[1]第9表_月別 卸売価格(成牛・規格別)_2交雑種'!F18+'[1]第9表_月別 卸売価格(成牛・規格別)_3乳牛'!F18+'[1]卸価格・月別（外国 計 3）'!F18</f>
        <v>98757.6</v>
      </c>
      <c r="G19" s="1191">
        <f>'[1]第9表_月別 卸売価格(成牛・規格別)_1和種'!G18+'[1]第9表_月別 卸売価格(成牛・規格別)_2交雑種'!G18+'[1]第9表_月別 卸売価格(成牛・規格別)_3乳牛'!G18+'[1]卸価格・月別（外国 計 3）'!G18</f>
        <v>95796.900000000009</v>
      </c>
      <c r="H19" s="1191">
        <f>'[1]第9表_月別 卸売価格(成牛・規格別)_1和種'!H18+'[1]第9表_月別 卸売価格(成牛・規格別)_2交雑種'!H18+'[1]第9表_月別 卸売価格(成牛・規格別)_3乳牛'!H18+'[1]卸価格・月別（外国 計 3）'!H18</f>
        <v>115889.5</v>
      </c>
      <c r="I19" s="1191">
        <f>'[1]第9表_月別 卸売価格(成牛・規格別)_1和種'!I18+'[1]第9表_月別 卸売価格(成牛・規格別)_2交雑種'!I18+'[1]第9表_月別 卸売価格(成牛・規格別)_3乳牛'!I18+'[1]卸価格・月別（外国 計 3）'!I18</f>
        <v>87930.400000000009</v>
      </c>
      <c r="J19" s="1191">
        <f>'[1]第9表_月別 卸売価格(成牛・規格別)_1和種'!J18+'[1]第9表_月別 卸売価格(成牛・規格別)_2交雑種'!J18+'[1]第9表_月別 卸売価格(成牛・規格別)_3乳牛'!J18+'[1]卸価格・月別（外国 計 3）'!J18</f>
        <v>90667.299999999988</v>
      </c>
      <c r="K19" s="1191">
        <f>'[1]第9表_月別 卸売価格(成牛・規格別)_1和種'!K18+'[1]第9表_月別 卸売価格(成牛・規格別)_2交雑種'!K18+'[1]第9表_月別 卸売価格(成牛・規格別)_3乳牛'!K18+'[1]卸価格・月別（外国 計 3）'!K18</f>
        <v>120640.29999999999</v>
      </c>
      <c r="L19" s="1191">
        <f>'[1]第9表_月別 卸売価格(成牛・規格別)_1和種'!L18+'[1]第9表_月別 卸売価格(成牛・規格別)_2交雑種'!L18+'[1]第9表_月別 卸売価格(成牛・規格別)_3乳牛'!L18+'[1]卸価格・月別（外国 計 3）'!L18</f>
        <v>124007.3</v>
      </c>
      <c r="M19" s="1191">
        <f>'[1]第9表_月別 卸売価格(成牛・規格別)_1和種'!M18+'[1]第9表_月別 卸売価格(成牛・規格別)_2交雑種'!M18+'[1]第9表_月別 卸売価格(成牛・規格別)_3乳牛'!M18+'[1]卸価格・月別（外国 計 3）'!M18</f>
        <v>120393.50000000001</v>
      </c>
      <c r="N19" s="1191">
        <f>'[1]第9表_月別 卸売価格(成牛・規格別)_1和種'!N18+'[1]第9表_月別 卸売価格(成牛・規格別)_2交雑種'!N18+'[1]第9表_月別 卸売価格(成牛・規格別)_3乳牛'!N18+'[1]卸価格・月別（外国 計 3）'!N18</f>
        <v>99132.9</v>
      </c>
      <c r="O19" s="1191">
        <f>'[1]第9表_月別 卸売価格(成牛・規格別)_1和種'!O18+'[1]第9表_月別 卸売価格(成牛・規格別)_2交雑種'!O18+'[1]第9表_月別 卸売価格(成牛・規格別)_3乳牛'!O18+'[1]卸価格・月別（外国 計 3）'!O18</f>
        <v>84948.000000000015</v>
      </c>
      <c r="P19" s="1192">
        <f>'[1]第9表_月別 卸売価格(成牛・規格別)_1和種'!P18+'[1]第9表_月別 卸売価格(成牛・規格別)_2交雑種'!P18+'[1]第9表_月別 卸売価格(成牛・規格別)_3乳牛'!P18+'[1]卸価格・月別（外国 計 3）'!P18</f>
        <v>108783.2</v>
      </c>
      <c r="Q19" s="324"/>
      <c r="R19" s="1397"/>
      <c r="S19" s="1397"/>
      <c r="T19" s="335" t="s">
        <v>169</v>
      </c>
      <c r="U19" s="1190">
        <f>'[1]第9表_月別 卸売価格(成牛・規格別)_1和種'!U18+'[1]第9表_月別 卸売価格(成牛・規格別)_2交雑種'!U18+'[1]第9表_月別 卸売価格(成牛・規格別)_3乳牛'!U18+'[1]卸価格・月別（外国 計 3）'!V18</f>
        <v>8740.6</v>
      </c>
      <c r="V19" s="1191">
        <f>'[1]第9表_月別 卸売価格(成牛・規格別)_1和種'!V18+'[1]第9表_月別 卸売価格(成牛・規格別)_2交雑種'!V18+'[1]第9表_月別 卸売価格(成牛・規格別)_3乳牛'!V18+'[1]卸価格・月別（外国 計 3）'!W18</f>
        <v>9331.1999999999989</v>
      </c>
      <c r="W19" s="1191">
        <f>'[1]第9表_月別 卸売価格(成牛・規格別)_1和種'!W18+'[1]第9表_月別 卸売価格(成牛・規格別)_2交雑種'!W18+'[1]第9表_月別 卸売価格(成牛・規格別)_3乳牛'!W18+'[1]卸価格・月別（外国 計 3）'!X18</f>
        <v>16940.599999999999</v>
      </c>
      <c r="X19" s="1191">
        <f>'[1]第9表_月別 卸売価格(成牛・規格別)_1和種'!X18+'[1]第9表_月別 卸売価格(成牛・規格別)_2交雑種'!X18+'[1]第9表_月別 卸売価格(成牛・規格別)_3乳牛'!X18+'[1]卸価格・月別（外国 計 3）'!Y18</f>
        <v>11209.199999999999</v>
      </c>
      <c r="Y19" s="1191">
        <f>'[1]第9表_月別 卸売価格(成牛・規格別)_1和種'!Y18+'[1]第9表_月別 卸売価格(成牛・規格別)_2交雑種'!Y18+'[1]第9表_月別 卸売価格(成牛・規格別)_3乳牛'!Y18+'[1]卸価格・月別（外国 計 3）'!Z18</f>
        <v>10831.1</v>
      </c>
      <c r="Z19" s="1191">
        <f>'[1]第9表_月別 卸売価格(成牛・規格別)_1和種'!Z18+'[1]第9表_月別 卸売価格(成牛・規格別)_2交雑種'!Z18+'[1]第9表_月別 卸売価格(成牛・規格別)_3乳牛'!Z18+'[1]卸価格・月別（外国 計 3）'!AA18</f>
        <v>9630.4</v>
      </c>
      <c r="AA19" s="1191">
        <f>'[1]第9表_月別 卸売価格(成牛・規格別)_1和種'!AA18+'[1]第9表_月別 卸売価格(成牛・規格別)_2交雑種'!AA18+'[1]第9表_月別 卸売価格(成牛・規格別)_3乳牛'!AA18+'[1]卸価格・月別（外国 計 3）'!AB18</f>
        <v>12231.6</v>
      </c>
      <c r="AB19" s="1191">
        <f>'[1]第9表_月別 卸売価格(成牛・規格別)_1和種'!AB18+'[1]第9表_月別 卸売価格(成牛・規格別)_2交雑種'!AB18+'[1]第9表_月別 卸売価格(成牛・規格別)_3乳牛'!AB18+'[1]卸価格・月別（外国 計 3）'!AC18</f>
        <v>19256.299999999996</v>
      </c>
      <c r="AC19" s="1191">
        <f>'[1]第9表_月別 卸売価格(成牛・規格別)_1和種'!AC18+'[1]第9表_月別 卸売価格(成牛・規格別)_2交雑種'!AC18+'[1]第9表_月別 卸売価格(成牛・規格別)_3乳牛'!AC18+'[1]卸価格・月別（外国 計 3）'!AD18</f>
        <v>17025.699999999997</v>
      </c>
      <c r="AD19" s="1191">
        <f>'[1]第9表_月別 卸売価格(成牛・規格別)_1和種'!AD18+'[1]第9表_月別 卸売価格(成牛・規格別)_2交雑種'!AD18+'[1]第9表_月別 卸売価格(成牛・規格別)_3乳牛'!AD18+'[1]卸価格・月別（外国 計 3）'!AE18</f>
        <v>14746.799999999997</v>
      </c>
      <c r="AE19" s="1191">
        <f>'[1]第9表_月別 卸売価格(成牛・規格別)_1和種'!AE18+'[1]第9表_月別 卸売価格(成牛・規格別)_2交雑種'!AE18+'[1]第9表_月別 卸売価格(成牛・規格別)_3乳牛'!AE18+'[1]卸価格・月別（外国 計 3）'!AF18</f>
        <v>14723.800000000001</v>
      </c>
      <c r="AF19" s="1192">
        <f>'[1]第9表_月別 卸売価格(成牛・規格別)_1和種'!AF18+'[1]第9表_月別 卸売価格(成牛・規格別)_2交雑種'!AF18+'[1]第9表_月別 卸売価格(成牛・規格別)_3乳牛'!AF18+'[1]卸価格・月別（外国 計 3）'!AG18</f>
        <v>24992.699999999997</v>
      </c>
    </row>
    <row r="20" spans="1:32" ht="13.5" customHeight="1" x14ac:dyDescent="0.15">
      <c r="A20" s="324"/>
      <c r="B20" s="1397"/>
      <c r="C20" s="1397"/>
      <c r="D20" s="335" t="s">
        <v>170</v>
      </c>
      <c r="E20" s="1190">
        <f>'[1]第9表_月別 卸売価格(成牛・規格別)_1和種'!E19+'[1]第9表_月別 卸売価格(成牛・規格別)_2交雑種'!E19+'[1]第9表_月別 卸売価格(成牛・規格別)_3乳牛'!E19+'[1]卸価格・月別（外国 計 3）'!E19</f>
        <v>237046159</v>
      </c>
      <c r="F20" s="1191">
        <f>'[1]第9表_月別 卸売価格(成牛・規格別)_1和種'!F19+'[1]第9表_月別 卸売価格(成牛・規格別)_2交雑種'!F19+'[1]第9表_月別 卸売価格(成牛・規格別)_3乳牛'!F19+'[1]卸価格・月別（外国 計 3）'!F19</f>
        <v>183544990</v>
      </c>
      <c r="G20" s="1191">
        <f>'[1]第9表_月別 卸売価格(成牛・規格別)_1和種'!G19+'[1]第9表_月別 卸売価格(成牛・規格別)_2交雑種'!G19+'[1]第9表_月別 卸売価格(成牛・規格別)_3乳牛'!G19+'[1]卸価格・月別（外国 計 3）'!G19</f>
        <v>180876785</v>
      </c>
      <c r="H20" s="1191">
        <f>'[1]第9表_月別 卸売価格(成牛・規格別)_1和種'!H19+'[1]第9表_月別 卸売価格(成牛・規格別)_2交雑種'!H19+'[1]第9表_月別 卸売価格(成牛・規格別)_3乳牛'!H19+'[1]卸価格・月別（外国 計 3）'!H19</f>
        <v>211499193</v>
      </c>
      <c r="I20" s="1191">
        <f>'[1]第9表_月別 卸売価格(成牛・規格別)_1和種'!I19+'[1]第9表_月別 卸売価格(成牛・規格別)_2交雑種'!I19+'[1]第9表_月別 卸売価格(成牛・規格別)_3乳牛'!I19+'[1]卸価格・月別（外国 計 3）'!I19</f>
        <v>152071525</v>
      </c>
      <c r="J20" s="1191">
        <f>'[1]第9表_月別 卸売価格(成牛・規格別)_1和種'!J19+'[1]第9表_月別 卸売価格(成牛・規格別)_2交雑種'!J19+'[1]第9表_月別 卸売価格(成牛・規格別)_3乳牛'!J19+'[1]卸価格・月別（外国 計 3）'!J19</f>
        <v>170335768</v>
      </c>
      <c r="K20" s="1191">
        <f>'[1]第9表_月別 卸売価格(成牛・規格別)_1和種'!K19+'[1]第9表_月別 卸売価格(成牛・規格別)_2交雑種'!K19+'[1]第9表_月別 卸売価格(成牛・規格別)_3乳牛'!K19+'[1]卸価格・月別（外国 計 3）'!K19</f>
        <v>224483827</v>
      </c>
      <c r="L20" s="1191">
        <f>'[1]第9表_月別 卸売価格(成牛・規格別)_1和種'!L19+'[1]第9表_月別 卸売価格(成牛・規格別)_2交雑種'!L19+'[1]第9表_月別 卸売価格(成牛・規格別)_3乳牛'!L19+'[1]卸価格・月別（外国 計 3）'!L19</f>
        <v>248898961</v>
      </c>
      <c r="M20" s="1191">
        <f>'[1]第9表_月別 卸売価格(成牛・規格別)_1和種'!M19+'[1]第9表_月別 卸売価格(成牛・規格別)_2交雑種'!M19+'[1]第9表_月別 卸売価格(成牛・規格別)_3乳牛'!M19+'[1]卸価格・月別（外国 計 3）'!M19</f>
        <v>255363178</v>
      </c>
      <c r="N20" s="1191">
        <f>'[1]第9表_月別 卸売価格(成牛・規格別)_1和種'!N19+'[1]第9表_月別 卸売価格(成牛・規格別)_2交雑種'!N19+'[1]第9表_月別 卸売価格(成牛・規格別)_3乳牛'!N19+'[1]卸価格・月別（外国 計 3）'!N19</f>
        <v>192532518</v>
      </c>
      <c r="O20" s="1191">
        <f>'[1]第9表_月別 卸売価格(成牛・規格別)_1和種'!O19+'[1]第9表_月別 卸売価格(成牛・規格別)_2交雑種'!O19+'[1]第9表_月別 卸売価格(成牛・規格別)_3乳牛'!O19+'[1]卸価格・月別（外国 計 3）'!O19</f>
        <v>163221408</v>
      </c>
      <c r="P20" s="1192">
        <f>'[1]第9表_月別 卸売価格(成牛・規格別)_1和種'!P19+'[1]第9表_月別 卸売価格(成牛・規格別)_2交雑種'!P19+'[1]第9表_月別 卸売価格(成牛・規格別)_3乳牛'!P19+'[1]卸価格・月別（外国 計 3）'!P19</f>
        <v>205264267</v>
      </c>
      <c r="Q20" s="324"/>
      <c r="R20" s="1397"/>
      <c r="S20" s="1397"/>
      <c r="T20" s="335" t="s">
        <v>170</v>
      </c>
      <c r="U20" s="1101">
        <f>'[1]第9表_月別 卸売価格(成牛・規格別)_1和種'!U19+'[1]第9表_月別 卸売価格(成牛・規格別)_2交雑種'!U19+'[1]第9表_月別 卸売価格(成牛・規格別)_3乳牛'!U19+'[1]卸価格・月別（外国 計 3）'!V19</f>
        <v>14083760</v>
      </c>
      <c r="V20" s="1102">
        <f>'[1]第9表_月別 卸売価格(成牛・規格別)_1和種'!V19+'[1]第9表_月別 卸売価格(成牛・規格別)_2交雑種'!V19+'[1]第9表_月別 卸売価格(成牛・規格別)_3乳牛'!V19+'[1]卸価格・月別（外国 計 3）'!W19</f>
        <v>14602442</v>
      </c>
      <c r="W20" s="1102">
        <f>'[1]第9表_月別 卸売価格(成牛・規格別)_1和種'!W19+'[1]第9表_月別 卸売価格(成牛・規格別)_2交雑種'!W19+'[1]第9表_月別 卸売価格(成牛・規格別)_3乳牛'!W19+'[1]卸価格・月別（外国 計 3）'!X19</f>
        <v>25730598</v>
      </c>
      <c r="X20" s="1102">
        <f>'[1]第9表_月別 卸売価格(成牛・規格別)_1和種'!X19+'[1]第9表_月別 卸売価格(成牛・規格別)_2交雑種'!X19+'[1]第9表_月別 卸売価格(成牛・規格別)_3乳牛'!X19+'[1]卸価格・月別（外国 計 3）'!Y19</f>
        <v>16837365</v>
      </c>
      <c r="Y20" s="1102">
        <f>'[1]第9表_月別 卸売価格(成牛・規格別)_1和種'!Y19+'[1]第9表_月別 卸売価格(成牛・規格別)_2交雑種'!Y19+'[1]第9表_月別 卸売価格(成牛・規格別)_3乳牛'!Y19+'[1]卸価格・月別（外国 計 3）'!Z19</f>
        <v>16314767</v>
      </c>
      <c r="Z20" s="1102">
        <f>'[1]第9表_月別 卸売価格(成牛・規格別)_1和種'!Z19+'[1]第9表_月別 卸売価格(成牛・規格別)_2交雑種'!Z19+'[1]第9表_月別 卸売価格(成牛・規格別)_3乳牛'!Z19+'[1]卸価格・月別（外国 計 3）'!AA19</f>
        <v>14105649</v>
      </c>
      <c r="AA20" s="1102">
        <f>'[1]第9表_月別 卸売価格(成牛・規格別)_1和種'!AA19+'[1]第9表_月別 卸売価格(成牛・規格別)_2交雑種'!AA19+'[1]第9表_月別 卸売価格(成牛・規格別)_3乳牛'!AA19+'[1]卸価格・月別（外国 計 3）'!AB19</f>
        <v>17422711</v>
      </c>
      <c r="AB20" s="1102">
        <f>'[1]第9表_月別 卸売価格(成牛・規格別)_1和種'!AB19+'[1]第9表_月別 卸売価格(成牛・規格別)_2交雑種'!AB19+'[1]第9表_月別 卸売価格(成牛・規格別)_3乳牛'!AB19+'[1]卸価格・月別（外国 計 3）'!AC19</f>
        <v>28444105</v>
      </c>
      <c r="AC20" s="1102">
        <f>'[1]第9表_月別 卸売価格(成牛・規格別)_1和種'!AC19+'[1]第9表_月別 卸売価格(成牛・規格別)_2交雑種'!AC19+'[1]第9表_月別 卸売価格(成牛・規格別)_3乳牛'!AC19+'[1]卸価格・月別（外国 計 3）'!AD19</f>
        <v>26913640</v>
      </c>
      <c r="AD20" s="1102">
        <f>'[1]第9表_月別 卸売価格(成牛・規格別)_1和種'!AD19+'[1]第9表_月別 卸売価格(成牛・規格別)_2交雑種'!AD19+'[1]第9表_月別 卸売価格(成牛・規格別)_3乳牛'!AD19+'[1]卸価格・月別（外国 計 3）'!AE19</f>
        <v>20552882</v>
      </c>
      <c r="AE20" s="1102">
        <f>'[1]第9表_月別 卸売価格(成牛・規格別)_1和種'!AE19+'[1]第9表_月別 卸売価格(成牛・規格別)_2交雑種'!AE19+'[1]第9表_月別 卸売価格(成牛・規格別)_3乳牛'!AE19+'[1]卸価格・月別（外国 計 3）'!AF19</f>
        <v>20165691</v>
      </c>
      <c r="AF20" s="1103">
        <f>'[1]第9表_月別 卸売価格(成牛・規格別)_1和種'!AF19+'[1]第9表_月別 卸売価格(成牛・規格別)_2交雑種'!AF19+'[1]第9表_月別 卸売価格(成牛・規格別)_3乳牛'!AF19+'[1]卸価格・月別（外国 計 3）'!AG19</f>
        <v>36047267</v>
      </c>
    </row>
    <row r="21" spans="1:32" ht="15.6" customHeight="1" x14ac:dyDescent="0.15">
      <c r="A21" s="324"/>
      <c r="B21" s="1397"/>
      <c r="C21" s="1398"/>
      <c r="D21" s="337" t="s">
        <v>172</v>
      </c>
      <c r="E21" s="1104">
        <f t="shared" ref="E21:P21" si="4">IF(E19=0,0,E20/E19)</f>
        <v>2008.3058113458201</v>
      </c>
      <c r="F21" s="1105">
        <f t="shared" si="4"/>
        <v>1858.540406004196</v>
      </c>
      <c r="G21" s="1105">
        <f t="shared" si="4"/>
        <v>1888.127747348818</v>
      </c>
      <c r="H21" s="1105">
        <f t="shared" si="4"/>
        <v>1825.007382032022</v>
      </c>
      <c r="I21" s="1105">
        <f t="shared" si="4"/>
        <v>1729.453351741832</v>
      </c>
      <c r="J21" s="1105">
        <f t="shared" si="4"/>
        <v>1878.6902003258067</v>
      </c>
      <c r="K21" s="1105">
        <f t="shared" si="4"/>
        <v>1860.7698008045406</v>
      </c>
      <c r="L21" s="1105">
        <f t="shared" si="4"/>
        <v>2007.1315237086849</v>
      </c>
      <c r="M21" s="1105">
        <f t="shared" si="4"/>
        <v>2121.0711375614128</v>
      </c>
      <c r="N21" s="1105">
        <f t="shared" si="4"/>
        <v>1942.1656987740701</v>
      </c>
      <c r="O21" s="1105">
        <f t="shared" si="4"/>
        <v>1921.4273202429717</v>
      </c>
      <c r="P21" s="1106">
        <f t="shared" si="4"/>
        <v>1886.911462431699</v>
      </c>
      <c r="Q21" s="324"/>
      <c r="R21" s="1397"/>
      <c r="S21" s="1398"/>
      <c r="T21" s="337" t="s">
        <v>172</v>
      </c>
      <c r="U21" s="1104">
        <f>IF(U19=0,0,U20/U19)</f>
        <v>1611.3035718371736</v>
      </c>
      <c r="V21" s="1105">
        <f t="shared" ref="V21:AF21" si="5">IF(V19=0,0,V20/V19)</f>
        <v>1564.9050497256517</v>
      </c>
      <c r="W21" s="1105">
        <f t="shared" si="5"/>
        <v>1518.8717046621728</v>
      </c>
      <c r="X21" s="1105">
        <f t="shared" si="5"/>
        <v>1502.1022909752705</v>
      </c>
      <c r="Y21" s="1105">
        <f t="shared" si="5"/>
        <v>1506.2890195824984</v>
      </c>
      <c r="Z21" s="1105">
        <f t="shared" si="5"/>
        <v>1464.7002201362352</v>
      </c>
      <c r="AA21" s="1105">
        <f t="shared" si="5"/>
        <v>1424.4016318388435</v>
      </c>
      <c r="AB21" s="1105">
        <f t="shared" si="5"/>
        <v>1477.1324190005353</v>
      </c>
      <c r="AC21" s="1105">
        <f t="shared" si="5"/>
        <v>1580.7655485530699</v>
      </c>
      <c r="AD21" s="1105">
        <f t="shared" si="5"/>
        <v>1393.7180947731035</v>
      </c>
      <c r="AE21" s="1193">
        <f t="shared" si="5"/>
        <v>1369.5982694684794</v>
      </c>
      <c r="AF21" s="1106">
        <f t="shared" si="5"/>
        <v>1442.3118350558366</v>
      </c>
    </row>
    <row r="22" spans="1:32" ht="13.5" customHeight="1" x14ac:dyDescent="0.15">
      <c r="A22" s="324"/>
      <c r="B22" s="1397"/>
      <c r="C22" s="1396">
        <v>2</v>
      </c>
      <c r="D22" s="332" t="s">
        <v>171</v>
      </c>
      <c r="E22" s="1098">
        <f>'[1]第9表_月別 卸売価格(成牛・規格別)_1和種'!E21+'[1]第9表_月別 卸売価格(成牛・規格別)_2交雑種'!E21+'[1]第9表_月別 卸売価格(成牛・規格別)_3乳牛'!E21+'[1]卸価格・月別（外国 計 3）'!E21</f>
        <v>240</v>
      </c>
      <c r="F22" s="1099">
        <f>'[1]第9表_月別 卸売価格(成牛・規格別)_1和種'!F21+'[1]第9表_月別 卸売価格(成牛・規格別)_2交雑種'!F21+'[1]第9表_月別 卸売価格(成牛・規格別)_3乳牛'!F21+'[1]卸価格・月別（外国 計 3）'!F21</f>
        <v>236</v>
      </c>
      <c r="G22" s="1099">
        <f>'[1]第9表_月別 卸売価格(成牛・規格別)_1和種'!G21+'[1]第9表_月別 卸売価格(成牛・規格別)_2交雑種'!G21+'[1]第9表_月別 卸売価格(成牛・規格別)_3乳牛'!G21+'[1]卸価格・月別（外国 計 3）'!G21</f>
        <v>224</v>
      </c>
      <c r="H22" s="1099">
        <f>'[1]第9表_月別 卸売価格(成牛・規格別)_1和種'!H21+'[1]第9表_月別 卸売価格(成牛・規格別)_2交雑種'!H21+'[1]第9表_月別 卸売価格(成牛・規格別)_3乳牛'!H21+'[1]卸価格・月別（外国 計 3）'!H21</f>
        <v>263</v>
      </c>
      <c r="I22" s="1099">
        <f>'[1]第9表_月別 卸売価格(成牛・規格別)_1和種'!I21+'[1]第9表_月別 卸売価格(成牛・規格別)_2交雑種'!I21+'[1]第9表_月別 卸売価格(成牛・規格別)_3乳牛'!I21+'[1]卸価格・月別（外国 計 3）'!I21</f>
        <v>216</v>
      </c>
      <c r="J22" s="1099">
        <f>'[1]第9表_月別 卸売価格(成牛・規格別)_1和種'!J21+'[1]第9表_月別 卸売価格(成牛・規格別)_2交雑種'!J21+'[1]第9表_月別 卸売価格(成牛・規格別)_3乳牛'!J21+'[1]卸価格・月別（外国 計 3）'!J21</f>
        <v>224</v>
      </c>
      <c r="K22" s="1099">
        <f>'[1]第9表_月別 卸売価格(成牛・規格別)_1和種'!K21+'[1]第9表_月別 卸売価格(成牛・規格別)_2交雑種'!K21+'[1]第9表_月別 卸売価格(成牛・規格別)_3乳牛'!K21+'[1]卸価格・月別（外国 計 3）'!K21</f>
        <v>285</v>
      </c>
      <c r="L22" s="1099">
        <f>'[1]第9表_月別 卸売価格(成牛・規格別)_1和種'!L21+'[1]第9表_月別 卸売価格(成牛・規格別)_2交雑種'!L21+'[1]第9表_月別 卸売価格(成牛・規格別)_3乳牛'!L21+'[1]卸価格・月別（外国 計 3）'!L21</f>
        <v>228</v>
      </c>
      <c r="M22" s="1099">
        <f>'[1]第9表_月別 卸売価格(成牛・規格別)_1和種'!M21+'[1]第9表_月別 卸売価格(成牛・規格別)_2交雑種'!M21+'[1]第9表_月別 卸売価格(成牛・規格別)_3乳牛'!M21+'[1]卸価格・月別（外国 計 3）'!M21</f>
        <v>185</v>
      </c>
      <c r="N22" s="1099">
        <f>'[1]第9表_月別 卸売価格(成牛・規格別)_1和種'!N21+'[1]第9表_月別 卸売価格(成牛・規格別)_2交雑種'!N21+'[1]第9表_月別 卸売価格(成牛・規格別)_3乳牛'!N21+'[1]卸価格・月別（外国 計 3）'!N21</f>
        <v>227</v>
      </c>
      <c r="O22" s="1099">
        <f>'[1]第9表_月別 卸売価格(成牛・規格別)_1和種'!O21+'[1]第9表_月別 卸売価格(成牛・規格別)_2交雑種'!O21+'[1]第9表_月別 卸売価格(成牛・規格別)_3乳牛'!O21+'[1]卸価格・月別（外国 計 3）'!O21</f>
        <v>263</v>
      </c>
      <c r="P22" s="1100">
        <f>'[1]第9表_月別 卸売価格(成牛・規格別)_1和種'!P21+'[1]第9表_月別 卸売価格(成牛・規格別)_2交雑種'!P21+'[1]第9表_月別 卸売価格(成牛・規格別)_3乳牛'!P21+'[1]卸価格・月別（外国 計 3）'!P21</f>
        <v>254</v>
      </c>
      <c r="Q22" s="324"/>
      <c r="R22" s="1397"/>
      <c r="S22" s="1396">
        <v>2</v>
      </c>
      <c r="T22" s="332" t="s">
        <v>171</v>
      </c>
      <c r="U22" s="1098">
        <f>'[1]第9表_月別 卸売価格(成牛・規格別)_1和種'!U21+'[1]第9表_月別 卸売価格(成牛・規格別)_2交雑種'!U21+'[1]第9表_月別 卸売価格(成牛・規格別)_3乳牛'!U21+'[1]卸価格・月別（外国 計 3）'!V21</f>
        <v>84</v>
      </c>
      <c r="V22" s="1099">
        <f>'[1]第9表_月別 卸売価格(成牛・規格別)_1和種'!V21+'[1]第9表_月別 卸売価格(成牛・規格別)_2交雑種'!V21+'[1]第9表_月別 卸売価格(成牛・規格別)_3乳牛'!V21+'[1]卸価格・月別（外国 計 3）'!W21</f>
        <v>92</v>
      </c>
      <c r="W22" s="1099">
        <f>'[1]第9表_月別 卸売価格(成牛・規格別)_1和種'!W21+'[1]第9表_月別 卸売価格(成牛・規格別)_2交雑種'!W21+'[1]第9表_月別 卸売価格(成牛・規格別)_3乳牛'!W21+'[1]卸価格・月別（外国 計 3）'!X21</f>
        <v>88</v>
      </c>
      <c r="X22" s="1099">
        <f>'[1]第9表_月別 卸売価格(成牛・規格別)_1和種'!X21+'[1]第9表_月別 卸売価格(成牛・規格別)_2交雑種'!X21+'[1]第9表_月別 卸売価格(成牛・規格別)_3乳牛'!X21+'[1]卸価格・月別（外国 計 3）'!Y21</f>
        <v>57</v>
      </c>
      <c r="Y22" s="1099">
        <f>'[1]第9表_月別 卸売価格(成牛・規格別)_1和種'!Y21+'[1]第9表_月別 卸売価格(成牛・規格別)_2交雑種'!Y21+'[1]第9表_月別 卸売価格(成牛・規格別)_3乳牛'!Y21+'[1]卸価格・月別（外国 計 3）'!Z21</f>
        <v>81</v>
      </c>
      <c r="Z22" s="1099">
        <f>'[1]第9表_月別 卸売価格(成牛・規格別)_1和種'!Z21+'[1]第9表_月別 卸売価格(成牛・規格別)_2交雑種'!Z21+'[1]第9表_月別 卸売価格(成牛・規格別)_3乳牛'!Z21+'[1]卸価格・月別（外国 計 3）'!AA21</f>
        <v>94</v>
      </c>
      <c r="AA22" s="1099">
        <f>'[1]第9表_月別 卸売価格(成牛・規格別)_1和種'!AA21+'[1]第9表_月別 卸売価格(成牛・規格別)_2交雑種'!AA21+'[1]第9表_月別 卸売価格(成牛・規格別)_3乳牛'!AA21+'[1]卸価格・月別（外国 計 3）'!AB21</f>
        <v>99</v>
      </c>
      <c r="AB22" s="1099">
        <f>'[1]第9表_月別 卸売価格(成牛・規格別)_1和種'!AB21+'[1]第9表_月別 卸売価格(成牛・規格別)_2交雑種'!AB21+'[1]第9表_月別 卸売価格(成牛・規格別)_3乳牛'!AB21+'[1]卸価格・月別（外国 計 3）'!AC21</f>
        <v>86</v>
      </c>
      <c r="AC22" s="1099">
        <f>'[1]第9表_月別 卸売価格(成牛・規格別)_1和種'!AC21+'[1]第9表_月別 卸売価格(成牛・規格別)_2交雑種'!AC21+'[1]第9表_月別 卸売価格(成牛・規格別)_3乳牛'!AC21+'[1]卸価格・月別（外国 計 3）'!AD21</f>
        <v>66</v>
      </c>
      <c r="AD22" s="1099">
        <f>'[1]第9表_月別 卸売価格(成牛・規格別)_1和種'!AD21+'[1]第9表_月別 卸売価格(成牛・規格別)_2交雑種'!AD21+'[1]第9表_月別 卸売価格(成牛・規格別)_3乳牛'!AD21+'[1]卸価格・月別（外国 計 3）'!AE21</f>
        <v>86</v>
      </c>
      <c r="AE22" s="1099">
        <f>'[1]第9表_月別 卸売価格(成牛・規格別)_1和種'!AE21+'[1]第9表_月別 卸売価格(成牛・規格別)_2交雑種'!AE21+'[1]第9表_月別 卸売価格(成牛・規格別)_3乳牛'!AE21+'[1]卸価格・月別（外国 計 3）'!AF21</f>
        <v>104</v>
      </c>
      <c r="AF22" s="1100">
        <f>'[1]第9表_月別 卸売価格(成牛・規格別)_1和種'!AF21+'[1]第9表_月別 卸売価格(成牛・規格別)_2交雑種'!AF21+'[1]第9表_月別 卸売価格(成牛・規格別)_3乳牛'!AF21+'[1]卸価格・月別（外国 計 3）'!AG21</f>
        <v>120</v>
      </c>
    </row>
    <row r="23" spans="1:32" ht="13.5" customHeight="1" x14ac:dyDescent="0.15">
      <c r="A23" s="324"/>
      <c r="B23" s="1397"/>
      <c r="C23" s="1397"/>
      <c r="D23" s="335" t="s">
        <v>169</v>
      </c>
      <c r="E23" s="1190">
        <f>'[1]第9表_月別 卸売価格(成牛・規格別)_1和種'!E22+'[1]第9表_月別 卸売価格(成牛・規格別)_2交雑種'!E22+'[1]第9表_月別 卸売価格(成牛・規格別)_3乳牛'!E22+'[1]卸価格・月別（外国 計 3）'!E22</f>
        <v>96645</v>
      </c>
      <c r="F23" s="1191">
        <f>'[1]第9表_月別 卸売価格(成牛・規格別)_1和種'!F22+'[1]第9表_月別 卸売価格(成牛・規格別)_2交雑種'!F22+'[1]第9表_月別 卸売価格(成牛・規格別)_3乳牛'!F22+'[1]卸価格・月別（外国 計 3）'!F22</f>
        <v>96090.199999999983</v>
      </c>
      <c r="G23" s="1191">
        <f>'[1]第9表_月別 卸売価格(成牛・規格別)_1和種'!G22+'[1]第9表_月別 卸売価格(成牛・規格別)_2交雑種'!G22+'[1]第9表_月別 卸売価格(成牛・規格別)_3乳牛'!G22+'[1]卸価格・月別（外国 計 3）'!G22</f>
        <v>88390.599999999991</v>
      </c>
      <c r="H23" s="1191">
        <f>'[1]第9表_月別 卸売価格(成牛・規格別)_1和種'!H22+'[1]第9表_月別 卸売価格(成牛・規格別)_2交雑種'!H22+'[1]第9表_月別 卸売価格(成牛・規格別)_3乳牛'!H22+'[1]卸価格・月別（外国 計 3）'!H22</f>
        <v>104354.90000000001</v>
      </c>
      <c r="I23" s="1191">
        <f>'[1]第9表_月別 卸売価格(成牛・規格別)_1和種'!I22+'[1]第9表_月別 卸売価格(成牛・規格別)_2交雑種'!I22+'[1]第9表_月別 卸売価格(成牛・規格別)_3乳牛'!I22+'[1]卸価格・月別（外国 計 3）'!I22</f>
        <v>84440.400000000009</v>
      </c>
      <c r="J23" s="1191">
        <f>'[1]第9表_月別 卸売価格(成牛・規格別)_1和種'!J22+'[1]第9表_月別 卸売価格(成牛・規格別)_2交雑種'!J22+'[1]第9表_月別 卸売価格(成牛・規格別)_3乳牛'!J22+'[1]卸価格・月別（外国 計 3）'!J22</f>
        <v>88760.9</v>
      </c>
      <c r="K23" s="1191">
        <f>'[1]第9表_月別 卸売価格(成牛・規格別)_1和種'!K22+'[1]第9表_月別 卸売価格(成牛・規格別)_2交雑種'!K22+'[1]第9表_月別 卸売価格(成牛・規格別)_3乳牛'!K22+'[1]卸価格・月別（外国 計 3）'!K22</f>
        <v>114252.1</v>
      </c>
      <c r="L23" s="1191">
        <f>'[1]第9表_月別 卸売価格(成牛・規格別)_1和種'!L22+'[1]第9表_月別 卸売価格(成牛・規格別)_2交雑種'!L22+'[1]第9表_月別 卸売価格(成牛・規格別)_3乳牛'!L22+'[1]卸価格・月別（外国 計 3）'!L22</f>
        <v>94971.3</v>
      </c>
      <c r="M23" s="1191">
        <f>'[1]第9表_月別 卸売価格(成牛・規格別)_1和種'!M22+'[1]第9表_月別 卸売価格(成牛・規格別)_2交雑種'!M22+'[1]第9表_月別 卸売価格(成牛・規格別)_3乳牛'!M22+'[1]卸価格・月別（外国 計 3）'!M22</f>
        <v>75193.400000000009</v>
      </c>
      <c r="N23" s="1191">
        <f>'[1]第9表_月別 卸売価格(成牛・規格別)_1和種'!N22+'[1]第9表_月別 卸売価格(成牛・規格別)_2交雑種'!N22+'[1]第9表_月別 卸売価格(成牛・規格別)_3乳牛'!N22+'[1]卸価格・月別（外国 計 3）'!N22</f>
        <v>93581.299999999988</v>
      </c>
      <c r="O23" s="1191">
        <f>'[1]第9表_月別 卸売価格(成牛・規格別)_1和種'!O22+'[1]第9表_月別 卸売価格(成牛・規格別)_2交雑種'!O22+'[1]第9表_月別 卸売価格(成牛・規格別)_3乳牛'!O22+'[1]卸価格・月別（外国 計 3）'!O22</f>
        <v>106053.29999999999</v>
      </c>
      <c r="P23" s="1192">
        <f>'[1]第9表_月別 卸売価格(成牛・規格別)_1和種'!P22+'[1]第9表_月別 卸売価格(成牛・規格別)_2交雑種'!P22+'[1]第9表_月別 卸売価格(成牛・規格別)_3乳牛'!P22+'[1]卸価格・月別（外国 計 3）'!P22</f>
        <v>102311.90000000001</v>
      </c>
      <c r="Q23" s="324"/>
      <c r="R23" s="1397"/>
      <c r="S23" s="1397"/>
      <c r="T23" s="335" t="s">
        <v>169</v>
      </c>
      <c r="U23" s="1190">
        <f>'[1]第9表_月別 卸売価格(成牛・規格別)_1和種'!U22+'[1]第9表_月別 卸売価格(成牛・規格別)_2交雑種'!U22+'[1]第9表_月別 卸売価格(成牛・規格別)_3乳牛'!U22+'[1]卸価格・月別（外国 計 3）'!V22</f>
        <v>34991.700000000004</v>
      </c>
      <c r="V23" s="1191">
        <f>'[1]第9表_月別 卸売価格(成牛・規格別)_1和種'!V22+'[1]第9表_月別 卸売価格(成牛・規格別)_2交雑種'!V22+'[1]第9表_月別 卸売価格(成牛・規格別)_3乳牛'!V22+'[1]卸価格・月別（外国 計 3）'!W22</f>
        <v>39642.199999999997</v>
      </c>
      <c r="W23" s="1191">
        <f>'[1]第9表_月別 卸売価格(成牛・規格別)_1和種'!W22+'[1]第9表_月別 卸売価格(成牛・規格別)_2交雑種'!W22+'[1]第9表_月別 卸売価格(成牛・規格別)_3乳牛'!W22+'[1]卸価格・月別（外国 計 3）'!X22</f>
        <v>36777.4</v>
      </c>
      <c r="X23" s="1191">
        <f>'[1]第9表_月別 卸売価格(成牛・規格別)_1和種'!X22+'[1]第9表_月別 卸売価格(成牛・規格別)_2交雑種'!X22+'[1]第9表_月別 卸売価格(成牛・規格別)_3乳牛'!X22+'[1]卸価格・月別（外国 計 3）'!Y22</f>
        <v>23296</v>
      </c>
      <c r="Y23" s="1191">
        <f>'[1]第9表_月別 卸売価格(成牛・規格別)_1和種'!Y22+'[1]第9表_月別 卸売価格(成牛・規格別)_2交雑種'!Y22+'[1]第9表_月別 卸売価格(成牛・規格別)_3乳牛'!Y22+'[1]卸価格・月別（外国 計 3）'!Z22</f>
        <v>35172.6</v>
      </c>
      <c r="Z23" s="1191">
        <f>'[1]第9表_月別 卸売価格(成牛・規格別)_1和種'!Z22+'[1]第9表_月別 卸売価格(成牛・規格別)_2交雑種'!Z22+'[1]第9表_月別 卸売価格(成牛・規格別)_3乳牛'!Z22+'[1]卸価格・月別（外国 計 3）'!AA22</f>
        <v>38067.1</v>
      </c>
      <c r="AA23" s="1191">
        <f>'[1]第9表_月別 卸売価格(成牛・規格別)_1和種'!AA22+'[1]第9表_月別 卸売価格(成牛・規格別)_2交雑種'!AA22+'[1]第9表_月別 卸売価格(成牛・規格別)_3乳牛'!AA22+'[1]卸価格・月別（外国 計 3）'!AB22</f>
        <v>42803.5</v>
      </c>
      <c r="AB23" s="1191">
        <f>'[1]第9表_月別 卸売価格(成牛・規格別)_1和種'!AB22+'[1]第9表_月別 卸売価格(成牛・規格別)_2交雑種'!AB22+'[1]第9表_月別 卸売価格(成牛・規格別)_3乳牛'!AB22+'[1]卸価格・月別（外国 計 3）'!AC22</f>
        <v>38686.799999999996</v>
      </c>
      <c r="AC23" s="1191">
        <f>'[1]第9表_月別 卸売価格(成牛・規格別)_1和種'!AC22+'[1]第9表_月別 卸売価格(成牛・規格別)_2交雑種'!AC22+'[1]第9表_月別 卸売価格(成牛・規格別)_3乳牛'!AC22+'[1]卸価格・月別（外国 計 3）'!AD22</f>
        <v>30518.099999999991</v>
      </c>
      <c r="AD23" s="1191">
        <f>'[1]第9表_月別 卸売価格(成牛・規格別)_1和種'!AD22+'[1]第9表_月別 卸売価格(成牛・規格別)_2交雑種'!AD22+'[1]第9表_月別 卸売価格(成牛・規格別)_3乳牛'!AD22+'[1]卸価格・月別（外国 計 3）'!AE22</f>
        <v>37076.500000000007</v>
      </c>
      <c r="AE23" s="1191">
        <f>'[1]第9表_月別 卸売価格(成牛・規格別)_1和種'!AE22+'[1]第9表_月別 卸売価格(成牛・規格別)_2交雑種'!AE22+'[1]第9表_月別 卸売価格(成牛・規格別)_3乳牛'!AE22+'[1]卸価格・月別（外国 計 3）'!AF22</f>
        <v>47215.3</v>
      </c>
      <c r="AF23" s="1192">
        <f>'[1]第9表_月別 卸売価格(成牛・規格別)_1和種'!AF22+'[1]第9表_月別 卸売価格(成牛・規格別)_2交雑種'!AF22+'[1]第9表_月別 卸売価格(成牛・規格別)_3乳牛'!AF22+'[1]卸価格・月別（外国 計 3）'!AG22</f>
        <v>54185.5</v>
      </c>
    </row>
    <row r="24" spans="1:32" ht="13.5" customHeight="1" x14ac:dyDescent="0.15">
      <c r="A24" s="324"/>
      <c r="B24" s="1397"/>
      <c r="C24" s="1397"/>
      <c r="D24" s="335" t="s">
        <v>170</v>
      </c>
      <c r="E24" s="1101">
        <f>'[1]第9表_月別 卸売価格(成牛・規格別)_1和種'!E23+'[1]第9表_月別 卸売価格(成牛・規格別)_2交雑種'!E23+'[1]第9表_月別 卸売価格(成牛・規格別)_3乳牛'!E23+'[1]卸価格・月別（外国 計 3）'!E23</f>
        <v>154198703</v>
      </c>
      <c r="F24" s="1102">
        <f>'[1]第9表_月別 卸売価格(成牛・規格別)_1和種'!F23+'[1]第9表_月別 卸売価格(成牛・規格別)_2交雑種'!F23+'[1]第9表_月別 卸売価格(成牛・規格別)_3乳牛'!F23+'[1]卸価格・月別（外国 計 3）'!F23</f>
        <v>139745555</v>
      </c>
      <c r="G24" s="1102">
        <f>'[1]第9表_月別 卸売価格(成牛・規格別)_1和種'!G23+'[1]第9表_月別 卸売価格(成牛・規格別)_2交雑種'!G23+'[1]第9表_月別 卸売価格(成牛・規格別)_3乳牛'!G23+'[1]卸価格・月別（外国 計 3）'!G23</f>
        <v>134429365</v>
      </c>
      <c r="H24" s="1102">
        <f>'[1]第9表_月別 卸売価格(成牛・規格別)_1和種'!H23+'[1]第9表_月別 卸売価格(成牛・規格別)_2交雑種'!H23+'[1]第9表_月別 卸売価格(成牛・規格別)_3乳牛'!H23+'[1]卸価格・月別（外国 計 3）'!H23</f>
        <v>156592948</v>
      </c>
      <c r="I24" s="1102">
        <f>'[1]第9表_月別 卸売価格(成牛・規格別)_1和種'!I23+'[1]第9表_月別 卸売価格(成牛・規格別)_2交雑種'!I23+'[1]第9表_月別 卸売価格(成牛・規格別)_3乳牛'!I23+'[1]卸価格・月別（外国 計 3）'!I23</f>
        <v>112320198</v>
      </c>
      <c r="J24" s="1102">
        <f>'[1]第9表_月別 卸売価格(成牛・規格別)_1和種'!J23+'[1]第9表_月別 卸売価格(成牛・規格別)_2交雑種'!J23+'[1]第9表_月別 卸売価格(成牛・規格別)_3乳牛'!J23+'[1]卸価格・月別（外国 計 3）'!J23</f>
        <v>130179511</v>
      </c>
      <c r="K24" s="1102">
        <f>'[1]第9表_月別 卸売価格(成牛・規格別)_1和種'!K23+'[1]第9表_月別 卸売価格(成牛・規格別)_2交雑種'!K23+'[1]第9表_月別 卸売価格(成牛・規格別)_3乳牛'!K23+'[1]卸価格・月別（外国 計 3）'!K23</f>
        <v>171452321</v>
      </c>
      <c r="L24" s="1102">
        <f>'[1]第9表_月別 卸売価格(成牛・規格別)_1和種'!L23+'[1]第9表_月別 卸売価格(成牛・規格別)_2交雑種'!L23+'[1]第9表_月別 卸売価格(成牛・規格別)_3乳牛'!L23+'[1]卸価格・月別（外国 計 3）'!L23</f>
        <v>151139508</v>
      </c>
      <c r="M24" s="1102">
        <f>'[1]第9表_月別 卸売価格(成牛・規格別)_1和種'!M23+'[1]第9表_月別 卸売価格(成牛・規格別)_2交雑種'!M23+'[1]第9表_月別 卸売価格(成牛・規格別)_3乳牛'!M23+'[1]卸価格・月別（外国 計 3）'!M23</f>
        <v>122025380</v>
      </c>
      <c r="N24" s="1102">
        <f>'[1]第9表_月別 卸売価格(成牛・規格別)_1和種'!N23+'[1]第9表_月別 卸売価格(成牛・規格別)_2交雑種'!N23+'[1]第9表_月別 卸売価格(成牛・規格別)_3乳牛'!N23+'[1]卸価格・月別（外国 計 3）'!N23</f>
        <v>147933554</v>
      </c>
      <c r="O24" s="1102">
        <f>'[1]第9表_月別 卸売価格(成牛・規格別)_1和種'!O23+'[1]第9表_月別 卸売価格(成牛・規格別)_2交雑種'!O23+'[1]第9表_月別 卸売価格(成牛・規格別)_3乳牛'!O23+'[1]卸価格・月別（外国 計 3）'!O23</f>
        <v>155646111</v>
      </c>
      <c r="P24" s="1103">
        <f>'[1]第9表_月別 卸売価格(成牛・規格別)_1和種'!P23+'[1]第9表_月別 卸売価格(成牛・規格別)_2交雑種'!P23+'[1]第9表_月別 卸売価格(成牛・規格別)_3乳牛'!P23+'[1]卸価格・月別（外国 計 3）'!P23</f>
        <v>149598277</v>
      </c>
      <c r="Q24" s="324"/>
      <c r="R24" s="1397"/>
      <c r="S24" s="1397"/>
      <c r="T24" s="335" t="s">
        <v>170</v>
      </c>
      <c r="U24" s="1101">
        <f>'[1]第9表_月別 卸売価格(成牛・規格別)_1和種'!U23+'[1]第9表_月別 卸売価格(成牛・規格別)_2交雑種'!U23+'[1]第9表_月別 卸売価格(成牛・規格別)_3乳牛'!U23+'[1]卸価格・月別（外国 計 3）'!V23</f>
        <v>39556514</v>
      </c>
      <c r="V24" s="1102">
        <f>'[1]第9表_月別 卸売価格(成牛・規格別)_1和種'!V23+'[1]第9表_月別 卸売価格(成牛・規格別)_2交雑種'!V23+'[1]第9表_月別 卸売価格(成牛・規格別)_3乳牛'!V23+'[1]卸価格・月別（外国 計 3）'!W23</f>
        <v>42811766</v>
      </c>
      <c r="W24" s="1102">
        <f>'[1]第9表_月別 卸売価格(成牛・規格別)_1和種'!W23+'[1]第9表_月別 卸売価格(成牛・規格別)_2交雑種'!W23+'[1]第9表_月別 卸売価格(成牛・規格別)_3乳牛'!W23+'[1]卸価格・月別（外国 計 3）'!X23</f>
        <v>36893689</v>
      </c>
      <c r="X24" s="1102">
        <f>'[1]第9表_月別 卸売価格(成牛・規格別)_1和種'!X23+'[1]第9表_月別 卸売価格(成牛・規格別)_2交雑種'!X23+'[1]第9表_月別 卸売価格(成牛・規格別)_3乳牛'!X23+'[1]卸価格・月別（外国 計 3）'!Y23</f>
        <v>25781692</v>
      </c>
      <c r="Y24" s="1102">
        <f>'[1]第9表_月別 卸売価格(成牛・規格別)_1和種'!Y23+'[1]第9表_月別 卸売価格(成牛・規格別)_2交雑種'!Y23+'[1]第9表_月別 卸売価格(成牛・規格別)_3乳牛'!Y23+'[1]卸価格・月別（外国 計 3）'!Z23</f>
        <v>37140550</v>
      </c>
      <c r="Z24" s="1102">
        <f>'[1]第9表_月別 卸売価格(成牛・規格別)_1和種'!Z23+'[1]第9表_月別 卸売価格(成牛・規格別)_2交雑種'!Z23+'[1]第9表_月別 卸売価格(成牛・規格別)_3乳牛'!Z23+'[1]卸価格・月別（外国 計 3）'!AA23</f>
        <v>37636413</v>
      </c>
      <c r="AA24" s="1102">
        <f>'[1]第9表_月別 卸売価格(成牛・規格別)_1和種'!AA23+'[1]第9表_月別 卸売価格(成牛・規格別)_2交雑種'!AA23+'[1]第9表_月別 卸売価格(成牛・規格別)_3乳牛'!AA23+'[1]卸価格・月別（外国 計 3）'!AB23</f>
        <v>45305194</v>
      </c>
      <c r="AB24" s="1102">
        <f>'[1]第9表_月別 卸売価格(成牛・規格別)_1和種'!AB23+'[1]第9表_月別 卸売価格(成牛・規格別)_2交雑種'!AB23+'[1]第9表_月別 卸売価格(成牛・規格別)_3乳牛'!AB23+'[1]卸価格・月別（外国 計 3）'!AC23</f>
        <v>43015724</v>
      </c>
      <c r="AC24" s="1102">
        <f>'[1]第9表_月別 卸売価格(成牛・規格別)_1和種'!AC23+'[1]第9表_月別 卸売価格(成牛・規格別)_2交雑種'!AC23+'[1]第9表_月別 卸売価格(成牛・規格別)_3乳牛'!AC23+'[1]卸価格・月別（外国 計 3）'!AD23</f>
        <v>38260171</v>
      </c>
      <c r="AD24" s="1102">
        <f>'[1]第9表_月別 卸売価格(成牛・規格別)_1和種'!AD23+'[1]第9表_月別 卸売価格(成牛・規格別)_2交雑種'!AD23+'[1]第9表_月別 卸売価格(成牛・規格別)_3乳牛'!AD23+'[1]卸価格・月別（外国 計 3）'!AE23</f>
        <v>40493060</v>
      </c>
      <c r="AE24" s="1102">
        <f>'[1]第9表_月別 卸売価格(成牛・規格別)_1和種'!AE23+'[1]第9表_月別 卸売価格(成牛・規格別)_2交雑種'!AE23+'[1]第9表_月別 卸売価格(成牛・規格別)_3乳牛'!AE23+'[1]卸価格・月別（外国 計 3）'!AF23</f>
        <v>48388361</v>
      </c>
      <c r="AF24" s="1103">
        <f>'[1]第9表_月別 卸売価格(成牛・規格別)_1和種'!AF23+'[1]第9表_月別 卸売価格(成牛・規格別)_2交雑種'!AF23+'[1]第9表_月別 卸売価格(成牛・規格別)_3乳牛'!AF23+'[1]卸価格・月別（外国 計 3）'!AG23</f>
        <v>56915291</v>
      </c>
    </row>
    <row r="25" spans="1:32" ht="15.6" customHeight="1" x14ac:dyDescent="0.15">
      <c r="A25" s="324"/>
      <c r="B25" s="1397"/>
      <c r="C25" s="1398"/>
      <c r="D25" s="337" t="s">
        <v>172</v>
      </c>
      <c r="E25" s="1104">
        <f t="shared" ref="E25:P25" si="6">IF(E23=0,0,E24/E23)</f>
        <v>1595.5166123441461</v>
      </c>
      <c r="F25" s="1105">
        <f t="shared" si="6"/>
        <v>1454.3164131201727</v>
      </c>
      <c r="G25" s="1105">
        <f t="shared" si="6"/>
        <v>1520.8558941787928</v>
      </c>
      <c r="H25" s="1105">
        <f t="shared" si="6"/>
        <v>1500.5806914672908</v>
      </c>
      <c r="I25" s="1105">
        <f t="shared" si="6"/>
        <v>1330.1713160998763</v>
      </c>
      <c r="J25" s="1105">
        <f t="shared" si="6"/>
        <v>1466.6312644418883</v>
      </c>
      <c r="K25" s="1105">
        <f t="shared" si="6"/>
        <v>1500.6491871921828</v>
      </c>
      <c r="L25" s="1105">
        <f t="shared" si="6"/>
        <v>1591.422966727843</v>
      </c>
      <c r="M25" s="1105">
        <f t="shared" si="6"/>
        <v>1622.8203539140402</v>
      </c>
      <c r="N25" s="1105">
        <f t="shared" si="6"/>
        <v>1580.8025107580256</v>
      </c>
      <c r="O25" s="1105">
        <f t="shared" si="6"/>
        <v>1467.6215733032354</v>
      </c>
      <c r="P25" s="1106">
        <f t="shared" si="6"/>
        <v>1462.1786615242213</v>
      </c>
      <c r="Q25" s="324"/>
      <c r="R25" s="1397"/>
      <c r="S25" s="1398"/>
      <c r="T25" s="337" t="s">
        <v>172</v>
      </c>
      <c r="U25" s="1104">
        <f>IF(U23=0,0,U24/U23)</f>
        <v>1130.4541934230117</v>
      </c>
      <c r="V25" s="1105">
        <f t="shared" ref="V25:AF25" si="7">IF(V23=0,0,V24/V23)</f>
        <v>1079.9543415854823</v>
      </c>
      <c r="W25" s="1105">
        <f t="shared" si="7"/>
        <v>1003.1619690353315</v>
      </c>
      <c r="X25" s="1105">
        <f t="shared" si="7"/>
        <v>1106.7003777472528</v>
      </c>
      <c r="Y25" s="1105">
        <f t="shared" si="7"/>
        <v>1055.951223395484</v>
      </c>
      <c r="Z25" s="1105">
        <f t="shared" si="7"/>
        <v>988.68610952764993</v>
      </c>
      <c r="AA25" s="1105">
        <f t="shared" si="7"/>
        <v>1058.4460149286858</v>
      </c>
      <c r="AB25" s="1105">
        <f t="shared" si="7"/>
        <v>1111.8966675972167</v>
      </c>
      <c r="AC25" s="1105">
        <f t="shared" si="7"/>
        <v>1253.6878442629131</v>
      </c>
      <c r="AD25" s="1105">
        <f t="shared" si="7"/>
        <v>1092.1489353094275</v>
      </c>
      <c r="AE25" s="1105">
        <f t="shared" si="7"/>
        <v>1024.8449337396987</v>
      </c>
      <c r="AF25" s="1106">
        <f t="shared" si="7"/>
        <v>1050.3786252779803</v>
      </c>
    </row>
    <row r="26" spans="1:32" ht="13.5" customHeight="1" x14ac:dyDescent="0.15">
      <c r="A26" s="324"/>
      <c r="B26" s="1397"/>
      <c r="C26" s="1396">
        <v>1</v>
      </c>
      <c r="D26" s="332" t="s">
        <v>171</v>
      </c>
      <c r="E26" s="1098">
        <f>'[1]第9表_月別 卸売価格(成牛・規格別)_1和種'!E25+'[1]第9表_月別 卸売価格(成牛・規格別)_2交雑種'!E25+'[1]第9表_月別 卸売価格(成牛・規格別)_3乳牛'!E25+'[1]卸価格・月別（外国 計 3）'!E25</f>
        <v>0</v>
      </c>
      <c r="F26" s="1099">
        <f>'[1]第9表_月別 卸売価格(成牛・規格別)_1和種'!F25+'[1]第9表_月別 卸売価格(成牛・規格別)_2交雑種'!F25+'[1]第9表_月別 卸売価格(成牛・規格別)_3乳牛'!F25+'[1]卸価格・月別（外国 計 3）'!F25</f>
        <v>0</v>
      </c>
      <c r="G26" s="1099">
        <f>'[1]第9表_月別 卸売価格(成牛・規格別)_1和種'!G25+'[1]第9表_月別 卸売価格(成牛・規格別)_2交雑種'!G25+'[1]第9表_月別 卸売価格(成牛・規格別)_3乳牛'!G25+'[1]卸価格・月別（外国 計 3）'!G25</f>
        <v>0</v>
      </c>
      <c r="H26" s="1099">
        <f>'[1]第9表_月別 卸売価格(成牛・規格別)_1和種'!H25+'[1]第9表_月別 卸売価格(成牛・規格別)_2交雑種'!H25+'[1]第9表_月別 卸売価格(成牛・規格別)_3乳牛'!H25+'[1]卸価格・月別（外国 計 3）'!H25</f>
        <v>1</v>
      </c>
      <c r="I26" s="1099">
        <f>'[1]第9表_月別 卸売価格(成牛・規格別)_1和種'!I25+'[1]第9表_月別 卸売価格(成牛・規格別)_2交雑種'!I25+'[1]第9表_月別 卸売価格(成牛・規格別)_3乳牛'!I25+'[1]卸価格・月別（外国 計 3）'!I25</f>
        <v>0</v>
      </c>
      <c r="J26" s="1099">
        <f>'[1]第9表_月別 卸売価格(成牛・規格別)_1和種'!J25+'[1]第9表_月別 卸売価格(成牛・規格別)_2交雑種'!J25+'[1]第9表_月別 卸売価格(成牛・規格別)_3乳牛'!J25+'[1]卸価格・月別（外国 計 3）'!J25</f>
        <v>0</v>
      </c>
      <c r="K26" s="1099">
        <f>'[1]第9表_月別 卸売価格(成牛・規格別)_1和種'!K25+'[1]第9表_月別 卸売価格(成牛・規格別)_2交雑種'!K25+'[1]第9表_月別 卸売価格(成牛・規格別)_3乳牛'!K25+'[1]卸価格・月別（外国 計 3）'!K25</f>
        <v>0</v>
      </c>
      <c r="L26" s="1099">
        <f>'[1]第9表_月別 卸売価格(成牛・規格別)_1和種'!L25+'[1]第9表_月別 卸売価格(成牛・規格別)_2交雑種'!L25+'[1]第9表_月別 卸売価格(成牛・規格別)_3乳牛'!L25+'[1]卸価格・月別（外国 計 3）'!L25</f>
        <v>0</v>
      </c>
      <c r="M26" s="1099">
        <f>'[1]第9表_月別 卸売価格(成牛・規格別)_1和種'!M25+'[1]第9表_月別 卸売価格(成牛・規格別)_2交雑種'!M25+'[1]第9表_月別 卸売価格(成牛・規格別)_3乳牛'!M25+'[1]卸価格・月別（外国 計 3）'!M25</f>
        <v>0</v>
      </c>
      <c r="N26" s="1099">
        <f>'[1]第9表_月別 卸売価格(成牛・規格別)_1和種'!N25+'[1]第9表_月別 卸売価格(成牛・規格別)_2交雑種'!N25+'[1]第9表_月別 卸売価格(成牛・規格別)_3乳牛'!N25+'[1]卸価格・月別（外国 計 3）'!N25</f>
        <v>0</v>
      </c>
      <c r="O26" s="1099">
        <f>'[1]第9表_月別 卸売価格(成牛・規格別)_1和種'!O25+'[1]第9表_月別 卸売価格(成牛・規格別)_2交雑種'!O25+'[1]第9表_月別 卸売価格(成牛・規格別)_3乳牛'!O25+'[1]卸価格・月別（外国 計 3）'!O25</f>
        <v>0</v>
      </c>
      <c r="P26" s="1100">
        <f>'[1]第9表_月別 卸売価格(成牛・規格別)_1和種'!P25+'[1]第9表_月別 卸売価格(成牛・規格別)_2交雑種'!P25+'[1]第9表_月別 卸売価格(成牛・規格別)_3乳牛'!P25+'[1]卸価格・月別（外国 計 3）'!P25</f>
        <v>0</v>
      </c>
      <c r="Q26" s="324"/>
      <c r="R26" s="1397"/>
      <c r="S26" s="1396">
        <v>1</v>
      </c>
      <c r="T26" s="332" t="s">
        <v>171</v>
      </c>
      <c r="U26" s="1098">
        <f>'[1]第9表_月別 卸売価格(成牛・規格別)_1和種'!U25+'[1]第9表_月別 卸売価格(成牛・規格別)_2交雑種'!U25+'[1]第9表_月別 卸売価格(成牛・規格別)_3乳牛'!U25+'[1]卸価格・月別（外国 計 3）'!V25</f>
        <v>106</v>
      </c>
      <c r="V26" s="1099">
        <f>'[1]第9表_月別 卸売価格(成牛・規格別)_1和種'!V25+'[1]第9表_月別 卸売価格(成牛・規格別)_2交雑種'!V25+'[1]第9表_月別 卸売価格(成牛・規格別)_3乳牛'!V25+'[1]卸価格・月別（外国 計 3）'!W25</f>
        <v>81</v>
      </c>
      <c r="W26" s="1099">
        <f>'[1]第9表_月別 卸売価格(成牛・規格別)_1和種'!W25+'[1]第9表_月別 卸売価格(成牛・規格別)_2交雑種'!W25+'[1]第9表_月別 卸売価格(成牛・規格別)_3乳牛'!W25+'[1]卸価格・月別（外国 計 3）'!X25</f>
        <v>117</v>
      </c>
      <c r="X26" s="1099">
        <f>'[1]第9表_月別 卸売価格(成牛・規格別)_1和種'!X25+'[1]第9表_月別 卸売価格(成牛・規格別)_2交雑種'!X25+'[1]第9表_月別 卸売価格(成牛・規格別)_3乳牛'!X25+'[1]卸価格・月別（外国 計 3）'!Y25</f>
        <v>67</v>
      </c>
      <c r="Y26" s="1099">
        <f>'[1]第9表_月別 卸売価格(成牛・規格別)_1和種'!Y25+'[1]第9表_月別 卸売価格(成牛・規格別)_2交雑種'!Y25+'[1]第9表_月別 卸売価格(成牛・規格別)_3乳牛'!Y25+'[1]卸価格・月別（外国 計 3）'!Z25</f>
        <v>126</v>
      </c>
      <c r="Z26" s="1099">
        <f>'[1]第9表_月別 卸売価格(成牛・規格別)_1和種'!Z25+'[1]第9表_月別 卸売価格(成牛・規格別)_2交雑種'!Z25+'[1]第9表_月別 卸売価格(成牛・規格別)_3乳牛'!Z25+'[1]卸価格・月別（外国 計 3）'!AA25</f>
        <v>122</v>
      </c>
      <c r="AA26" s="1099">
        <f>'[1]第9表_月別 卸売価格(成牛・規格別)_1和種'!AA25+'[1]第9表_月別 卸売価格(成牛・規格別)_2交雑種'!AA25+'[1]第9表_月別 卸売価格(成牛・規格別)_3乳牛'!AA25+'[1]卸価格・月別（外国 計 3）'!AB25</f>
        <v>123</v>
      </c>
      <c r="AB26" s="1099">
        <f>'[1]第9表_月別 卸売価格(成牛・規格別)_1和種'!AB25+'[1]第9表_月別 卸売価格(成牛・規格別)_2交雑種'!AB25+'[1]第9表_月別 卸売価格(成牛・規格別)_3乳牛'!AB25+'[1]卸価格・月別（外国 計 3）'!AC25</f>
        <v>75</v>
      </c>
      <c r="AC26" s="1099">
        <f>'[1]第9表_月別 卸売価格(成牛・規格別)_1和種'!AC25+'[1]第9表_月別 卸売価格(成牛・規格別)_2交雑種'!AC25+'[1]第9表_月別 卸売価格(成牛・規格別)_3乳牛'!AC25+'[1]卸価格・月別（外国 計 3）'!AD25</f>
        <v>54</v>
      </c>
      <c r="AD26" s="1099">
        <f>'[1]第9表_月別 卸売価格(成牛・規格別)_1和種'!AD25+'[1]第9表_月別 卸売価格(成牛・規格別)_2交雑種'!AD25+'[1]第9表_月別 卸売価格(成牛・規格別)_3乳牛'!AD25+'[1]卸価格・月別（外国 計 3）'!AE25</f>
        <v>93</v>
      </c>
      <c r="AE26" s="1099">
        <f>'[1]第9表_月別 卸売価格(成牛・規格別)_1和種'!AE25+'[1]第9表_月別 卸売価格(成牛・規格別)_2交雑種'!AE25+'[1]第9表_月別 卸売価格(成牛・規格別)_3乳牛'!AE25+'[1]卸価格・月別（外国 計 3）'!AF25</f>
        <v>111</v>
      </c>
      <c r="AF26" s="1100">
        <f>'[1]第9表_月別 卸売価格(成牛・規格別)_1和種'!AF25+'[1]第9表_月別 卸売価格(成牛・規格別)_2交雑種'!AF25+'[1]第9表_月別 卸売価格(成牛・規格別)_3乳牛'!AF25+'[1]卸価格・月別（外国 計 3）'!AG25</f>
        <v>151</v>
      </c>
    </row>
    <row r="27" spans="1:32" ht="13.5" customHeight="1" x14ac:dyDescent="0.15">
      <c r="A27" s="324"/>
      <c r="B27" s="1397"/>
      <c r="C27" s="1397"/>
      <c r="D27" s="335" t="s">
        <v>169</v>
      </c>
      <c r="E27" s="1190">
        <f>'[1]第9表_月別 卸売価格(成牛・規格別)_1和種'!E26+'[1]第9表_月別 卸売価格(成牛・規格別)_2交雑種'!E26+'[1]第9表_月別 卸売価格(成牛・規格別)_3乳牛'!E26+'[1]卸価格・月別（外国 計 3）'!E26</f>
        <v>0</v>
      </c>
      <c r="F27" s="1191">
        <f>'[1]第9表_月別 卸売価格(成牛・規格別)_1和種'!F26+'[1]第9表_月別 卸売価格(成牛・規格別)_2交雑種'!F26+'[1]第9表_月別 卸売価格(成牛・規格別)_3乳牛'!F26+'[1]卸価格・月別（外国 計 3）'!F26</f>
        <v>0</v>
      </c>
      <c r="G27" s="1191">
        <f>'[1]第9表_月別 卸売価格(成牛・規格別)_1和種'!G26+'[1]第9表_月別 卸売価格(成牛・規格別)_2交雑種'!G26+'[1]第9表_月別 卸売価格(成牛・規格別)_3乳牛'!G26+'[1]卸価格・月別（外国 計 3）'!G26</f>
        <v>0</v>
      </c>
      <c r="H27" s="1191">
        <f>'[1]第9表_月別 卸売価格(成牛・規格別)_1和種'!H26+'[1]第9表_月別 卸売価格(成牛・規格別)_2交雑種'!H26+'[1]第9表_月別 卸売価格(成牛・規格別)_3乳牛'!H26+'[1]卸価格・月別（外国 計 3）'!H26</f>
        <v>308.8</v>
      </c>
      <c r="I27" s="1191">
        <f>'[1]第9表_月別 卸売価格(成牛・規格別)_1和種'!I26+'[1]第9表_月別 卸売価格(成牛・規格別)_2交雑種'!I26+'[1]第9表_月別 卸売価格(成牛・規格別)_3乳牛'!I26+'[1]卸価格・月別（外国 計 3）'!I26</f>
        <v>0</v>
      </c>
      <c r="J27" s="1191">
        <f>'[1]第9表_月別 卸売価格(成牛・規格別)_1和種'!J26+'[1]第9表_月別 卸売価格(成牛・規格別)_2交雑種'!J26+'[1]第9表_月別 卸売価格(成牛・規格別)_3乳牛'!J26+'[1]卸価格・月別（外国 計 3）'!J26</f>
        <v>0</v>
      </c>
      <c r="K27" s="1191">
        <f>'[1]第9表_月別 卸売価格(成牛・規格別)_1和種'!K26+'[1]第9表_月別 卸売価格(成牛・規格別)_2交雑種'!K26+'[1]第9表_月別 卸売価格(成牛・規格別)_3乳牛'!K26+'[1]卸価格・月別（外国 計 3）'!K26</f>
        <v>0</v>
      </c>
      <c r="L27" s="1191">
        <f>'[1]第9表_月別 卸売価格(成牛・規格別)_1和種'!L26+'[1]第9表_月別 卸売価格(成牛・規格別)_2交雑種'!L26+'[1]第9表_月別 卸売価格(成牛・規格別)_3乳牛'!L26+'[1]卸価格・月別（外国 計 3）'!L26</f>
        <v>0</v>
      </c>
      <c r="M27" s="1191">
        <f>'[1]第9表_月別 卸売価格(成牛・規格別)_1和種'!M26+'[1]第9表_月別 卸売価格(成牛・規格別)_2交雑種'!M26+'[1]第9表_月別 卸売価格(成牛・規格別)_3乳牛'!M26+'[1]卸価格・月別（外国 計 3）'!M26</f>
        <v>0</v>
      </c>
      <c r="N27" s="1191">
        <f>'[1]第9表_月別 卸売価格(成牛・規格別)_1和種'!N26+'[1]第9表_月別 卸売価格(成牛・規格別)_2交雑種'!N26+'[1]第9表_月別 卸売価格(成牛・規格別)_3乳牛'!N26+'[1]卸価格・月別（外国 計 3）'!N26</f>
        <v>0</v>
      </c>
      <c r="O27" s="1191">
        <f>'[1]第9表_月別 卸売価格(成牛・規格別)_1和種'!O26+'[1]第9表_月別 卸売価格(成牛・規格別)_2交雑種'!O26+'[1]第9表_月別 卸売価格(成牛・規格別)_3乳牛'!O26+'[1]卸価格・月別（外国 計 3）'!O26</f>
        <v>0</v>
      </c>
      <c r="P27" s="1192">
        <f>'[1]第9表_月別 卸売価格(成牛・規格別)_1和種'!P26+'[1]第9表_月別 卸売価格(成牛・規格別)_2交雑種'!P26+'[1]第9表_月別 卸売価格(成牛・規格別)_3乳牛'!P26+'[1]卸価格・月別（外国 計 3）'!P26</f>
        <v>0</v>
      </c>
      <c r="Q27" s="324"/>
      <c r="R27" s="1397"/>
      <c r="S27" s="1397"/>
      <c r="T27" s="335" t="s">
        <v>169</v>
      </c>
      <c r="U27" s="1190">
        <f>'[1]第9表_月別 卸売価格(成牛・規格別)_1和種'!U26+'[1]第9表_月別 卸売価格(成牛・規格別)_2交雑種'!U26+'[1]第9表_月別 卸売価格(成牛・規格別)_3乳牛'!U26+'[1]卸価格・月別（外国 計 3）'!V26</f>
        <v>30098.399999999998</v>
      </c>
      <c r="V27" s="1191">
        <f>'[1]第9表_月別 卸売価格(成牛・規格別)_1和種'!V26+'[1]第9表_月別 卸売価格(成牛・規格別)_2交雑種'!V26+'[1]第9表_月別 卸売価格(成牛・規格別)_3乳牛'!V26+'[1]卸価格・月別（外国 計 3）'!W26</f>
        <v>22730.2</v>
      </c>
      <c r="W27" s="1191">
        <f>'[1]第9表_月別 卸売価格(成牛・規格別)_1和種'!W26+'[1]第9表_月別 卸売価格(成牛・規格別)_2交雑種'!W26+'[1]第9表_月別 卸売価格(成牛・規格別)_3乳牛'!W26+'[1]卸価格・月別（外国 計 3）'!X26</f>
        <v>31245.200000000001</v>
      </c>
      <c r="X27" s="1191">
        <f>'[1]第9表_月別 卸売価格(成牛・規格別)_1和種'!X26+'[1]第9表_月別 卸売価格(成牛・規格別)_2交雑種'!X26+'[1]第9表_月別 卸売価格(成牛・規格別)_3乳牛'!X26+'[1]卸価格・月別（外国 計 3）'!Y26</f>
        <v>18944.399999999998</v>
      </c>
      <c r="Y27" s="1191">
        <f>'[1]第9表_月別 卸売価格(成牛・規格別)_1和種'!Y26+'[1]第9表_月別 卸売価格(成牛・規格別)_2交雑種'!Y26+'[1]第9表_月別 卸売価格(成牛・規格別)_3乳牛'!Y26+'[1]卸価格・月別（外国 計 3）'!Z26</f>
        <v>34496</v>
      </c>
      <c r="Z27" s="1191">
        <f>'[1]第9表_月別 卸売価格(成牛・規格別)_1和種'!Z26+'[1]第9表_月別 卸売価格(成牛・規格別)_2交雑種'!Z26+'[1]第9表_月別 卸売価格(成牛・規格別)_3乳牛'!Z26+'[1]卸価格・月別（外国 計 3）'!AA26</f>
        <v>34679.600000000006</v>
      </c>
      <c r="AA27" s="1191">
        <f>'[1]第9表_月別 卸売価格(成牛・規格別)_1和種'!AA26+'[1]第9表_月別 卸売価格(成牛・規格別)_2交雑種'!AA26+'[1]第9表_月別 卸売価格(成牛・規格別)_3乳牛'!AA26+'[1]卸価格・月別（外国 計 3）'!AB26</f>
        <v>33641.4</v>
      </c>
      <c r="AB27" s="1191">
        <f>'[1]第9表_月別 卸売価格(成牛・規格別)_1和種'!AB26+'[1]第9表_月別 卸売価格(成牛・規格別)_2交雑種'!AB26+'[1]第9表_月別 卸売価格(成牛・規格別)_3乳牛'!AB26+'[1]卸価格・月別（外国 計 3）'!AC26</f>
        <v>21472</v>
      </c>
      <c r="AC27" s="1191">
        <f>'[1]第9表_月別 卸売価格(成牛・規格別)_1和種'!AC26+'[1]第9表_月別 卸売価格(成牛・規格別)_2交雑種'!AC26+'[1]第9表_月別 卸売価格(成牛・規格別)_3乳牛'!AC26+'[1]卸価格・月別（外国 計 3）'!AD26</f>
        <v>14232.800000000001</v>
      </c>
      <c r="AD27" s="1191">
        <f>'[1]第9表_月別 卸売価格(成牛・規格別)_1和種'!AD26+'[1]第9表_月別 卸売価格(成牛・規格別)_2交雑種'!AD26+'[1]第9表_月別 卸売価格(成牛・規格別)_3乳牛'!AD26+'[1]卸価格・月別（外国 計 3）'!AE26</f>
        <v>27114.600000000002</v>
      </c>
      <c r="AE27" s="1191">
        <f>'[1]第9表_月別 卸売価格(成牛・規格別)_1和種'!AE26+'[1]第9表_月別 卸売価格(成牛・規格別)_2交雑種'!AE26+'[1]第9表_月別 卸売価格(成牛・規格別)_3乳牛'!AE26+'[1]卸価格・月別（外国 計 3）'!AF26</f>
        <v>33526.200000000004</v>
      </c>
      <c r="AF27" s="1192">
        <f>'[1]第9表_月別 卸売価格(成牛・規格別)_1和種'!AF26+'[1]第9表_月別 卸売価格(成牛・規格別)_2交雑種'!AF26+'[1]第9表_月別 卸売価格(成牛・規格別)_3乳牛'!AF26+'[1]卸価格・月別（外国 計 3）'!AG26</f>
        <v>44978.799999999996</v>
      </c>
    </row>
    <row r="28" spans="1:32" ht="13.5" customHeight="1" x14ac:dyDescent="0.15">
      <c r="A28" s="324"/>
      <c r="B28" s="1397"/>
      <c r="C28" s="1397"/>
      <c r="D28" s="335" t="s">
        <v>170</v>
      </c>
      <c r="E28" s="1101">
        <f>'[1]第9表_月別 卸売価格(成牛・規格別)_1和種'!E27+'[1]第9表_月別 卸売価格(成牛・規格別)_2交雑種'!E27+'[1]第9表_月別 卸売価格(成牛・規格別)_3乳牛'!E27+'[1]卸価格・月別（外国 計 3）'!E27</f>
        <v>0</v>
      </c>
      <c r="F28" s="1102">
        <f>'[1]第9表_月別 卸売価格(成牛・規格別)_1和種'!F27+'[1]第9表_月別 卸売価格(成牛・規格別)_2交雑種'!F27+'[1]第9表_月別 卸売価格(成牛・規格別)_3乳牛'!F27+'[1]卸価格・月別（外国 計 3）'!F27</f>
        <v>0</v>
      </c>
      <c r="G28" s="1102">
        <f>'[1]第9表_月別 卸売価格(成牛・規格別)_1和種'!G27+'[1]第9表_月別 卸売価格(成牛・規格別)_2交雑種'!G27+'[1]第9表_月別 卸売価格(成牛・規格別)_3乳牛'!G27+'[1]卸価格・月別（外国 計 3）'!G27</f>
        <v>0</v>
      </c>
      <c r="H28" s="1102">
        <f>'[1]第9表_月別 卸売価格(成牛・規格別)_1和種'!H27+'[1]第9表_月別 卸売価格(成牛・規格別)_2交雑種'!H27+'[1]第9表_月別 卸売価格(成牛・規格別)_3乳牛'!H27+'[1]卸価格・月別（外国 計 3）'!H27</f>
        <v>304155</v>
      </c>
      <c r="I28" s="1102">
        <f>'[1]第9表_月別 卸売価格(成牛・規格別)_1和種'!I27+'[1]第9表_月別 卸売価格(成牛・規格別)_2交雑種'!I27+'[1]第9表_月別 卸売価格(成牛・規格別)_3乳牛'!I27+'[1]卸価格・月別（外国 計 3）'!I27</f>
        <v>0</v>
      </c>
      <c r="J28" s="1102">
        <f>'[1]第9表_月別 卸売価格(成牛・規格別)_1和種'!J27+'[1]第9表_月別 卸売価格(成牛・規格別)_2交雑種'!J27+'[1]第9表_月別 卸売価格(成牛・規格別)_3乳牛'!J27+'[1]卸価格・月別（外国 計 3）'!J27</f>
        <v>0</v>
      </c>
      <c r="K28" s="1102">
        <f>'[1]第9表_月別 卸売価格(成牛・規格別)_1和種'!K27+'[1]第9表_月別 卸売価格(成牛・規格別)_2交雑種'!K27+'[1]第9表_月別 卸売価格(成牛・規格別)_3乳牛'!K27+'[1]卸価格・月別（外国 計 3）'!K27</f>
        <v>0</v>
      </c>
      <c r="L28" s="1102">
        <f>'[1]第9表_月別 卸売価格(成牛・規格別)_1和種'!L27+'[1]第9表_月別 卸売価格(成牛・規格別)_2交雑種'!L27+'[1]第9表_月別 卸売価格(成牛・規格別)_3乳牛'!L27+'[1]卸価格・月別（外国 計 3）'!L27</f>
        <v>0</v>
      </c>
      <c r="M28" s="1102">
        <f>'[1]第9表_月別 卸売価格(成牛・規格別)_1和種'!M27+'[1]第9表_月別 卸売価格(成牛・規格別)_2交雑種'!M27+'[1]第9表_月別 卸売価格(成牛・規格別)_3乳牛'!M27+'[1]卸価格・月別（外国 計 3）'!M27</f>
        <v>0</v>
      </c>
      <c r="N28" s="1102">
        <f>'[1]第9表_月別 卸売価格(成牛・規格別)_1和種'!N27+'[1]第9表_月別 卸売価格(成牛・規格別)_2交雑種'!N27+'[1]第9表_月別 卸売価格(成牛・規格別)_3乳牛'!N27+'[1]卸価格・月別（外国 計 3）'!N27</f>
        <v>0</v>
      </c>
      <c r="O28" s="1102">
        <f>'[1]第9表_月別 卸売価格(成牛・規格別)_1和種'!O27+'[1]第9表_月別 卸売価格(成牛・規格別)_2交雑種'!O27+'[1]第9表_月別 卸売価格(成牛・規格別)_3乳牛'!O27+'[1]卸価格・月別（外国 計 3）'!O27</f>
        <v>0</v>
      </c>
      <c r="P28" s="1103">
        <f>'[1]第9表_月別 卸売価格(成牛・規格別)_1和種'!P27+'[1]第9表_月別 卸売価格(成牛・規格別)_2交雑種'!P27+'[1]第9表_月別 卸売価格(成牛・規格別)_3乳牛'!P27+'[1]卸価格・月別（外国 計 3）'!P27</f>
        <v>0</v>
      </c>
      <c r="Q28" s="324"/>
      <c r="R28" s="1397"/>
      <c r="S28" s="1397"/>
      <c r="T28" s="335" t="s">
        <v>170</v>
      </c>
      <c r="U28" s="1101">
        <f>'[1]第9表_月別 卸売価格(成牛・規格別)_1和種'!U27+'[1]第9表_月別 卸売価格(成牛・規格別)_2交雑種'!U27+'[1]第9表_月別 卸売価格(成牛・規格別)_3乳牛'!U27+'[1]卸価格・月別（外国 計 3）'!V27</f>
        <v>18934408</v>
      </c>
      <c r="V28" s="1102">
        <f>'[1]第9表_月別 卸売価格(成牛・規格別)_1和種'!V27+'[1]第9表_月別 卸売価格(成牛・規格別)_2交雑種'!V27+'[1]第9表_月別 卸売価格(成牛・規格別)_3乳牛'!V27+'[1]卸価格・月別（外国 計 3）'!W27</f>
        <v>13078419</v>
      </c>
      <c r="W28" s="1102">
        <f>'[1]第9表_月別 卸売価格(成牛・規格別)_1和種'!W27+'[1]第9表_月別 卸売価格(成牛・規格別)_2交雑種'!W27+'[1]第9表_月別 卸売価格(成牛・規格別)_3乳牛'!W27+'[1]卸価格・月別（外国 計 3）'!X27</f>
        <v>21642792</v>
      </c>
      <c r="X28" s="1102">
        <f>'[1]第9表_月別 卸売価格(成牛・規格別)_1和種'!X27+'[1]第9表_月別 卸売価格(成牛・規格別)_2交雑種'!X27+'[1]第9表_月別 卸売価格(成牛・規格別)_3乳牛'!X27+'[1]卸価格・月別（外国 計 3）'!Y27</f>
        <v>13114939</v>
      </c>
      <c r="Y28" s="1102">
        <f>'[1]第9表_月別 卸売価格(成牛・規格別)_1和種'!Y27+'[1]第9表_月別 卸売価格(成牛・規格別)_2交雑種'!Y27+'[1]第9表_月別 卸売価格(成牛・規格別)_3乳牛'!Y27+'[1]卸価格・月別（外国 計 3）'!Z27</f>
        <v>18811551</v>
      </c>
      <c r="Z28" s="1102">
        <f>'[1]第9表_月別 卸売価格(成牛・規格別)_1和種'!Z27+'[1]第9表_月別 卸売価格(成牛・規格別)_2交雑種'!Z27+'[1]第9表_月別 卸売価格(成牛・規格別)_3乳牛'!Z27+'[1]卸価格・月別（外国 計 3）'!AA27</f>
        <v>19660763</v>
      </c>
      <c r="AA28" s="1102">
        <f>'[1]第9表_月別 卸売価格(成牛・規格別)_1和種'!AA27+'[1]第9表_月別 卸売価格(成牛・規格別)_2交雑種'!AA27+'[1]第9表_月別 卸売価格(成牛・規格別)_3乳牛'!AA27+'[1]卸価格・月別（外国 計 3）'!AB27</f>
        <v>18796303</v>
      </c>
      <c r="AB28" s="1102">
        <f>'[1]第9表_月別 卸売価格(成牛・規格別)_1和種'!AB27+'[1]第9表_月別 卸売価格(成牛・規格別)_2交雑種'!AB27+'[1]第9表_月別 卸売価格(成牛・規格別)_3乳牛'!AB27+'[1]卸価格・月別（外国 計 3）'!AC27</f>
        <v>12335082</v>
      </c>
      <c r="AC28" s="1102">
        <f>'[1]第9表_月別 卸売価格(成牛・規格別)_1和種'!AC27+'[1]第9表_月別 卸売価格(成牛・規格別)_2交雑種'!AC27+'[1]第9表_月別 卸売価格(成牛・規格別)_3乳牛'!AC27+'[1]卸価格・月別（外国 計 3）'!AD27</f>
        <v>7793655</v>
      </c>
      <c r="AD28" s="1102">
        <f>'[1]第9表_月別 卸売価格(成牛・規格別)_1和種'!AD27+'[1]第9表_月別 卸売価格(成牛・規格別)_2交雑種'!AD27+'[1]第9表_月別 卸売価格(成牛・規格別)_3乳牛'!AD27+'[1]卸価格・月別（外国 計 3）'!AE27</f>
        <v>15911424</v>
      </c>
      <c r="AE28" s="1102">
        <f>'[1]第9表_月別 卸売価格(成牛・規格別)_1和種'!AE27+'[1]第9表_月別 卸売価格(成牛・規格別)_2交雑種'!AE27+'[1]第9表_月別 卸売価格(成牛・規格別)_3乳牛'!AE27+'[1]卸価格・月別（外国 計 3）'!AF27</f>
        <v>18476160</v>
      </c>
      <c r="AF28" s="1103">
        <f>'[1]第9表_月別 卸売価格(成牛・規格別)_1和種'!AF27+'[1]第9表_月別 卸売価格(成牛・規格別)_2交雑種'!AF27+'[1]第9表_月別 卸売価格(成牛・規格別)_3乳牛'!AF27+'[1]卸価格・月別（外国 計 3）'!AG27</f>
        <v>25852859</v>
      </c>
    </row>
    <row r="29" spans="1:32" ht="15.6" customHeight="1" x14ac:dyDescent="0.15">
      <c r="A29" s="324"/>
      <c r="B29" s="1397"/>
      <c r="C29" s="1398"/>
      <c r="D29" s="337" t="s">
        <v>172</v>
      </c>
      <c r="E29" s="1104">
        <f>IF(E27=0,0,E28/E27)</f>
        <v>0</v>
      </c>
      <c r="F29" s="1105">
        <f t="shared" ref="F29:P29" si="8">IF(F27=0,0,F28/F27)</f>
        <v>0</v>
      </c>
      <c r="G29" s="1105">
        <f t="shared" si="8"/>
        <v>0</v>
      </c>
      <c r="H29" s="1105">
        <f t="shared" si="8"/>
        <v>984.95790155440409</v>
      </c>
      <c r="I29" s="1105">
        <f t="shared" si="8"/>
        <v>0</v>
      </c>
      <c r="J29" s="1105">
        <f t="shared" si="8"/>
        <v>0</v>
      </c>
      <c r="K29" s="1105">
        <f t="shared" si="8"/>
        <v>0</v>
      </c>
      <c r="L29" s="1105">
        <f t="shared" si="8"/>
        <v>0</v>
      </c>
      <c r="M29" s="1105">
        <f t="shared" si="8"/>
        <v>0</v>
      </c>
      <c r="N29" s="1105">
        <f t="shared" si="8"/>
        <v>0</v>
      </c>
      <c r="O29" s="1105">
        <f t="shared" si="8"/>
        <v>0</v>
      </c>
      <c r="P29" s="1106">
        <f t="shared" si="8"/>
        <v>0</v>
      </c>
      <c r="Q29" s="324"/>
      <c r="R29" s="1397"/>
      <c r="S29" s="1398"/>
      <c r="T29" s="337" t="s">
        <v>172</v>
      </c>
      <c r="U29" s="1104">
        <f>IF(U27=0,0,U28/U27)</f>
        <v>629.08353932434954</v>
      </c>
      <c r="V29" s="1105">
        <f t="shared" ref="V29:AF29" si="9">IF(V27=0,0,V28/V27)</f>
        <v>575.37632752901425</v>
      </c>
      <c r="W29" s="1105">
        <f t="shared" si="9"/>
        <v>692.67573899350941</v>
      </c>
      <c r="X29" s="1105">
        <f t="shared" si="9"/>
        <v>692.28579421887218</v>
      </c>
      <c r="Y29" s="1105">
        <f t="shared" si="9"/>
        <v>545.32557397959181</v>
      </c>
      <c r="Z29" s="1105">
        <f t="shared" si="9"/>
        <v>566.92588726513566</v>
      </c>
      <c r="AA29" s="1105">
        <f t="shared" si="9"/>
        <v>558.72535031241262</v>
      </c>
      <c r="AB29" s="1105">
        <f t="shared" si="9"/>
        <v>574.4728949329359</v>
      </c>
      <c r="AC29" s="1105">
        <f t="shared" si="9"/>
        <v>547.58410151200042</v>
      </c>
      <c r="AD29" s="1105">
        <f t="shared" si="9"/>
        <v>586.82126972184722</v>
      </c>
      <c r="AE29" s="1105">
        <f t="shared" si="9"/>
        <v>551.09615763194154</v>
      </c>
      <c r="AF29" s="1106">
        <f t="shared" si="9"/>
        <v>574.77876243919366</v>
      </c>
    </row>
    <row r="30" spans="1:32" ht="13.5" customHeight="1" x14ac:dyDescent="0.15">
      <c r="A30" s="324"/>
      <c r="B30" s="1397"/>
      <c r="C30" s="1396" t="s">
        <v>14</v>
      </c>
      <c r="D30" s="332" t="s">
        <v>171</v>
      </c>
      <c r="E30" s="1098">
        <f t="shared" ref="E30:O32" si="10">E10+E14+E18+E22+E26</f>
        <v>1600</v>
      </c>
      <c r="F30" s="1099">
        <f t="shared" si="10"/>
        <v>1271</v>
      </c>
      <c r="G30" s="1099">
        <f t="shared" si="10"/>
        <v>1240</v>
      </c>
      <c r="H30" s="1099">
        <f t="shared" si="10"/>
        <v>1628</v>
      </c>
      <c r="I30" s="1099">
        <f t="shared" si="10"/>
        <v>1215</v>
      </c>
      <c r="J30" s="1099">
        <f t="shared" si="10"/>
        <v>1228</v>
      </c>
      <c r="K30" s="1099">
        <f t="shared" si="10"/>
        <v>1355</v>
      </c>
      <c r="L30" s="1099">
        <f t="shared" si="10"/>
        <v>1650</v>
      </c>
      <c r="M30" s="1099">
        <f t="shared" si="10"/>
        <v>1518</v>
      </c>
      <c r="N30" s="1099">
        <f t="shared" si="10"/>
        <v>1214</v>
      </c>
      <c r="O30" s="1099">
        <f t="shared" si="10"/>
        <v>1161</v>
      </c>
      <c r="P30" s="1100">
        <f>P10+P14+P18+P22+P26</f>
        <v>1484</v>
      </c>
      <c r="Q30" s="324"/>
      <c r="R30" s="1397"/>
      <c r="S30" s="1396" t="s">
        <v>14</v>
      </c>
      <c r="T30" s="332" t="s">
        <v>171</v>
      </c>
      <c r="U30" s="1098">
        <f t="shared" ref="U30:AE32" si="11">U10+U14+U18+U22+U26</f>
        <v>208</v>
      </c>
      <c r="V30" s="1099">
        <f t="shared" si="11"/>
        <v>194</v>
      </c>
      <c r="W30" s="1099">
        <f t="shared" si="11"/>
        <v>243</v>
      </c>
      <c r="X30" s="1099">
        <f t="shared" si="11"/>
        <v>150</v>
      </c>
      <c r="Y30" s="1099">
        <f t="shared" si="11"/>
        <v>227</v>
      </c>
      <c r="Z30" s="1099">
        <f t="shared" si="11"/>
        <v>235</v>
      </c>
      <c r="AA30" s="1099">
        <f t="shared" si="11"/>
        <v>250</v>
      </c>
      <c r="AB30" s="1099">
        <f t="shared" si="11"/>
        <v>203</v>
      </c>
      <c r="AC30" s="1099">
        <f t="shared" si="11"/>
        <v>158</v>
      </c>
      <c r="AD30" s="1099">
        <f t="shared" si="11"/>
        <v>214</v>
      </c>
      <c r="AE30" s="1099">
        <f t="shared" si="11"/>
        <v>251</v>
      </c>
      <c r="AF30" s="1100">
        <f>AF10+AF14+AF18+AF22+AF26</f>
        <v>321</v>
      </c>
    </row>
    <row r="31" spans="1:32" ht="13.5" customHeight="1" x14ac:dyDescent="0.15">
      <c r="A31" s="324"/>
      <c r="B31" s="1397"/>
      <c r="C31" s="1397"/>
      <c r="D31" s="335" t="s">
        <v>169</v>
      </c>
      <c r="E31" s="1190">
        <f t="shared" si="10"/>
        <v>752891.89999999991</v>
      </c>
      <c r="F31" s="1191">
        <f t="shared" si="10"/>
        <v>587333.9</v>
      </c>
      <c r="G31" s="1191">
        <f t="shared" si="10"/>
        <v>568218.9</v>
      </c>
      <c r="H31" s="1191">
        <f t="shared" si="10"/>
        <v>766727.00000000012</v>
      </c>
      <c r="I31" s="1191">
        <f t="shared" si="10"/>
        <v>556686.50000000012</v>
      </c>
      <c r="J31" s="1191">
        <f t="shared" si="10"/>
        <v>565093.9</v>
      </c>
      <c r="K31" s="1191">
        <f t="shared" si="10"/>
        <v>615606</v>
      </c>
      <c r="L31" s="1191">
        <f t="shared" si="10"/>
        <v>786182.60000000009</v>
      </c>
      <c r="M31" s="1191">
        <f t="shared" si="10"/>
        <v>731365.20000000007</v>
      </c>
      <c r="N31" s="1191">
        <f t="shared" si="10"/>
        <v>570654.19999999995</v>
      </c>
      <c r="O31" s="1191">
        <f t="shared" si="10"/>
        <v>538772.1</v>
      </c>
      <c r="P31" s="1192">
        <f>P11+P15+P19+P23+P27</f>
        <v>689133.50000000012</v>
      </c>
      <c r="Q31" s="324"/>
      <c r="R31" s="1397"/>
      <c r="S31" s="1397"/>
      <c r="T31" s="335" t="s">
        <v>169</v>
      </c>
      <c r="U31" s="1190">
        <f t="shared" si="11"/>
        <v>75197.400000000009</v>
      </c>
      <c r="V31" s="1191">
        <f t="shared" si="11"/>
        <v>73957.5</v>
      </c>
      <c r="W31" s="1191">
        <f t="shared" si="11"/>
        <v>87575.8</v>
      </c>
      <c r="X31" s="1191">
        <f t="shared" si="11"/>
        <v>56708.599999999991</v>
      </c>
      <c r="Y31" s="1191">
        <f t="shared" si="11"/>
        <v>80499.7</v>
      </c>
      <c r="Z31" s="1191">
        <f t="shared" si="11"/>
        <v>82858.3</v>
      </c>
      <c r="AA31" s="1191">
        <f t="shared" si="11"/>
        <v>90228.4</v>
      </c>
      <c r="AB31" s="1191">
        <f t="shared" si="11"/>
        <v>82264.299999999988</v>
      </c>
      <c r="AC31" s="1191">
        <f t="shared" si="11"/>
        <v>64476.299999999988</v>
      </c>
      <c r="AD31" s="1191">
        <f t="shared" si="11"/>
        <v>82777.700000000012</v>
      </c>
      <c r="AE31" s="1191">
        <f t="shared" si="11"/>
        <v>100012.40000000002</v>
      </c>
      <c r="AF31" s="1192">
        <f>AF11+AF15+AF19+AF23+AF27</f>
        <v>125556.9</v>
      </c>
    </row>
    <row r="32" spans="1:32" ht="13.5" customHeight="1" x14ac:dyDescent="0.15">
      <c r="A32" s="324"/>
      <c r="B32" s="1397"/>
      <c r="C32" s="1397"/>
      <c r="D32" s="335" t="s">
        <v>170</v>
      </c>
      <c r="E32" s="1101">
        <f t="shared" si="10"/>
        <v>1863553815</v>
      </c>
      <c r="F32" s="1102">
        <f t="shared" si="10"/>
        <v>1300552757</v>
      </c>
      <c r="G32" s="1102">
        <f t="shared" si="10"/>
        <v>1286857249</v>
      </c>
      <c r="H32" s="1102">
        <f t="shared" si="10"/>
        <v>1806732977</v>
      </c>
      <c r="I32" s="1102">
        <f t="shared" si="10"/>
        <v>1203778582</v>
      </c>
      <c r="J32" s="1102">
        <f t="shared" si="10"/>
        <v>1266037262</v>
      </c>
      <c r="K32" s="1102">
        <f t="shared" si="10"/>
        <v>1364143223</v>
      </c>
      <c r="L32" s="1102">
        <f t="shared" si="10"/>
        <v>1937112010</v>
      </c>
      <c r="M32" s="1102">
        <f t="shared" si="10"/>
        <v>1893319244</v>
      </c>
      <c r="N32" s="1102">
        <f t="shared" si="10"/>
        <v>1323764617</v>
      </c>
      <c r="O32" s="1102">
        <f t="shared" si="10"/>
        <v>1194173976</v>
      </c>
      <c r="P32" s="1103">
        <f>P12+P16+P20+P24+P28</f>
        <v>1564331669</v>
      </c>
      <c r="Q32" s="324"/>
      <c r="R32" s="1397"/>
      <c r="S32" s="1397"/>
      <c r="T32" s="335" t="s">
        <v>170</v>
      </c>
      <c r="U32" s="1101">
        <f t="shared" si="11"/>
        <v>74844338</v>
      </c>
      <c r="V32" s="1102">
        <f t="shared" si="11"/>
        <v>74183951</v>
      </c>
      <c r="W32" s="1102">
        <f t="shared" si="11"/>
        <v>88648204</v>
      </c>
      <c r="X32" s="1102">
        <f t="shared" si="11"/>
        <v>61177197</v>
      </c>
      <c r="Y32" s="1102">
        <f t="shared" si="11"/>
        <v>72266868</v>
      </c>
      <c r="Z32" s="1102">
        <f t="shared" si="11"/>
        <v>72208873</v>
      </c>
      <c r="AA32" s="1102">
        <f t="shared" si="11"/>
        <v>84234326</v>
      </c>
      <c r="AB32" s="1102">
        <f t="shared" si="11"/>
        <v>88704085</v>
      </c>
      <c r="AC32" s="1102">
        <f t="shared" si="11"/>
        <v>77958368</v>
      </c>
      <c r="AD32" s="1102">
        <f t="shared" si="11"/>
        <v>82786906</v>
      </c>
      <c r="AE32" s="1102">
        <f t="shared" si="11"/>
        <v>93970865</v>
      </c>
      <c r="AF32" s="1103">
        <f>AF12+AF16+AF20+AF24+AF28</f>
        <v>120890950</v>
      </c>
    </row>
    <row r="33" spans="1:37" ht="15.6" customHeight="1" x14ac:dyDescent="0.15">
      <c r="A33" s="324"/>
      <c r="B33" s="1398"/>
      <c r="C33" s="1398"/>
      <c r="D33" s="337" t="s">
        <v>172</v>
      </c>
      <c r="E33" s="1104">
        <f t="shared" ref="E33:P33" si="12">IF(E31=0,0,E32/E31)</f>
        <v>2475.194400417909</v>
      </c>
      <c r="F33" s="1105">
        <f t="shared" si="12"/>
        <v>2214.3328641510388</v>
      </c>
      <c r="G33" s="1105">
        <f t="shared" si="12"/>
        <v>2264.720953491691</v>
      </c>
      <c r="H33" s="1105">
        <f t="shared" si="12"/>
        <v>2356.422790641258</v>
      </c>
      <c r="I33" s="1105">
        <f t="shared" si="12"/>
        <v>2162.3994510375223</v>
      </c>
      <c r="J33" s="1105">
        <f t="shared" si="12"/>
        <v>2240.4015721988858</v>
      </c>
      <c r="K33" s="1105">
        <f t="shared" si="12"/>
        <v>2215.9355545592475</v>
      </c>
      <c r="L33" s="1105">
        <f t="shared" si="12"/>
        <v>2463.9466836330384</v>
      </c>
      <c r="M33" s="1105">
        <f t="shared" si="12"/>
        <v>2588.746694537831</v>
      </c>
      <c r="N33" s="1105">
        <f t="shared" si="12"/>
        <v>2319.7316641146253</v>
      </c>
      <c r="O33" s="1105">
        <f t="shared" si="12"/>
        <v>2216.4733029048834</v>
      </c>
      <c r="P33" s="1106">
        <f t="shared" si="12"/>
        <v>2269.9980032896378</v>
      </c>
      <c r="Q33" s="324"/>
      <c r="R33" s="1398"/>
      <c r="S33" s="1398"/>
      <c r="T33" s="337" t="s">
        <v>172</v>
      </c>
      <c r="U33" s="1104">
        <f>IF(U31=0,0,U32/U31)</f>
        <v>995.30486426392395</v>
      </c>
      <c r="V33" s="1105">
        <f t="shared" ref="V33:AE33" si="13">IF(V31=0,0,V32/V31)</f>
        <v>1003.0619071764189</v>
      </c>
      <c r="W33" s="1105">
        <f t="shared" si="13"/>
        <v>1012.24543766657</v>
      </c>
      <c r="X33" s="1105">
        <f t="shared" si="13"/>
        <v>1078.7992826484874</v>
      </c>
      <c r="Y33" s="1105">
        <f t="shared" si="13"/>
        <v>897.72841389471023</v>
      </c>
      <c r="Z33" s="1105">
        <f t="shared" si="13"/>
        <v>871.47422768750982</v>
      </c>
      <c r="AA33" s="1105">
        <f t="shared" si="13"/>
        <v>933.56776801982528</v>
      </c>
      <c r="AB33" s="1105">
        <f t="shared" si="13"/>
        <v>1078.2816482970136</v>
      </c>
      <c r="AC33" s="1105">
        <f t="shared" si="13"/>
        <v>1209.1011425903785</v>
      </c>
      <c r="AD33" s="1105">
        <f t="shared" si="13"/>
        <v>1000.1112135273146</v>
      </c>
      <c r="AE33" s="1105">
        <f t="shared" si="13"/>
        <v>939.59214057456859</v>
      </c>
      <c r="AF33" s="1106">
        <f>IF(AF31=0,0,AF32/AF31)</f>
        <v>962.83796430144423</v>
      </c>
    </row>
    <row r="34" spans="1:37" ht="13.15" customHeight="1" x14ac:dyDescent="0.15">
      <c r="B34" s="407"/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  <c r="AF34" s="434"/>
      <c r="AG34" s="43"/>
    </row>
    <row r="35" spans="1:37" ht="13.15" customHeight="1" x14ac:dyDescent="0.15">
      <c r="B35" s="1399" t="s">
        <v>234</v>
      </c>
      <c r="C35" s="1400"/>
      <c r="D35" s="1401"/>
      <c r="E35" s="1431" t="s">
        <v>224</v>
      </c>
      <c r="F35" s="1429" t="s">
        <v>225</v>
      </c>
      <c r="G35" s="1429" t="s">
        <v>87</v>
      </c>
      <c r="H35" s="1429" t="s">
        <v>88</v>
      </c>
      <c r="I35" s="1429" t="s">
        <v>89</v>
      </c>
      <c r="J35" s="1429" t="s">
        <v>90</v>
      </c>
      <c r="K35" s="1429" t="s">
        <v>91</v>
      </c>
      <c r="L35" s="1429" t="s">
        <v>92</v>
      </c>
      <c r="M35" s="1429" t="s">
        <v>93</v>
      </c>
      <c r="N35" s="1429" t="s">
        <v>226</v>
      </c>
      <c r="O35" s="1429" t="s">
        <v>227</v>
      </c>
      <c r="P35" s="1427" t="s">
        <v>228</v>
      </c>
      <c r="R35" s="1399" t="s">
        <v>234</v>
      </c>
      <c r="S35" s="1400"/>
      <c r="T35" s="1401"/>
      <c r="U35" s="1431" t="s">
        <v>224</v>
      </c>
      <c r="V35" s="1429" t="s">
        <v>225</v>
      </c>
      <c r="W35" s="1429" t="s">
        <v>87</v>
      </c>
      <c r="X35" s="1429" t="s">
        <v>88</v>
      </c>
      <c r="Y35" s="1429" t="s">
        <v>89</v>
      </c>
      <c r="Z35" s="1429" t="s">
        <v>90</v>
      </c>
      <c r="AA35" s="1429" t="s">
        <v>91</v>
      </c>
      <c r="AB35" s="1429" t="s">
        <v>92</v>
      </c>
      <c r="AC35" s="1429" t="s">
        <v>93</v>
      </c>
      <c r="AD35" s="1429" t="s">
        <v>226</v>
      </c>
      <c r="AE35" s="1429" t="s">
        <v>227</v>
      </c>
      <c r="AF35" s="1427" t="s">
        <v>228</v>
      </c>
      <c r="AH35" s="1427" t="s">
        <v>14</v>
      </c>
    </row>
    <row r="36" spans="1:37" ht="13.15" customHeight="1" x14ac:dyDescent="0.15">
      <c r="B36" s="1402"/>
      <c r="C36" s="1403"/>
      <c r="D36" s="1404"/>
      <c r="E36" s="1432"/>
      <c r="F36" s="1430"/>
      <c r="G36" s="1430"/>
      <c r="H36" s="1430"/>
      <c r="I36" s="1430"/>
      <c r="J36" s="1430"/>
      <c r="K36" s="1430"/>
      <c r="L36" s="1430"/>
      <c r="M36" s="1430"/>
      <c r="N36" s="1430"/>
      <c r="O36" s="1430"/>
      <c r="P36" s="1428"/>
      <c r="R36" s="1402"/>
      <c r="S36" s="1403"/>
      <c r="T36" s="1404"/>
      <c r="U36" s="1432"/>
      <c r="V36" s="1430"/>
      <c r="W36" s="1430"/>
      <c r="X36" s="1430"/>
      <c r="Y36" s="1430"/>
      <c r="Z36" s="1430"/>
      <c r="AA36" s="1430"/>
      <c r="AB36" s="1430"/>
      <c r="AC36" s="1430"/>
      <c r="AD36" s="1430"/>
      <c r="AE36" s="1430"/>
      <c r="AF36" s="1428"/>
      <c r="AH36" s="1428"/>
      <c r="AJ36" s="126" t="s">
        <v>499</v>
      </c>
    </row>
    <row r="37" spans="1:37" ht="13.5" customHeight="1" x14ac:dyDescent="0.15">
      <c r="B37" s="1396" t="s">
        <v>1</v>
      </c>
      <c r="C37" s="1396">
        <v>5</v>
      </c>
      <c r="D37" s="332" t="s">
        <v>171</v>
      </c>
      <c r="E37" s="1098">
        <f>'[1]第9表_月別 卸売価格(成牛・規格別)_1和種'!E36+'[1]第9表_月別 卸売価格(成牛・規格別)_2交雑種'!E36+'[1]第9表_月別 卸売価格(成牛・規格別)_3乳牛'!E36+'[1]卸価格・月別（外国 計 3）'!E36</f>
        <v>10</v>
      </c>
      <c r="F37" s="1099">
        <f>'[1]第9表_月別 卸売価格(成牛・規格別)_1和種'!F36+'[1]第9表_月別 卸売価格(成牛・規格別)_2交雑種'!F36+'[1]第9表_月別 卸売価格(成牛・規格別)_3乳牛'!F36+'[1]卸価格・月別（外国 計 3）'!F36</f>
        <v>12</v>
      </c>
      <c r="G37" s="1099">
        <f>'[1]第9表_月別 卸売価格(成牛・規格別)_1和種'!G36+'[1]第9表_月別 卸売価格(成牛・規格別)_2交雑種'!G36+'[1]第9表_月別 卸売価格(成牛・規格別)_3乳牛'!G36+'[1]卸価格・月別（外国 計 3）'!G36</f>
        <v>8</v>
      </c>
      <c r="H37" s="1099">
        <f>'[1]第9表_月別 卸売価格(成牛・規格別)_1和種'!H36+'[1]第9表_月別 卸売価格(成牛・規格別)_2交雑種'!H36+'[1]第9表_月別 卸売価格(成牛・規格別)_3乳牛'!H36+'[1]卸価格・月別（外国 計 3）'!H36</f>
        <v>7</v>
      </c>
      <c r="I37" s="1099">
        <f>'[1]第9表_月別 卸売価格(成牛・規格別)_1和種'!I36+'[1]第9表_月別 卸売価格(成牛・規格別)_2交雑種'!I36+'[1]第9表_月別 卸売価格(成牛・規格別)_3乳牛'!I36+'[1]卸価格・月別（外国 計 3）'!I36</f>
        <v>11</v>
      </c>
      <c r="J37" s="1099">
        <f>'[1]第9表_月別 卸売価格(成牛・規格別)_1和種'!J36+'[1]第9表_月別 卸売価格(成牛・規格別)_2交雑種'!J36+'[1]第9表_月別 卸売価格(成牛・規格別)_3乳牛'!J36+'[1]卸価格・月別（外国 計 3）'!J36</f>
        <v>8</v>
      </c>
      <c r="K37" s="1099">
        <f>'[1]第9表_月別 卸売価格(成牛・規格別)_1和種'!K36+'[1]第9表_月別 卸売価格(成牛・規格別)_2交雑種'!K36+'[1]第9表_月別 卸売価格(成牛・規格別)_3乳牛'!K36+'[1]卸価格・月別（外国 計 3）'!K36</f>
        <v>6</v>
      </c>
      <c r="L37" s="1099">
        <f>'[1]第9表_月別 卸売価格(成牛・規格別)_1和種'!L36+'[1]第9表_月別 卸売価格(成牛・規格別)_2交雑種'!L36+'[1]第9表_月別 卸売価格(成牛・規格別)_3乳牛'!L36+'[1]卸価格・月別（外国 計 3）'!L36</f>
        <v>11</v>
      </c>
      <c r="M37" s="1099">
        <f>'[1]第9表_月別 卸売価格(成牛・規格別)_1和種'!M36+'[1]第9表_月別 卸売価格(成牛・規格別)_2交雑種'!M36+'[1]第9表_月別 卸売価格(成牛・規格別)_3乳牛'!M36+'[1]卸価格・月別（外国 計 3）'!M36</f>
        <v>16</v>
      </c>
      <c r="N37" s="1099">
        <f>'[1]第9表_月別 卸売価格(成牛・規格別)_1和種'!N36+'[1]第9表_月別 卸売価格(成牛・規格別)_2交雑種'!N36+'[1]第9表_月別 卸売価格(成牛・規格別)_3乳牛'!N36+'[1]卸価格・月別（外国 計 3）'!N36</f>
        <v>11</v>
      </c>
      <c r="O37" s="1099">
        <f>'[1]第9表_月別 卸売価格(成牛・規格別)_1和種'!O36+'[1]第9表_月別 卸売価格(成牛・規格別)_2交雑種'!O36+'[1]第9表_月別 卸売価格(成牛・規格別)_3乳牛'!O36+'[1]卸価格・月別（外国 計 3）'!O36</f>
        <v>8</v>
      </c>
      <c r="P37" s="1100">
        <f>'[1]第9表_月別 卸売価格(成牛・規格別)_1和種'!P36+'[1]第9表_月別 卸売価格(成牛・規格別)_2交雑種'!P36+'[1]第9表_月別 卸売価格(成牛・規格別)_3乳牛'!P36+'[1]卸価格・月別（外国 計 3）'!P36</f>
        <v>14</v>
      </c>
      <c r="R37" s="1396" t="s">
        <v>14</v>
      </c>
      <c r="S37" s="1396">
        <v>5</v>
      </c>
      <c r="T37" s="332" t="s">
        <v>171</v>
      </c>
      <c r="U37" s="1098">
        <f>'[1]第9表_月別 卸売価格(成牛・規格別)_1和種'!U36+'[1]第9表_月別 卸売価格(成牛・規格別)_2交雑種'!U36+'[1]第9表_月別 卸売価格(成牛・規格別)_3乳牛'!U36+'[1]卸価格・月別（外国 計 3）'!V36</f>
        <v>672</v>
      </c>
      <c r="V37" s="1099">
        <f>'[1]第9表_月別 卸売価格(成牛・規格別)_1和種'!V36+'[1]第9表_月別 卸売価格(成牛・規格別)_2交雑種'!V36+'[1]第9表_月別 卸売価格(成牛・規格別)_3乳牛'!V36+'[1]卸価格・月別（外国 計 3）'!W36</f>
        <v>454</v>
      </c>
      <c r="W37" s="1099">
        <f>'[1]第9表_月別 卸売価格(成牛・規格別)_1和種'!W36+'[1]第9表_月別 卸売価格(成牛・規格別)_2交雑種'!W36+'[1]第9表_月別 卸売価格(成牛・規格別)_3乳牛'!W36+'[1]卸価格・月別（外国 計 3）'!X36</f>
        <v>400</v>
      </c>
      <c r="X37" s="1099">
        <f>'[1]第9表_月別 卸売価格(成牛・規格別)_1和種'!X36+'[1]第9表_月別 卸売価格(成牛・規格別)_2交雑種'!X36+'[1]第9表_月別 卸売価格(成牛・規格別)_3乳牛'!X36+'[1]卸価格・月別（外国 計 3）'!Y36</f>
        <v>702</v>
      </c>
      <c r="Y37" s="1099">
        <f>'[1]第9表_月別 卸売価格(成牛・規格別)_1和種'!Y36+'[1]第9表_月別 卸売価格(成牛・規格別)_2交雑種'!Y36+'[1]第9表_月別 卸売価格(成牛・規格別)_3乳牛'!Y36+'[1]卸価格・月別（外国 計 3）'!Z36</f>
        <v>457</v>
      </c>
      <c r="Z37" s="1099">
        <f>'[1]第9表_月別 卸売価格(成牛・規格別)_1和種'!Z36+'[1]第9表_月別 卸売価格(成牛・規格別)_2交雑種'!Z36+'[1]第9表_月別 卸売価格(成牛・規格別)_3乳牛'!Z36+'[1]卸価格・月別（外国 計 3）'!AA36</f>
        <v>441</v>
      </c>
      <c r="AA37" s="1099">
        <f>'[1]第9表_月別 卸売価格(成牛・規格別)_1和種'!AA36+'[1]第9表_月別 卸売価格(成牛・規格別)_2交雑種'!AA36+'[1]第9表_月別 卸売価格(成牛・規格別)_3乳牛'!AA36+'[1]卸価格・月別（外国 計 3）'!AB36</f>
        <v>392</v>
      </c>
      <c r="AB37" s="1099">
        <f>'[1]第9表_月別 卸売価格(成牛・規格別)_1和種'!AB36+'[1]第9表_月別 卸売価格(成牛・規格別)_2交雑種'!AB36+'[1]第9表_月別 卸売価格(成牛・規格別)_3乳牛'!AB36+'[1]卸価格・月別（外国 計 3）'!AC36</f>
        <v>626</v>
      </c>
      <c r="AC37" s="1099">
        <f>'[1]第9表_月別 卸売価格(成牛・規格別)_1和種'!AC36+'[1]第9表_月別 卸売価格(成牛・規格別)_2交雑種'!AC36+'[1]第9表_月別 卸売価格(成牛・規格別)_3乳牛'!AC36+'[1]卸価格・月別（外国 計 3）'!AD36</f>
        <v>602</v>
      </c>
      <c r="AD37" s="1099">
        <f>'[1]第9表_月別 卸売価格(成牛・規格別)_1和種'!AD36+'[1]第9表_月別 卸売価格(成牛・規格別)_2交雑種'!AD36+'[1]第9表_月別 卸売価格(成牛・規格別)_3乳牛'!AD36+'[1]卸価格・月別（外国 計 3）'!AE36</f>
        <v>400</v>
      </c>
      <c r="AE37" s="1099">
        <f>'[1]第9表_月別 卸売価格(成牛・規格別)_1和種'!AE36+'[1]第9表_月別 卸売価格(成牛・規格別)_2交雑種'!AE36+'[1]第9表_月別 卸売価格(成牛・規格別)_3乳牛'!AE36+'[1]卸価格・月別（外国 計 3）'!AF36</f>
        <v>377</v>
      </c>
      <c r="AF37" s="1100">
        <f>'[1]第9表_月別 卸売価格(成牛・規格別)_1和種'!AF36+'[1]第9表_月別 卸売価格(成牛・規格別)_2交雑種'!AF36+'[1]第9表_月別 卸売価格(成牛・規格別)_3乳牛'!AF36+'[1]卸価格・月別（外国 計 3）'!AG36</f>
        <v>533</v>
      </c>
      <c r="AH37" s="206">
        <f>SUM(U37:AG37)</f>
        <v>6056</v>
      </c>
      <c r="AI37" s="320">
        <f>AH37</f>
        <v>6056</v>
      </c>
      <c r="AJ37" s="464">
        <v>905</v>
      </c>
      <c r="AK37" s="204">
        <f>AJ37-AI37</f>
        <v>-5151</v>
      </c>
    </row>
    <row r="38" spans="1:37" ht="13.5" customHeight="1" x14ac:dyDescent="0.15">
      <c r="B38" s="1397"/>
      <c r="C38" s="1397"/>
      <c r="D38" s="335" t="s">
        <v>169</v>
      </c>
      <c r="E38" s="1190">
        <f>'[1]第9表_月別 卸売価格(成牛・規格別)_1和種'!E37+'[1]第9表_月別 卸売価格(成牛・規格別)_2交雑種'!E37+'[1]第9表_月別 卸売価格(成牛・規格別)_3乳牛'!E37+'[1]卸価格・月別（外国 計 3）'!E37</f>
        <v>4738.2</v>
      </c>
      <c r="F38" s="1191">
        <f>'[1]第9表_月別 卸売価格(成牛・規格別)_1和種'!F37+'[1]第9表_月別 卸売価格(成牛・規格別)_2交雑種'!F37+'[1]第9表_月別 卸売価格(成牛・規格別)_3乳牛'!F37+'[1]卸価格・月別（外国 計 3）'!F37</f>
        <v>5623.2</v>
      </c>
      <c r="G38" s="1191">
        <f>'[1]第9表_月別 卸売価格(成牛・規格別)_1和種'!G37+'[1]第9表_月別 卸売価格(成牛・規格別)_2交雑種'!G37+'[1]第9表_月別 卸売価格(成牛・規格別)_3乳牛'!G37+'[1]卸価格・月別（外国 計 3）'!G37</f>
        <v>3727.3</v>
      </c>
      <c r="H38" s="1191">
        <f>'[1]第9表_月別 卸売価格(成牛・規格別)_1和種'!H37+'[1]第9表_月別 卸売価格(成牛・規格別)_2交雑種'!H37+'[1]第9表_月別 卸売価格(成牛・規格別)_3乳牛'!H37+'[1]卸価格・月別（外国 計 3）'!H37</f>
        <v>3069.4000000000005</v>
      </c>
      <c r="I38" s="1191">
        <f>'[1]第9表_月別 卸売価格(成牛・規格別)_1和種'!I37+'[1]第9表_月別 卸売価格(成牛・規格別)_2交雑種'!I37+'[1]第9表_月別 卸売価格(成牛・規格別)_3乳牛'!I37+'[1]卸価格・月別（外国 計 3）'!I37</f>
        <v>5453.6</v>
      </c>
      <c r="J38" s="1191">
        <f>'[1]第9表_月別 卸売価格(成牛・規格別)_1和種'!J37+'[1]第9表_月別 卸売価格(成牛・規格別)_2交雑種'!J37+'[1]第9表_月別 卸売価格(成牛・規格別)_3乳牛'!J37+'[1]卸価格・月別（外国 計 3）'!J37</f>
        <v>3980.7</v>
      </c>
      <c r="K38" s="1191">
        <f>'[1]第9表_月別 卸売価格(成牛・規格別)_1和種'!K37+'[1]第9表_月別 卸売価格(成牛・規格別)_2交雑種'!K37+'[1]第9表_月別 卸売価格(成牛・規格別)_3乳牛'!K37+'[1]卸価格・月別（外国 計 3）'!K37</f>
        <v>2568.6999999999998</v>
      </c>
      <c r="L38" s="1191">
        <f>'[1]第9表_月別 卸売価格(成牛・規格別)_1和種'!L37+'[1]第9表_月別 卸売価格(成牛・規格別)_2交雑種'!L37+'[1]第9表_月別 卸売価格(成牛・規格別)_3乳牛'!L37+'[1]卸価格・月別（外国 計 3）'!L37</f>
        <v>5883.7000000000007</v>
      </c>
      <c r="M38" s="1191">
        <f>'[1]第9表_月別 卸売価格(成牛・規格別)_1和種'!M37+'[1]第9表_月別 卸売価格(成牛・規格別)_2交雑種'!M37+'[1]第9表_月別 卸売価格(成牛・規格別)_3乳牛'!M37+'[1]卸価格・月別（外国 計 3）'!M37</f>
        <v>7495.9000000000005</v>
      </c>
      <c r="N38" s="1191">
        <f>'[1]第9表_月別 卸売価格(成牛・規格別)_1和種'!N37+'[1]第9表_月別 卸売価格(成牛・規格別)_2交雑種'!N37+'[1]第9表_月別 卸売価格(成牛・規格別)_3乳牛'!N37+'[1]卸価格・月別（外国 計 3）'!N37</f>
        <v>5556.5999999999995</v>
      </c>
      <c r="O38" s="1191">
        <f>'[1]第9表_月別 卸売価格(成牛・規格別)_1和種'!O37+'[1]第9表_月別 卸売価格(成牛・規格別)_2交雑種'!O37+'[1]第9表_月別 卸売価格(成牛・規格別)_3乳牛'!O37+'[1]卸価格・月別（外国 計 3）'!O37</f>
        <v>4063.1</v>
      </c>
      <c r="P38" s="1192">
        <f>'[1]第9表_月別 卸売価格(成牛・規格別)_1和種'!P37+'[1]第9表_月別 卸売価格(成牛・規格別)_2交雑種'!P37+'[1]第9表_月別 卸売価格(成牛・規格別)_3乳牛'!P37+'[1]卸価格・月別（外国 計 3）'!P37</f>
        <v>7553.5</v>
      </c>
      <c r="R38" s="1397"/>
      <c r="S38" s="1397"/>
      <c r="T38" s="335" t="s">
        <v>169</v>
      </c>
      <c r="U38" s="1190">
        <f>'[1]第9表_月別 卸売価格(成牛・規格別)_1和種'!U37+'[1]第9表_月別 卸売価格(成牛・規格別)_2交雑種'!U37+'[1]第9表_月別 卸売価格(成牛・規格別)_3乳牛'!U37+'[1]卸価格・月別（外国 計 3）'!V37</f>
        <v>339579.29999999987</v>
      </c>
      <c r="V38" s="1191">
        <f>'[1]第9表_月別 卸売価格(成牛・規格別)_1和種'!V37+'[1]第9表_月別 卸売価格(成牛・規格別)_2交雑種'!V37+'[1]第9表_月別 卸売価格(成牛・規格別)_3乳牛'!V37+'[1]卸価格・月別（外国 計 3）'!W37</f>
        <v>226081.2</v>
      </c>
      <c r="W38" s="1191">
        <f>'[1]第9表_月別 卸売価格(成牛・規格別)_1和種'!W37+'[1]第9表_月別 卸売価格(成牛・規格別)_2交雑種'!W37+'[1]第9表_月別 卸売価格(成牛・規格別)_3乳牛'!W37+'[1]卸価格・月別（外国 計 3）'!X37</f>
        <v>198314.2</v>
      </c>
      <c r="X38" s="1191">
        <f>'[1]第9表_月別 卸売価格(成牛・規格別)_1和種'!X37+'[1]第9表_月別 卸売価格(成牛・規格別)_2交雑種'!X37+'[1]第9表_月別 卸売価格(成牛・規格別)_3乳牛'!X37+'[1]卸価格・月別（外国 計 3）'!Y37</f>
        <v>358653.9</v>
      </c>
      <c r="Y38" s="1191">
        <f>'[1]第9表_月別 卸売価格(成牛・規格別)_1和種'!Y37+'[1]第9表_月別 卸売価格(成牛・規格別)_2交雑種'!Y37+'[1]第9表_月別 卸売価格(成牛・規格別)_3乳牛'!Y37+'[1]卸価格・月別（外国 計 3）'!Z37</f>
        <v>225927.90000000002</v>
      </c>
      <c r="Z38" s="1191">
        <f>'[1]第9表_月別 卸売価格(成牛・規格別)_1和種'!Z37+'[1]第9表_月別 卸売価格(成牛・規格別)_2交雑種'!Z37+'[1]第9表_月別 卸売価格(成牛・規格別)_3乳牛'!Z37+'[1]卸価格・月別（外国 計 3）'!AA37</f>
        <v>218022</v>
      </c>
      <c r="AA38" s="1191">
        <f>'[1]第9表_月別 卸売価格(成牛・規格別)_1和種'!AA37+'[1]第9表_月別 卸売価格(成牛・規格別)_2交雑種'!AA37+'[1]第9表_月別 卸売価格(成牛・規格別)_3乳牛'!AA37+'[1]卸価格・月別（外国 計 3）'!AB37</f>
        <v>194710.40000000002</v>
      </c>
      <c r="AB38" s="1191">
        <f>'[1]第9表_月別 卸売価格(成牛・規格別)_1和種'!AB37+'[1]第9表_月別 卸売価格(成牛・規格別)_2交雑種'!AB37+'[1]第9表_月別 卸売価格(成牛・規格別)_3乳牛'!AB37+'[1]卸価格・月別（外国 計 3）'!AC37</f>
        <v>318167.40000000002</v>
      </c>
      <c r="AC38" s="1191">
        <f>'[1]第9表_月別 卸売価格(成牛・規格別)_1和種'!AC37+'[1]第9表_月別 卸売価格(成牛・規格別)_2交雑種'!AC37+'[1]第9表_月別 卸売価格(成牛・規格別)_3乳牛'!AC37+'[1]卸価格・月別（外国 計 3）'!AD37</f>
        <v>309831.90000000002</v>
      </c>
      <c r="AD38" s="1191">
        <f>'[1]第9表_月別 卸売価格(成牛・規格別)_1和種'!AD37+'[1]第9表_月別 卸売価格(成牛・規格別)_2交雑種'!AD37+'[1]第9表_月別 卸売価格(成牛・規格別)_3乳牛'!AD37+'[1]卸価格・月別（外国 計 3）'!AE37</f>
        <v>203822.79999999996</v>
      </c>
      <c r="AE38" s="1191">
        <f>'[1]第9表_月別 卸売価格(成牛・規格別)_1和種'!AE37+'[1]第9表_月別 卸売価格(成牛・規格別)_2交雑種'!AE37+'[1]第9表_月別 卸売価格(成牛・規格別)_3乳牛'!AE37+'[1]卸価格・月別（外国 計 3）'!AF37</f>
        <v>191642.89999999997</v>
      </c>
      <c r="AF38" s="1192">
        <f>'[1]第9表_月別 卸売価格(成牛・規格別)_1和種'!AF37+'[1]第9表_月別 卸売価格(成牛・規格別)_2交雑種'!AF37+'[1]第9表_月別 卸売価格(成牛・規格別)_3乳牛'!AF37+'[1]卸価格・月別（外国 計 3）'!AG37</f>
        <v>266501.00000000012</v>
      </c>
      <c r="AH38" s="203">
        <f>SUM(U38:AG38)</f>
        <v>3051254.8999999994</v>
      </c>
      <c r="AI38" s="320">
        <f t="shared" ref="AI38:AI60" si="14">AH38</f>
        <v>3051254.8999999994</v>
      </c>
      <c r="AJ38" s="464">
        <v>418324.5</v>
      </c>
      <c r="AK38" s="204">
        <f t="shared" ref="AK38:AK59" si="15">AJ38-AI38</f>
        <v>-2632930.3999999994</v>
      </c>
    </row>
    <row r="39" spans="1:37" ht="13.5" customHeight="1" x14ac:dyDescent="0.15">
      <c r="B39" s="1397"/>
      <c r="C39" s="1397"/>
      <c r="D39" s="335" t="s">
        <v>170</v>
      </c>
      <c r="E39" s="1101">
        <f>'[1]第9表_月別 卸売価格(成牛・規格別)_1和種'!E38+'[1]第9表_月別 卸売価格(成牛・規格別)_2交雑種'!E38+'[1]第9表_月別 卸売価格(成牛・規格別)_3乳牛'!E38+'[1]卸価格・月別（外国 計 3）'!E38</f>
        <v>10655076</v>
      </c>
      <c r="F39" s="1102">
        <f>'[1]第9表_月別 卸売価格(成牛・規格別)_1和種'!F38+'[1]第9表_月別 卸売価格(成牛・規格別)_2交雑種'!F38+'[1]第9表_月別 卸売価格(成牛・規格別)_3乳牛'!F38+'[1]卸価格・月別（外国 計 3）'!F38</f>
        <v>12184940</v>
      </c>
      <c r="G39" s="1102">
        <f>'[1]第9表_月別 卸売価格(成牛・規格別)_1和種'!G38+'[1]第9表_月別 卸売価格(成牛・規格別)_2交雑種'!G38+'[1]第9表_月別 卸売価格(成牛・規格別)_3乳牛'!G38+'[1]卸価格・月別（外国 計 3）'!G38</f>
        <v>8330582</v>
      </c>
      <c r="H39" s="1102">
        <f>'[1]第9表_月別 卸売価格(成牛・規格別)_1和種'!H38+'[1]第9表_月別 卸売価格(成牛・規格別)_2交雑種'!H38+'[1]第9表_月別 卸売価格(成牛・規格別)_3乳牛'!H38+'[1]卸価格・月別（外国 計 3）'!H38</f>
        <v>7381658</v>
      </c>
      <c r="I39" s="1102">
        <f>'[1]第9表_月別 卸売価格(成牛・規格別)_1和種'!I38+'[1]第9表_月別 卸売価格(成牛・規格別)_2交雑種'!I38+'[1]第9表_月別 卸売価格(成牛・規格別)_3乳牛'!I38+'[1]卸価格・月別（外国 計 3）'!I38</f>
        <v>11835514</v>
      </c>
      <c r="J39" s="1102">
        <f>'[1]第9表_月別 卸売価格(成牛・規格別)_1和種'!J38+'[1]第9表_月別 卸売価格(成牛・規格別)_2交雑種'!J38+'[1]第9表_月別 卸売価格(成牛・規格別)_3乳牛'!J38+'[1]卸価格・月別（外国 計 3）'!J38</f>
        <v>9081847</v>
      </c>
      <c r="K39" s="1102">
        <f>'[1]第9表_月別 卸売価格(成牛・規格別)_1和種'!K38+'[1]第9表_月別 卸売価格(成牛・規格別)_2交雑種'!K38+'[1]第9表_月別 卸売価格(成牛・規格別)_3乳牛'!K38+'[1]卸価格・月別（外国 計 3）'!K38</f>
        <v>5692734</v>
      </c>
      <c r="L39" s="1102">
        <f>'[1]第9表_月別 卸売価格(成牛・規格別)_1和種'!L38+'[1]第9表_月別 卸売価格(成牛・規格別)_2交雑種'!L38+'[1]第9表_月別 卸売価格(成牛・規格別)_3乳牛'!L38+'[1]卸価格・月別（外国 計 3）'!L38</f>
        <v>13901617</v>
      </c>
      <c r="M39" s="1102">
        <f>'[1]第9表_月別 卸売価格(成牛・規格別)_1和種'!M38+'[1]第9表_月別 卸売価格(成牛・規格別)_2交雑種'!M38+'[1]第9表_月別 卸売価格(成牛・規格別)_3乳牛'!M38+'[1]卸価格・月別（外国 計 3）'!M38</f>
        <v>19899740</v>
      </c>
      <c r="N39" s="1102">
        <f>'[1]第9表_月別 卸売価格(成牛・規格別)_1和種'!N38+'[1]第9表_月別 卸売価格(成牛・規格別)_2交雑種'!N38+'[1]第9表_月別 卸売価格(成牛・規格別)_3乳牛'!N38+'[1]卸価格・月別（外国 計 3）'!N38</f>
        <v>12203789</v>
      </c>
      <c r="O39" s="1102">
        <f>'[1]第9表_月別 卸売価格(成牛・規格別)_1和種'!O38+'[1]第9表_月別 卸売価格(成牛・規格別)_2交雑種'!O38+'[1]第9表_月別 卸売価格(成牛・規格別)_3乳牛'!O38+'[1]卸価格・月別（外国 計 3）'!O38</f>
        <v>9301501</v>
      </c>
      <c r="P39" s="1103">
        <f>'[1]第9表_月別 卸売価格(成牛・規格別)_1和種'!P38+'[1]第9表_月別 卸売価格(成牛・規格別)_2交雑種'!P38+'[1]第9表_月別 卸売価格(成牛・規格別)_3乳牛'!P38+'[1]卸価格・月別（外国 計 3）'!P38</f>
        <v>16130232</v>
      </c>
      <c r="R39" s="1397"/>
      <c r="S39" s="1397"/>
      <c r="T39" s="335" t="s">
        <v>170</v>
      </c>
      <c r="U39" s="1101">
        <f>'[1]第9表_月別 卸売価格(成牛・規格別)_1和種'!U38+'[1]第9表_月別 卸売価格(成牛・規格別)_2交雑種'!U38+'[1]第9表_月別 卸売価格(成牛・規格別)_3乳牛'!U38+'[1]卸価格・月別（外国 計 3）'!V38</f>
        <v>978302137</v>
      </c>
      <c r="V39" s="1102">
        <f>'[1]第9表_月別 卸売価格(成牛・規格別)_1和種'!V38+'[1]第9表_月別 卸売価格(成牛・規格別)_2交雑種'!V38+'[1]第9表_月別 卸売価格(成牛・規格別)_3乳牛'!V38+'[1]卸価格・月別（外国 計 3）'!W38</f>
        <v>595861022</v>
      </c>
      <c r="W39" s="1102">
        <f>'[1]第9表_月別 卸売価格(成牛・規格別)_1和種'!W38+'[1]第9表_月別 卸売価格(成牛・規格別)_2交雑種'!W38+'[1]第9表_月別 卸売価格(成牛・規格別)_3乳牛'!W38+'[1]卸価格・月別（外国 計 3）'!X38</f>
        <v>540254090</v>
      </c>
      <c r="X39" s="1102">
        <f>'[1]第9表_月別 卸売価格(成牛・規格別)_1和種'!X38+'[1]第9表_月別 卸売価格(成牛・規格別)_2交雑種'!X38+'[1]第9表_月別 卸売価格(成牛・規格別)_3乳牛'!X38+'[1]卸価格・月別（外国 計 3）'!Y38</f>
        <v>1006306875</v>
      </c>
      <c r="Y39" s="1102">
        <f>'[1]第9表_月別 卸売価格(成牛・規格別)_1和種'!Y38+'[1]第9表_月別 卸売価格(成牛・規格別)_2交雑種'!Y38+'[1]第9表_月別 卸売価格(成牛・規格別)_3乳牛'!Y38+'[1]卸価格・月別（外国 計 3）'!Z38</f>
        <v>588255865</v>
      </c>
      <c r="Z39" s="1102">
        <f>'[1]第9表_月別 卸売価格(成牛・規格別)_1和種'!Z38+'[1]第9表_月別 卸売価格(成牛・規格別)_2交雑種'!Z38+'[1]第9表_月別 卸売価格(成牛・規格別)_3乳牛'!Z38+'[1]卸価格・月別（外国 計 3）'!AA38</f>
        <v>586338342</v>
      </c>
      <c r="AA39" s="1102">
        <f>'[1]第9表_月別 卸売価格(成牛・規格別)_1和種'!AA38+'[1]第9表_月別 卸売価格(成牛・規格別)_2交雑種'!AA38+'[1]第9表_月別 卸売価格(成牛・規格別)_3乳牛'!AA38+'[1]卸価格・月別（外国 計 3）'!AB38</f>
        <v>536670639</v>
      </c>
      <c r="AB39" s="1102">
        <f>'[1]第9表_月別 卸売価格(成牛・規格別)_1和種'!AB38+'[1]第9表_月別 卸売価格(成牛・規格別)_2交雑種'!AB38+'[1]第9表_月別 卸売価格(成牛・規格別)_3乳牛'!AB38+'[1]卸価格・月別（外国 計 3）'!AC38</f>
        <v>929335015</v>
      </c>
      <c r="AC39" s="1102">
        <f>'[1]第9表_月別 卸売価格(成牛・規格別)_1和種'!AC38+'[1]第9表_月別 卸売価格(成牛・規格別)_2交雑種'!AC38+'[1]第9表_月別 卸売価格(成牛・規格別)_3乳牛'!AC38+'[1]卸価格・月別（外国 計 3）'!AD38</f>
        <v>935133743</v>
      </c>
      <c r="AD39" s="1102">
        <f>'[1]第9表_月別 卸売価格(成牛・規格別)_1和種'!AD38+'[1]第9表_月別 卸売価格(成牛・規格別)_2交雑種'!AD38+'[1]第9表_月別 卸売価格(成牛・規格別)_3乳牛'!AD38+'[1]卸価格・月別（外国 計 3）'!AE38</f>
        <v>568965758</v>
      </c>
      <c r="AE39" s="1102">
        <f>'[1]第9表_月別 卸売価格(成牛・規格別)_1和種'!AE38+'[1]第9表_月別 卸売価格(成牛・規格別)_2交雑種'!AE38+'[1]第9表_月別 卸売価格(成牛・規格別)_3乳牛'!AE38+'[1]卸価格・月別（外国 計 3）'!AF38</f>
        <v>518420778</v>
      </c>
      <c r="AF39" s="1103">
        <f>'[1]第9表_月別 卸売価格(成牛・規格別)_1和種'!AF38+'[1]第9表_月別 卸売価格(成牛・規格別)_2交雑種'!AF38+'[1]第9表_月別 卸売価格(成牛・規格別)_3乳牛'!AF38+'[1]卸価格・月別（外国 計 3）'!AG38</f>
        <v>722810636</v>
      </c>
      <c r="AH39" s="203">
        <f>SUM(U39:AF39)</f>
        <v>8506654900</v>
      </c>
      <c r="AI39" s="320">
        <f t="shared" si="14"/>
        <v>8506654900</v>
      </c>
      <c r="AJ39" s="464">
        <v>1012950450</v>
      </c>
      <c r="AK39" s="204">
        <f t="shared" si="15"/>
        <v>-7493704450</v>
      </c>
    </row>
    <row r="40" spans="1:37" ht="15.6" customHeight="1" x14ac:dyDescent="0.15">
      <c r="B40" s="1397"/>
      <c r="C40" s="1398"/>
      <c r="D40" s="337" t="s">
        <v>172</v>
      </c>
      <c r="E40" s="1104">
        <f t="shared" ref="E40:P40" si="16">IF(E38=0,0,E39/E38)</f>
        <v>2248.7602887172343</v>
      </c>
      <c r="F40" s="1105">
        <f t="shared" si="16"/>
        <v>2166.904965144402</v>
      </c>
      <c r="G40" s="1105">
        <f t="shared" si="16"/>
        <v>2235.0178413328681</v>
      </c>
      <c r="H40" s="1105">
        <f t="shared" si="16"/>
        <v>2404.9188766534171</v>
      </c>
      <c r="I40" s="1105">
        <f t="shared" si="16"/>
        <v>2170.2204048701774</v>
      </c>
      <c r="J40" s="1105">
        <f t="shared" si="16"/>
        <v>2281.4698419875904</v>
      </c>
      <c r="K40" s="1105">
        <f t="shared" si="16"/>
        <v>2216.1926266204696</v>
      </c>
      <c r="L40" s="1105">
        <f t="shared" si="16"/>
        <v>2362.7338239543142</v>
      </c>
      <c r="M40" s="1105">
        <f t="shared" si="16"/>
        <v>2654.749929961712</v>
      </c>
      <c r="N40" s="1105">
        <f t="shared" si="16"/>
        <v>2196.2691214051761</v>
      </c>
      <c r="O40" s="1105">
        <f t="shared" si="16"/>
        <v>2289.2621397455146</v>
      </c>
      <c r="P40" s="1106">
        <f t="shared" si="16"/>
        <v>2135.464619050771</v>
      </c>
      <c r="R40" s="1397"/>
      <c r="S40" s="1398"/>
      <c r="T40" s="337" t="s">
        <v>172</v>
      </c>
      <c r="U40" s="1104">
        <f>IF(U38=0,0,U39/U38)</f>
        <v>2880.9239461887119</v>
      </c>
      <c r="V40" s="1105">
        <f t="shared" ref="V40:AF40" si="17">IF(V38=0,0,V39/V38)</f>
        <v>2635.6062423589401</v>
      </c>
      <c r="W40" s="1105">
        <f t="shared" si="17"/>
        <v>2724.2330100416407</v>
      </c>
      <c r="X40" s="1105">
        <f t="shared" si="17"/>
        <v>2805.7881846537844</v>
      </c>
      <c r="Y40" s="1105">
        <f t="shared" si="17"/>
        <v>2603.7327173846165</v>
      </c>
      <c r="Z40" s="1105">
        <f t="shared" si="17"/>
        <v>2689.3540193191511</v>
      </c>
      <c r="AA40" s="1105">
        <f t="shared" si="17"/>
        <v>2756.2505084474169</v>
      </c>
      <c r="AB40" s="1105">
        <f t="shared" si="17"/>
        <v>2920.8995484766824</v>
      </c>
      <c r="AC40" s="1105">
        <f t="shared" si="17"/>
        <v>3018.1971030097284</v>
      </c>
      <c r="AD40" s="1105">
        <f t="shared" si="17"/>
        <v>2791.4725830476282</v>
      </c>
      <c r="AE40" s="1105">
        <f t="shared" si="17"/>
        <v>2705.1394964279925</v>
      </c>
      <c r="AF40" s="1106">
        <f t="shared" si="17"/>
        <v>2712.2248546909755</v>
      </c>
      <c r="AH40" s="205">
        <f>IF(AH38=0,"－　　",AH39/AH38)</f>
        <v>2787.9201111647544</v>
      </c>
      <c r="AI40" s="320">
        <f t="shared" si="14"/>
        <v>2787.9201111647544</v>
      </c>
      <c r="AJ40" s="464"/>
      <c r="AK40" s="204"/>
    </row>
    <row r="41" spans="1:37" ht="13.5" customHeight="1" x14ac:dyDescent="0.15">
      <c r="B41" s="1397"/>
      <c r="C41" s="1396">
        <v>4</v>
      </c>
      <c r="D41" s="332" t="s">
        <v>171</v>
      </c>
      <c r="E41" s="1098">
        <f>'[1]第9表_月別 卸売価格(成牛・規格別)_1和種'!E40+'[1]第9表_月別 卸売価格(成牛・規格別)_2交雑種'!E40+'[1]第9表_月別 卸売価格(成牛・規格別)_3乳牛'!E40+'[1]卸価格・月別（外国 計 3）'!E40</f>
        <v>92</v>
      </c>
      <c r="F41" s="1099">
        <f>'[1]第9表_月別 卸売価格(成牛・規格別)_1和種'!F40+'[1]第9表_月別 卸売価格(成牛・規格別)_2交雑種'!F40+'[1]第9表_月別 卸売価格(成牛・規格別)_3乳牛'!F40+'[1]卸価格・月別（外国 計 3）'!F40</f>
        <v>74</v>
      </c>
      <c r="G41" s="1099">
        <f>'[1]第9表_月別 卸売価格(成牛・規格別)_1和種'!G40+'[1]第9表_月別 卸売価格(成牛・規格別)_2交雑種'!G40+'[1]第9表_月別 卸売価格(成牛・規格別)_3乳牛'!G40+'[1]卸価格・月別（外国 計 3）'!G40</f>
        <v>79</v>
      </c>
      <c r="H41" s="1099">
        <f>'[1]第9表_月別 卸売価格(成牛・規格別)_1和種'!H40+'[1]第9表_月別 卸売価格(成牛・規格別)_2交雑種'!H40+'[1]第9表_月別 卸売価格(成牛・規格別)_3乳牛'!H40+'[1]卸価格・月別（外国 計 3）'!H40</f>
        <v>60</v>
      </c>
      <c r="I41" s="1099">
        <f>'[1]第9表_月別 卸売価格(成牛・規格別)_1和種'!I40+'[1]第9表_月別 卸売価格(成牛・規格別)_2交雑種'!I40+'[1]第9表_月別 卸売価格(成牛・規格別)_3乳牛'!I40+'[1]卸価格・月別（外国 計 3）'!I40</f>
        <v>66</v>
      </c>
      <c r="J41" s="1099">
        <f>'[1]第9表_月別 卸売価格(成牛・規格別)_1和種'!J40+'[1]第9表_月別 卸売価格(成牛・規格別)_2交雑種'!J40+'[1]第9表_月別 卸売価格(成牛・規格別)_3乳牛'!J40+'[1]卸価格・月別（外国 計 3）'!J40</f>
        <v>74</v>
      </c>
      <c r="K41" s="1099">
        <f>'[1]第9表_月別 卸売価格(成牛・規格別)_1和種'!K40+'[1]第9表_月別 卸売価格(成牛・規格別)_2交雑種'!K40+'[1]第9表_月別 卸売価格(成牛・規格別)_3乳牛'!K40+'[1]卸価格・月別（外国 計 3）'!K40</f>
        <v>62</v>
      </c>
      <c r="L41" s="1099">
        <f>'[1]第9表_月別 卸売価格(成牛・規格別)_1和種'!L40+'[1]第9表_月別 卸売価格(成牛・規格別)_2交雑種'!L40+'[1]第9表_月別 卸売価格(成牛・規格別)_3乳牛'!L40+'[1]卸価格・月別（外国 計 3）'!L40</f>
        <v>93</v>
      </c>
      <c r="M41" s="1099">
        <f>'[1]第9表_月別 卸売価格(成牛・規格別)_1和種'!M40+'[1]第9表_月別 卸売価格(成牛・規格別)_2交雑種'!M40+'[1]第9表_月別 卸売価格(成牛・規格別)_3乳牛'!M40+'[1]卸価格・月別（外国 計 3）'!M40</f>
        <v>75</v>
      </c>
      <c r="N41" s="1099">
        <f>'[1]第9表_月別 卸売価格(成牛・規格別)_1和種'!N40+'[1]第9表_月別 卸売価格(成牛・規格別)_2交雑種'!N40+'[1]第9表_月別 卸売価格(成牛・規格別)_3乳牛'!N40+'[1]卸価格・月別（外国 計 3）'!N40</f>
        <v>76</v>
      </c>
      <c r="O41" s="1099">
        <f>'[1]第9表_月別 卸売価格(成牛・規格別)_1和種'!O40+'[1]第9表_月別 卸売価格(成牛・規格別)_2交雑種'!O40+'[1]第9表_月別 卸売価格(成牛・規格別)_3乳牛'!O40+'[1]卸価格・月別（外国 計 3）'!O40</f>
        <v>73</v>
      </c>
      <c r="P41" s="1100">
        <f>'[1]第9表_月別 卸売価格(成牛・規格別)_1和種'!P40+'[1]第9表_月別 卸売価格(成牛・規格別)_2交雑種'!P40+'[1]第9表_月別 卸売価格(成牛・規格別)_3乳牛'!P40+'[1]卸価格・月別（外国 計 3）'!P40</f>
        <v>103</v>
      </c>
      <c r="R41" s="1397"/>
      <c r="S41" s="1396">
        <v>4</v>
      </c>
      <c r="T41" s="332" t="s">
        <v>171</v>
      </c>
      <c r="U41" s="1098">
        <f>'[1]第9表_月別 卸売価格(成牛・規格別)_1和種'!U40+'[1]第9表_月別 卸売価格(成牛・規格別)_2交雑種'!U40+'[1]第9表_月別 卸売価格(成牛・規格別)_3乳牛'!U40+'[1]卸価格・月別（外国 計 3）'!V40</f>
        <v>523</v>
      </c>
      <c r="V41" s="1099">
        <f>'[1]第9表_月別 卸売価格(成牛・規格別)_1和種'!V40+'[1]第9表_月別 卸売価格(成牛・規格別)_2交雑種'!V40+'[1]第9表_月別 卸売価格(成牛・規格別)_3乳牛'!V40+'[1]卸価格・月別（外国 計 3）'!W40</f>
        <v>444</v>
      </c>
      <c r="W41" s="1099">
        <f>'[1]第9表_月別 卸売価格(成牛・規格別)_1和種'!W40+'[1]第9表_月別 卸売価格(成牛・規格別)_2交雑種'!W40+'[1]第9表_月別 卸売価格(成牛・規格別)_3乳牛'!W40+'[1]卸価格・月別（外国 計 3）'!X40</f>
        <v>491</v>
      </c>
      <c r="X41" s="1099">
        <f>'[1]第9表_月別 卸売価格(成牛・規格別)_1和種'!X40+'[1]第9表_月別 卸売価格(成牛・規格別)_2交雑種'!X40+'[1]第9表_月別 卸売価格(成牛・規格別)_3乳牛'!X40+'[1]卸価格・月別（外国 計 3）'!Y40</f>
        <v>472</v>
      </c>
      <c r="Y41" s="1099">
        <f>'[1]第9表_月別 卸売価格(成牛・規格別)_1和種'!Y40+'[1]第9表_月別 卸売価格(成牛・規格別)_2交雑種'!Y40+'[1]第9表_月別 卸売価格(成牛・規格別)_3乳牛'!Y40+'[1]卸価格・月別（外国 計 3）'!Z40</f>
        <v>417</v>
      </c>
      <c r="Z41" s="1099">
        <f>'[1]第9表_月別 卸売価格(成牛・規格別)_1和種'!Z40+'[1]第9表_月別 卸売価格(成牛・規格別)_2交雑種'!Z40+'[1]第9表_月別 卸売価格(成牛・規格別)_3乳牛'!Z40+'[1]卸価格・月別（外国 計 3）'!AA40</f>
        <v>443</v>
      </c>
      <c r="AA41" s="1099">
        <f>'[1]第9表_月別 卸売価格(成牛・規格別)_1和種'!AA40+'[1]第9表_月別 卸売価格(成牛・規格別)_2交雑種'!AA40+'[1]第9表_月別 卸売価格(成牛・規格別)_3乳牛'!AA40+'[1]卸価格・月別（外国 計 3）'!AB40</f>
        <v>471</v>
      </c>
      <c r="AB41" s="1099">
        <f>'[1]第9表_月別 卸売価格(成牛・規格別)_1和種'!AB40+'[1]第9表_月別 卸売価格(成牛・規格別)_2交雑種'!AB40+'[1]第9表_月別 卸売価格(成牛・規格別)_3乳牛'!AB40+'[1]卸価格・月別（外国 計 3）'!AC40</f>
        <v>632</v>
      </c>
      <c r="AC41" s="1099">
        <f>'[1]第9表_月別 卸売価格(成牛・規格別)_1和種'!AC40+'[1]第9表_月別 卸売価格(成牛・規格別)_2交雑種'!AC40+'[1]第9表_月別 卸売価格(成牛・規格別)_3乳牛'!AC40+'[1]卸価格・月別（外国 計 3）'!AD40</f>
        <v>563</v>
      </c>
      <c r="AD41" s="1099">
        <f>'[1]第9表_月別 卸売価格(成牛・規格別)_1和種'!AD40+'[1]第9表_月別 卸売価格(成牛・規格別)_2交雑種'!AD40+'[1]第9表_月別 卸売価格(成牛・規格別)_3乳牛'!AD40+'[1]卸価格・月別（外国 計 3）'!AE40</f>
        <v>462</v>
      </c>
      <c r="AE41" s="1099">
        <f>'[1]第9表_月別 卸売価格(成牛・規格別)_1和種'!AE40+'[1]第9表_月別 卸売価格(成牛・規格別)_2交雑種'!AE40+'[1]第9表_月別 卸売価格(成牛・規格別)_3乳牛'!AE40+'[1]卸価格・月別（外国 計 3）'!AF40</f>
        <v>423</v>
      </c>
      <c r="AF41" s="1100">
        <f>'[1]第9表_月別 卸売価格(成牛・規格別)_1和種'!AF40+'[1]第9表_月別 卸売価格(成牛・規格別)_2交雑種'!AF40+'[1]第9表_月別 卸売価格(成牛・規格別)_3乳牛'!AF40+'[1]卸価格・月別（外国 計 3）'!AG40</f>
        <v>574</v>
      </c>
      <c r="AH41" s="206">
        <f>SUM(U41:AG41)</f>
        <v>5915</v>
      </c>
      <c r="AI41" s="320">
        <f t="shared" si="14"/>
        <v>5915</v>
      </c>
      <c r="AJ41" s="464">
        <v>3364</v>
      </c>
      <c r="AK41" s="204">
        <f t="shared" si="15"/>
        <v>-2551</v>
      </c>
    </row>
    <row r="42" spans="1:37" ht="13.5" customHeight="1" x14ac:dyDescent="0.15">
      <c r="B42" s="1397"/>
      <c r="C42" s="1397"/>
      <c r="D42" s="335" t="s">
        <v>169</v>
      </c>
      <c r="E42" s="1190">
        <f>'[1]第9表_月別 卸売価格(成牛・規格別)_1和種'!E41+'[1]第9表_月別 卸売価格(成牛・規格別)_2交雑種'!E41+'[1]第9表_月別 卸売価格(成牛・規格別)_3乳牛'!E41+'[1]卸価格・月別（外国 計 3）'!E41</f>
        <v>48612.899999999994</v>
      </c>
      <c r="F42" s="1191">
        <f>'[1]第9表_月別 卸売価格(成牛・規格別)_1和種'!F41+'[1]第9表_月別 卸売価格(成牛・規格別)_2交雑種'!F41+'[1]第9表_月別 卸売価格(成牛・規格別)_3乳牛'!F41+'[1]卸価格・月別（外国 計 3）'!F41</f>
        <v>36412.199999999997</v>
      </c>
      <c r="G42" s="1191">
        <f>'[1]第9表_月別 卸売価格(成牛・規格別)_1和種'!G41+'[1]第9表_月別 卸売価格(成牛・規格別)_2交雑種'!G41+'[1]第9表_月別 卸売価格(成牛・規格別)_3乳牛'!G41+'[1]卸価格・月別（外国 計 3）'!G41</f>
        <v>38537.799999999996</v>
      </c>
      <c r="H42" s="1191">
        <f>'[1]第9表_月別 卸売価格(成牛・規格別)_1和種'!H41+'[1]第9表_月別 卸売価格(成牛・規格別)_2交雑種'!H41+'[1]第9表_月別 卸売価格(成牛・規格別)_3乳牛'!H41+'[1]卸価格・月別（外国 計 3）'!H41</f>
        <v>29985.399999999994</v>
      </c>
      <c r="I42" s="1191">
        <f>'[1]第9表_月別 卸売価格(成牛・規格別)_1和種'!I41+'[1]第9表_月別 卸売価格(成牛・規格別)_2交雑種'!I41+'[1]第9表_月別 卸売価格(成牛・規格別)_3乳牛'!I41+'[1]卸価格・月別（外国 計 3）'!I41</f>
        <v>32315.799999999996</v>
      </c>
      <c r="J42" s="1191">
        <f>'[1]第9表_月別 卸売価格(成牛・規格別)_1和種'!J41+'[1]第9表_月別 卸売価格(成牛・規格別)_2交雑種'!J41+'[1]第9表_月別 卸売価格(成牛・規格別)_3乳牛'!J41+'[1]卸価格・月別（外国 計 3）'!J41</f>
        <v>36101.699999999997</v>
      </c>
      <c r="K42" s="1191">
        <f>'[1]第9表_月別 卸売価格(成牛・規格別)_1和種'!K41+'[1]第9表_月別 卸売価格(成牛・規格別)_2交雑種'!K41+'[1]第9表_月別 卸売価格(成牛・規格別)_3乳牛'!K41+'[1]卸価格・月別（外国 計 3）'!K41</f>
        <v>30758.5</v>
      </c>
      <c r="L42" s="1191">
        <f>'[1]第9表_月別 卸売価格(成牛・規格別)_1和種'!L41+'[1]第9表_月別 卸売価格(成牛・規格別)_2交雑種'!L41+'[1]第9表_月別 卸売価格(成牛・規格別)_3乳牛'!L41+'[1]卸価格・月別（外国 計 3）'!L41</f>
        <v>46024.500000000007</v>
      </c>
      <c r="M42" s="1191">
        <f>'[1]第9表_月別 卸売価格(成牛・規格別)_1和種'!M41+'[1]第9表_月別 卸売価格(成牛・規格別)_2交雑種'!M41+'[1]第9表_月別 卸売価格(成牛・規格別)_3乳牛'!M41+'[1]卸価格・月別（外国 計 3）'!M41</f>
        <v>37518.5</v>
      </c>
      <c r="N42" s="1191">
        <f>'[1]第9表_月別 卸売価格(成牛・規格別)_1和種'!N41+'[1]第9表_月別 卸売価格(成牛・規格別)_2交雑種'!N41+'[1]第9表_月別 卸売価格(成牛・規格別)_3乳牛'!N41+'[1]卸価格・月別（外国 計 3）'!N41</f>
        <v>36597.200000000004</v>
      </c>
      <c r="O42" s="1191">
        <f>'[1]第9表_月別 卸売価格(成牛・規格別)_1和種'!O41+'[1]第9表_月別 卸売価格(成牛・規格別)_2交雑種'!O41+'[1]第9表_月別 卸売価格(成牛・規格別)_3乳牛'!O41+'[1]卸価格・月別（外国 計 3）'!O41</f>
        <v>38188.899999999994</v>
      </c>
      <c r="P42" s="1192">
        <f>'[1]第9表_月別 卸売価格(成牛・規格別)_1和種'!P41+'[1]第9表_月別 卸売価格(成牛・規格別)_2交雑種'!P41+'[1]第9表_月別 卸売価格(成牛・規格別)_3乳牛'!P41+'[1]卸価格・月別（外国 計 3）'!P41</f>
        <v>51741.399999999994</v>
      </c>
      <c r="R42" s="1397"/>
      <c r="S42" s="1397"/>
      <c r="T42" s="335" t="s">
        <v>169</v>
      </c>
      <c r="U42" s="1190">
        <f>'[1]第9表_月別 卸売価格(成牛・規格別)_1和種'!U41+'[1]第9表_月別 卸売価格(成牛・規格別)_2交雑種'!U41+'[1]第9表_月別 卸売価格(成牛・規格別)_3乳牛'!U41+'[1]卸価格・月別（外国 計 3）'!V41</f>
        <v>253352.50000000003</v>
      </c>
      <c r="V42" s="1191">
        <f>'[1]第9表_月別 卸売価格(成牛・規格別)_1和種'!V41+'[1]第9表_月別 卸売価格(成牛・規格別)_2交雑種'!V41+'[1]第9表_月別 卸売価格(成牛・規格別)_3乳牛'!V41+'[1]卸価格・月別（外国 計 3）'!W41</f>
        <v>210694.20000000004</v>
      </c>
      <c r="W42" s="1191">
        <f>'[1]第9表_月別 卸売価格(成牛・規格別)_1和種'!W41+'[1]第9表_月別 卸売価格(成牛・規格別)_2交雑種'!W41+'[1]第9表_月別 卸売価格(成牛・規格別)_3乳牛'!W41+'[1]卸価格・月別（外国 計 3）'!X41</f>
        <v>230594.90000000002</v>
      </c>
      <c r="X42" s="1191">
        <f>'[1]第9表_月別 卸売価格(成牛・規格別)_1和種'!X41+'[1]第9表_月別 卸売価格(成牛・規格別)_2交雑種'!X41+'[1]第9表_月別 卸売価格(成牛・規格別)_3乳牛'!X41+'[1]卸価格・月別（外国 計 3）'!Y41</f>
        <v>223833.69999999998</v>
      </c>
      <c r="Y42" s="1191">
        <f>'[1]第9表_月別 卸売価格(成牛・規格別)_1和種'!Y41+'[1]第9表_月別 卸売価格(成牛・規格別)_2交雑種'!Y41+'[1]第9表_月別 卸売価格(成牛・規格別)_3乳牛'!Y41+'[1]卸価格・月別（外国 計 3）'!Z41</f>
        <v>196157.2</v>
      </c>
      <c r="Z42" s="1191">
        <f>'[1]第9表_月別 卸売価格(成牛・規格別)_1和種'!Z41+'[1]第9表_月別 卸売価格(成牛・規格別)_2交雑種'!Z41+'[1]第9表_月別 卸売価格(成牛・規格別)_3乳牛'!Z41+'[1]卸価格・月別（外国 計 3）'!AA41</f>
        <v>208207.30000000005</v>
      </c>
      <c r="AA42" s="1191">
        <f>'[1]第9表_月別 卸売価格(成牛・規格別)_1和種'!AA41+'[1]第9表_月別 卸売価格(成牛・規格別)_2交雑種'!AA41+'[1]第9表_月別 卸売価格(成牛・規格別)_3乳牛'!AA41+'[1]卸価格・月別（外国 計 3）'!AB41</f>
        <v>220882.3</v>
      </c>
      <c r="AB42" s="1191">
        <f>'[1]第9表_月別 卸売価格(成牛・規格別)_1和種'!AB41+'[1]第9表_月別 卸売価格(成牛・規格別)_2交雑種'!AB41+'[1]第9表_月別 卸売価格(成牛・規格別)_3乳牛'!AB41+'[1]卸価格・月別（外国 計 3）'!AC41</f>
        <v>303793.99999999994</v>
      </c>
      <c r="AC42" s="1191">
        <f>'[1]第9表_月別 卸売価格(成牛・規格別)_1和種'!AC41+'[1]第9表_月別 卸売価格(成牛・規格別)_2交雑種'!AC41+'[1]第9表_月別 卸売価格(成牛・規格別)_3乳牛'!AC41+'[1]卸価格・月別（外国 計 3）'!AD41</f>
        <v>273660.5</v>
      </c>
      <c r="AD42" s="1191">
        <f>'[1]第9表_月別 卸売価格(成牛・規格別)_1和種'!AD41+'[1]第9表_月別 卸売価格(成牛・規格別)_2交雑種'!AD41+'[1]第9表_月別 卸売価格(成牛・規格別)_3乳牛'!AD41+'[1]卸価格・月別（外国 計 3）'!AE41</f>
        <v>220110.80000000005</v>
      </c>
      <c r="AE42" s="1191">
        <f>'[1]第9表_月別 卸売価格(成牛・規格別)_1和種'!AE41+'[1]第9表_月別 卸売価格(成牛・規格別)_2交雑種'!AE41+'[1]第9表_月別 卸売価格(成牛・規格別)_3乳牛'!AE41+'[1]卸価格・月別（外国 計 3）'!AF41</f>
        <v>202927.00000000006</v>
      </c>
      <c r="AF42" s="1192">
        <f>'[1]第9表_月別 卸売価格(成牛・規格別)_1和種'!AF41+'[1]第9表_月別 卸売価格(成牛・規格別)_2交雑種'!AF41+'[1]第9表_月別 卸売価格(成牛・規格別)_3乳牛'!AF41+'[1]卸価格・月別（外国 計 3）'!AG41</f>
        <v>272232.2</v>
      </c>
      <c r="AH42" s="203">
        <f>SUM(U42:AG42)</f>
        <v>2816446.6000000006</v>
      </c>
      <c r="AI42" s="320">
        <f t="shared" si="14"/>
        <v>2816446.6000000006</v>
      </c>
      <c r="AJ42" s="464">
        <v>1498116</v>
      </c>
      <c r="AK42" s="204">
        <f t="shared" si="15"/>
        <v>-1318330.6000000006</v>
      </c>
    </row>
    <row r="43" spans="1:37" ht="13.5" customHeight="1" x14ac:dyDescent="0.15">
      <c r="B43" s="1397"/>
      <c r="C43" s="1397"/>
      <c r="D43" s="335" t="s">
        <v>170</v>
      </c>
      <c r="E43" s="1101">
        <f>'[1]第9表_月別 卸売価格(成牛・規格別)_1和種'!E42+'[1]第9表_月別 卸売価格(成牛・規格別)_2交雑種'!E42+'[1]第9表_月別 卸売価格(成牛・規格別)_3乳牛'!E42+'[1]卸価格・月別（外国 計 3）'!E42</f>
        <v>95338742</v>
      </c>
      <c r="F43" s="1102">
        <f>'[1]第9表_月別 卸売価格(成牛・規格別)_1和種'!F42+'[1]第9表_月別 卸売価格(成牛・規格別)_2交雑種'!F42+'[1]第9表_月別 卸売価格(成牛・規格別)_3乳牛'!F42+'[1]卸価格・月別（外国 計 3）'!F42</f>
        <v>67131602</v>
      </c>
      <c r="G43" s="1102">
        <f>'[1]第9表_月別 卸売価格(成牛・規格別)_1和種'!G42+'[1]第9表_月別 卸売価格(成牛・規格別)_2交雑種'!G42+'[1]第9表_月別 卸売価格(成牛・規格別)_3乳牛'!G42+'[1]卸価格・月別（外国 計 3）'!G42</f>
        <v>68811017</v>
      </c>
      <c r="H43" s="1102">
        <f>'[1]第9表_月別 卸売価格(成牛・規格別)_1和種'!H42+'[1]第9表_月別 卸売価格(成牛・規格別)_2交雑種'!H42+'[1]第9表_月別 卸売価格(成牛・規格別)_3乳牛'!H42+'[1]卸価格・月別（外国 計 3）'!H42</f>
        <v>57085019</v>
      </c>
      <c r="I43" s="1102">
        <f>'[1]第9表_月別 卸売価格(成牛・規格別)_1和種'!I42+'[1]第9表_月別 卸売価格(成牛・規格別)_2交雑種'!I42+'[1]第9表_月別 卸売価格(成牛・規格別)_3乳牛'!I42+'[1]卸価格・月別（外国 計 3）'!I42</f>
        <v>58305193</v>
      </c>
      <c r="J43" s="1102">
        <f>'[1]第9表_月別 卸売価格(成牛・規格別)_1和種'!J42+'[1]第9表_月別 卸売価格(成牛・規格別)_2交雑種'!J42+'[1]第9表_月別 卸売価格(成牛・規格別)_3乳牛'!J42+'[1]卸価格・月別（外国 計 3）'!J42</f>
        <v>66406132</v>
      </c>
      <c r="K43" s="1102">
        <f>'[1]第9表_月別 卸売価格(成牛・規格別)_1和種'!K42+'[1]第9表_月別 卸売価格(成牛・規格別)_2交雑種'!K42+'[1]第9表_月別 卸売価格(成牛・規格別)_3乳牛'!K42+'[1]卸価格・月別（外国 計 3）'!K42</f>
        <v>54556227</v>
      </c>
      <c r="L43" s="1102">
        <f>'[1]第9表_月別 卸売価格(成牛・規格別)_1和種'!L42+'[1]第9表_月別 卸売価格(成牛・規格別)_2交雑種'!L42+'[1]第9表_月別 卸売価格(成牛・規格別)_3乳牛'!L42+'[1]卸価格・月別（外国 計 3）'!L42</f>
        <v>87800191</v>
      </c>
      <c r="M43" s="1102">
        <f>'[1]第9表_月別 卸売価格(成牛・規格別)_1和種'!M42+'[1]第9表_月別 卸売価格(成牛・規格別)_2交雑種'!M42+'[1]第9表_月別 卸売価格(成牛・規格別)_3乳牛'!M42+'[1]卸価格・月別（外国 計 3）'!M42</f>
        <v>78257382</v>
      </c>
      <c r="N43" s="1102">
        <f>'[1]第9表_月別 卸売価格(成牛・規格別)_1和種'!N42+'[1]第9表_月別 卸売価格(成牛・規格別)_2交雑種'!N42+'[1]第9表_月別 卸売価格(成牛・規格別)_3乳牛'!N42+'[1]卸価格・月別（外国 計 3）'!N42</f>
        <v>66240045</v>
      </c>
      <c r="O43" s="1102">
        <f>'[1]第9表_月別 卸売価格(成牛・規格別)_1和種'!O42+'[1]第9表_月別 卸売価格(成牛・規格別)_2交雑種'!O42+'[1]第9表_月別 卸売価格(成牛・規格別)_3乳牛'!O42+'[1]卸価格・月別（外国 計 3）'!O42</f>
        <v>69425078</v>
      </c>
      <c r="P43" s="1103">
        <f>'[1]第9表_月別 卸売価格(成牛・規格別)_1和種'!P42+'[1]第9表_月別 卸売価格(成牛・規格別)_2交雑種'!P42+'[1]第9表_月別 卸売価格(成牛・規格別)_3乳牛'!P42+'[1]卸価格・月別（外国 計 3）'!P42</f>
        <v>92499803</v>
      </c>
      <c r="R43" s="1397"/>
      <c r="S43" s="1397"/>
      <c r="T43" s="335" t="s">
        <v>170</v>
      </c>
      <c r="U43" s="1101">
        <f>'[1]第9表_月別 卸売価格(成牛・規格別)_1和種'!U42+'[1]第9表_月別 卸売価格(成牛・規格別)_2交雑種'!U42+'[1]第9表_月別 卸売価格(成牛・規格別)_3乳牛'!U42+'[1]卸価格・月別（外国 計 3）'!V42</f>
        <v>602270290</v>
      </c>
      <c r="V43" s="1102">
        <f>'[1]第9表_月別 卸売価格(成牛・規格別)_1和種'!V42+'[1]第9表_月別 卸売価格(成牛・規格別)_2交雑種'!V42+'[1]第9表_月別 卸売価格(成牛・規格別)_3乳牛'!V42+'[1]卸価格・月別（外国 計 3）'!W42</f>
        <v>464409056</v>
      </c>
      <c r="W43" s="1102">
        <f>'[1]第9表_月別 卸売価格(成牛・規格別)_1和種'!W42+'[1]第9表_月別 卸売価格(成牛・規格別)_2交雑種'!W42+'[1]第9表_月別 卸売価格(成牛・規格別)_3乳牛'!W42+'[1]卸価格・月別（外国 計 3）'!X42</f>
        <v>512819733</v>
      </c>
      <c r="X43" s="1102">
        <f>'[1]第9表_月別 卸売価格(成牛・規格別)_1和種'!X42+'[1]第9表_月別 卸売価格(成牛・規格別)_2交雑種'!X42+'[1]第9表_月別 卸売価格(成牛・規格別)_3乳牛'!X42+'[1]卸価格・月別（外国 計 3）'!Y42</f>
        <v>501939684</v>
      </c>
      <c r="Y43" s="1102">
        <f>'[1]第9表_月別 卸売価格(成牛・規格別)_1和種'!Y42+'[1]第9表_月別 卸売価格(成牛・規格別)_2交雑種'!Y42+'[1]第9表_月別 卸売価格(成牛・規格別)_3乳牛'!Y42+'[1]卸価格・月別（外国 計 3）'!Z42</f>
        <v>421271701</v>
      </c>
      <c r="Z43" s="1102">
        <f>'[1]第9表_月別 卸売価格(成牛・規格別)_1和種'!Z42+'[1]第9表_月別 卸売価格(成牛・規格別)_2交雑種'!Z42+'[1]第9表_月別 卸売価格(成牛・規格別)_3乳牛'!Z42+'[1]卸価格・月別（外国 計 3）'!AA42</f>
        <v>455477668</v>
      </c>
      <c r="AA43" s="1102">
        <f>'[1]第9表_月別 卸売価格(成牛・規格別)_1和種'!AA42+'[1]第9表_月別 卸売価格(成牛・規格別)_2交雑種'!AA42+'[1]第9表_月別 卸売価格(成牛・規格別)_3乳牛'!AA42+'[1]卸価格・月別（外国 計 3）'!AB42</f>
        <v>494495515</v>
      </c>
      <c r="AB43" s="1102">
        <f>'[1]第9表_月別 卸売価格(成牛・規格別)_1和種'!AB42+'[1]第9表_月別 卸売価格(成牛・規格別)_2交雑種'!AB42+'[1]第9表_月別 卸売価格(成牛・規格別)_3乳牛'!AB42+'[1]卸価格・月別（外国 計 3）'!AC42</f>
        <v>714349508</v>
      </c>
      <c r="AC43" s="1102">
        <f>'[1]第9表_月別 卸売価格(成牛・規格別)_1和種'!AC42+'[1]第9表_月別 卸売価格(成牛・規格別)_2交雑種'!AC42+'[1]第9表_月別 卸売価格(成牛・規格別)_3乳牛'!AC42+'[1]卸価格・月別（外国 計 3）'!AD42</f>
        <v>683944967</v>
      </c>
      <c r="AD43" s="1102">
        <f>'[1]第9表_月別 卸売価格(成牛・規格別)_1和種'!AD42+'[1]第9表_月別 卸売価格(成牛・規格別)_2交雑種'!AD42+'[1]第9表_月別 卸売価格(成牛・規格別)_3乳牛'!AD42+'[1]卸価格・月別（外国 計 3）'!AE42</f>
        <v>498606161</v>
      </c>
      <c r="AE43" s="1102">
        <f>'[1]第9表_月別 卸売価格(成牛・規格別)_1和種'!AE42+'[1]第9表_月別 卸売価格(成牛・規格別)_2交雑種'!AE42+'[1]第9表_月別 卸売価格(成牛・規格別)_3乳牛'!AE42+'[1]卸価格・月別（外国 計 3）'!AF42</f>
        <v>442552911</v>
      </c>
      <c r="AF43" s="1103">
        <f>'[1]第9表_月別 卸売価格(成牛・規格別)_1和種'!AF42+'[1]第9表_月別 卸売価格(成牛・規格別)_2交雑種'!AF42+'[1]第9表_月別 卸売価格(成牛・規格別)_3乳牛'!AF42+'[1]卸価格・月別（外国 計 3）'!AG42</f>
        <v>597364057</v>
      </c>
      <c r="AH43" s="203">
        <f>SUM(U43:AF43)</f>
        <v>6389501251</v>
      </c>
      <c r="AI43" s="320">
        <f t="shared" si="14"/>
        <v>6389501251</v>
      </c>
      <c r="AJ43" s="464">
        <v>2975864709</v>
      </c>
      <c r="AK43" s="204">
        <f t="shared" si="15"/>
        <v>-3413636542</v>
      </c>
    </row>
    <row r="44" spans="1:37" ht="15.6" customHeight="1" x14ac:dyDescent="0.15">
      <c r="B44" s="1397"/>
      <c r="C44" s="1398"/>
      <c r="D44" s="337" t="s">
        <v>172</v>
      </c>
      <c r="E44" s="1104">
        <f t="shared" ref="E44:P44" si="18">IF(E42=0,0,E43/E42)</f>
        <v>1961.1819496471103</v>
      </c>
      <c r="F44" s="1105">
        <f t="shared" si="18"/>
        <v>1843.6568512751223</v>
      </c>
      <c r="G44" s="1105">
        <f t="shared" si="18"/>
        <v>1785.5460612697145</v>
      </c>
      <c r="H44" s="1105">
        <f t="shared" si="18"/>
        <v>1903.7604634255342</v>
      </c>
      <c r="I44" s="1105">
        <f t="shared" si="18"/>
        <v>1804.2317689798801</v>
      </c>
      <c r="J44" s="1105">
        <f t="shared" si="18"/>
        <v>1839.4184207391897</v>
      </c>
      <c r="K44" s="1105">
        <f t="shared" si="18"/>
        <v>1773.6959539639449</v>
      </c>
      <c r="L44" s="1105">
        <f t="shared" si="18"/>
        <v>1907.68375539115</v>
      </c>
      <c r="M44" s="1105">
        <f t="shared" si="18"/>
        <v>2085.834508309234</v>
      </c>
      <c r="N44" s="1105">
        <f t="shared" si="18"/>
        <v>1809.9757631731386</v>
      </c>
      <c r="O44" s="1105">
        <f t="shared" si="18"/>
        <v>1817.9386680422849</v>
      </c>
      <c r="P44" s="1106">
        <f t="shared" si="18"/>
        <v>1787.7328986073051</v>
      </c>
      <c r="R44" s="1397"/>
      <c r="S44" s="1398"/>
      <c r="T44" s="337" t="s">
        <v>172</v>
      </c>
      <c r="U44" s="1104">
        <f>IF(U42=0,0,U43/U42)</f>
        <v>2377.20286951974</v>
      </c>
      <c r="V44" s="1105">
        <f t="shared" ref="V44:AF44" si="19">IF(V42=0,0,V43/V42)</f>
        <v>2204.1852884417317</v>
      </c>
      <c r="W44" s="1105">
        <f t="shared" si="19"/>
        <v>2223.8988503214941</v>
      </c>
      <c r="X44" s="1105">
        <f t="shared" si="19"/>
        <v>2242.4669922357539</v>
      </c>
      <c r="Y44" s="1105">
        <f t="shared" si="19"/>
        <v>2147.6229320157504</v>
      </c>
      <c r="Z44" s="1105">
        <f t="shared" si="19"/>
        <v>2187.6162267125114</v>
      </c>
      <c r="AA44" s="1105">
        <f t="shared" si="19"/>
        <v>2238.7285672052494</v>
      </c>
      <c r="AB44" s="1105">
        <f t="shared" si="19"/>
        <v>2351.4273092951148</v>
      </c>
      <c r="AC44" s="1105">
        <f t="shared" si="19"/>
        <v>2499.2462083493965</v>
      </c>
      <c r="AD44" s="1105">
        <f t="shared" si="19"/>
        <v>2265.2507782444109</v>
      </c>
      <c r="AE44" s="1105">
        <f t="shared" si="19"/>
        <v>2180.8478467626283</v>
      </c>
      <c r="AF44" s="1106">
        <f t="shared" si="19"/>
        <v>2194.3181482572595</v>
      </c>
      <c r="AH44" s="205">
        <f>IF(AH42=0,"－　　",AH43/AH42)</f>
        <v>2268.6392317894465</v>
      </c>
      <c r="AI44" s="320">
        <f t="shared" si="14"/>
        <v>2268.6392317894465</v>
      </c>
      <c r="AJ44" s="464"/>
      <c r="AK44" s="204"/>
    </row>
    <row r="45" spans="1:37" ht="13.5" customHeight="1" x14ac:dyDescent="0.15">
      <c r="B45" s="1397"/>
      <c r="C45" s="1396">
        <v>3</v>
      </c>
      <c r="D45" s="332" t="s">
        <v>171</v>
      </c>
      <c r="E45" s="1098">
        <f>'[1]第9表_月別 卸売価格(成牛・規格別)_1和種'!E44+'[1]第9表_月別 卸売価格(成牛・規格別)_2交雑種'!E44+'[1]第9表_月別 卸売価格(成牛・規格別)_3乳牛'!E44+'[1]卸価格・月別（外国 計 3）'!E44</f>
        <v>188</v>
      </c>
      <c r="F45" s="1099">
        <f>'[1]第9表_月別 卸売価格(成牛・規格別)_1和種'!F44+'[1]第9表_月別 卸売価格(成牛・規格別)_2交雑種'!F44+'[1]第9表_月別 卸売価格(成牛・規格別)_3乳牛'!F44+'[1]卸価格・月別（外国 計 3）'!F44</f>
        <v>200</v>
      </c>
      <c r="G45" s="1099">
        <f>'[1]第9表_月別 卸売価格(成牛・規格別)_1和種'!G44+'[1]第9表_月別 卸売価格(成牛・規格別)_2交雑種'!G44+'[1]第9表_月別 卸売価格(成牛・規格別)_3乳牛'!G44+'[1]卸価格・月別（外国 計 3）'!G44</f>
        <v>263</v>
      </c>
      <c r="H45" s="1099">
        <f>'[1]第9表_月別 卸売価格(成牛・規格別)_1和種'!H44+'[1]第9表_月別 卸売価格(成牛・規格別)_2交雑種'!H44+'[1]第9表_月別 卸売価格(成牛・規格別)_3乳牛'!H44+'[1]卸価格・月別（外国 計 3）'!H44</f>
        <v>199</v>
      </c>
      <c r="I45" s="1099">
        <f>'[1]第9表_月別 卸売価格(成牛・規格別)_1和種'!I44+'[1]第9表_月別 卸売価格(成牛・規格別)_2交雑種'!I44+'[1]第9表_月別 卸売価格(成牛・規格別)_3乳牛'!I44+'[1]卸価格・月別（外国 計 3）'!I44</f>
        <v>197</v>
      </c>
      <c r="J45" s="1099">
        <f>'[1]第9表_月別 卸売価格(成牛・規格別)_1和種'!J44+'[1]第9表_月別 卸売価格(成牛・規格別)_2交雑種'!J44+'[1]第9表_月別 卸売価格(成牛・規格別)_3乳牛'!J44+'[1]卸価格・月別（外国 計 3）'!J44</f>
        <v>195</v>
      </c>
      <c r="K45" s="1099">
        <f>'[1]第9表_月別 卸売価格(成牛・規格別)_1和種'!K44+'[1]第9表_月別 卸売価格(成牛・規格別)_2交雑種'!K44+'[1]第9表_月別 卸売価格(成牛・規格別)_3乳牛'!K44+'[1]卸価格・月別（外国 計 3）'!K44</f>
        <v>240</v>
      </c>
      <c r="L45" s="1099">
        <f>'[1]第9表_月別 卸売価格(成牛・規格別)_1和種'!L44+'[1]第9表_月別 卸売価格(成牛・規格別)_2交雑種'!L44+'[1]第9表_月別 卸売価格(成牛・規格別)_3乳牛'!L44+'[1]卸価格・月別（外国 計 3）'!L44</f>
        <v>229</v>
      </c>
      <c r="M45" s="1099">
        <f>'[1]第9表_月別 卸売価格(成牛・規格別)_1和種'!M44+'[1]第9表_月別 卸売価格(成牛・規格別)_2交雑種'!M44+'[1]第9表_月別 卸売価格(成牛・規格別)_3乳牛'!M44+'[1]卸価格・月別（外国 計 3）'!M44</f>
        <v>229</v>
      </c>
      <c r="N45" s="1099">
        <f>'[1]第9表_月別 卸売価格(成牛・規格別)_1和種'!N44+'[1]第9表_月別 卸売価格(成牛・規格別)_2交雑種'!N44+'[1]第9表_月別 卸売価格(成牛・規格別)_3乳牛'!N44+'[1]卸価格・月別（外国 計 3）'!N44</f>
        <v>229</v>
      </c>
      <c r="O45" s="1099">
        <f>'[1]第9表_月別 卸売価格(成牛・規格別)_1和種'!O44+'[1]第9表_月別 卸売価格(成牛・規格別)_2交雑種'!O44+'[1]第9表_月別 卸売価格(成牛・規格別)_3乳牛'!O44+'[1]卸価格・月別（外国 計 3）'!O44</f>
        <v>206</v>
      </c>
      <c r="P45" s="1100">
        <f>'[1]第9表_月別 卸売価格(成牛・規格別)_1和種'!P44+'[1]第9表_月別 卸売価格(成牛・規格別)_2交雑種'!P44+'[1]第9表_月別 卸売価格(成牛・規格別)_3乳牛'!P44+'[1]卸価格・月別（外国 計 3）'!P44</f>
        <v>213</v>
      </c>
      <c r="R45" s="1397"/>
      <c r="S45" s="1396">
        <v>3</v>
      </c>
      <c r="T45" s="332" t="s">
        <v>171</v>
      </c>
      <c r="U45" s="1098">
        <f>'[1]第9表_月別 卸売価格(成牛・規格別)_1和種'!U44+'[1]第9表_月別 卸売価格(成牛・規格別)_2交雑種'!U44+'[1]第9表_月別 卸売価格(成牛・規格別)_3乳牛'!U44+'[1]卸価格・月別（外国 計 3）'!V44</f>
        <v>473</v>
      </c>
      <c r="V45" s="1099">
        <f>'[1]第9表_月別 卸売価格(成牛・規格別)_1和種'!V44+'[1]第9表_月別 卸売価格(成牛・規格別)_2交雑種'!V44+'[1]第9表_月別 卸売価格(成牛・規格別)_3乳牛'!V44+'[1]卸価格・月別（外国 計 3）'!W44</f>
        <v>444</v>
      </c>
      <c r="W45" s="1099">
        <f>'[1]第9表_月別 卸売価格(成牛・規格別)_1和種'!W44+'[1]第9表_月別 卸売価格(成牛・規格別)_2交雑種'!W44+'[1]第9表_月別 卸売価格(成牛・規格別)_3乳牛'!W44+'[1]卸価格・月別（外国 計 3）'!X44</f>
        <v>513</v>
      </c>
      <c r="X45" s="1099">
        <f>'[1]第9表_月別 卸売価格(成牛・規格別)_1和種'!X44+'[1]第9表_月別 卸売価格(成牛・規格別)_2交雑種'!X44+'[1]第9表_月別 卸売価格(成牛・規格別)_3乳牛'!X44+'[1]卸価格・月別（外国 計 3）'!Y44</f>
        <v>482</v>
      </c>
      <c r="Y45" s="1099">
        <f>'[1]第9表_月別 卸売価格(成牛・規格別)_1和種'!Y44+'[1]第9表_月別 卸売価格(成牛・規格別)_2交雑種'!Y44+'[1]第9表_月別 卸売価格(成牛・規格別)_3乳牛'!Y44+'[1]卸価格・月別（外国 計 3）'!Z44</f>
        <v>419</v>
      </c>
      <c r="Z45" s="1099">
        <f>'[1]第9表_月別 卸売価格(成牛・規格別)_1和種'!Z44+'[1]第9表_月別 卸売価格(成牛・規格別)_2交雑種'!Z44+'[1]第9表_月別 卸売価格(成牛・規格別)_3乳牛'!Z44+'[1]卸価格・月別（外国 計 3）'!AA44</f>
        <v>416</v>
      </c>
      <c r="AA45" s="1099">
        <f>'[1]第9表_月別 卸売価格(成牛・規格別)_1和種'!AA44+'[1]第9表_月別 卸売価格(成牛・規格別)_2交雑種'!AA44+'[1]第9表_月別 卸売価格(成牛・規格別)_3乳牛'!AA44+'[1]卸価格・月別（外国 計 3）'!AB44</f>
        <v>543</v>
      </c>
      <c r="AB45" s="1099">
        <f>'[1]第9表_月別 卸売価格(成牛・規格別)_1和種'!AB44+'[1]第9表_月別 卸売価格(成牛・規格別)_2交雑種'!AB44+'[1]第9表_月別 卸売価格(成牛・規格別)_3乳牛'!AB44+'[1]卸価格・月別（外国 計 3）'!AC44</f>
        <v>539</v>
      </c>
      <c r="AC45" s="1099">
        <f>'[1]第9表_月別 卸売価格(成牛・規格別)_1和種'!AC44+'[1]第9表_月別 卸売価格(成牛・規格別)_2交雑種'!AC44+'[1]第9表_月別 卸売価格(成牛・規格別)_3乳牛'!AC44+'[1]卸価格・月別（外国 計 3）'!AD44</f>
        <v>526</v>
      </c>
      <c r="AD45" s="1099">
        <f>'[1]第9表_月別 卸売価格(成牛・規格別)_1和種'!AD44+'[1]第9表_月別 卸売価格(成牛・規格別)_2交雑種'!AD44+'[1]第9表_月別 卸売価格(成牛・規格別)_3乳牛'!AD44+'[1]卸価格・月別（外国 計 3）'!AE44</f>
        <v>476</v>
      </c>
      <c r="AE45" s="1099">
        <f>'[1]第9表_月別 卸売価格(成牛・規格別)_1和種'!AE44+'[1]第9表_月別 卸売価格(成牛・規格別)_2交雑種'!AE44+'[1]第9表_月別 卸売価格(成牛・規格別)_3乳牛'!AE44+'[1]卸価格・月別（外国 計 3）'!AF44</f>
        <v>421</v>
      </c>
      <c r="AF45" s="1100">
        <f>'[1]第9表_月別 卸売価格(成牛・規格別)_1和種'!AF44+'[1]第9表_月別 卸売価格(成牛・規格別)_2交雑種'!AF44+'[1]第9表_月別 卸売価格(成牛・規格別)_3乳牛'!AF44+'[1]卸価格・月別（外国 計 3）'!AG44</f>
        <v>503</v>
      </c>
      <c r="AH45" s="206">
        <f>SUM(U45:AG45)</f>
        <v>5755</v>
      </c>
      <c r="AI45" s="320">
        <f t="shared" si="14"/>
        <v>5755</v>
      </c>
      <c r="AJ45" s="464">
        <v>6090</v>
      </c>
      <c r="AK45" s="204">
        <f t="shared" si="15"/>
        <v>335</v>
      </c>
    </row>
    <row r="46" spans="1:37" ht="13.5" customHeight="1" x14ac:dyDescent="0.15">
      <c r="B46" s="1397"/>
      <c r="C46" s="1397"/>
      <c r="D46" s="335" t="s">
        <v>169</v>
      </c>
      <c r="E46" s="1190">
        <f>'[1]第9表_月別 卸売価格(成牛・規格別)_1和種'!E45+'[1]第9表_月別 卸売価格(成牛・規格別)_2交雑種'!E45+'[1]第9表_月別 卸売価格(成牛・規格別)_3乳牛'!E45+'[1]卸価格・月別（外国 計 3）'!E45</f>
        <v>89796.60000000002</v>
      </c>
      <c r="F46" s="1191">
        <f>'[1]第9表_月別 卸売価格(成牛・規格別)_1和種'!F45+'[1]第9表_月別 卸売価格(成牛・規格別)_2交雑種'!F45+'[1]第9表_月別 卸売価格(成牛・規格別)_3乳牛'!F45+'[1]卸価格・月別（外国 計 3）'!F45</f>
        <v>96214.099999999991</v>
      </c>
      <c r="G46" s="1191">
        <f>'[1]第9表_月別 卸売価格(成牛・規格別)_1和種'!G45+'[1]第9表_月別 卸売価格(成牛・規格別)_2交雑種'!G45+'[1]第9表_月別 卸売価格(成牛・規格別)_3乳牛'!G45+'[1]卸価格・月別（外国 計 3）'!G45</f>
        <v>122487.89999999998</v>
      </c>
      <c r="H46" s="1191">
        <f>'[1]第9表_月別 卸売価格(成牛・規格別)_1和種'!H45+'[1]第9表_月別 卸売価格(成牛・規格別)_2交雑種'!H45+'[1]第9表_月別 卸売価格(成牛・規格別)_3乳牛'!H45+'[1]卸価格・月別（外国 計 3）'!H45</f>
        <v>93709.8</v>
      </c>
      <c r="I46" s="1191">
        <f>'[1]第9表_月別 卸売価格(成牛・規格別)_1和種'!I45+'[1]第9表_月別 卸売価格(成牛・規格別)_2交雑種'!I45+'[1]第9表_月別 卸売価格(成牛・規格別)_3乳牛'!I45+'[1]卸価格・月別（外国 計 3）'!I45</f>
        <v>92479.799999999988</v>
      </c>
      <c r="J46" s="1191">
        <f>'[1]第9表_月別 卸売価格(成牛・規格別)_1和種'!J45+'[1]第9表_月別 卸売価格(成牛・規格別)_2交雑種'!J45+'[1]第9表_月別 卸売価格(成牛・規格別)_3乳牛'!J45+'[1]卸価格・月別（外国 計 3）'!J45</f>
        <v>91884.699999999983</v>
      </c>
      <c r="K46" s="1191">
        <f>'[1]第9表_月別 卸売価格(成牛・規格別)_1和種'!K45+'[1]第9表_月別 卸売価格(成牛・規格別)_2交雑種'!K45+'[1]第9表_月別 卸売価格(成牛・規格別)_3乳牛'!K45+'[1]卸価格・月別（外国 計 3）'!K45</f>
        <v>111701</v>
      </c>
      <c r="L46" s="1191">
        <f>'[1]第9表_月別 卸売価格(成牛・規格別)_1和種'!L45+'[1]第9表_月別 卸売価格(成牛・規格別)_2交雑種'!L45+'[1]第9表_月別 卸売価格(成牛・規格別)_3乳牛'!L45+'[1]卸価格・月別（外国 計 3）'!L45</f>
        <v>109855.4</v>
      </c>
      <c r="M46" s="1191">
        <f>'[1]第9表_月別 卸売価格(成牛・規格別)_1和種'!M45+'[1]第9表_月別 卸売価格(成牛・規格別)_2交雑種'!M45+'[1]第9表_月別 卸売価格(成牛・規格別)_3乳牛'!M45+'[1]卸価格・月別（外国 計 3）'!M45</f>
        <v>110083.79999999999</v>
      </c>
      <c r="N46" s="1191">
        <f>'[1]第9表_月別 卸売価格(成牛・規格別)_1和種'!N45+'[1]第9表_月別 卸売価格(成牛・規格別)_2交雑種'!N45+'[1]第9表_月別 卸売価格(成牛・規格別)_3乳牛'!N45+'[1]卸価格・月別（外国 計 3）'!N45</f>
        <v>108960.2</v>
      </c>
      <c r="O46" s="1191">
        <f>'[1]第9表_月別 卸売価格(成牛・規格別)_1和種'!O45+'[1]第9表_月別 卸売価格(成牛・規格別)_2交雑種'!O45+'[1]第9表_月別 卸売価格(成牛・規格別)_3乳牛'!O45+'[1]卸価格・月別（外国 計 3）'!O45</f>
        <v>101468.9</v>
      </c>
      <c r="P46" s="1192">
        <f>'[1]第9表_月別 卸売価格(成牛・規格別)_1和種'!P45+'[1]第9表_月別 卸売価格(成牛・規格別)_2交雑種'!P45+'[1]第9表_月別 卸売価格(成牛・規格別)_3乳牛'!P45+'[1]卸価格・月別（外国 計 3）'!P45</f>
        <v>102487.2</v>
      </c>
      <c r="R46" s="1397"/>
      <c r="S46" s="1397"/>
      <c r="T46" s="335" t="s">
        <v>169</v>
      </c>
      <c r="U46" s="1190">
        <f>'[1]第9表_月別 卸売価格(成牛・規格別)_1和種'!U45+'[1]第9表_月別 卸売価格(成牛・規格別)_2交雑種'!U45+'[1]第9表_月別 卸売価格(成牛・規格別)_3乳牛'!U45+'[1]卸価格・月別（外国 計 3）'!V45</f>
        <v>216570.09999999998</v>
      </c>
      <c r="V46" s="1191">
        <f>'[1]第9表_月別 卸売価格(成牛・規格別)_1和種'!V45+'[1]第9表_月別 卸売価格(成牛・規格別)_2交雑種'!V45+'[1]第9表_月別 卸売価格(成牛・規格別)_3乳牛'!V45+'[1]卸価格・月別（外国 計 3）'!W45</f>
        <v>204302.9</v>
      </c>
      <c r="W46" s="1191">
        <f>'[1]第9表_月別 卸売価格(成牛・規格別)_1和種'!W45+'[1]第9表_月別 卸売価格(成牛・規格別)_2交雑種'!W45+'[1]第9表_月別 卸売価格(成牛・規格別)_3乳牛'!W45+'[1]卸価格・月別（外国 計 3）'!X45</f>
        <v>235225.39999999997</v>
      </c>
      <c r="X46" s="1191">
        <f>'[1]第9表_月別 卸売価格(成牛・規格別)_1和種'!X45+'[1]第9表_月別 卸売価格(成牛・規格別)_2交雑種'!X45+'[1]第9表_月別 卸売価格(成牛・規格別)_3乳牛'!X45+'[1]卸価格・月別（外国 計 3）'!Y45</f>
        <v>220808.5</v>
      </c>
      <c r="Y46" s="1191">
        <f>'[1]第9表_月別 卸売価格(成牛・規格別)_1和種'!Y45+'[1]第9表_月別 卸売価格(成牛・規格別)_2交雑種'!Y45+'[1]第9表_月別 卸売価格(成牛・規格別)_3乳牛'!Y45+'[1]卸価格・月別（外国 計 3）'!Z45</f>
        <v>191241.3</v>
      </c>
      <c r="Z46" s="1191">
        <f>'[1]第9表_月別 卸売価格(成牛・規格別)_1和種'!Z45+'[1]第9表_月別 卸売価格(成牛・規格別)_2交雑種'!Z45+'[1]第9表_月別 卸売価格(成牛・規格別)_3乳牛'!Z45+'[1]卸価格・月別（外国 計 3）'!AA45</f>
        <v>192182.39999999997</v>
      </c>
      <c r="AA46" s="1191">
        <f>'[1]第9表_月別 卸売価格(成牛・規格別)_1和種'!AA45+'[1]第9表_月別 卸売価格(成牛・規格別)_2交雑種'!AA45+'[1]第9表_月別 卸売価格(成牛・規格別)_3乳牛'!AA45+'[1]卸価格・月別（外国 計 3）'!AB45</f>
        <v>244572.9</v>
      </c>
      <c r="AB46" s="1191">
        <f>'[1]第9表_月別 卸売価格(成牛・規格別)_1和種'!AB45+'[1]第9表_月別 卸売価格(成牛・規格別)_2交雑種'!AB45+'[1]第9表_月別 卸売価格(成牛・規格別)_3乳牛'!AB45+'[1]卸価格・月別（外国 計 3）'!AC45</f>
        <v>253119</v>
      </c>
      <c r="AC46" s="1191">
        <f>'[1]第9表_月別 卸売価格(成牛・規格別)_1和種'!AC45+'[1]第9表_月別 卸売価格(成牛・規格別)_2交雑種'!AC45+'[1]第9表_月別 卸売価格(成牛・規格別)_3乳牛'!AC45+'[1]卸価格・月別（外国 計 3）'!AD45</f>
        <v>247503</v>
      </c>
      <c r="AD46" s="1191">
        <f>'[1]第9表_月別 卸売価格(成牛・規格別)_1和種'!AD45+'[1]第9表_月別 卸売価格(成牛・規格別)_2交雑種'!AD45+'[1]第9表_月別 卸売価格(成牛・規格別)_3乳牛'!AD45+'[1]卸価格・月別（外国 計 3）'!AE45</f>
        <v>222839.89999999997</v>
      </c>
      <c r="AE46" s="1191">
        <f>'[1]第9表_月別 卸売価格(成牛・規格別)_1和種'!AE45+'[1]第9表_月別 卸売価格(成牛・規格別)_2交雑種'!AE45+'[1]第9表_月別 卸売価格(成牛・規格別)_3乳牛'!AE45+'[1]卸価格・月別（外国 計 3）'!AF45</f>
        <v>201140.7</v>
      </c>
      <c r="AF46" s="1192">
        <f>'[1]第9表_月別 卸売価格(成牛・規格別)_1和種'!AF45+'[1]第9表_月別 卸売価格(成牛・規格別)_2交雑種'!AF45+'[1]第9表_月別 卸売価格(成牛・規格別)_3乳牛'!AF45+'[1]卸価格・月別（外国 計 3）'!AG45</f>
        <v>236263.09999999998</v>
      </c>
      <c r="AH46" s="203">
        <f>SUM(U46:AG46)</f>
        <v>2665769.2000000002</v>
      </c>
      <c r="AI46" s="320">
        <f t="shared" si="14"/>
        <v>2665769.2000000002</v>
      </c>
      <c r="AJ46" s="464">
        <v>2657614</v>
      </c>
      <c r="AK46" s="204">
        <f t="shared" si="15"/>
        <v>-8155.2000000001863</v>
      </c>
    </row>
    <row r="47" spans="1:37" ht="13.5" customHeight="1" x14ac:dyDescent="0.15">
      <c r="B47" s="1397"/>
      <c r="C47" s="1397"/>
      <c r="D47" s="335" t="s">
        <v>170</v>
      </c>
      <c r="E47" s="1101">
        <f>'[1]第9表_月別 卸売価格(成牛・規格別)_1和種'!E46+'[1]第9表_月別 卸売価格(成牛・規格別)_2交雑種'!E46+'[1]第9表_月別 卸売価格(成牛・規格別)_3乳牛'!E46+'[1]卸価格・月別（外国 計 3）'!E46</f>
        <v>157976476</v>
      </c>
      <c r="F47" s="1102">
        <f>'[1]第9表_月別 卸売価格(成牛・規格別)_1和種'!F46+'[1]第9表_月別 卸売価格(成牛・規格別)_2交雑種'!F46+'[1]第9表_月別 卸売価格(成牛・規格別)_3乳牛'!F46+'[1]卸価格・月別（外国 計 3）'!F46</f>
        <v>158081994</v>
      </c>
      <c r="G47" s="1102">
        <f>'[1]第9表_月別 卸売価格(成牛・規格別)_1和種'!G46+'[1]第9表_月別 卸売価格(成牛・規格別)_2交雑種'!G46+'[1]第9表_月別 卸売価格(成牛・規格別)_3乳牛'!G46+'[1]卸価格・月別（外国 計 3）'!G46</f>
        <v>200778450</v>
      </c>
      <c r="H47" s="1102">
        <f>'[1]第9表_月別 卸売価格(成牛・規格別)_1和種'!H46+'[1]第9表_月別 卸売価格(成牛・規格別)_2交雑種'!H46+'[1]第9表_月別 卸売価格(成牛・規格別)_3乳牛'!H46+'[1]卸価格・月別（外国 計 3）'!H46</f>
        <v>154757388</v>
      </c>
      <c r="I47" s="1102">
        <f>'[1]第9表_月別 卸売価格(成牛・規格別)_1和種'!I46+'[1]第9表_月別 卸売価格(成牛・規格別)_2交雑種'!I46+'[1]第9表_月別 卸売価格(成牛・規格別)_3乳牛'!I46+'[1]卸価格・月別（外国 計 3）'!I46</f>
        <v>139208396</v>
      </c>
      <c r="J47" s="1102">
        <f>'[1]第9表_月別 卸売価格(成牛・規格別)_1和種'!J46+'[1]第9表_月別 卸売価格(成牛・規格別)_2交雑種'!J46+'[1]第9表_月別 卸売価格(成牛・規格別)_3乳牛'!J46+'[1]卸価格・月別（外国 計 3）'!J46</f>
        <v>146769194</v>
      </c>
      <c r="K47" s="1102">
        <f>'[1]第9表_月別 卸売価格(成牛・規格別)_1和種'!K46+'[1]第9表_月別 卸売価格(成牛・規格別)_2交雑種'!K46+'[1]第9表_月別 卸売価格(成牛・規格別)_3乳牛'!K46+'[1]卸価格・月別（外国 計 3）'!K46</f>
        <v>175928273</v>
      </c>
      <c r="L47" s="1102">
        <f>'[1]第9表_月別 卸売価格(成牛・規格別)_1和種'!L46+'[1]第9表_月別 卸売価格(成牛・規格別)_2交雑種'!L46+'[1]第9表_月別 卸売価格(成牛・規格別)_3乳牛'!L46+'[1]卸価格・月別（外国 計 3）'!L46</f>
        <v>176101893</v>
      </c>
      <c r="M47" s="1102">
        <f>'[1]第9表_月別 卸売価格(成牛・規格別)_1和種'!M46+'[1]第9表_月別 卸売価格(成牛・規格別)_2交雑種'!M46+'[1]第9表_月別 卸売価格(成牛・規格別)_3乳牛'!M46+'[1]卸価格・月別（外国 計 3）'!M46</f>
        <v>192052682</v>
      </c>
      <c r="N47" s="1102">
        <f>'[1]第9表_月別 卸売価格(成牛・規格別)_1和種'!N46+'[1]第9表_月別 卸売価格(成牛・規格別)_2交雑種'!N46+'[1]第9表_月別 卸売価格(成牛・規格別)_3乳牛'!N46+'[1]卸価格・月別（外国 計 3）'!N46</f>
        <v>172610122</v>
      </c>
      <c r="O47" s="1102">
        <f>'[1]第9表_月別 卸売価格(成牛・規格別)_1和種'!O46+'[1]第9表_月別 卸売価格(成牛・規格別)_2交雑種'!O46+'[1]第9表_月別 卸売価格(成牛・規格別)_3乳牛'!O46+'[1]卸価格・月別（外国 計 3）'!O46</f>
        <v>154973124</v>
      </c>
      <c r="P47" s="1103">
        <f>'[1]第9表_月別 卸売価格(成牛・規格別)_1和種'!P46+'[1]第9表_月別 卸売価格(成牛・規格別)_2交雑種'!P46+'[1]第9表_月別 卸売価格(成牛・規格別)_3乳牛'!P46+'[1]卸価格・月別（外国 計 3）'!P46</f>
        <v>158506225</v>
      </c>
      <c r="R47" s="1397"/>
      <c r="S47" s="1397"/>
      <c r="T47" s="335" t="s">
        <v>170</v>
      </c>
      <c r="U47" s="1101">
        <f>'[1]第9表_月別 卸売価格(成牛・規格別)_1和種'!U46+'[1]第9表_月別 卸売価格(成牛・規格別)_2交雑種'!U46+'[1]第9表_月別 卸売価格(成牛・規格別)_3乳牛'!U46+'[1]卸価格・月別（外国 計 3）'!V46</f>
        <v>409106395</v>
      </c>
      <c r="V47" s="1102">
        <f>'[1]第9表_月別 卸売価格(成牛・規格別)_1和種'!V46+'[1]第9表_月別 卸売価格(成牛・規格別)_2交雑種'!V46+'[1]第9表_月別 卸売価格(成牛・規格別)_3乳牛'!V46+'[1]卸価格・月別（外国 計 3）'!W46</f>
        <v>356229426</v>
      </c>
      <c r="W47" s="1102">
        <f>'[1]第9表_月別 卸売価格(成牛・規格別)_1和種'!W46+'[1]第9表_月別 卸売価格(成牛・規格別)_2交雑種'!W46+'[1]第9表_月別 卸売価格(成牛・規格別)_3乳牛'!W46+'[1]卸価格・月別（外国 計 3）'!X46</f>
        <v>407385833</v>
      </c>
      <c r="X47" s="1102">
        <f>'[1]第9表_月別 卸売価格(成牛・規格別)_1和種'!X46+'[1]第9表_月別 卸売価格(成牛・規格別)_2交雑種'!X46+'[1]第9表_月別 卸売価格(成牛・規格別)_3乳牛'!X46+'[1]卸価格・月別（外国 計 3）'!Y46</f>
        <v>383093946</v>
      </c>
      <c r="Y47" s="1102">
        <f>'[1]第9表_月別 卸売価格(成牛・規格別)_1和種'!Y46+'[1]第9表_月別 卸売価格(成牛・規格別)_2交雑種'!Y46+'[1]第9表_月別 卸売価格(成牛・規格別)_3乳牛'!Y46+'[1]卸価格・月別（外国 計 3）'!Z46</f>
        <v>307594688</v>
      </c>
      <c r="Z47" s="1102">
        <f>'[1]第9表_月別 卸売価格(成牛・規格別)_1和種'!Z46+'[1]第9表_月別 卸売価格(成牛・規格別)_2交雑種'!Z46+'[1]第9表_月別 卸売価格(成牛・規格別)_3乳牛'!Z46+'[1]卸価格・月別（外国 計 3）'!AA46</f>
        <v>331210611</v>
      </c>
      <c r="AA47" s="1102">
        <f>'[1]第9表_月別 卸売価格(成牛・規格別)_1和種'!AA46+'[1]第9表_月別 卸売価格(成牛・規格別)_2交雑種'!AA46+'[1]第9表_月別 卸売価格(成牛・規格別)_3乳牛'!AA46+'[1]卸価格・月別（外国 計 3）'!AB46</f>
        <v>417834811</v>
      </c>
      <c r="AB47" s="1102">
        <f>'[1]第9表_月別 卸売価格(成牛・規格別)_1和種'!AB46+'[1]第9表_月別 卸売価格(成牛・規格別)_2交雑種'!AB46+'[1]第9表_月別 卸売価格(成牛・規格別)_3乳牛'!AB46+'[1]卸価格・月別（外国 計 3）'!AC46</f>
        <v>453444959</v>
      </c>
      <c r="AC47" s="1102">
        <f>'[1]第9表_月別 卸売価格(成牛・規格別)_1和種'!AC46+'[1]第9表_月別 卸売価格(成牛・規格別)_2交雑種'!AC46+'[1]第9表_月別 卸売価格(成牛・規格別)_3乳牛'!AC46+'[1]卸価格・月別（外国 計 3）'!AD46</f>
        <v>474329500</v>
      </c>
      <c r="AD47" s="1102">
        <f>'[1]第9表_月別 卸売価格(成牛・規格別)_1和種'!AD46+'[1]第9表_月別 卸売価格(成牛・規格別)_2交雑種'!AD46+'[1]第9表_月別 卸売価格(成牛・規格別)_3乳牛'!AD46+'[1]卸価格・月別（外国 計 3）'!AE46</f>
        <v>385695522</v>
      </c>
      <c r="AE47" s="1102">
        <f>'[1]第9表_月別 卸売価格(成牛・規格別)_1和種'!AE46+'[1]第9表_月別 卸売価格(成牛・規格別)_2交雑種'!AE46+'[1]第9表_月別 卸売価格(成牛・規格別)_3乳牛'!AE46+'[1]卸価格・月別（外国 計 3）'!AF46</f>
        <v>338360223</v>
      </c>
      <c r="AF47" s="1103">
        <f>'[1]第9表_月別 卸売価格(成牛・規格別)_1和種'!AF46+'[1]第9表_月別 卸売価格(成牛・規格別)_2交雑種'!AF46+'[1]第9表_月別 卸売価格(成牛・規格別)_3乳牛'!AF46+'[1]卸価格・月別（外国 計 3）'!AG46</f>
        <v>399817759</v>
      </c>
      <c r="AH47" s="203">
        <f>SUM(U47:AF47)</f>
        <v>4664103673</v>
      </c>
      <c r="AI47" s="320">
        <f t="shared" si="14"/>
        <v>4664103673</v>
      </c>
      <c r="AJ47" s="464">
        <v>3969620476</v>
      </c>
      <c r="AK47" s="204">
        <f t="shared" si="15"/>
        <v>-694483197</v>
      </c>
    </row>
    <row r="48" spans="1:37" ht="15.6" customHeight="1" x14ac:dyDescent="0.15">
      <c r="B48" s="1397"/>
      <c r="C48" s="1398"/>
      <c r="D48" s="337" t="s">
        <v>172</v>
      </c>
      <c r="E48" s="1104">
        <f t="shared" ref="E48:P48" si="20">IF(E46=0,0,E47/E46)</f>
        <v>1759.2701282676624</v>
      </c>
      <c r="F48" s="1105">
        <f t="shared" si="20"/>
        <v>1643.0231535710464</v>
      </c>
      <c r="G48" s="1105">
        <f t="shared" si="20"/>
        <v>1639.1696649220048</v>
      </c>
      <c r="H48" s="1105">
        <f t="shared" si="20"/>
        <v>1651.4536153102449</v>
      </c>
      <c r="I48" s="1105">
        <f t="shared" si="20"/>
        <v>1505.2843539886551</v>
      </c>
      <c r="J48" s="1105">
        <f t="shared" si="20"/>
        <v>1597.3191837161141</v>
      </c>
      <c r="K48" s="1105">
        <f t="shared" si="20"/>
        <v>1574.9928201179935</v>
      </c>
      <c r="L48" s="1105">
        <f t="shared" si="20"/>
        <v>1603.0335604804134</v>
      </c>
      <c r="M48" s="1105">
        <f t="shared" si="20"/>
        <v>1744.604401374226</v>
      </c>
      <c r="N48" s="1105">
        <f t="shared" si="20"/>
        <v>1584.1575364215557</v>
      </c>
      <c r="O48" s="1105">
        <f t="shared" si="20"/>
        <v>1527.2967776333439</v>
      </c>
      <c r="P48" s="1106">
        <f t="shared" si="20"/>
        <v>1546.5953309291308</v>
      </c>
      <c r="R48" s="1397"/>
      <c r="S48" s="1398"/>
      <c r="T48" s="337" t="s">
        <v>172</v>
      </c>
      <c r="U48" s="1104">
        <f>IF(U46=0,0,U47/U46)</f>
        <v>1889.0252855772799</v>
      </c>
      <c r="V48" s="1105">
        <f t="shared" ref="V48:AF48" si="21">IF(V46=0,0,V47/V46)</f>
        <v>1743.6337222819648</v>
      </c>
      <c r="W48" s="1105">
        <f t="shared" si="21"/>
        <v>1731.8955903571641</v>
      </c>
      <c r="X48" s="1105">
        <f t="shared" si="21"/>
        <v>1734.9601396685364</v>
      </c>
      <c r="Y48" s="1105">
        <f t="shared" si="21"/>
        <v>1608.4114048586787</v>
      </c>
      <c r="Z48" s="1105">
        <f t="shared" si="21"/>
        <v>1723.4180185074183</v>
      </c>
      <c r="AA48" s="1105">
        <f t="shared" si="21"/>
        <v>1708.4264487193798</v>
      </c>
      <c r="AB48" s="1105">
        <f t="shared" si="21"/>
        <v>1791.4299558705588</v>
      </c>
      <c r="AC48" s="1105">
        <f t="shared" si="21"/>
        <v>1916.4595984695136</v>
      </c>
      <c r="AD48" s="1105">
        <f t="shared" si="21"/>
        <v>1730.8189511842361</v>
      </c>
      <c r="AE48" s="1105">
        <f t="shared" si="21"/>
        <v>1682.206649375288</v>
      </c>
      <c r="AF48" s="1106">
        <f t="shared" si="21"/>
        <v>1692.2564674720684</v>
      </c>
      <c r="AH48" s="205">
        <f>IF(AH46=0,"－　　",AH47/AH46)</f>
        <v>1749.6277145823426</v>
      </c>
      <c r="AI48" s="320">
        <f t="shared" si="14"/>
        <v>1749.6277145823426</v>
      </c>
      <c r="AJ48" s="464"/>
      <c r="AK48" s="204"/>
    </row>
    <row r="49" spans="1:37" ht="13.5" customHeight="1" x14ac:dyDescent="0.15">
      <c r="B49" s="1397"/>
      <c r="C49" s="1396">
        <v>2</v>
      </c>
      <c r="D49" s="332" t="s">
        <v>171</v>
      </c>
      <c r="E49" s="1098">
        <f>'[1]第9表_月別 卸売価格(成牛・規格別)_1和種'!E48+'[1]第9表_月別 卸売価格(成牛・規格別)_2交雑種'!E48+'[1]第9表_月別 卸売価格(成牛・規格別)_3乳牛'!E48+'[1]卸価格・月別（外国 計 3）'!E48</f>
        <v>384</v>
      </c>
      <c r="F49" s="1099">
        <f>'[1]第9表_月別 卸売価格(成牛・規格別)_1和種'!F48+'[1]第9表_月別 卸売価格(成牛・規格別)_2交雑種'!F48+'[1]第9表_月別 卸売価格(成牛・規格別)_3乳牛'!F48+'[1]卸価格・月別（外国 計 3）'!F48</f>
        <v>362</v>
      </c>
      <c r="G49" s="1099">
        <f>'[1]第9表_月別 卸売価格(成牛・規格別)_1和種'!G48+'[1]第9表_月別 卸売価格(成牛・規格別)_2交雑種'!G48+'[1]第9表_月別 卸売価格(成牛・規格別)_3乳牛'!G48+'[1]卸価格・月別（外国 計 3）'!G48</f>
        <v>422</v>
      </c>
      <c r="H49" s="1099">
        <f>'[1]第9表_月別 卸売価格(成牛・規格別)_1和種'!H48+'[1]第9表_月別 卸売価格(成牛・規格別)_2交雑種'!H48+'[1]第9表_月別 卸売価格(成牛・規格別)_3乳牛'!H48+'[1]卸価格・月別（外国 計 3）'!H48</f>
        <v>360</v>
      </c>
      <c r="I49" s="1099">
        <f>'[1]第9表_月別 卸売価格(成牛・規格別)_1和種'!I48+'[1]第9表_月別 卸売価格(成牛・規格別)_2交雑種'!I48+'[1]第9表_月別 卸売価格(成牛・規格別)_3乳牛'!I48+'[1]卸価格・月別（外国 計 3）'!I48</f>
        <v>338</v>
      </c>
      <c r="J49" s="1099">
        <f>'[1]第9表_月別 卸売価格(成牛・規格別)_1和種'!J48+'[1]第9表_月別 卸売価格(成牛・規格別)_2交雑種'!J48+'[1]第9表_月別 卸売価格(成牛・規格別)_3乳牛'!J48+'[1]卸価格・月別（外国 計 3）'!J48</f>
        <v>400</v>
      </c>
      <c r="K49" s="1099">
        <f>'[1]第9表_月別 卸売価格(成牛・規格別)_1和種'!K48+'[1]第9表_月別 卸売価格(成牛・規格別)_2交雑種'!K48+'[1]第9表_月別 卸売価格(成牛・規格別)_3乳牛'!K48+'[1]卸価格・月別（外国 計 3）'!K48</f>
        <v>449</v>
      </c>
      <c r="L49" s="1099">
        <f>'[1]第9表_月別 卸売価格(成牛・規格別)_1和種'!L48+'[1]第9表_月別 卸売価格(成牛・規格別)_2交雑種'!L48+'[1]第9表_月別 卸売価格(成牛・規格別)_3乳牛'!L48+'[1]卸価格・月別（外国 計 3）'!L48</f>
        <v>457</v>
      </c>
      <c r="M49" s="1099">
        <f>'[1]第9表_月別 卸売価格(成牛・規格別)_1和種'!M48+'[1]第9表_月別 卸売価格(成牛・規格別)_2交雑種'!M48+'[1]第9表_月別 卸売価格(成牛・規格別)_3乳牛'!M48+'[1]卸価格・月別（外国 計 3）'!M48</f>
        <v>381</v>
      </c>
      <c r="N49" s="1099">
        <f>'[1]第9表_月別 卸売価格(成牛・規格別)_1和種'!N48+'[1]第9表_月別 卸売価格(成牛・規格別)_2交雑種'!N48+'[1]第9表_月別 卸売価格(成牛・規格別)_3乳牛'!N48+'[1]卸価格・月別（外国 計 3）'!N48</f>
        <v>378</v>
      </c>
      <c r="O49" s="1099">
        <f>'[1]第9表_月別 卸売価格(成牛・規格別)_1和種'!O48+'[1]第9表_月別 卸売価格(成牛・規格別)_2交雑種'!O48+'[1]第9表_月別 卸売価格(成牛・規格別)_3乳牛'!O48+'[1]卸価格・月別（外国 計 3）'!O48</f>
        <v>400</v>
      </c>
      <c r="P49" s="1100">
        <f>'[1]第9表_月別 卸売価格(成牛・規格別)_1和種'!P48+'[1]第9表_月別 卸売価格(成牛・規格別)_2交雑種'!P48+'[1]第9表_月別 卸売価格(成牛・規格別)_3乳牛'!P48+'[1]卸価格・月別（外国 計 3）'!P48</f>
        <v>464</v>
      </c>
      <c r="R49" s="1397"/>
      <c r="S49" s="1396">
        <v>2</v>
      </c>
      <c r="T49" s="332" t="s">
        <v>171</v>
      </c>
      <c r="U49" s="1098">
        <f>'[1]第9表_月別 卸売価格(成牛・規格別)_1和種'!U48+'[1]第9表_月別 卸売価格(成牛・規格別)_2交雑種'!U48+'[1]第9表_月別 卸売価格(成牛・規格別)_3乳牛'!U48+'[1]卸価格・月別（外国 計 3）'!V48</f>
        <v>708</v>
      </c>
      <c r="V49" s="1099">
        <f>'[1]第9表_月別 卸売価格(成牛・規格別)_1和種'!V48+'[1]第9表_月別 卸売価格(成牛・規格別)_2交雑種'!V48+'[1]第9表_月別 卸売価格(成牛・規格別)_3乳牛'!V48+'[1]卸価格・月別（外国 計 3）'!W48</f>
        <v>690</v>
      </c>
      <c r="W49" s="1099">
        <f>'[1]第9表_月別 卸売価格(成牛・規格別)_1和種'!W48+'[1]第9表_月別 卸売価格(成牛・規格別)_2交雑種'!W48+'[1]第9表_月別 卸売価格(成牛・規格別)_3乳牛'!W48+'[1]卸価格・月別（外国 計 3）'!X48</f>
        <v>734</v>
      </c>
      <c r="X49" s="1099">
        <f>'[1]第9表_月別 卸売価格(成牛・規格別)_1和種'!X48+'[1]第9表_月別 卸売価格(成牛・規格別)_2交雑種'!X48+'[1]第9表_月別 卸売価格(成牛・規格別)_3乳牛'!X48+'[1]卸価格・月別（外国 計 3）'!Y48</f>
        <v>680</v>
      </c>
      <c r="Y49" s="1099">
        <f>'[1]第9表_月別 卸売価格(成牛・規格別)_1和種'!Y48+'[1]第9表_月別 卸売価格(成牛・規格別)_2交雑種'!Y48+'[1]第9表_月別 卸売価格(成牛・規格別)_3乳牛'!Y48+'[1]卸価格・月別（外国 計 3）'!Z48</f>
        <v>635</v>
      </c>
      <c r="Z49" s="1099">
        <f>'[1]第9表_月別 卸売価格(成牛・規格別)_1和種'!Z48+'[1]第9表_月別 卸売価格(成牛・規格別)_2交雑種'!Z48+'[1]第9表_月別 卸売価格(成牛・規格別)_3乳牛'!Z48+'[1]卸価格・月別（外国 計 3）'!AA48</f>
        <v>718</v>
      </c>
      <c r="AA49" s="1099">
        <f>'[1]第9表_月別 卸売価格(成牛・規格別)_1和種'!AA48+'[1]第9表_月別 卸売価格(成牛・規格別)_2交雑種'!AA48+'[1]第9表_月別 卸売価格(成牛・規格別)_3乳牛'!AA48+'[1]卸価格・月別（外国 計 3）'!AB48</f>
        <v>833</v>
      </c>
      <c r="AB49" s="1099">
        <f>'[1]第9表_月別 卸売価格(成牛・規格別)_1和種'!AB48+'[1]第9表_月別 卸売価格(成牛・規格別)_2交雑種'!AB48+'[1]第9表_月別 卸売価格(成牛・規格別)_3乳牛'!AB48+'[1]卸価格・月別（外国 計 3）'!AC48</f>
        <v>771</v>
      </c>
      <c r="AC49" s="1099">
        <f>'[1]第9表_月別 卸売価格(成牛・規格別)_1和種'!AC48+'[1]第9表_月別 卸売価格(成牛・規格別)_2交雑種'!AC48+'[1]第9表_月別 卸売価格(成牛・規格別)_3乳牛'!AC48+'[1]卸価格・月別（外国 計 3）'!AD48</f>
        <v>632</v>
      </c>
      <c r="AD49" s="1099">
        <f>'[1]第9表_月別 卸売価格(成牛・規格別)_1和種'!AD48+'[1]第9表_月別 卸売価格(成牛・規格別)_2交雑種'!AD48+'[1]第9表_月別 卸売価格(成牛・規格別)_3乳牛'!AD48+'[1]卸価格・月別（外国 計 3）'!AE48</f>
        <v>691</v>
      </c>
      <c r="AE49" s="1099">
        <f>'[1]第9表_月別 卸売価格(成牛・規格別)_1和種'!AE48+'[1]第9表_月別 卸売価格(成牛・規格別)_2交雑種'!AE48+'[1]第9表_月別 卸売価格(成牛・規格別)_3乳牛'!AE48+'[1]卸価格・月別（外国 計 3）'!AF48</f>
        <v>767</v>
      </c>
      <c r="AF49" s="1100">
        <f>'[1]第9表_月別 卸売価格(成牛・規格別)_1和種'!AF48+'[1]第9表_月別 卸売価格(成牛・規格別)_2交雑種'!AF48+'[1]第9表_月別 卸売価格(成牛・規格別)_3乳牛'!AF48+'[1]卸価格・月別（外国 計 3）'!AG48</f>
        <v>838</v>
      </c>
      <c r="AH49" s="206">
        <f>SUM(U49:AG49)</f>
        <v>8697</v>
      </c>
      <c r="AI49" s="320">
        <f t="shared" si="14"/>
        <v>8697</v>
      </c>
      <c r="AJ49" s="464">
        <v>5936</v>
      </c>
      <c r="AK49" s="204">
        <f t="shared" si="15"/>
        <v>-2761</v>
      </c>
    </row>
    <row r="50" spans="1:37" ht="13.5" customHeight="1" x14ac:dyDescent="0.15">
      <c r="B50" s="1397"/>
      <c r="C50" s="1397"/>
      <c r="D50" s="335" t="s">
        <v>169</v>
      </c>
      <c r="E50" s="1190">
        <f>'[1]第9表_月別 卸売価格(成牛・規格別)_1和種'!E49+'[1]第9表_月別 卸売価格(成牛・規格別)_2交雑種'!E49+'[1]第9表_月別 卸売価格(成牛・規格別)_3乳牛'!E49+'[1]卸価格・月別（外国 計 3）'!E49</f>
        <v>156406.9</v>
      </c>
      <c r="F50" s="1191">
        <f>'[1]第9表_月別 卸売価格(成牛・規格別)_1和種'!F49+'[1]第9表_月別 卸売価格(成牛・規格別)_2交雑種'!F49+'[1]第9表_月別 卸売価格(成牛・規格別)_3乳牛'!F49+'[1]卸価格・月別（外国 計 3）'!F49</f>
        <v>143989.4</v>
      </c>
      <c r="G50" s="1191">
        <f>'[1]第9表_月別 卸売価格(成牛・規格別)_1和種'!G49+'[1]第9表_月別 卸売価格(成牛・規格別)_2交雑種'!G49+'[1]第9表_月別 卸売価格(成牛・規格別)_3乳牛'!G49+'[1]卸価格・月別（外国 計 3）'!G49</f>
        <v>166180.90000000002</v>
      </c>
      <c r="H50" s="1191">
        <f>'[1]第9表_月別 卸売価格(成牛・規格別)_1和種'!H49+'[1]第9表_月別 卸売価格(成牛・規格別)_2交雑種'!H49+'[1]第9表_月別 卸売価格(成牛・規格別)_3乳牛'!H49+'[1]卸価格・月別（外国 計 3）'!H49</f>
        <v>143621.29999999999</v>
      </c>
      <c r="I50" s="1191">
        <f>'[1]第9表_月別 卸売価格(成牛・規格別)_1和種'!I49+'[1]第9表_月別 卸売価格(成牛・規格別)_2交雑種'!I49+'[1]第9表_月別 卸売価格(成牛・規格別)_3乳牛'!I49+'[1]卸価格・月別（外国 計 3）'!I49</f>
        <v>136827.79999999999</v>
      </c>
      <c r="J50" s="1191">
        <f>'[1]第9表_月別 卸売価格(成牛・規格別)_1和種'!J49+'[1]第9表_月別 卸売価格(成牛・規格別)_2交雑種'!J49+'[1]第9表_月別 卸売価格(成牛・規格別)_3乳牛'!J49+'[1]卸価格・月別（外国 計 3）'!J49</f>
        <v>160427.69999999998</v>
      </c>
      <c r="K50" s="1191">
        <f>'[1]第9表_月別 卸売価格(成牛・規格別)_1和種'!K49+'[1]第9表_月別 卸売価格(成牛・規格別)_2交雑種'!K49+'[1]第9表_月別 卸売価格(成牛・規格別)_3乳牛'!K49+'[1]卸価格・月別（外国 計 3）'!K49</f>
        <v>184183.3</v>
      </c>
      <c r="L50" s="1191">
        <f>'[1]第9表_月別 卸売価格(成牛・規格別)_1和種'!L49+'[1]第9表_月別 卸売価格(成牛・規格別)_2交雑種'!L49+'[1]第9表_月別 卸売価格(成牛・規格別)_3乳牛'!L49+'[1]卸価格・月別（外国 計 3）'!L49</f>
        <v>190175.30000000002</v>
      </c>
      <c r="M50" s="1191">
        <f>'[1]第9表_月別 卸売価格(成牛・規格別)_1和種'!M49+'[1]第9表_月別 卸売価格(成牛・規格別)_2交雑種'!M49+'[1]第9表_月別 卸売価格(成牛・規格別)_3乳牛'!M49+'[1]卸価格・月別（外国 計 3）'!M49</f>
        <v>155899.20000000001</v>
      </c>
      <c r="N50" s="1191">
        <f>'[1]第9表_月別 卸売価格(成牛・規格別)_1和種'!N49+'[1]第9表_月別 卸売価格(成牛・規格別)_2交雑種'!N49+'[1]第9表_月別 卸売価格(成牛・規格別)_3乳牛'!N49+'[1]卸価格・月別（外国 計 3）'!N49</f>
        <v>153177.1</v>
      </c>
      <c r="O50" s="1191">
        <f>'[1]第9表_月別 卸売価格(成牛・規格別)_1和種'!O49+'[1]第9表_月別 卸売価格(成牛・規格別)_2交雑種'!O49+'[1]第9表_月別 卸売価格(成牛・規格別)_3乳牛'!O49+'[1]卸価格・月別（外国 計 3）'!O49</f>
        <v>165847.30000000002</v>
      </c>
      <c r="P50" s="1192">
        <f>'[1]第9表_月別 卸売価格(成牛・規格別)_1和種'!P49+'[1]第9表_月別 卸売価格(成牛・規格別)_2交雑種'!P49+'[1]第9表_月別 卸売価格(成牛・規格別)_3乳牛'!P49+'[1]卸価格・月別（外国 計 3）'!P49</f>
        <v>185695.59999999998</v>
      </c>
      <c r="R50" s="1397"/>
      <c r="S50" s="1397"/>
      <c r="T50" s="335" t="s">
        <v>169</v>
      </c>
      <c r="U50" s="1190">
        <f>'[1]第9表_月別 卸売価格(成牛・規格別)_1和種'!U49+'[1]第9表_月別 卸売価格(成牛・規格別)_2交雑種'!U49+'[1]第9表_月別 卸売価格(成牛・規格別)_3乳牛'!U49+'[1]卸価格・月別（外国 計 3）'!V49</f>
        <v>288043.59999999998</v>
      </c>
      <c r="V50" s="1191">
        <f>'[1]第9表_月別 卸売価格(成牛・規格別)_1和種'!V49+'[1]第9表_月別 卸売価格(成牛・規格別)_2交雑種'!V49+'[1]第9表_月別 卸売価格(成牛・規格別)_3乳牛'!V49+'[1]卸価格・月別（外国 計 3）'!W49</f>
        <v>279721.8</v>
      </c>
      <c r="W50" s="1191">
        <f>'[1]第9表_月別 卸売価格(成牛・規格別)_1和種'!W49+'[1]第9表_月別 卸売価格(成牛・規格別)_2交雑種'!W49+'[1]第9表_月別 卸売価格(成牛・規格別)_3乳牛'!W49+'[1]卸価格・月別（外国 計 3）'!X49</f>
        <v>291348.90000000002</v>
      </c>
      <c r="X50" s="1191">
        <f>'[1]第9表_月別 卸売価格(成牛・規格別)_1和種'!X49+'[1]第9表_月別 卸売価格(成牛・規格別)_2交雑種'!X49+'[1]第9表_月別 卸売価格(成牛・規格別)_3乳牛'!X49+'[1]卸価格・月別（外国 計 3）'!Y49</f>
        <v>271272.2</v>
      </c>
      <c r="Y50" s="1191">
        <f>'[1]第9表_月別 卸売価格(成牛・規格別)_1和種'!Y49+'[1]第9表_月別 卸売価格(成牛・規格別)_2交雑種'!Y49+'[1]第9表_月別 卸売価格(成牛・規格別)_3乳牛'!Y49+'[1]卸価格・月別（外国 計 3）'!Z49</f>
        <v>256440.8</v>
      </c>
      <c r="Z50" s="1191">
        <f>'[1]第9表_月別 卸売価格(成牛・規格別)_1和種'!Z49+'[1]第9表_月別 卸売価格(成牛・規格別)_2交雑種'!Z49+'[1]第9表_月別 卸売価格(成牛・規格別)_3乳牛'!Z49+'[1]卸価格・月別（外国 計 3）'!AA49</f>
        <v>287255.69999999995</v>
      </c>
      <c r="AA50" s="1191">
        <f>'[1]第9表_月別 卸売価格(成牛・規格別)_1和種'!AA49+'[1]第9表_月別 卸売価格(成牛・規格別)_2交雑種'!AA49+'[1]第9表_月別 卸売価格(成牛・規格別)_3乳牛'!AA49+'[1]卸価格・月別（外国 計 3）'!AB49</f>
        <v>341238.89999999997</v>
      </c>
      <c r="AB50" s="1191">
        <f>'[1]第9表_月別 卸売価格(成牛・規格別)_1和種'!AB49+'[1]第9表_月別 卸売価格(成牛・規格別)_2交雑種'!AB49+'[1]第9表_月別 卸売価格(成牛・規格別)_3乳牛'!AB49+'[1]卸価格・月別（外国 計 3）'!AC49</f>
        <v>323833.39999999997</v>
      </c>
      <c r="AC50" s="1191">
        <f>'[1]第9表_月別 卸売価格(成牛・規格別)_1和種'!AC49+'[1]第9表_月別 卸売価格(成牛・規格別)_2交雑種'!AC49+'[1]第9表_月別 卸売価格(成牛・規格別)_3乳牛'!AC49+'[1]卸価格・月別（外国 計 3）'!AD49</f>
        <v>261610.7</v>
      </c>
      <c r="AD50" s="1191">
        <f>'[1]第9表_月別 卸売価格(成牛・規格別)_1和種'!AD49+'[1]第9表_月別 卸売価格(成牛・規格別)_2交雑種'!AD49+'[1]第9表_月別 卸売価格(成牛・規格別)_3乳牛'!AD49+'[1]卸価格・月別（外国 計 3）'!AE49</f>
        <v>283834.89999999997</v>
      </c>
      <c r="AE50" s="1191">
        <f>'[1]第9表_月別 卸売価格(成牛・規格別)_1和種'!AE49+'[1]第9表_月別 卸売価格(成牛・規格別)_2交雑種'!AE49+'[1]第9表_月別 卸売価格(成牛・規格別)_3乳牛'!AE49+'[1]卸価格・月別（外国 計 3）'!AF49</f>
        <v>319115.89999999997</v>
      </c>
      <c r="AF50" s="1192">
        <f>'[1]第9表_月別 卸売価格(成牛・規格別)_1和種'!AF49+'[1]第9表_月別 卸売価格(成牛・規格別)_2交雑種'!AF49+'[1]第9表_月別 卸売価格(成牛・規格別)_3乳牛'!AF49+'[1]卸価格・月別（外国 計 3）'!AG49</f>
        <v>342193</v>
      </c>
      <c r="AH50" s="203">
        <f>SUM(U50:AG50)</f>
        <v>3545909.8</v>
      </c>
      <c r="AI50" s="320">
        <f t="shared" si="14"/>
        <v>3545909.8</v>
      </c>
      <c r="AJ50" s="464">
        <v>2409736.5</v>
      </c>
      <c r="AK50" s="204">
        <f t="shared" si="15"/>
        <v>-1136173.2999999998</v>
      </c>
    </row>
    <row r="51" spans="1:37" ht="13.5" customHeight="1" x14ac:dyDescent="0.15">
      <c r="B51" s="1397"/>
      <c r="C51" s="1397"/>
      <c r="D51" s="335" t="s">
        <v>170</v>
      </c>
      <c r="E51" s="1101">
        <f>'[1]第9表_月別 卸売価格(成牛・規格別)_1和種'!E50+'[1]第9表_月別 卸売価格(成牛・規格別)_2交雑種'!E50+'[1]第9表_月別 卸売価格(成牛・規格別)_3乳牛'!E50+'[1]卸価格・月別（外国 計 3）'!E50</f>
        <v>228970654</v>
      </c>
      <c r="F51" s="1102">
        <f>'[1]第9表_月別 卸売価格(成牛・規格別)_1和種'!F50+'[1]第9表_月別 卸売価格(成牛・規格別)_2交雑種'!F50+'[1]第9表_月別 卸売価格(成牛・規格別)_3乳牛'!F50+'[1]卸価格・月別（外国 計 3）'!F50</f>
        <v>198304869</v>
      </c>
      <c r="G51" s="1102">
        <f>'[1]第9表_月別 卸売価格(成牛・規格別)_1和種'!G50+'[1]第9表_月別 卸売価格(成牛・規格別)_2交雑種'!G50+'[1]第9表_月別 卸売価格(成牛・規格別)_3乳牛'!G50+'[1]卸価格・月別（外国 計 3）'!G50</f>
        <v>233270816</v>
      </c>
      <c r="H51" s="1102">
        <f>'[1]第9表_月別 卸売価格(成牛・規格別)_1和種'!H50+'[1]第9表_月別 卸売価格(成牛・規格別)_2交雑種'!H50+'[1]第9表_月別 卸売価格(成牛・規格別)_3乳牛'!H50+'[1]卸価格・月別（外国 計 3）'!H50</f>
        <v>200068559</v>
      </c>
      <c r="I51" s="1102">
        <f>'[1]第9表_月別 卸売価格(成牛・規格別)_1和種'!I50+'[1]第9表_月別 卸売価格(成牛・規格別)_2交雑種'!I50+'[1]第9表_月別 卸売価格(成牛・規格別)_3乳牛'!I50+'[1]卸価格・月別（外国 計 3）'!I50</f>
        <v>167708675</v>
      </c>
      <c r="J51" s="1102">
        <f>'[1]第9表_月別 卸売価格(成牛・規格別)_1和種'!J50+'[1]第9表_月別 卸売価格(成牛・規格別)_2交雑種'!J50+'[1]第9表_月別 卸売価格(成牛・規格別)_3乳牛'!J50+'[1]卸価格・月別（外国 計 3）'!J50</f>
        <v>213784868</v>
      </c>
      <c r="K51" s="1102">
        <f>'[1]第9表_月別 卸売価格(成牛・規格別)_1和種'!K50+'[1]第9表_月別 卸売価格(成牛・規格別)_2交雑種'!K50+'[1]第9表_月別 卸売価格(成牛・規格別)_3乳牛'!K50+'[1]卸価格・月別（外国 計 3）'!K50</f>
        <v>244816105</v>
      </c>
      <c r="L51" s="1102">
        <f>'[1]第9表_月別 卸売価格(成牛・規格別)_1和種'!L50+'[1]第9表_月別 卸売価格(成牛・規格別)_2交雑種'!L50+'[1]第9表_月別 卸売価格(成牛・規格別)_3乳牛'!L50+'[1]卸価格・月別（外国 計 3）'!L50</f>
        <v>262054108</v>
      </c>
      <c r="M51" s="1102">
        <f>'[1]第9表_月別 卸売価格(成牛・規格別)_1和種'!M50+'[1]第9表_月別 卸売価格(成牛・規格別)_2交雑種'!M50+'[1]第9表_月別 卸売価格(成牛・規格別)_3乳牛'!M50+'[1]卸価格・月別（外国 計 3）'!M50</f>
        <v>227113606</v>
      </c>
      <c r="N51" s="1102">
        <f>'[1]第9表_月別 卸売価格(成牛・規格別)_1和種'!N50+'[1]第9表_月別 卸売価格(成牛・規格別)_2交雑種'!N50+'[1]第9表_月別 卸売価格(成牛・規格別)_3乳牛'!N50+'[1]卸価格・月別（外国 計 3）'!N50</f>
        <v>214734528</v>
      </c>
      <c r="O51" s="1102">
        <f>'[1]第9表_月別 卸売価格(成牛・規格別)_1和種'!O50+'[1]第9表_月別 卸売価格(成牛・規格別)_2交雑種'!O50+'[1]第9表_月別 卸売価格(成牛・規格別)_3乳牛'!O50+'[1]卸価格・月別（外国 計 3）'!O50</f>
        <v>219061135</v>
      </c>
      <c r="P51" s="1103">
        <f>'[1]第9表_月別 卸売価格(成牛・規格別)_1和種'!P50+'[1]第9表_月別 卸売価格(成牛・規格別)_2交雑種'!P50+'[1]第9表_月別 卸売価格(成牛・規格別)_3乳牛'!P50+'[1]卸価格・月別（外国 計 3）'!P50</f>
        <v>244411043</v>
      </c>
      <c r="R51" s="1397"/>
      <c r="S51" s="1397"/>
      <c r="T51" s="335" t="s">
        <v>170</v>
      </c>
      <c r="U51" s="1101">
        <f>'[1]第9表_月別 卸売価格(成牛・規格別)_1和種'!U50+'[1]第9表_月別 卸売価格(成牛・規格別)_2交雑種'!U50+'[1]第9表_月別 卸売価格(成牛・規格別)_3乳牛'!U50+'[1]卸価格・月別（外国 計 3）'!V50</f>
        <v>422725871</v>
      </c>
      <c r="V51" s="1102">
        <f>'[1]第9表_月別 卸売価格(成牛・規格別)_1和種'!V50+'[1]第9表_月別 卸売価格(成牛・規格別)_2交雑種'!V50+'[1]第9表_月別 卸売価格(成牛・規格別)_3乳牛'!V50+'[1]卸価格・月別（外国 計 3）'!W50</f>
        <v>380862190</v>
      </c>
      <c r="W51" s="1102">
        <f>'[1]第9表_月別 卸売価格(成牛・規格別)_1和種'!W50+'[1]第9表_月別 卸売価格(成牛・規格別)_2交雑種'!W50+'[1]第9表_月別 卸売価格(成牛・規格別)_3乳牛'!W50+'[1]卸価格・月別（外国 計 3）'!X50</f>
        <v>404593870</v>
      </c>
      <c r="X51" s="1102">
        <f>'[1]第9表_月別 卸売価格(成牛・規格別)_1和種'!X50+'[1]第9表_月別 卸売価格(成牛・規格別)_2交雑種'!X50+'[1]第9表_月別 卸売価格(成牛・規格別)_3乳牛'!X50+'[1]卸価格・月別（外国 計 3）'!Y50</f>
        <v>382443199</v>
      </c>
      <c r="Y51" s="1102">
        <f>'[1]第9表_月別 卸売価格(成牛・規格別)_1和種'!Y50+'[1]第9表_月別 卸売価格(成牛・規格別)_2交雑種'!Y50+'[1]第9表_月別 卸売価格(成牛・規格別)_3乳牛'!Y50+'[1]卸価格・月別（外国 計 3）'!Z50</f>
        <v>317169423</v>
      </c>
      <c r="Z51" s="1102">
        <f>'[1]第9表_月別 卸売価格(成牛・規格別)_1和種'!Z50+'[1]第9表_月別 卸売価格(成牛・規格別)_2交雑種'!Z50+'[1]第9表_月別 卸売価格(成牛・規格別)_3乳牛'!Z50+'[1]卸価格・月別（外国 計 3）'!AA50</f>
        <v>381600792</v>
      </c>
      <c r="AA51" s="1102">
        <f>'[1]第9表_月別 卸売価格(成牛・規格別)_1和種'!AA50+'[1]第9表_月別 卸売価格(成牛・規格別)_2交雑種'!AA50+'[1]第9表_月別 卸売価格(成牛・規格別)_3乳牛'!AA50+'[1]卸価格・月別（外国 計 3）'!AB50</f>
        <v>461573620</v>
      </c>
      <c r="AB51" s="1102">
        <f>'[1]第9表_月別 卸売価格(成牛・規格別)_1和種'!AB50+'[1]第9表_月別 卸売価格(成牛・規格別)_2交雑種'!AB50+'[1]第9表_月別 卸売価格(成牛・規格別)_3乳牛'!AB50+'[1]卸価格・月別（外国 計 3）'!AC50</f>
        <v>456209340</v>
      </c>
      <c r="AC51" s="1102">
        <f>'[1]第9表_月別 卸売価格(成牛・規格別)_1和種'!AC50+'[1]第9表_月別 卸売価格(成牛・規格別)_2交雑種'!AC50+'[1]第9表_月別 卸売価格(成牛・規格別)_3乳牛'!AC50+'[1]卸価格・月別（外国 計 3）'!AD50</f>
        <v>387399157</v>
      </c>
      <c r="AD51" s="1102">
        <f>'[1]第9表_月別 卸売価格(成牛・規格別)_1和種'!AD50+'[1]第9表_月別 卸売価格(成牛・規格別)_2交雑種'!AD50+'[1]第9表_月別 卸売価格(成牛・規格別)_3乳牛'!AD50+'[1]卸価格・月別（外国 計 3）'!AE50</f>
        <v>403161142</v>
      </c>
      <c r="AE51" s="1102">
        <f>'[1]第9表_月別 卸売価格(成牛・規格別)_1和種'!AE50+'[1]第9表_月別 卸売価格(成牛・規格別)_2交雑種'!AE50+'[1]第9表_月別 卸売価格(成牛・規格別)_3乳牛'!AE50+'[1]卸価格・月別（外国 計 3）'!AF50</f>
        <v>423095607</v>
      </c>
      <c r="AF51" s="1103">
        <f>'[1]第9表_月別 卸売価格(成牛・規格別)_1和種'!AF50+'[1]第9表_月別 卸売価格(成牛・規格別)_2交雑種'!AF50+'[1]第9表_月別 卸売価格(成牛・規格別)_3乳牛'!AF50+'[1]卸価格・月別（外国 計 3）'!AG50</f>
        <v>450924611</v>
      </c>
      <c r="AH51" s="203">
        <f>SUM(U51:AF51)</f>
        <v>4871758822</v>
      </c>
      <c r="AI51" s="320">
        <f t="shared" si="14"/>
        <v>4871758822</v>
      </c>
      <c r="AJ51" s="464">
        <v>2469558911</v>
      </c>
      <c r="AK51" s="204">
        <f t="shared" si="15"/>
        <v>-2402199911</v>
      </c>
    </row>
    <row r="52" spans="1:37" ht="15.6" customHeight="1" x14ac:dyDescent="0.15">
      <c r="B52" s="1397"/>
      <c r="C52" s="1398"/>
      <c r="D52" s="337" t="s">
        <v>172</v>
      </c>
      <c r="E52" s="1104">
        <f t="shared" ref="E52:P52" si="22">IF(E50=0,0,E51/E50)</f>
        <v>1463.9421534471944</v>
      </c>
      <c r="F52" s="1105">
        <f t="shared" si="22"/>
        <v>1377.2185244191587</v>
      </c>
      <c r="G52" s="1105">
        <f t="shared" si="22"/>
        <v>1403.7161671407482</v>
      </c>
      <c r="H52" s="1105">
        <f t="shared" si="22"/>
        <v>1393.0284644408596</v>
      </c>
      <c r="I52" s="1105">
        <f t="shared" si="22"/>
        <v>1225.6915261372324</v>
      </c>
      <c r="J52" s="1105">
        <f t="shared" si="22"/>
        <v>1332.5932367041355</v>
      </c>
      <c r="K52" s="1105">
        <f t="shared" si="22"/>
        <v>1329.1981683464246</v>
      </c>
      <c r="L52" s="1105">
        <f t="shared" si="22"/>
        <v>1377.9607972223521</v>
      </c>
      <c r="M52" s="1105">
        <f t="shared" si="22"/>
        <v>1456.7977641963523</v>
      </c>
      <c r="N52" s="1105">
        <f t="shared" si="22"/>
        <v>1401.8709585179508</v>
      </c>
      <c r="O52" s="1105">
        <f t="shared" si="22"/>
        <v>1320.86042401655</v>
      </c>
      <c r="P52" s="1106">
        <f t="shared" si="22"/>
        <v>1316.1918914610794</v>
      </c>
      <c r="R52" s="1397"/>
      <c r="S52" s="1398"/>
      <c r="T52" s="337" t="s">
        <v>172</v>
      </c>
      <c r="U52" s="1104">
        <f>IF(U50=0,0,U51/U50)</f>
        <v>1467.575988496186</v>
      </c>
      <c r="V52" s="1105">
        <f t="shared" ref="V52:AF52" si="23">IF(V50=0,0,V51/V50)</f>
        <v>1361.5749290902604</v>
      </c>
      <c r="W52" s="1105">
        <f t="shared" si="23"/>
        <v>1388.6919428904655</v>
      </c>
      <c r="X52" s="1105">
        <f t="shared" si="23"/>
        <v>1409.8134604283077</v>
      </c>
      <c r="Y52" s="1105">
        <f t="shared" si="23"/>
        <v>1236.8134204853518</v>
      </c>
      <c r="Z52" s="1105">
        <f t="shared" si="23"/>
        <v>1328.4359265978014</v>
      </c>
      <c r="AA52" s="1105">
        <f t="shared" si="23"/>
        <v>1352.6406866274626</v>
      </c>
      <c r="AB52" s="1105">
        <f t="shared" si="23"/>
        <v>1408.7779086406777</v>
      </c>
      <c r="AC52" s="1105">
        <f t="shared" si="23"/>
        <v>1480.8230588427766</v>
      </c>
      <c r="AD52" s="1105">
        <f t="shared" si="23"/>
        <v>1420.4072226495052</v>
      </c>
      <c r="AE52" s="1105">
        <f t="shared" si="23"/>
        <v>1325.8368103876994</v>
      </c>
      <c r="AF52" s="1106">
        <f t="shared" si="23"/>
        <v>1317.7493724301783</v>
      </c>
      <c r="AH52" s="205">
        <f>IF(AH50=0,"－　　",AH51/AH50)</f>
        <v>1373.9094045765069</v>
      </c>
      <c r="AI52" s="320">
        <f t="shared" si="14"/>
        <v>1373.9094045765069</v>
      </c>
      <c r="AJ52" s="464"/>
      <c r="AK52" s="204"/>
    </row>
    <row r="53" spans="1:37" ht="13.5" customHeight="1" x14ac:dyDescent="0.15">
      <c r="B53" s="1397"/>
      <c r="C53" s="1396">
        <v>1</v>
      </c>
      <c r="D53" s="332" t="s">
        <v>171</v>
      </c>
      <c r="E53" s="1098">
        <f>'[1]第9表_月別 卸売価格(成牛・規格別)_1和種'!E52+'[1]第9表_月別 卸売価格(成牛・規格別)_2交雑種'!E52+'[1]第9表_月別 卸売価格(成牛・規格別)_3乳牛'!E52+'[1]卸価格・月別（外国 計 3）'!E52</f>
        <v>7</v>
      </c>
      <c r="F53" s="1099">
        <f>'[1]第9表_月別 卸売価格(成牛・規格別)_1和種'!F52+'[1]第9表_月別 卸売価格(成牛・規格別)_2交雑種'!F52+'[1]第9表_月別 卸売価格(成牛・規格別)_3乳牛'!F52+'[1]卸価格・月別（外国 計 3）'!F52</f>
        <v>6</v>
      </c>
      <c r="G53" s="1099">
        <f>'[1]第9表_月別 卸売価格(成牛・規格別)_1和種'!G52+'[1]第9表_月別 卸売価格(成牛・規格別)_2交雑種'!G52+'[1]第9表_月別 卸売価格(成牛・規格別)_3乳牛'!G52+'[1]卸価格・月別（外国 計 3）'!G52</f>
        <v>6</v>
      </c>
      <c r="H53" s="1099">
        <f>'[1]第9表_月別 卸売価格(成牛・規格別)_1和種'!H52+'[1]第9表_月別 卸売価格(成牛・規格別)_2交雑種'!H52+'[1]第9表_月別 卸売価格(成牛・規格別)_3乳牛'!H52+'[1]卸価格・月別（外国 計 3）'!H52</f>
        <v>2</v>
      </c>
      <c r="I53" s="1099">
        <f>'[1]第9表_月別 卸売価格(成牛・規格別)_1和種'!I52+'[1]第9表_月別 卸売価格(成牛・規格別)_2交雑種'!I52+'[1]第9表_月別 卸売価格(成牛・規格別)_3乳牛'!I52+'[1]卸価格・月別（外国 計 3）'!I52</f>
        <v>2</v>
      </c>
      <c r="J53" s="1099">
        <f>'[1]第9表_月別 卸売価格(成牛・規格別)_1和種'!J52+'[1]第9表_月別 卸売価格(成牛・規格別)_2交雑種'!J52+'[1]第9表_月別 卸売価格(成牛・規格別)_3乳牛'!J52+'[1]卸価格・月別（外国 計 3）'!J52</f>
        <v>8</v>
      </c>
      <c r="K53" s="1099">
        <f>'[1]第9表_月別 卸売価格(成牛・規格別)_1和種'!K52+'[1]第9表_月別 卸売価格(成牛・規格別)_2交雑種'!K52+'[1]第9表_月別 卸売価格(成牛・規格別)_3乳牛'!K52+'[1]卸価格・月別（外国 計 3）'!K52</f>
        <v>10</v>
      </c>
      <c r="L53" s="1099">
        <f>'[1]第9表_月別 卸売価格(成牛・規格別)_1和種'!L52+'[1]第9表_月別 卸売価格(成牛・規格別)_2交雑種'!L52+'[1]第9表_月別 卸売価格(成牛・規格別)_3乳牛'!L52+'[1]卸価格・月別（外国 計 3）'!L52</f>
        <v>3</v>
      </c>
      <c r="M53" s="1099">
        <f>'[1]第9表_月別 卸売価格(成牛・規格別)_1和種'!M52+'[1]第9表_月別 卸売価格(成牛・規格別)_2交雑種'!M52+'[1]第9表_月別 卸売価格(成牛・規格別)_3乳牛'!M52+'[1]卸価格・月別（外国 計 3）'!M52</f>
        <v>1</v>
      </c>
      <c r="N53" s="1099">
        <f>'[1]第9表_月別 卸売価格(成牛・規格別)_1和種'!N52+'[1]第9表_月別 卸売価格(成牛・規格別)_2交雑種'!N52+'[1]第9表_月別 卸売価格(成牛・規格別)_3乳牛'!N52+'[1]卸価格・月別（外国 計 3）'!N52</f>
        <v>4</v>
      </c>
      <c r="O53" s="1099">
        <f>'[1]第9表_月別 卸売価格(成牛・規格別)_1和種'!O52+'[1]第9表_月別 卸売価格(成牛・規格別)_2交雑種'!O52+'[1]第9表_月別 卸売価格(成牛・規格別)_3乳牛'!O52+'[1]卸価格・月別（外国 計 3）'!O52</f>
        <v>6</v>
      </c>
      <c r="P53" s="1100">
        <f>'[1]第9表_月別 卸売価格(成牛・規格別)_1和種'!P52+'[1]第9表_月別 卸売価格(成牛・規格別)_2交雑種'!P52+'[1]第9表_月別 卸売価格(成牛・規格別)_3乳牛'!P52+'[1]卸価格・月別（外国 計 3）'!P52</f>
        <v>16</v>
      </c>
      <c r="R53" s="1397"/>
      <c r="S53" s="1396">
        <v>1</v>
      </c>
      <c r="T53" s="332" t="s">
        <v>171</v>
      </c>
      <c r="U53" s="1098">
        <f>'[1]第9表_月別 卸売価格(成牛・規格別)_1和種'!U52+'[1]第9表_月別 卸売価格(成牛・規格別)_2交雑種'!U52+'[1]第9表_月別 卸売価格(成牛・規格別)_3乳牛'!U52+'[1]卸価格・月別（外国 計 3）'!V52</f>
        <v>113</v>
      </c>
      <c r="V53" s="1099">
        <f>'[1]第9表_月別 卸売価格(成牛・規格別)_1和種'!V52+'[1]第9表_月別 卸売価格(成牛・規格別)_2交雑種'!V52+'[1]第9表_月別 卸売価格(成牛・規格別)_3乳牛'!V52+'[1]卸価格・月別（外国 計 3）'!W52</f>
        <v>87</v>
      </c>
      <c r="W53" s="1099">
        <f>'[1]第9表_月別 卸売価格(成牛・規格別)_1和種'!W52+'[1]第9表_月別 卸売価格(成牛・規格別)_2交雑種'!W52+'[1]第9表_月別 卸売価格(成牛・規格別)_3乳牛'!W52+'[1]卸価格・月別（外国 計 3）'!X52</f>
        <v>123</v>
      </c>
      <c r="X53" s="1099">
        <f>'[1]第9表_月別 卸売価格(成牛・規格別)_1和種'!X52+'[1]第9表_月別 卸売価格(成牛・規格別)_2交雑種'!X52+'[1]第9表_月別 卸売価格(成牛・規格別)_3乳牛'!X52+'[1]卸価格・月別（外国 計 3）'!Y52</f>
        <v>70</v>
      </c>
      <c r="Y53" s="1099">
        <f>'[1]第9表_月別 卸売価格(成牛・規格別)_1和種'!Y52+'[1]第9表_月別 卸売価格(成牛・規格別)_2交雑種'!Y52+'[1]第9表_月別 卸売価格(成牛・規格別)_3乳牛'!Y52+'[1]卸価格・月別（外国 計 3）'!Z52</f>
        <v>128</v>
      </c>
      <c r="Z53" s="1099">
        <f>'[1]第9表_月別 卸売価格(成牛・規格別)_1和種'!Z52+'[1]第9表_月別 卸売価格(成牛・規格別)_2交雑種'!Z52+'[1]第9表_月別 卸売価格(成牛・規格別)_3乳牛'!Z52+'[1]卸価格・月別（外国 計 3）'!AA52</f>
        <v>130</v>
      </c>
      <c r="AA53" s="1099">
        <f>'[1]第9表_月別 卸売価格(成牛・規格別)_1和種'!AA52+'[1]第9表_月別 卸売価格(成牛・規格別)_2交雑種'!AA52+'[1]第9表_月別 卸売価格(成牛・規格別)_3乳牛'!AA52+'[1]卸価格・月別（外国 計 3）'!AB52</f>
        <v>133</v>
      </c>
      <c r="AB53" s="1099">
        <f>'[1]第9表_月別 卸売価格(成牛・規格別)_1和種'!AB52+'[1]第9表_月別 卸売価格(成牛・規格別)_2交雑種'!AB52+'[1]第9表_月別 卸売価格(成牛・規格別)_3乳牛'!AB52+'[1]卸価格・月別（外国 計 3）'!AC52</f>
        <v>78</v>
      </c>
      <c r="AC53" s="1099">
        <f>'[1]第9表_月別 卸売価格(成牛・規格別)_1和種'!AC52+'[1]第9表_月別 卸売価格(成牛・規格別)_2交雑種'!AC52+'[1]第9表_月別 卸売価格(成牛・規格別)_3乳牛'!AC52+'[1]卸価格・月別（外国 計 3）'!AD52</f>
        <v>55</v>
      </c>
      <c r="AD53" s="1099">
        <f>'[1]第9表_月別 卸売価格(成牛・規格別)_1和種'!AD52+'[1]第9表_月別 卸売価格(成牛・規格別)_2交雑種'!AD52+'[1]第9表_月別 卸売価格(成牛・規格別)_3乳牛'!AD52+'[1]卸価格・月別（外国 計 3）'!AE52</f>
        <v>97</v>
      </c>
      <c r="AE53" s="1099">
        <f>'[1]第9表_月別 卸売価格(成牛・規格別)_1和種'!AE52+'[1]第9表_月別 卸売価格(成牛・規格別)_2交雑種'!AE52+'[1]第9表_月別 卸売価格(成牛・規格別)_3乳牛'!AE52+'[1]卸価格・月別（外国 計 3）'!AF52</f>
        <v>117</v>
      </c>
      <c r="AF53" s="1100">
        <f>'[1]第9表_月別 卸売価格(成牛・規格別)_1和種'!AF52+'[1]第9表_月別 卸売価格(成牛・規格別)_2交雑種'!AF52+'[1]第9表_月別 卸売価格(成牛・規格別)_3乳牛'!AF52+'[1]卸価格・月別（外国 計 3）'!AG52</f>
        <v>167</v>
      </c>
      <c r="AH53" s="206">
        <f>SUM(U53:AG53)</f>
        <v>1298</v>
      </c>
      <c r="AI53" s="320">
        <f t="shared" si="14"/>
        <v>1298</v>
      </c>
      <c r="AJ53" s="464">
        <v>904</v>
      </c>
      <c r="AK53" s="204">
        <f t="shared" si="15"/>
        <v>-394</v>
      </c>
    </row>
    <row r="54" spans="1:37" ht="13.5" customHeight="1" x14ac:dyDescent="0.15">
      <c r="B54" s="1397"/>
      <c r="C54" s="1397"/>
      <c r="D54" s="335" t="s">
        <v>169</v>
      </c>
      <c r="E54" s="1190">
        <f>'[1]第9表_月別 卸売価格(成牛・規格別)_1和種'!E53+'[1]第9表_月別 卸売価格(成牛・規格別)_2交雑種'!E53+'[1]第9表_月別 卸売価格(成牛・規格別)_3乳牛'!E53+'[1]卸価格・月別（外国 計 3）'!E53</f>
        <v>2211.6999999999998</v>
      </c>
      <c r="F54" s="1191">
        <f>'[1]第9表_月別 卸売価格(成牛・規格別)_1和種'!F53+'[1]第9表_月別 卸売価格(成牛・規格別)_2交雑種'!F53+'[1]第9表_月別 卸売価格(成牛・規格別)_3乳牛'!F53+'[1]卸価格・月別（外国 計 3）'!F53</f>
        <v>2361.6</v>
      </c>
      <c r="G54" s="1191">
        <f>'[1]第9表_月別 卸売価格(成牛・規格別)_1和種'!G53+'[1]第9表_月別 卸売価格(成牛・規格別)_2交雑種'!G53+'[1]第9表_月別 卸売価格(成牛・規格別)_3乳牛'!G53+'[1]卸価格・月別（外国 計 3）'!G53</f>
        <v>1910.2</v>
      </c>
      <c r="H54" s="1191">
        <f>'[1]第9表_月別 卸売価格(成牛・規格別)_1和種'!H53+'[1]第9表_月別 卸売価格(成牛・規格別)_2交雑種'!H53+'[1]第9表_月別 卸売価格(成牛・規格別)_3乳牛'!H53+'[1]卸価格・月別（外国 計 3）'!H53</f>
        <v>680</v>
      </c>
      <c r="I54" s="1191">
        <f>'[1]第9表_月別 卸売価格(成牛・規格別)_1和種'!I53+'[1]第9表_月別 卸売価格(成牛・規格別)_2交雑種'!I53+'[1]第9表_月別 卸売価格(成牛・規格別)_3乳牛'!I53+'[1]卸価格・月別（外国 計 3）'!I53</f>
        <v>577.20000000000005</v>
      </c>
      <c r="J54" s="1191">
        <f>'[1]第9表_月別 卸売価格(成牛・規格別)_1和種'!J53+'[1]第9表_月別 卸売価格(成牛・規格別)_2交雑種'!J53+'[1]第9表_月別 卸売価格(成牛・規格別)_3乳牛'!J53+'[1]卸価格・月別（外国 計 3）'!J53</f>
        <v>2969.2</v>
      </c>
      <c r="K54" s="1191">
        <f>'[1]第9表_月別 卸売価格(成牛・規格別)_1和種'!K53+'[1]第9表_月別 卸売価格(成牛・規格別)_2交雑種'!K53+'[1]第9表_月別 卸売価格(成牛・規格別)_3乳牛'!K53+'[1]卸価格・月別（外国 計 3）'!K53</f>
        <v>3274.1000000000004</v>
      </c>
      <c r="L54" s="1191">
        <f>'[1]第9表_月別 卸売価格(成牛・規格別)_1和種'!L53+'[1]第9表_月別 卸売価格(成牛・規格別)_2交雑種'!L53+'[1]第9表_月別 卸売価格(成牛・規格別)_3乳牛'!L53+'[1]卸価格・月別（外国 計 3）'!L53</f>
        <v>1169.8</v>
      </c>
      <c r="M54" s="1191">
        <f>'[1]第9表_月別 卸売価格(成牛・規格別)_1和種'!M53+'[1]第9表_月別 卸売価格(成牛・規格別)_2交雑種'!M53+'[1]第9表_月別 卸売価格(成牛・規格別)_3乳牛'!M53+'[1]卸価格・月別（外国 計 3）'!M53</f>
        <v>389</v>
      </c>
      <c r="N54" s="1191">
        <f>'[1]第9表_月別 卸売価格(成牛・規格別)_1和種'!N53+'[1]第9表_月別 卸売価格(成牛・規格別)_2交雑種'!N53+'[1]第9表_月別 卸売価格(成牛・規格別)_3乳牛'!N53+'[1]卸価格・月別（外国 計 3）'!N53</f>
        <v>1182.5</v>
      </c>
      <c r="O54" s="1191">
        <f>'[1]第9表_月別 卸売価格(成牛・規格別)_1和種'!O53+'[1]第9表_月別 卸売価格(成牛・規格別)_2交雑種'!O53+'[1]第9表_月別 卸売価格(成牛・規格別)_3乳牛'!O53+'[1]卸価格・月別（外国 計 3）'!O53</f>
        <v>2141.5</v>
      </c>
      <c r="P54" s="1192">
        <f>'[1]第9表_月別 卸売価格(成牛・規格別)_1和種'!P53+'[1]第9表_月別 卸売価格(成牛・規格別)_2交雑種'!P53+'[1]第9表_月別 卸売価格(成牛・規格別)_3乳牛'!P53+'[1]卸価格・月別（外国 計 3）'!P53</f>
        <v>5870.2</v>
      </c>
      <c r="R54" s="1397"/>
      <c r="S54" s="1397"/>
      <c r="T54" s="335" t="s">
        <v>169</v>
      </c>
      <c r="U54" s="1190">
        <f>'[1]第9表_月別 卸売価格(成牛・規格別)_1和種'!U53+'[1]第9表_月別 卸売価格(成牛・規格別)_2交雑種'!U53+'[1]第9表_月別 卸売価格(成牛・規格別)_3乳牛'!U53+'[1]卸価格・月別（外国 計 3）'!V53</f>
        <v>32310.1</v>
      </c>
      <c r="V54" s="1191">
        <f>'[1]第9表_月別 卸売価格(成牛・規格別)_1和種'!V53+'[1]第9表_月別 卸売価格(成牛・規格別)_2交雑種'!V53+'[1]第9表_月別 卸売価格(成牛・規格別)_3乳牛'!V53+'[1]卸価格・月別（外国 計 3）'!W53</f>
        <v>25091.8</v>
      </c>
      <c r="W54" s="1191">
        <f>'[1]第9表_月別 卸売価格(成牛・規格別)_1和種'!W53+'[1]第9表_月別 卸売価格(成牛・規格別)_2交雑種'!W53+'[1]第9表_月別 卸売価格(成牛・規格別)_3乳牛'!W53+'[1]卸価格・月別（外国 計 3）'!X53</f>
        <v>33155.4</v>
      </c>
      <c r="X54" s="1191">
        <f>'[1]第9表_月別 卸売価格(成牛・規格別)_1和種'!X53+'[1]第9表_月別 卸売価格(成牛・規格別)_2交雑種'!X53+'[1]第9表_月別 卸売価格(成牛・規格別)_3乳牛'!X53+'[1]卸価格・月別（外国 計 3）'!Y53</f>
        <v>19933.199999999997</v>
      </c>
      <c r="Y54" s="1191">
        <f>'[1]第9表_月別 卸売価格(成牛・規格別)_1和種'!Y53+'[1]第9表_月別 卸売価格(成牛・規格別)_2交雑種'!Y53+'[1]第9表_月別 卸売価格(成牛・規格別)_3乳牛'!Y53+'[1]卸価格・月別（外国 計 3）'!Z53</f>
        <v>35073.200000000004</v>
      </c>
      <c r="Z54" s="1191">
        <f>'[1]第9表_月別 卸売価格(成牛・規格別)_1和種'!Z53+'[1]第9表_月別 卸売価格(成牛・規格別)_2交雑種'!Z53+'[1]第9表_月別 卸売価格(成牛・規格別)_3乳牛'!Z53+'[1]卸価格・月別（外国 計 3）'!AA53</f>
        <v>37648.800000000003</v>
      </c>
      <c r="AA54" s="1191">
        <f>'[1]第9表_月別 卸売価格(成牛・規格別)_1和種'!AA53+'[1]第9表_月別 卸売価格(成牛・規格別)_2交雑種'!AA53+'[1]第9表_月別 卸売価格(成牛・規格別)_3乳牛'!AA53+'[1]卸価格・月別（外国 計 3）'!AB53</f>
        <v>36915.5</v>
      </c>
      <c r="AB54" s="1191">
        <f>'[1]第9表_月別 卸売価格(成牛・規格別)_1和種'!AB53+'[1]第9表_月別 卸売価格(成牛・規格別)_2交雑種'!AB53+'[1]第9表_月別 卸売価格(成牛・規格別)_3乳牛'!AB53+'[1]卸価格・月別（外国 計 3）'!AC53</f>
        <v>22641.8</v>
      </c>
      <c r="AC54" s="1191">
        <f>'[1]第9表_月別 卸売価格(成牛・規格別)_1和種'!AC53+'[1]第9表_月別 卸売価格(成牛・規格別)_2交雑種'!AC53+'[1]第9表_月別 卸売価格(成牛・規格別)_3乳牛'!AC53+'[1]卸価格・月別（外国 計 3）'!AD53</f>
        <v>14621.800000000001</v>
      </c>
      <c r="AD54" s="1191">
        <f>'[1]第9表_月別 卸売価格(成牛・規格別)_1和種'!AD53+'[1]第9表_月別 卸売価格(成牛・規格別)_2交雑種'!AD53+'[1]第9表_月別 卸売価格(成牛・規格別)_3乳牛'!AD53+'[1]卸価格・月別（外国 計 3）'!AE53</f>
        <v>28297.100000000002</v>
      </c>
      <c r="AE54" s="1191">
        <f>'[1]第9表_月別 卸売価格(成牛・規格別)_1和種'!AE53+'[1]第9表_月別 卸売価格(成牛・規格別)_2交雑種'!AE53+'[1]第9表_月別 卸売価格(成牛・規格別)_3乳牛'!AE53+'[1]卸価格・月別（外国 計 3）'!AF53</f>
        <v>35667.700000000004</v>
      </c>
      <c r="AF54" s="1192">
        <f>'[1]第9表_月別 卸売価格(成牛・規格別)_1和種'!AF53+'[1]第9表_月別 卸売価格(成牛・規格別)_2交雑種'!AF53+'[1]第9表_月別 卸売価格(成牛・規格別)_3乳牛'!AF53+'[1]卸価格・月別（外国 計 3）'!AG53</f>
        <v>50849</v>
      </c>
      <c r="AH54" s="203">
        <f>SUM(U54:AG54)</f>
        <v>372205.39999999997</v>
      </c>
      <c r="AI54" s="320">
        <f t="shared" si="14"/>
        <v>372205.39999999997</v>
      </c>
      <c r="AJ54" s="464">
        <v>244862</v>
      </c>
      <c r="AK54" s="204">
        <f t="shared" si="15"/>
        <v>-127343.39999999997</v>
      </c>
    </row>
    <row r="55" spans="1:37" ht="13.5" customHeight="1" x14ac:dyDescent="0.15">
      <c r="B55" s="1397"/>
      <c r="C55" s="1397"/>
      <c r="D55" s="335" t="s">
        <v>170</v>
      </c>
      <c r="E55" s="1101">
        <f>'[1]第9表_月別 卸売価格(成牛・規格別)_1和種'!E54+'[1]第9表_月別 卸売価格(成牛・規格別)_2交雑種'!E54+'[1]第9表_月別 卸売価格(成牛・規格別)_3乳牛'!E54+'[1]卸価格・月別（外国 計 3）'!E54</f>
        <v>1633391</v>
      </c>
      <c r="F55" s="1102">
        <f>'[1]第9表_月別 卸売価格(成牛・規格別)_1和種'!F54+'[1]第9表_月別 卸売価格(成牛・規格別)_2交雑種'!F54+'[1]第9表_月別 卸売価格(成牛・規格別)_3乳牛'!F54+'[1]卸価格・月別（外国 計 3）'!F54</f>
        <v>1286402</v>
      </c>
      <c r="G55" s="1102">
        <f>'[1]第9表_月別 卸売価格(成牛・規格別)_1和種'!G54+'[1]第9表_月別 卸売価格(成牛・規格別)_2交雑種'!G54+'[1]第9表_月別 卸売価格(成牛・規格別)_3乳牛'!G54+'[1]卸価格・月別（外国 計 3）'!G54</f>
        <v>1504442</v>
      </c>
      <c r="H55" s="1102">
        <f>'[1]第9表_月別 卸売価格(成牛・規格別)_1和種'!H54+'[1]第9表_月別 卸売価格(成牛・規格別)_2交雑種'!H54+'[1]第9表_月別 卸売価格(成牛・規格別)_3乳牛'!H54+'[1]卸価格・月別（外国 計 3）'!H54</f>
        <v>658012</v>
      </c>
      <c r="I55" s="1102">
        <f>'[1]第9表_月別 卸売価格(成牛・規格別)_1和種'!I54+'[1]第9表_月別 卸売価格(成牛・規格別)_2交雑種'!I54+'[1]第9表_月別 卸売価格(成牛・規格別)_3乳牛'!I54+'[1]卸価格・月別（外国 計 3）'!I54</f>
        <v>385396</v>
      </c>
      <c r="J55" s="1102">
        <f>'[1]第9表_月別 卸売価格(成牛・規格別)_1和種'!J54+'[1]第9表_月別 卸売価格(成牛・規格別)_2交雑種'!J54+'[1]第9表_月別 卸売価格(成牛・規格別)_3乳牛'!J54+'[1]卸価格・月別（外国 計 3）'!J54</f>
        <v>1709430</v>
      </c>
      <c r="K55" s="1102">
        <f>'[1]第9表_月別 卸売価格(成牛・規格別)_1和種'!K54+'[1]第9表_月別 卸売価格(成牛・規格別)_2交雑種'!K54+'[1]第9表_月別 卸売価格(成牛・規格別)_3乳牛'!K54+'[1]卸価格・月別（外国 計 3）'!K54</f>
        <v>2558049</v>
      </c>
      <c r="L55" s="1102">
        <f>'[1]第9表_月別 卸売価格(成牛・規格別)_1和種'!L54+'[1]第9表_月別 卸売価格(成牛・規格別)_2交雑種'!L54+'[1]第9表_月別 卸売価格(成牛・規格別)_3乳牛'!L54+'[1]卸価格・月別（外国 計 3）'!L54</f>
        <v>794450</v>
      </c>
      <c r="M55" s="1102">
        <f>'[1]第9表_月別 卸売価格(成牛・規格別)_1和種'!M54+'[1]第9表_月別 卸売価格(成牛・規格別)_2交雑種'!M54+'[1]第9表_月別 卸売価格(成牛・規格別)_3乳牛'!M54+'[1]卸価格・月別（外国 計 3）'!M54</f>
        <v>168468</v>
      </c>
      <c r="N55" s="1102">
        <f>'[1]第9表_月別 卸売価格(成牛・規格別)_1和種'!N54+'[1]第9表_月別 卸売価格(成牛・規格別)_2交雑種'!N54+'[1]第9表_月別 卸売価格(成牛・規格別)_3乳牛'!N54+'[1]卸価格・月別（外国 計 3）'!N54</f>
        <v>1370668</v>
      </c>
      <c r="O55" s="1102">
        <f>'[1]第9表_月別 卸売価格(成牛・規格別)_1和種'!O54+'[1]第9表_月別 卸売価格(成牛・規格別)_2交雑種'!O54+'[1]第9表_月別 卸売価格(成牛・規格別)_3乳牛'!O54+'[1]卸価格・月別（外国 計 3）'!O54</f>
        <v>1667163</v>
      </c>
      <c r="P55" s="1103">
        <f>'[1]第9表_月別 卸売価格(成牛・規格別)_1和種'!P54+'[1]第9表_月別 卸売価格(成牛・規格別)_2交雑種'!P54+'[1]第9表_月別 卸売価格(成牛・規格別)_3乳牛'!P54+'[1]卸価格・月別（外国 計 3）'!P54</f>
        <v>3890642</v>
      </c>
      <c r="R55" s="1397"/>
      <c r="S55" s="1397"/>
      <c r="T55" s="335" t="s">
        <v>170</v>
      </c>
      <c r="U55" s="1101">
        <f>'[1]第9表_月別 卸売価格(成牛・規格別)_1和種'!U54+'[1]第9表_月別 卸売価格(成牛・規格別)_2交雑種'!U54+'[1]第9表_月別 卸売価格(成牛・規格別)_3乳牛'!U54+'[1]卸価格・月別（外国 計 3）'!V54</f>
        <v>20567799</v>
      </c>
      <c r="V55" s="1102">
        <f>'[1]第9表_月別 卸売価格(成牛・規格別)_1和種'!V54+'[1]第9表_月別 卸売価格(成牛・規格別)_2交雑種'!V54+'[1]第9表_月別 卸売価格(成牛・規格別)_3乳牛'!V54+'[1]卸価格・月別（外国 計 3）'!W54</f>
        <v>14364821</v>
      </c>
      <c r="W55" s="1102">
        <f>'[1]第9表_月別 卸売価格(成牛・規格別)_1和種'!W54+'[1]第9表_月別 卸売価格(成牛・規格別)_2交雑種'!W54+'[1]第9表_月別 卸売価格(成牛・規格別)_3乳牛'!W54+'[1]卸価格・月別（外国 計 3）'!X54</f>
        <v>23147234</v>
      </c>
      <c r="X55" s="1102">
        <f>'[1]第9表_月別 卸売価格(成牛・規格別)_1和種'!X54+'[1]第9表_月別 卸売価格(成牛・規格別)_2交雑種'!X54+'[1]第9表_月別 卸売価格(成牛・規格別)_3乳牛'!X54+'[1]卸価格・月別（外国 計 3）'!Y54</f>
        <v>14077106</v>
      </c>
      <c r="Y55" s="1102">
        <f>'[1]第9表_月別 卸売価格(成牛・規格別)_1和種'!Y54+'[1]第9表_月別 卸売価格(成牛・規格別)_2交雑種'!Y54+'[1]第9表_月別 卸売価格(成牛・規格別)_3乳牛'!Y54+'[1]卸価格・月別（外国 計 3）'!Z54</f>
        <v>19196947</v>
      </c>
      <c r="Z55" s="1102">
        <f>'[1]第9表_月別 卸売価格(成牛・規格別)_1和種'!Z54+'[1]第9表_月別 卸売価格(成牛・規格別)_2交雑種'!Z54+'[1]第9表_月別 卸売価格(成牛・規格別)_3乳牛'!Z54+'[1]卸価格・月別（外国 計 3）'!AA54</f>
        <v>21370193</v>
      </c>
      <c r="AA55" s="1102">
        <f>'[1]第9表_月別 卸売価格(成牛・規格別)_1和種'!AA54+'[1]第9表_月別 卸売価格(成牛・規格別)_2交雑種'!AA54+'[1]第9表_月別 卸売価格(成牛・規格別)_3乳牛'!AA54+'[1]卸価格・月別（外国 計 3）'!AB54</f>
        <v>21354352</v>
      </c>
      <c r="AB55" s="1102">
        <f>'[1]第9表_月別 卸売価格(成牛・規格別)_1和種'!AB54+'[1]第9表_月別 卸売価格(成牛・規格別)_2交雑種'!AB54+'[1]第9表_月別 卸売価格(成牛・規格別)_3乳牛'!AB54+'[1]卸価格・月別（外国 計 3）'!AC54</f>
        <v>13129532</v>
      </c>
      <c r="AC55" s="1102">
        <f>'[1]第9表_月別 卸売価格(成牛・規格別)_1和種'!AC54+'[1]第9表_月別 卸売価格(成牛・規格別)_2交雑種'!AC54+'[1]第9表_月別 卸売価格(成牛・規格別)_3乳牛'!AC54+'[1]卸価格・月別（外国 計 3）'!AD54</f>
        <v>7962123</v>
      </c>
      <c r="AD55" s="1102">
        <f>'[1]第9表_月別 卸売価格(成牛・規格別)_1和種'!AD54+'[1]第9表_月別 卸売価格(成牛・規格別)_2交雑種'!AD54+'[1]第9表_月別 卸売価格(成牛・規格別)_3乳牛'!AD54+'[1]卸価格・月別（外国 計 3）'!AE54</f>
        <v>17282092</v>
      </c>
      <c r="AE55" s="1102">
        <f>'[1]第9表_月別 卸売価格(成牛・規格別)_1和種'!AE54+'[1]第9表_月別 卸売価格(成牛・規格別)_2交雑種'!AE54+'[1]第9表_月別 卸売価格(成牛・規格別)_3乳牛'!AE54+'[1]卸価格・月別（外国 計 3）'!AF54</f>
        <v>20143323</v>
      </c>
      <c r="AF55" s="1103">
        <f>'[1]第9表_月別 卸売価格(成牛・規格別)_1和種'!AF54+'[1]第9表_月別 卸売価格(成牛・規格別)_2交雑種'!AF54+'[1]第9表_月別 卸売価格(成牛・規格別)_3乳牛'!AF54+'[1]卸価格・月別（外国 計 3）'!AG54</f>
        <v>29743501</v>
      </c>
      <c r="AH55" s="203">
        <f>SUM(U55:AF55)</f>
        <v>222339023</v>
      </c>
      <c r="AI55" s="320">
        <f t="shared" si="14"/>
        <v>222339023</v>
      </c>
      <c r="AJ55" s="464">
        <v>119948727</v>
      </c>
      <c r="AK55" s="204">
        <f t="shared" si="15"/>
        <v>-102390296</v>
      </c>
    </row>
    <row r="56" spans="1:37" ht="15.6" customHeight="1" x14ac:dyDescent="0.15">
      <c r="B56" s="1397"/>
      <c r="C56" s="1398"/>
      <c r="D56" s="337" t="s">
        <v>172</v>
      </c>
      <c r="E56" s="1104">
        <f t="shared" ref="E56:P56" si="24">IF(E54=0,0,E55/E54)</f>
        <v>738.52285572184303</v>
      </c>
      <c r="F56" s="1105">
        <f t="shared" si="24"/>
        <v>544.71629403794043</v>
      </c>
      <c r="G56" s="1105">
        <f t="shared" si="24"/>
        <v>787.58349911004086</v>
      </c>
      <c r="H56" s="1105">
        <f t="shared" si="24"/>
        <v>967.66470588235291</v>
      </c>
      <c r="I56" s="1105">
        <f t="shared" si="24"/>
        <v>667.69923769923764</v>
      </c>
      <c r="J56" s="1105">
        <f t="shared" si="24"/>
        <v>575.72073285733529</v>
      </c>
      <c r="K56" s="1105">
        <f t="shared" si="24"/>
        <v>781.29837207171431</v>
      </c>
      <c r="L56" s="1105">
        <f t="shared" si="24"/>
        <v>679.13318515985645</v>
      </c>
      <c r="M56" s="1105">
        <f t="shared" si="24"/>
        <v>433.07969151670949</v>
      </c>
      <c r="N56" s="1105">
        <f t="shared" si="24"/>
        <v>1159.1272727272728</v>
      </c>
      <c r="O56" s="1105">
        <f t="shared" si="24"/>
        <v>778.50245155264997</v>
      </c>
      <c r="P56" s="1106">
        <f t="shared" si="24"/>
        <v>662.77844025757213</v>
      </c>
      <c r="R56" s="1397"/>
      <c r="S56" s="1398"/>
      <c r="T56" s="337" t="s">
        <v>172</v>
      </c>
      <c r="U56" s="1104">
        <f>IF(U54=0,0,U55/U54)</f>
        <v>636.57491001265862</v>
      </c>
      <c r="V56" s="1105">
        <f t="shared" ref="V56:AF56" si="25">IF(V54=0,0,V55/V54)</f>
        <v>572.49065431734675</v>
      </c>
      <c r="W56" s="1105">
        <f t="shared" si="25"/>
        <v>698.14371113001198</v>
      </c>
      <c r="X56" s="1105">
        <f t="shared" si="25"/>
        <v>706.21405494351143</v>
      </c>
      <c r="Y56" s="1105">
        <f t="shared" si="25"/>
        <v>547.3394785762348</v>
      </c>
      <c r="Z56" s="1105">
        <f t="shared" si="25"/>
        <v>567.61949916066374</v>
      </c>
      <c r="AA56" s="1105">
        <f t="shared" si="25"/>
        <v>578.46573932359036</v>
      </c>
      <c r="AB56" s="1105">
        <f t="shared" si="25"/>
        <v>579.88022153715701</v>
      </c>
      <c r="AC56" s="1105">
        <f t="shared" si="25"/>
        <v>544.53781340190665</v>
      </c>
      <c r="AD56" s="1105">
        <f t="shared" si="25"/>
        <v>610.73721335401854</v>
      </c>
      <c r="AE56" s="1105">
        <f t="shared" si="25"/>
        <v>564.7497035132626</v>
      </c>
      <c r="AF56" s="1106">
        <f t="shared" si="25"/>
        <v>584.93777655411122</v>
      </c>
      <c r="AH56" s="205">
        <f>IF(AH54=0,"－　　",AH55/AH54)</f>
        <v>597.35571541949696</v>
      </c>
      <c r="AI56" s="320">
        <f t="shared" si="14"/>
        <v>597.35571541949696</v>
      </c>
      <c r="AJ56" s="464"/>
      <c r="AK56" s="204"/>
    </row>
    <row r="57" spans="1:37" ht="13.5" customHeight="1" x14ac:dyDescent="0.15">
      <c r="B57" s="1397"/>
      <c r="C57" s="1396" t="s">
        <v>14</v>
      </c>
      <c r="D57" s="332" t="s">
        <v>171</v>
      </c>
      <c r="E57" s="1098">
        <f t="shared" ref="E57:O59" si="26">E37+E41+E45+E49+E53</f>
        <v>681</v>
      </c>
      <c r="F57" s="1099">
        <f t="shared" si="26"/>
        <v>654</v>
      </c>
      <c r="G57" s="1099">
        <f t="shared" si="26"/>
        <v>778</v>
      </c>
      <c r="H57" s="1099">
        <f t="shared" si="26"/>
        <v>628</v>
      </c>
      <c r="I57" s="1099">
        <f t="shared" si="26"/>
        <v>614</v>
      </c>
      <c r="J57" s="1099">
        <f>J37+J41+J45+J49+J53</f>
        <v>685</v>
      </c>
      <c r="K57" s="1099">
        <f t="shared" si="26"/>
        <v>767</v>
      </c>
      <c r="L57" s="1099">
        <f t="shared" si="26"/>
        <v>793</v>
      </c>
      <c r="M57" s="1099">
        <f t="shared" si="26"/>
        <v>702</v>
      </c>
      <c r="N57" s="1099">
        <f t="shared" si="26"/>
        <v>698</v>
      </c>
      <c r="O57" s="1099">
        <f t="shared" si="26"/>
        <v>693</v>
      </c>
      <c r="P57" s="1100">
        <f>P37+P41+P45+P49+P53</f>
        <v>810</v>
      </c>
      <c r="R57" s="1397"/>
      <c r="S57" s="1396" t="s">
        <v>219</v>
      </c>
      <c r="T57" s="332" t="s">
        <v>171</v>
      </c>
      <c r="U57" s="1098">
        <f t="shared" ref="U57:AE59" si="27">U37+U41+U45+U49+U53</f>
        <v>2489</v>
      </c>
      <c r="V57" s="1099">
        <f t="shared" si="27"/>
        <v>2119</v>
      </c>
      <c r="W57" s="1099">
        <f t="shared" si="27"/>
        <v>2261</v>
      </c>
      <c r="X57" s="1099">
        <f t="shared" si="27"/>
        <v>2406</v>
      </c>
      <c r="Y57" s="1099">
        <f t="shared" si="27"/>
        <v>2056</v>
      </c>
      <c r="Z57" s="1099">
        <f t="shared" si="27"/>
        <v>2148</v>
      </c>
      <c r="AA57" s="1099">
        <f t="shared" si="27"/>
        <v>2372</v>
      </c>
      <c r="AB57" s="1099">
        <f t="shared" si="27"/>
        <v>2646</v>
      </c>
      <c r="AC57" s="1099">
        <f t="shared" si="27"/>
        <v>2378</v>
      </c>
      <c r="AD57" s="1099">
        <f t="shared" si="27"/>
        <v>2126</v>
      </c>
      <c r="AE57" s="1099">
        <f t="shared" si="27"/>
        <v>2105</v>
      </c>
      <c r="AF57" s="1100">
        <f>AF37+AF41+AF45+AF49+AF53</f>
        <v>2615</v>
      </c>
      <c r="AG57" s="345"/>
      <c r="AH57" s="206">
        <f>AH37+AH41+AH45+AH49+AH53</f>
        <v>27721</v>
      </c>
      <c r="AI57" s="320">
        <f t="shared" si="14"/>
        <v>27721</v>
      </c>
      <c r="AJ57" s="464">
        <v>17199</v>
      </c>
      <c r="AK57" s="204">
        <f t="shared" si="15"/>
        <v>-10522</v>
      </c>
    </row>
    <row r="58" spans="1:37" ht="13.5" customHeight="1" x14ac:dyDescent="0.15">
      <c r="B58" s="1397"/>
      <c r="C58" s="1397"/>
      <c r="D58" s="335" t="s">
        <v>169</v>
      </c>
      <c r="E58" s="1190">
        <f t="shared" si="26"/>
        <v>301766.3</v>
      </c>
      <c r="F58" s="1191">
        <f>F38+F42+F46+F50+F54</f>
        <v>284600.5</v>
      </c>
      <c r="G58" s="1191">
        <f t="shared" si="26"/>
        <v>332844.10000000003</v>
      </c>
      <c r="H58" s="1191">
        <f t="shared" si="26"/>
        <v>271065.90000000002</v>
      </c>
      <c r="I58" s="1191">
        <f t="shared" si="26"/>
        <v>267654.2</v>
      </c>
      <c r="J58" s="1191">
        <f>J38+J42+J46+J50+J54</f>
        <v>295363.99999999994</v>
      </c>
      <c r="K58" s="1191">
        <f t="shared" si="26"/>
        <v>332485.59999999998</v>
      </c>
      <c r="L58" s="1191">
        <f t="shared" si="26"/>
        <v>353108.7</v>
      </c>
      <c r="M58" s="1191">
        <f t="shared" si="26"/>
        <v>311386.40000000002</v>
      </c>
      <c r="N58" s="1191">
        <f t="shared" si="26"/>
        <v>305473.59999999998</v>
      </c>
      <c r="O58" s="1191">
        <f t="shared" si="26"/>
        <v>311709.7</v>
      </c>
      <c r="P58" s="1192">
        <f>P38+P42+P46+P50+P54</f>
        <v>353347.89999999997</v>
      </c>
      <c r="R58" s="1397"/>
      <c r="S58" s="1397"/>
      <c r="T58" s="335" t="s">
        <v>169</v>
      </c>
      <c r="U58" s="1190">
        <f t="shared" si="27"/>
        <v>1129855.6000000001</v>
      </c>
      <c r="V58" s="1191">
        <f t="shared" si="27"/>
        <v>945891.90000000014</v>
      </c>
      <c r="W58" s="1191">
        <f t="shared" si="27"/>
        <v>988638.8</v>
      </c>
      <c r="X58" s="1191">
        <f t="shared" si="27"/>
        <v>1094501.5</v>
      </c>
      <c r="Y58" s="1191">
        <f t="shared" si="27"/>
        <v>904840.39999999991</v>
      </c>
      <c r="Z58" s="1191">
        <f t="shared" si="27"/>
        <v>943316.2</v>
      </c>
      <c r="AA58" s="1191">
        <f t="shared" si="27"/>
        <v>1038320</v>
      </c>
      <c r="AB58" s="1191">
        <f t="shared" si="27"/>
        <v>1221555.5999999999</v>
      </c>
      <c r="AC58" s="1191">
        <f t="shared" si="27"/>
        <v>1107227.9000000001</v>
      </c>
      <c r="AD58" s="1191">
        <f t="shared" si="27"/>
        <v>958905.49999999988</v>
      </c>
      <c r="AE58" s="1191">
        <f t="shared" si="27"/>
        <v>950494.2</v>
      </c>
      <c r="AF58" s="1192">
        <f>AF38+AF42+AF46+AF50+AF54</f>
        <v>1168038.3000000003</v>
      </c>
      <c r="AG58" s="345"/>
      <c r="AH58" s="203">
        <f>AH38+AH42+AH46+AH50+AH54</f>
        <v>12451585.9</v>
      </c>
      <c r="AI58" s="320">
        <f t="shared" si="14"/>
        <v>12451585.9</v>
      </c>
      <c r="AJ58" s="464">
        <v>7228653</v>
      </c>
      <c r="AK58" s="204">
        <f t="shared" si="15"/>
        <v>-5222932.9000000004</v>
      </c>
    </row>
    <row r="59" spans="1:37" ht="13.5" customHeight="1" x14ac:dyDescent="0.15">
      <c r="B59" s="1397"/>
      <c r="C59" s="1397"/>
      <c r="D59" s="335" t="s">
        <v>170</v>
      </c>
      <c r="E59" s="1101">
        <f t="shared" si="26"/>
        <v>494574339</v>
      </c>
      <c r="F59" s="1102">
        <f t="shared" si="26"/>
        <v>436989807</v>
      </c>
      <c r="G59" s="1102">
        <f t="shared" si="26"/>
        <v>512695307</v>
      </c>
      <c r="H59" s="1102">
        <f t="shared" si="26"/>
        <v>419950636</v>
      </c>
      <c r="I59" s="1102">
        <f t="shared" si="26"/>
        <v>377443174</v>
      </c>
      <c r="J59" s="1102">
        <f t="shared" si="26"/>
        <v>437751471</v>
      </c>
      <c r="K59" s="1102">
        <f t="shared" si="26"/>
        <v>483551388</v>
      </c>
      <c r="L59" s="1102">
        <f t="shared" si="26"/>
        <v>540652259</v>
      </c>
      <c r="M59" s="1102">
        <f t="shared" si="26"/>
        <v>517491878</v>
      </c>
      <c r="N59" s="1102">
        <f t="shared" si="26"/>
        <v>467159152</v>
      </c>
      <c r="O59" s="1102">
        <f t="shared" si="26"/>
        <v>454428001</v>
      </c>
      <c r="P59" s="1103">
        <f>P39+P43+P47+P51+P55</f>
        <v>515437945</v>
      </c>
      <c r="R59" s="1397"/>
      <c r="S59" s="1397"/>
      <c r="T59" s="335" t="s">
        <v>170</v>
      </c>
      <c r="U59" s="1101">
        <f t="shared" si="27"/>
        <v>2432972492</v>
      </c>
      <c r="V59" s="1102">
        <f t="shared" si="27"/>
        <v>1811726515</v>
      </c>
      <c r="W59" s="1102">
        <f t="shared" si="27"/>
        <v>1888200760</v>
      </c>
      <c r="X59" s="1102">
        <f t="shared" si="27"/>
        <v>2287860810</v>
      </c>
      <c r="Y59" s="1102">
        <f t="shared" si="27"/>
        <v>1653488624</v>
      </c>
      <c r="Z59" s="1102">
        <f t="shared" si="27"/>
        <v>1775997606</v>
      </c>
      <c r="AA59" s="1102">
        <f t="shared" si="27"/>
        <v>1931928937</v>
      </c>
      <c r="AB59" s="1102">
        <f t="shared" si="27"/>
        <v>2566468354</v>
      </c>
      <c r="AC59" s="1102">
        <f t="shared" si="27"/>
        <v>2488769490</v>
      </c>
      <c r="AD59" s="1102">
        <f t="shared" si="27"/>
        <v>1873710675</v>
      </c>
      <c r="AE59" s="1102">
        <f t="shared" si="27"/>
        <v>1742572842</v>
      </c>
      <c r="AF59" s="1103">
        <f>AF39+AF43+AF47+AF51+AF55</f>
        <v>2200660564</v>
      </c>
      <c r="AG59" s="345"/>
      <c r="AH59" s="203">
        <f>AH39+AH43+AH47+AH51+AH55</f>
        <v>24654357669</v>
      </c>
      <c r="AI59" s="320">
        <f t="shared" si="14"/>
        <v>24654357669</v>
      </c>
      <c r="AJ59" s="464">
        <v>10547943273</v>
      </c>
      <c r="AK59" s="204">
        <f t="shared" si="15"/>
        <v>-14106414396</v>
      </c>
    </row>
    <row r="60" spans="1:37" ht="15.6" customHeight="1" x14ac:dyDescent="0.15">
      <c r="B60" s="1398"/>
      <c r="C60" s="1398"/>
      <c r="D60" s="337" t="s">
        <v>172</v>
      </c>
      <c r="E60" s="1104">
        <f t="shared" ref="E60:P60" si="28">IF(E58=0,0,E59/E58)</f>
        <v>1638.9316467743417</v>
      </c>
      <c r="F60" s="1105">
        <f t="shared" si="28"/>
        <v>1535.4498920416513</v>
      </c>
      <c r="G60" s="1105">
        <f t="shared" si="28"/>
        <v>1540.3466878337333</v>
      </c>
      <c r="H60" s="1105">
        <f t="shared" si="28"/>
        <v>1549.2566051281256</v>
      </c>
      <c r="I60" s="1105">
        <f t="shared" si="28"/>
        <v>1410.1896177978899</v>
      </c>
      <c r="J60" s="1105">
        <f t="shared" si="28"/>
        <v>1482.074562235073</v>
      </c>
      <c r="K60" s="1105">
        <f t="shared" si="28"/>
        <v>1454.3528742297412</v>
      </c>
      <c r="L60" s="1105">
        <f t="shared" si="28"/>
        <v>1531.1213204319236</v>
      </c>
      <c r="M60" s="1105">
        <f t="shared" si="28"/>
        <v>1661.8962099821956</v>
      </c>
      <c r="N60" s="1105">
        <f t="shared" si="28"/>
        <v>1529.2946820936409</v>
      </c>
      <c r="O60" s="1105">
        <f t="shared" si="28"/>
        <v>1457.8564638829012</v>
      </c>
      <c r="P60" s="1106">
        <f t="shared" si="28"/>
        <v>1458.7264987283072</v>
      </c>
      <c r="R60" s="1398"/>
      <c r="S60" s="1398"/>
      <c r="T60" s="337" t="s">
        <v>172</v>
      </c>
      <c r="U60" s="1104">
        <f>IF(U58=0,0,U59/U58)</f>
        <v>2153.3481729877694</v>
      </c>
      <c r="V60" s="1105">
        <f t="shared" ref="V60:AF60" si="29">IF(V58=0,0,V59/V58)</f>
        <v>1915.3631773355917</v>
      </c>
      <c r="W60" s="1105">
        <f t="shared" si="29"/>
        <v>1909.8995103166089</v>
      </c>
      <c r="X60" s="1105">
        <f t="shared" si="29"/>
        <v>2090.3222243185596</v>
      </c>
      <c r="Y60" s="1105">
        <f t="shared" si="29"/>
        <v>1827.3815183318518</v>
      </c>
      <c r="Z60" s="1105">
        <f t="shared" si="29"/>
        <v>1882.7171694920537</v>
      </c>
      <c r="AA60" s="1105">
        <f t="shared" si="29"/>
        <v>1860.6296103320749</v>
      </c>
      <c r="AB60" s="1105">
        <f t="shared" si="29"/>
        <v>2100.9836588690687</v>
      </c>
      <c r="AC60" s="1105">
        <f t="shared" si="29"/>
        <v>2247.7481736144832</v>
      </c>
      <c r="AD60" s="1105">
        <f t="shared" si="29"/>
        <v>1954.0097277573236</v>
      </c>
      <c r="AE60" s="1105">
        <f t="shared" si="29"/>
        <v>1833.3334827293004</v>
      </c>
      <c r="AF60" s="1106">
        <f t="shared" si="29"/>
        <v>1884.0654146358038</v>
      </c>
      <c r="AH60" s="205">
        <f>IF(AH58=0,"－　　",AH59/AH58)</f>
        <v>1980.0174746415232</v>
      </c>
      <c r="AI60" s="320">
        <f t="shared" si="14"/>
        <v>1980.0174746415232</v>
      </c>
    </row>
    <row r="61" spans="1:37" ht="8.1" customHeight="1" x14ac:dyDescent="0.15">
      <c r="B61" s="407"/>
      <c r="C61" s="407"/>
      <c r="D61" s="407"/>
      <c r="E61" s="407"/>
      <c r="F61" s="407"/>
      <c r="G61" s="407"/>
      <c r="H61" s="407"/>
      <c r="I61" s="407"/>
      <c r="J61" s="407"/>
      <c r="K61" s="407"/>
      <c r="L61" s="407"/>
      <c r="M61" s="407"/>
      <c r="N61" s="407"/>
      <c r="O61" s="407"/>
      <c r="P61" s="407"/>
      <c r="R61" s="407"/>
      <c r="S61" s="407"/>
      <c r="T61" s="407"/>
      <c r="U61" s="407"/>
      <c r="V61" s="407"/>
      <c r="W61" s="407"/>
      <c r="X61" s="407"/>
      <c r="Y61" s="407"/>
      <c r="Z61" s="407"/>
      <c r="AA61" s="407"/>
      <c r="AB61" s="407"/>
      <c r="AC61" s="407"/>
      <c r="AD61" s="407"/>
      <c r="AE61" s="407"/>
      <c r="AF61" s="407"/>
    </row>
    <row r="62" spans="1:37" ht="9.9499999999999993" customHeight="1" x14ac:dyDescent="0.15">
      <c r="B62" s="407"/>
      <c r="C62" s="407"/>
      <c r="D62" s="407"/>
      <c r="E62" s="345"/>
      <c r="F62" s="407"/>
      <c r="G62" s="407"/>
      <c r="H62" s="407"/>
      <c r="I62" s="407"/>
      <c r="J62" s="407"/>
      <c r="K62" s="407"/>
      <c r="L62" s="407"/>
      <c r="M62" s="407"/>
      <c r="N62" s="407"/>
      <c r="O62" s="407"/>
      <c r="P62" s="407"/>
      <c r="R62" s="407"/>
      <c r="S62" s="407"/>
      <c r="T62" s="407"/>
      <c r="U62" s="345"/>
      <c r="V62" s="407"/>
      <c r="W62" s="407"/>
      <c r="X62" s="407"/>
      <c r="Y62" s="407"/>
      <c r="Z62" s="407"/>
      <c r="AA62" s="407"/>
      <c r="AB62" s="407"/>
      <c r="AC62" s="407"/>
      <c r="AD62" s="407"/>
      <c r="AE62" s="407"/>
      <c r="AF62" s="407"/>
    </row>
    <row r="63" spans="1:37" x14ac:dyDescent="0.15">
      <c r="A63" s="1274" t="s">
        <v>558</v>
      </c>
      <c r="B63" s="1286"/>
      <c r="C63" s="1286"/>
      <c r="D63" s="1286"/>
      <c r="E63" s="1384"/>
      <c r="F63" s="1384"/>
      <c r="G63" s="1384"/>
      <c r="H63" s="1384"/>
      <c r="I63" s="1384"/>
      <c r="J63" s="1384"/>
      <c r="K63" s="1384"/>
      <c r="L63" s="1384"/>
      <c r="M63" s="1384"/>
      <c r="N63" s="1384"/>
      <c r="O63" s="1384"/>
      <c r="P63" s="1384"/>
      <c r="Q63" s="1243"/>
      <c r="R63" s="1274" t="s">
        <v>559</v>
      </c>
      <c r="S63" s="1384"/>
      <c r="T63" s="1384"/>
      <c r="U63" s="1384"/>
      <c r="V63" s="1384"/>
      <c r="W63" s="1384"/>
      <c r="X63" s="1384"/>
      <c r="Y63" s="1384"/>
      <c r="Z63" s="1384"/>
      <c r="AA63" s="1384"/>
      <c r="AB63" s="1384"/>
      <c r="AC63" s="1384"/>
      <c r="AD63" s="1384"/>
      <c r="AE63" s="1384"/>
      <c r="AF63" s="1384"/>
    </row>
    <row r="65" spans="24:24" x14ac:dyDescent="0.15">
      <c r="X65" s="345"/>
    </row>
    <row r="66" spans="24:24" x14ac:dyDescent="0.15">
      <c r="X66" s="345"/>
    </row>
  </sheetData>
  <mergeCells count="85">
    <mergeCell ref="AH35:AH36"/>
    <mergeCell ref="AF35:AF36"/>
    <mergeCell ref="R37:R60"/>
    <mergeCell ref="S37:S40"/>
    <mergeCell ref="S41:S44"/>
    <mergeCell ref="S45:S48"/>
    <mergeCell ref="S49:S52"/>
    <mergeCell ref="S53:S56"/>
    <mergeCell ref="S57:S60"/>
    <mergeCell ref="AB35:AB36"/>
    <mergeCell ref="AD35:AD36"/>
    <mergeCell ref="AE35:AE36"/>
    <mergeCell ref="X35:X36"/>
    <mergeCell ref="Y35:Y36"/>
    <mergeCell ref="Z35:Z36"/>
    <mergeCell ref="AA35:AA36"/>
    <mergeCell ref="R35:T36"/>
    <mergeCell ref="U35:U36"/>
    <mergeCell ref="V35:V36"/>
    <mergeCell ref="W35:W36"/>
    <mergeCell ref="AC35:AC36"/>
    <mergeCell ref="R10:R33"/>
    <mergeCell ref="S10:S13"/>
    <mergeCell ref="S14:S17"/>
    <mergeCell ref="S18:S21"/>
    <mergeCell ref="S22:S25"/>
    <mergeCell ref="S26:S29"/>
    <mergeCell ref="S30:S33"/>
    <mergeCell ref="AE7:AF7"/>
    <mergeCell ref="R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I8:I9"/>
    <mergeCell ref="P8:P9"/>
    <mergeCell ref="C26:C29"/>
    <mergeCell ref="B8:D9"/>
    <mergeCell ref="C10:C13"/>
    <mergeCell ref="C14:C17"/>
    <mergeCell ref="C18:C21"/>
    <mergeCell ref="J8:J9"/>
    <mergeCell ref="K8:K9"/>
    <mergeCell ref="L8:L9"/>
    <mergeCell ref="M8:M9"/>
    <mergeCell ref="A63:P63"/>
    <mergeCell ref="R63:AF63"/>
    <mergeCell ref="C57:C60"/>
    <mergeCell ref="C22:C25"/>
    <mergeCell ref="E8:E9"/>
    <mergeCell ref="F8:F9"/>
    <mergeCell ref="C30:C33"/>
    <mergeCell ref="P35:P36"/>
    <mergeCell ref="L35:L36"/>
    <mergeCell ref="M35:M36"/>
    <mergeCell ref="N35:N36"/>
    <mergeCell ref="O35:O36"/>
    <mergeCell ref="H35:H36"/>
    <mergeCell ref="G8:G9"/>
    <mergeCell ref="H8:H9"/>
    <mergeCell ref="N8:N9"/>
    <mergeCell ref="O7:P7"/>
    <mergeCell ref="B37:B60"/>
    <mergeCell ref="C37:C40"/>
    <mergeCell ref="C41:C44"/>
    <mergeCell ref="C45:C48"/>
    <mergeCell ref="C49:C52"/>
    <mergeCell ref="C53:C56"/>
    <mergeCell ref="I35:I36"/>
    <mergeCell ref="J35:J36"/>
    <mergeCell ref="K35:K36"/>
    <mergeCell ref="O8:O9"/>
    <mergeCell ref="B35:D36"/>
    <mergeCell ref="E35:E36"/>
    <mergeCell ref="F35:F36"/>
    <mergeCell ref="G35:G36"/>
    <mergeCell ref="B10:B33"/>
  </mergeCells>
  <phoneticPr fontId="2"/>
  <pageMargins left="0" right="0" top="0" bottom="0" header="0" footer="0"/>
  <pageSetup paperSize="9" scale="83" orientation="portrait" r:id="rId1"/>
  <headerFooter alignWithMargins="0"/>
  <colBreaks count="1" manualBreakCount="1">
    <brk id="16" max="61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0000"/>
  </sheetPr>
  <dimension ref="A1:AL96"/>
  <sheetViews>
    <sheetView showGridLines="0" view="pageBreakPreview" topLeftCell="A58" zoomScaleNormal="100" zoomScaleSheetLayoutView="100" workbookViewId="0">
      <pane xSplit="4" topLeftCell="E1" activePane="topRight" state="frozen"/>
      <selection activeCell="D18" sqref="D18"/>
      <selection pane="topRight" activeCell="O81" sqref="O81"/>
    </sheetView>
  </sheetViews>
  <sheetFormatPr defaultRowHeight="13.5" x14ac:dyDescent="0.15"/>
  <cols>
    <col min="1" max="1" width="1.375" style="126" customWidth="1"/>
    <col min="2" max="2" width="4.125" style="126" customWidth="1"/>
    <col min="3" max="3" width="2.75" style="126" customWidth="1"/>
    <col min="4" max="4" width="10.5" style="126" customWidth="1"/>
    <col min="5" max="11" width="8.125" style="126" customWidth="1"/>
    <col min="12" max="13" width="8.125" style="320" customWidth="1"/>
    <col min="14" max="14" width="1.75" style="126" customWidth="1"/>
    <col min="15" max="15" width="8" style="126" customWidth="1"/>
    <col min="16" max="16" width="8.5" style="126" customWidth="1"/>
    <col min="17" max="26" width="8" style="126" customWidth="1"/>
    <col min="27" max="27" width="13.625" style="126" bestFit="1" customWidth="1"/>
    <col min="28" max="28" width="10.25" style="126" customWidth="1"/>
    <col min="29" max="16384" width="9" style="126"/>
  </cols>
  <sheetData>
    <row r="1" spans="1:38" ht="24.95" customHeight="1" x14ac:dyDescent="0.15"/>
    <row r="2" spans="1:38" ht="18" customHeight="1" x14ac:dyDescent="0.2">
      <c r="B2" s="279" t="s">
        <v>295</v>
      </c>
      <c r="C2" s="279"/>
    </row>
    <row r="3" spans="1:38" ht="3" customHeight="1" x14ac:dyDescent="0.2">
      <c r="B3" s="279"/>
      <c r="C3" s="279"/>
    </row>
    <row r="4" spans="1:38" ht="21.75" customHeight="1" x14ac:dyDescent="0.2">
      <c r="B4" s="280"/>
      <c r="C4" s="280"/>
      <c r="D4" s="279" t="s">
        <v>297</v>
      </c>
      <c r="E4" s="279"/>
      <c r="F4" s="279"/>
      <c r="G4" s="279"/>
      <c r="H4" s="279"/>
      <c r="I4" s="279"/>
      <c r="J4" s="279"/>
      <c r="K4" s="279"/>
      <c r="L4" s="321"/>
      <c r="M4" s="321"/>
      <c r="N4" s="279"/>
      <c r="O4" s="322"/>
      <c r="P4" s="322"/>
      <c r="Q4" s="322"/>
      <c r="R4" s="322"/>
      <c r="S4" s="322"/>
      <c r="T4" s="322"/>
      <c r="U4" s="322"/>
      <c r="V4" s="322"/>
      <c r="W4" s="323"/>
      <c r="X4" s="323"/>
      <c r="Y4" s="322"/>
      <c r="Z4" s="322"/>
    </row>
    <row r="5" spans="1:38" ht="3" customHeight="1" x14ac:dyDescent="0.2">
      <c r="A5" s="324"/>
      <c r="B5" s="195"/>
      <c r="C5" s="195"/>
      <c r="D5" s="325"/>
      <c r="E5" s="326"/>
      <c r="F5" s="326"/>
      <c r="G5" s="326"/>
      <c r="H5" s="326"/>
      <c r="I5" s="326"/>
      <c r="J5" s="326"/>
      <c r="K5" s="326"/>
      <c r="L5" s="327"/>
      <c r="M5" s="327"/>
      <c r="N5" s="326"/>
      <c r="O5" s="195"/>
      <c r="P5" s="195"/>
      <c r="Q5" s="195"/>
      <c r="R5" s="195"/>
      <c r="S5" s="195"/>
      <c r="T5" s="195" t="s">
        <v>316</v>
      </c>
      <c r="U5" s="195"/>
      <c r="V5" s="195"/>
      <c r="W5" s="195"/>
      <c r="X5" s="195"/>
      <c r="Y5" s="1325"/>
      <c r="Z5" s="1336"/>
      <c r="AA5" s="324"/>
      <c r="AB5" s="324"/>
      <c r="AC5" s="324"/>
    </row>
    <row r="6" spans="1:38" ht="13.5" customHeight="1" x14ac:dyDescent="0.15">
      <c r="A6" s="324"/>
      <c r="B6" s="1399"/>
      <c r="C6" s="1400"/>
      <c r="D6" s="1401"/>
      <c r="E6" s="329" t="s">
        <v>501</v>
      </c>
      <c r="F6" s="329" t="s">
        <v>502</v>
      </c>
      <c r="G6" s="328" t="s">
        <v>503</v>
      </c>
      <c r="H6" s="328" t="s">
        <v>504</v>
      </c>
      <c r="I6" s="403" t="s">
        <v>505</v>
      </c>
      <c r="J6" s="406" t="s">
        <v>506</v>
      </c>
      <c r="K6" s="658" t="s">
        <v>517</v>
      </c>
      <c r="L6" s="415" t="s">
        <v>518</v>
      </c>
      <c r="M6" s="330" t="s">
        <v>519</v>
      </c>
      <c r="N6" s="331"/>
      <c r="O6" s="730" t="s">
        <v>224</v>
      </c>
      <c r="P6" s="731" t="s">
        <v>225</v>
      </c>
      <c r="Q6" s="731" t="s">
        <v>87</v>
      </c>
      <c r="R6" s="731" t="s">
        <v>88</v>
      </c>
      <c r="S6" s="731" t="s">
        <v>89</v>
      </c>
      <c r="T6" s="731" t="s">
        <v>90</v>
      </c>
      <c r="U6" s="731" t="s">
        <v>91</v>
      </c>
      <c r="V6" s="731" t="s">
        <v>92</v>
      </c>
      <c r="W6" s="731" t="s">
        <v>93</v>
      </c>
      <c r="X6" s="731" t="s">
        <v>226</v>
      </c>
      <c r="Y6" s="731" t="s">
        <v>227</v>
      </c>
      <c r="Z6" s="349" t="s">
        <v>228</v>
      </c>
      <c r="AA6" s="324"/>
      <c r="AB6" s="324"/>
      <c r="AC6" s="324"/>
    </row>
    <row r="7" spans="1:38" ht="11.1" customHeight="1" x14ac:dyDescent="0.15">
      <c r="A7" s="324"/>
      <c r="B7" s="1452" t="s">
        <v>28</v>
      </c>
      <c r="C7" s="1449" t="s">
        <v>43</v>
      </c>
      <c r="D7" s="332" t="s">
        <v>171</v>
      </c>
      <c r="E7" s="1108">
        <v>18</v>
      </c>
      <c r="F7" s="1109">
        <v>38</v>
      </c>
      <c r="G7" s="1108">
        <v>87</v>
      </c>
      <c r="H7" s="1108">
        <v>53</v>
      </c>
      <c r="I7" s="1110">
        <v>65</v>
      </c>
      <c r="J7" s="1108">
        <v>133</v>
      </c>
      <c r="K7" s="1108">
        <v>86</v>
      </c>
      <c r="L7" s="1111">
        <v>225</v>
      </c>
      <c r="M7" s="1112">
        <f>SUM(O7:Z7)</f>
        <v>112</v>
      </c>
      <c r="N7" s="333"/>
      <c r="O7" s="1113">
        <v>27</v>
      </c>
      <c r="P7" s="1114">
        <v>6</v>
      </c>
      <c r="Q7" s="1115">
        <v>7</v>
      </c>
      <c r="R7" s="1115">
        <v>5</v>
      </c>
      <c r="S7" s="1115">
        <v>7</v>
      </c>
      <c r="T7" s="1115">
        <v>12</v>
      </c>
      <c r="U7" s="1114">
        <v>5</v>
      </c>
      <c r="V7" s="1116">
        <v>7</v>
      </c>
      <c r="W7" s="1117">
        <v>10</v>
      </c>
      <c r="X7" s="1117">
        <v>10</v>
      </c>
      <c r="Y7" s="1114">
        <v>9</v>
      </c>
      <c r="Z7" s="1118">
        <v>7</v>
      </c>
      <c r="AA7" s="398"/>
      <c r="AB7" s="398"/>
      <c r="AC7" s="334"/>
      <c r="AD7" s="320"/>
      <c r="AE7" s="320"/>
      <c r="AF7" s="320"/>
      <c r="AG7" s="320"/>
      <c r="AH7" s="320"/>
      <c r="AI7" s="320"/>
      <c r="AJ7" s="320"/>
      <c r="AK7" s="320"/>
      <c r="AL7" s="320"/>
    </row>
    <row r="8" spans="1:38" ht="11.1" customHeight="1" x14ac:dyDescent="0.15">
      <c r="A8" s="324"/>
      <c r="B8" s="1453"/>
      <c r="C8" s="1450"/>
      <c r="D8" s="335" t="s">
        <v>169</v>
      </c>
      <c r="E8" s="1194">
        <v>1377.4</v>
      </c>
      <c r="F8" s="1195">
        <v>2891.8</v>
      </c>
      <c r="G8" s="1195">
        <v>6626.8</v>
      </c>
      <c r="H8" s="1195">
        <v>4048.2</v>
      </c>
      <c r="I8" s="1195">
        <v>4950.3999999999996</v>
      </c>
      <c r="J8" s="1195">
        <v>10176.200000000001</v>
      </c>
      <c r="K8" s="1194">
        <v>6568.4</v>
      </c>
      <c r="L8" s="1196">
        <v>17094</v>
      </c>
      <c r="M8" s="1197">
        <f>SUM(O8:Z8)</f>
        <v>8501.6</v>
      </c>
      <c r="N8" s="333"/>
      <c r="O8" s="1198">
        <v>2034.2</v>
      </c>
      <c r="P8" s="1199">
        <v>455.2</v>
      </c>
      <c r="Q8" s="1194">
        <v>524</v>
      </c>
      <c r="R8" s="1194">
        <v>376.6</v>
      </c>
      <c r="S8" s="1195">
        <v>535.20000000000005</v>
      </c>
      <c r="T8" s="1200">
        <v>916.8</v>
      </c>
      <c r="U8" s="1199">
        <v>384</v>
      </c>
      <c r="V8" s="1201">
        <v>532</v>
      </c>
      <c r="W8" s="1199">
        <v>762.2</v>
      </c>
      <c r="X8" s="1202">
        <v>765.8</v>
      </c>
      <c r="Y8" s="1199">
        <v>687.2</v>
      </c>
      <c r="Z8" s="1203">
        <v>528.4</v>
      </c>
      <c r="AA8" s="398"/>
      <c r="AB8" s="334"/>
      <c r="AC8" s="334"/>
      <c r="AD8" s="320"/>
      <c r="AE8" s="320"/>
      <c r="AF8" s="320"/>
      <c r="AG8" s="320"/>
      <c r="AH8" s="320"/>
      <c r="AI8" s="320"/>
      <c r="AJ8" s="320"/>
      <c r="AK8" s="320"/>
      <c r="AL8" s="320"/>
    </row>
    <row r="9" spans="1:38" ht="11.1" customHeight="1" x14ac:dyDescent="0.15">
      <c r="A9" s="324"/>
      <c r="B9" s="1453"/>
      <c r="C9" s="1450"/>
      <c r="D9" s="335" t="s">
        <v>170</v>
      </c>
      <c r="E9" s="1189">
        <v>1031834</v>
      </c>
      <c r="F9" s="1209">
        <v>1975100</v>
      </c>
      <c r="G9" s="1209">
        <v>4493432</v>
      </c>
      <c r="H9" s="1209">
        <v>2731934</v>
      </c>
      <c r="I9" s="1209">
        <v>3581493</v>
      </c>
      <c r="J9" s="1209">
        <v>5792251</v>
      </c>
      <c r="K9" s="1189">
        <v>4268966</v>
      </c>
      <c r="L9" s="1210">
        <v>10104033</v>
      </c>
      <c r="M9" s="1211">
        <f>SUM(O9:Z9)</f>
        <v>5091494</v>
      </c>
      <c r="N9" s="336"/>
      <c r="O9" s="1212">
        <v>1279548</v>
      </c>
      <c r="P9" s="1213">
        <v>235566</v>
      </c>
      <c r="Q9" s="1189">
        <v>313150</v>
      </c>
      <c r="R9" s="1214">
        <v>237035</v>
      </c>
      <c r="S9" s="1209">
        <v>322128</v>
      </c>
      <c r="T9" s="1189">
        <v>533993</v>
      </c>
      <c r="U9" s="1213">
        <v>210733</v>
      </c>
      <c r="V9" s="1215">
        <v>266085</v>
      </c>
      <c r="W9" s="1213">
        <v>681681</v>
      </c>
      <c r="X9" s="1214">
        <v>397569</v>
      </c>
      <c r="Y9" s="1213">
        <v>349906</v>
      </c>
      <c r="Z9" s="1216">
        <v>264100</v>
      </c>
      <c r="AA9" s="334"/>
      <c r="AB9" s="334"/>
      <c r="AC9" s="334"/>
      <c r="AD9" s="320"/>
      <c r="AE9" s="320"/>
      <c r="AF9" s="320"/>
      <c r="AG9" s="320"/>
      <c r="AH9" s="320"/>
      <c r="AI9" s="320"/>
      <c r="AJ9" s="320"/>
      <c r="AK9" s="320"/>
      <c r="AL9" s="320"/>
    </row>
    <row r="10" spans="1:38" ht="11.1" customHeight="1" x14ac:dyDescent="0.15">
      <c r="A10" s="324"/>
      <c r="B10" s="1453"/>
      <c r="C10" s="1451"/>
      <c r="D10" s="475" t="s">
        <v>172</v>
      </c>
      <c r="E10" s="732">
        <f t="shared" ref="E10:M10" si="0">IF(E8=0,0,E9/E8)</f>
        <v>749.11717729054737</v>
      </c>
      <c r="F10" s="338">
        <f t="shared" si="0"/>
        <v>683.00020748322845</v>
      </c>
      <c r="G10" s="338">
        <f t="shared" si="0"/>
        <v>678.06965654614589</v>
      </c>
      <c r="H10" s="338">
        <f t="shared" si="0"/>
        <v>674.85153895558528</v>
      </c>
      <c r="I10" s="338">
        <f t="shared" si="0"/>
        <v>723.47547672915323</v>
      </c>
      <c r="J10" s="338">
        <f t="shared" si="0"/>
        <v>569.19586879188694</v>
      </c>
      <c r="K10" s="338">
        <f t="shared" si="0"/>
        <v>649.92479142561353</v>
      </c>
      <c r="L10" s="846">
        <f t="shared" si="0"/>
        <v>591.0865215865216</v>
      </c>
      <c r="M10" s="727">
        <f t="shared" si="0"/>
        <v>598.88656252940621</v>
      </c>
      <c r="N10" s="339"/>
      <c r="O10" s="732">
        <f t="shared" ref="O10:Z10" si="1">IF(O8=0,0,O9/O8)</f>
        <v>629.01779569363873</v>
      </c>
      <c r="P10" s="338">
        <f t="shared" si="1"/>
        <v>517.5</v>
      </c>
      <c r="Q10" s="338">
        <f t="shared" si="1"/>
        <v>597.6145038167939</v>
      </c>
      <c r="R10" s="733">
        <f t="shared" si="1"/>
        <v>629.40785979819429</v>
      </c>
      <c r="S10" s="338">
        <f t="shared" si="1"/>
        <v>601.88340807174882</v>
      </c>
      <c r="T10" s="338">
        <f t="shared" si="1"/>
        <v>582.45309773123915</v>
      </c>
      <c r="U10" s="338">
        <f t="shared" si="1"/>
        <v>548.78385416666663</v>
      </c>
      <c r="V10" s="733">
        <f t="shared" si="1"/>
        <v>500.15977443609023</v>
      </c>
      <c r="W10" s="338">
        <f t="shared" si="1"/>
        <v>894.35974809761217</v>
      </c>
      <c r="X10" s="338">
        <f t="shared" si="1"/>
        <v>519.15513188822149</v>
      </c>
      <c r="Y10" s="733">
        <f t="shared" si="1"/>
        <v>509.17636786961577</v>
      </c>
      <c r="Z10" s="734">
        <f t="shared" si="1"/>
        <v>499.81074943224831</v>
      </c>
      <c r="AA10" s="334"/>
      <c r="AB10" s="334"/>
      <c r="AC10" s="334"/>
      <c r="AD10" s="320"/>
      <c r="AE10" s="320"/>
      <c r="AF10" s="320"/>
      <c r="AG10" s="320"/>
      <c r="AH10" s="320"/>
      <c r="AI10" s="320"/>
      <c r="AJ10" s="320"/>
      <c r="AK10" s="320"/>
      <c r="AL10" s="320"/>
    </row>
    <row r="11" spans="1:38" ht="11.1" customHeight="1" x14ac:dyDescent="0.15">
      <c r="A11" s="324"/>
      <c r="B11" s="1453"/>
      <c r="C11" s="1449" t="s">
        <v>4</v>
      </c>
      <c r="D11" s="332" t="s">
        <v>171</v>
      </c>
      <c r="E11" s="1108">
        <v>20</v>
      </c>
      <c r="F11" s="1109">
        <v>11</v>
      </c>
      <c r="G11" s="1109">
        <v>13</v>
      </c>
      <c r="H11" s="1109">
        <v>45</v>
      </c>
      <c r="I11" s="1109">
        <v>80</v>
      </c>
      <c r="J11" s="1109">
        <v>258</v>
      </c>
      <c r="K11" s="1108">
        <v>176</v>
      </c>
      <c r="L11" s="1111">
        <v>716</v>
      </c>
      <c r="M11" s="1112">
        <f>SUM(O11:Z11)</f>
        <v>1014</v>
      </c>
      <c r="N11" s="333"/>
      <c r="O11" s="1113">
        <v>101</v>
      </c>
      <c r="P11" s="1114">
        <v>85</v>
      </c>
      <c r="Q11" s="1115">
        <v>93</v>
      </c>
      <c r="R11" s="1115">
        <v>75</v>
      </c>
      <c r="S11" s="1115">
        <v>56</v>
      </c>
      <c r="T11" s="1115">
        <v>54</v>
      </c>
      <c r="U11" s="1114">
        <v>58</v>
      </c>
      <c r="V11" s="1116">
        <v>71</v>
      </c>
      <c r="W11" s="1117">
        <v>101</v>
      </c>
      <c r="X11" s="1117">
        <v>113</v>
      </c>
      <c r="Y11" s="1114">
        <v>112</v>
      </c>
      <c r="Z11" s="1118">
        <v>95</v>
      </c>
      <c r="AA11" s="334"/>
      <c r="AB11" s="334"/>
      <c r="AC11" s="334"/>
      <c r="AD11" s="320"/>
      <c r="AE11" s="320"/>
      <c r="AF11" s="320"/>
      <c r="AG11" s="320"/>
      <c r="AH11" s="320"/>
      <c r="AI11" s="320"/>
      <c r="AJ11" s="320"/>
      <c r="AK11" s="320"/>
      <c r="AL11" s="320"/>
    </row>
    <row r="12" spans="1:38" ht="11.1" customHeight="1" x14ac:dyDescent="0.15">
      <c r="A12" s="324"/>
      <c r="B12" s="1453"/>
      <c r="C12" s="1450"/>
      <c r="D12" s="335" t="s">
        <v>169</v>
      </c>
      <c r="E12" s="1194">
        <v>1531.4</v>
      </c>
      <c r="F12" s="1195">
        <v>839.2</v>
      </c>
      <c r="G12" s="1195">
        <v>990.6</v>
      </c>
      <c r="H12" s="1195">
        <v>3455</v>
      </c>
      <c r="I12" s="1194">
        <v>6153</v>
      </c>
      <c r="J12" s="1202">
        <v>19769.2</v>
      </c>
      <c r="K12" s="1194">
        <v>13556.8</v>
      </c>
      <c r="L12" s="1196">
        <v>54961.599999999999</v>
      </c>
      <c r="M12" s="1204">
        <f>SUM(O12:Z12)</f>
        <v>77679</v>
      </c>
      <c r="N12" s="333"/>
      <c r="O12" s="1198">
        <v>7748.4</v>
      </c>
      <c r="P12" s="1199">
        <v>6539.8</v>
      </c>
      <c r="Q12" s="1194">
        <v>7118.8</v>
      </c>
      <c r="R12" s="1194">
        <v>5732.8</v>
      </c>
      <c r="S12" s="1195">
        <v>4293.3999999999996</v>
      </c>
      <c r="T12" s="1200">
        <v>4139.3999999999996</v>
      </c>
      <c r="U12" s="1199">
        <v>4450.2</v>
      </c>
      <c r="V12" s="1201">
        <v>5451.6</v>
      </c>
      <c r="W12" s="1199">
        <v>7694.6</v>
      </c>
      <c r="X12" s="1202">
        <v>8638.2000000000007</v>
      </c>
      <c r="Y12" s="1199">
        <v>8590</v>
      </c>
      <c r="Z12" s="1203">
        <v>7281.8</v>
      </c>
      <c r="AA12" s="334"/>
      <c r="AB12" s="334"/>
      <c r="AC12" s="334"/>
      <c r="AD12" s="320"/>
      <c r="AE12" s="320"/>
      <c r="AF12" s="320"/>
      <c r="AG12" s="320"/>
      <c r="AH12" s="320"/>
      <c r="AI12" s="320"/>
      <c r="AJ12" s="320"/>
      <c r="AK12" s="320"/>
      <c r="AL12" s="320"/>
    </row>
    <row r="13" spans="1:38" ht="11.1" customHeight="1" x14ac:dyDescent="0.15">
      <c r="A13" s="324"/>
      <c r="B13" s="1453"/>
      <c r="C13" s="1450"/>
      <c r="D13" s="335" t="s">
        <v>170</v>
      </c>
      <c r="E13" s="1189">
        <v>784428</v>
      </c>
      <c r="F13" s="1209">
        <v>493481</v>
      </c>
      <c r="G13" s="1209">
        <v>572998</v>
      </c>
      <c r="H13" s="1209">
        <v>1766556</v>
      </c>
      <c r="I13" s="1189">
        <v>3528452</v>
      </c>
      <c r="J13" s="1214">
        <v>10586725</v>
      </c>
      <c r="K13" s="1189">
        <v>7112866</v>
      </c>
      <c r="L13" s="1210">
        <v>29599414</v>
      </c>
      <c r="M13" s="1211">
        <f>SUM(O13:Z13)</f>
        <v>41677081</v>
      </c>
      <c r="N13" s="336"/>
      <c r="O13" s="1212">
        <v>3692069</v>
      </c>
      <c r="P13" s="1213">
        <v>3266154</v>
      </c>
      <c r="Q13" s="1189">
        <v>4352010</v>
      </c>
      <c r="R13" s="1214">
        <v>3494802</v>
      </c>
      <c r="S13" s="1209">
        <v>2686425</v>
      </c>
      <c r="T13" s="1189">
        <v>2493629</v>
      </c>
      <c r="U13" s="1213">
        <v>2290211</v>
      </c>
      <c r="V13" s="1215">
        <v>2691181</v>
      </c>
      <c r="W13" s="1213">
        <v>4375037</v>
      </c>
      <c r="X13" s="1214">
        <v>4313859</v>
      </c>
      <c r="Y13" s="1213">
        <v>4303746</v>
      </c>
      <c r="Z13" s="1216">
        <v>3717958</v>
      </c>
      <c r="AA13" s="334"/>
      <c r="AB13" s="334"/>
      <c r="AC13" s="334"/>
      <c r="AD13" s="320"/>
      <c r="AE13" s="320"/>
      <c r="AF13" s="320"/>
      <c r="AG13" s="320"/>
      <c r="AH13" s="320"/>
      <c r="AI13" s="320"/>
      <c r="AJ13" s="320"/>
      <c r="AK13" s="320"/>
      <c r="AL13" s="320"/>
    </row>
    <row r="14" spans="1:38" ht="11.1" customHeight="1" x14ac:dyDescent="0.15">
      <c r="A14" s="324"/>
      <c r="B14" s="1453"/>
      <c r="C14" s="1451"/>
      <c r="D14" s="337" t="s">
        <v>172</v>
      </c>
      <c r="E14" s="732">
        <f t="shared" ref="E14:M14" si="2">IF(E12=0,0,E13/E12)</f>
        <v>512.22933263680295</v>
      </c>
      <c r="F14" s="338">
        <f t="shared" si="2"/>
        <v>588.03741658722595</v>
      </c>
      <c r="G14" s="338">
        <f t="shared" si="2"/>
        <v>578.43529174237835</v>
      </c>
      <c r="H14" s="338">
        <f t="shared" si="2"/>
        <v>511.30419681620839</v>
      </c>
      <c r="I14" s="338">
        <f t="shared" si="2"/>
        <v>573.45229969120749</v>
      </c>
      <c r="J14" s="338">
        <f t="shared" si="2"/>
        <v>535.51610586164338</v>
      </c>
      <c r="K14" s="338">
        <f t="shared" si="2"/>
        <v>524.67145639088869</v>
      </c>
      <c r="L14" s="846">
        <f t="shared" si="2"/>
        <v>538.54716747692942</v>
      </c>
      <c r="M14" s="727">
        <f t="shared" si="2"/>
        <v>536.52957684831165</v>
      </c>
      <c r="N14" s="339"/>
      <c r="O14" s="732">
        <f t="shared" ref="O14:Z14" si="3">IF(O12=0,0,O13/O12)</f>
        <v>476.49437303185175</v>
      </c>
      <c r="P14" s="338">
        <f t="shared" si="3"/>
        <v>499.42719960855072</v>
      </c>
      <c r="Q14" s="338">
        <f t="shared" si="3"/>
        <v>611.34039444850259</v>
      </c>
      <c r="R14" s="733">
        <f t="shared" si="3"/>
        <v>609.61519676248952</v>
      </c>
      <c r="S14" s="338">
        <f t="shared" si="3"/>
        <v>625.71039269576568</v>
      </c>
      <c r="T14" s="338">
        <f t="shared" si="3"/>
        <v>602.41315166449249</v>
      </c>
      <c r="U14" s="338">
        <f t="shared" si="3"/>
        <v>514.63102781897442</v>
      </c>
      <c r="V14" s="733">
        <f t="shared" si="3"/>
        <v>493.64975420060165</v>
      </c>
      <c r="W14" s="338">
        <f t="shared" si="3"/>
        <v>568.58537155927536</v>
      </c>
      <c r="X14" s="338">
        <f t="shared" si="3"/>
        <v>499.39327637702297</v>
      </c>
      <c r="Y14" s="733">
        <f t="shared" si="3"/>
        <v>501.01816065192082</v>
      </c>
      <c r="Z14" s="734">
        <f t="shared" si="3"/>
        <v>510.58227361366693</v>
      </c>
      <c r="AA14" s="334"/>
      <c r="AB14" s="334"/>
      <c r="AC14" s="334"/>
      <c r="AD14" s="320"/>
      <c r="AE14" s="320"/>
      <c r="AF14" s="320"/>
      <c r="AG14" s="320"/>
      <c r="AH14" s="320"/>
      <c r="AI14" s="320"/>
      <c r="AJ14" s="320"/>
      <c r="AK14" s="320"/>
      <c r="AL14" s="320"/>
    </row>
    <row r="15" spans="1:38" ht="11.1" customHeight="1" x14ac:dyDescent="0.15">
      <c r="A15" s="324"/>
      <c r="B15" s="1453"/>
      <c r="C15" s="1449" t="s">
        <v>14</v>
      </c>
      <c r="D15" s="332" t="s">
        <v>171</v>
      </c>
      <c r="E15" s="1119">
        <f t="shared" ref="E15:M17" si="4">E7+E11</f>
        <v>38</v>
      </c>
      <c r="F15" s="1108">
        <f t="shared" si="4"/>
        <v>49</v>
      </c>
      <c r="G15" s="1108">
        <f t="shared" si="4"/>
        <v>100</v>
      </c>
      <c r="H15" s="1108">
        <f t="shared" si="4"/>
        <v>98</v>
      </c>
      <c r="I15" s="1108">
        <f t="shared" si="4"/>
        <v>145</v>
      </c>
      <c r="J15" s="1108">
        <f t="shared" si="4"/>
        <v>391</v>
      </c>
      <c r="K15" s="1108">
        <f t="shared" si="4"/>
        <v>262</v>
      </c>
      <c r="L15" s="1121">
        <f t="shared" si="4"/>
        <v>941</v>
      </c>
      <c r="M15" s="1112">
        <f t="shared" si="4"/>
        <v>1126</v>
      </c>
      <c r="N15" s="333"/>
      <c r="O15" s="1119">
        <f t="shared" ref="O15:Z17" si="5">O7+O11</f>
        <v>128</v>
      </c>
      <c r="P15" s="1108">
        <f t="shared" si="5"/>
        <v>91</v>
      </c>
      <c r="Q15" s="1120">
        <f t="shared" si="5"/>
        <v>100</v>
      </c>
      <c r="R15" s="1108">
        <f t="shared" si="5"/>
        <v>80</v>
      </c>
      <c r="S15" s="1120">
        <f t="shared" si="5"/>
        <v>63</v>
      </c>
      <c r="T15" s="1108">
        <f t="shared" si="5"/>
        <v>66</v>
      </c>
      <c r="U15" s="1120">
        <f t="shared" si="5"/>
        <v>63</v>
      </c>
      <c r="V15" s="1120">
        <f t="shared" si="5"/>
        <v>78</v>
      </c>
      <c r="W15" s="1108">
        <f t="shared" si="5"/>
        <v>111</v>
      </c>
      <c r="X15" s="1108">
        <f t="shared" si="5"/>
        <v>123</v>
      </c>
      <c r="Y15" s="1120">
        <f t="shared" si="5"/>
        <v>121</v>
      </c>
      <c r="Z15" s="1111">
        <f t="shared" si="5"/>
        <v>102</v>
      </c>
      <c r="AA15" s="334"/>
      <c r="AB15" s="334"/>
      <c r="AC15" s="334"/>
      <c r="AD15" s="320"/>
      <c r="AE15" s="320"/>
      <c r="AF15" s="320"/>
      <c r="AG15" s="320"/>
      <c r="AH15" s="320"/>
      <c r="AI15" s="320"/>
      <c r="AJ15" s="320"/>
      <c r="AK15" s="320"/>
      <c r="AL15" s="320"/>
    </row>
    <row r="16" spans="1:38" ht="11.1" customHeight="1" x14ac:dyDescent="0.15">
      <c r="A16" s="324"/>
      <c r="B16" s="1453"/>
      <c r="C16" s="1450"/>
      <c r="D16" s="335" t="s">
        <v>169</v>
      </c>
      <c r="E16" s="1205">
        <f t="shared" si="4"/>
        <v>2908.8</v>
      </c>
      <c r="F16" s="1194">
        <f t="shared" si="4"/>
        <v>3731</v>
      </c>
      <c r="G16" s="1194">
        <f t="shared" si="4"/>
        <v>7617.4000000000005</v>
      </c>
      <c r="H16" s="1194">
        <f t="shared" si="4"/>
        <v>7503.2</v>
      </c>
      <c r="I16" s="1194">
        <f t="shared" si="4"/>
        <v>11103.4</v>
      </c>
      <c r="J16" s="1194">
        <f t="shared" si="4"/>
        <v>29945.4</v>
      </c>
      <c r="K16" s="1194">
        <f t="shared" si="4"/>
        <v>20125.199999999997</v>
      </c>
      <c r="L16" s="1207">
        <f t="shared" si="4"/>
        <v>72055.600000000006</v>
      </c>
      <c r="M16" s="1204">
        <f t="shared" si="4"/>
        <v>86180.6</v>
      </c>
      <c r="N16" s="333"/>
      <c r="O16" s="1205">
        <f t="shared" si="5"/>
        <v>9782.6</v>
      </c>
      <c r="P16" s="1194">
        <f t="shared" si="5"/>
        <v>6995</v>
      </c>
      <c r="Q16" s="1206">
        <f t="shared" si="5"/>
        <v>7642.8</v>
      </c>
      <c r="R16" s="1194">
        <f t="shared" si="5"/>
        <v>6109.4000000000005</v>
      </c>
      <c r="S16" s="1194">
        <f t="shared" si="5"/>
        <v>4828.5999999999995</v>
      </c>
      <c r="T16" s="1194">
        <f t="shared" si="5"/>
        <v>5056.2</v>
      </c>
      <c r="U16" s="1206">
        <f t="shared" si="5"/>
        <v>4834.2</v>
      </c>
      <c r="V16" s="1206">
        <f t="shared" si="5"/>
        <v>5983.6</v>
      </c>
      <c r="W16" s="1194">
        <f t="shared" si="5"/>
        <v>8456.8000000000011</v>
      </c>
      <c r="X16" s="1194">
        <f t="shared" si="5"/>
        <v>9404</v>
      </c>
      <c r="Y16" s="1206">
        <f t="shared" si="5"/>
        <v>9277.2000000000007</v>
      </c>
      <c r="Z16" s="1196">
        <f t="shared" si="5"/>
        <v>7810.2</v>
      </c>
      <c r="AA16" s="334"/>
      <c r="AB16" s="334"/>
      <c r="AC16" s="334"/>
      <c r="AD16" s="320"/>
      <c r="AE16" s="320"/>
      <c r="AF16" s="320"/>
      <c r="AG16" s="320"/>
      <c r="AH16" s="320"/>
      <c r="AI16" s="320"/>
      <c r="AJ16" s="320"/>
      <c r="AK16" s="320"/>
      <c r="AL16" s="320"/>
    </row>
    <row r="17" spans="1:38" ht="11.1" customHeight="1" x14ac:dyDescent="0.15">
      <c r="A17" s="324"/>
      <c r="B17" s="1453"/>
      <c r="C17" s="1450"/>
      <c r="D17" s="335" t="s">
        <v>170</v>
      </c>
      <c r="E17" s="1217">
        <f t="shared" si="4"/>
        <v>1816262</v>
      </c>
      <c r="F17" s="1189">
        <f t="shared" si="4"/>
        <v>2468581</v>
      </c>
      <c r="G17" s="1189">
        <f t="shared" si="4"/>
        <v>5066430</v>
      </c>
      <c r="H17" s="1189">
        <f t="shared" si="4"/>
        <v>4498490</v>
      </c>
      <c r="I17" s="1189">
        <f t="shared" si="4"/>
        <v>7109945</v>
      </c>
      <c r="J17" s="1189">
        <f t="shared" si="4"/>
        <v>16378976</v>
      </c>
      <c r="K17" s="1189">
        <f t="shared" si="4"/>
        <v>11381832</v>
      </c>
      <c r="L17" s="1218">
        <f t="shared" si="4"/>
        <v>39703447</v>
      </c>
      <c r="M17" s="1211">
        <f t="shared" si="4"/>
        <v>46768575</v>
      </c>
      <c r="N17" s="336"/>
      <c r="O17" s="1217">
        <f t="shared" si="5"/>
        <v>4971617</v>
      </c>
      <c r="P17" s="1189">
        <f t="shared" si="5"/>
        <v>3501720</v>
      </c>
      <c r="Q17" s="1189">
        <f t="shared" si="5"/>
        <v>4665160</v>
      </c>
      <c r="R17" s="1189">
        <f t="shared" si="5"/>
        <v>3731837</v>
      </c>
      <c r="S17" s="1189">
        <f t="shared" si="5"/>
        <v>3008553</v>
      </c>
      <c r="T17" s="1189">
        <f t="shared" si="5"/>
        <v>3027622</v>
      </c>
      <c r="U17" s="1219">
        <f t="shared" si="5"/>
        <v>2500944</v>
      </c>
      <c r="V17" s="1219">
        <f t="shared" si="5"/>
        <v>2957266</v>
      </c>
      <c r="W17" s="1189">
        <f t="shared" si="5"/>
        <v>5056718</v>
      </c>
      <c r="X17" s="1189">
        <f t="shared" si="5"/>
        <v>4711428</v>
      </c>
      <c r="Y17" s="1219">
        <f t="shared" si="5"/>
        <v>4653652</v>
      </c>
      <c r="Z17" s="1210">
        <f t="shared" si="5"/>
        <v>3982058</v>
      </c>
      <c r="AA17" s="334"/>
      <c r="AB17" s="334"/>
      <c r="AC17" s="334"/>
      <c r="AD17" s="320"/>
      <c r="AE17" s="320"/>
      <c r="AF17" s="320"/>
      <c r="AG17" s="320"/>
      <c r="AH17" s="320"/>
      <c r="AI17" s="320"/>
      <c r="AJ17" s="320"/>
      <c r="AK17" s="320"/>
      <c r="AL17" s="320"/>
    </row>
    <row r="18" spans="1:38" ht="11.1" customHeight="1" x14ac:dyDescent="0.15">
      <c r="A18" s="324"/>
      <c r="B18" s="1454"/>
      <c r="C18" s="1451"/>
      <c r="D18" s="337" t="s">
        <v>172</v>
      </c>
      <c r="E18" s="732">
        <f t="shared" ref="E18:M18" si="6">IF(E16=0,0,E17/E16)</f>
        <v>624.40250275027495</v>
      </c>
      <c r="F18" s="338">
        <f t="shared" si="6"/>
        <v>661.64057893326185</v>
      </c>
      <c r="G18" s="338">
        <f t="shared" si="6"/>
        <v>665.11276813610937</v>
      </c>
      <c r="H18" s="338">
        <f t="shared" si="6"/>
        <v>599.54286171233605</v>
      </c>
      <c r="I18" s="338">
        <f t="shared" si="6"/>
        <v>640.33944557522921</v>
      </c>
      <c r="J18" s="338">
        <f t="shared" si="6"/>
        <v>546.96133629873032</v>
      </c>
      <c r="K18" s="338">
        <f t="shared" si="6"/>
        <v>565.55124918013246</v>
      </c>
      <c r="L18" s="846">
        <f t="shared" si="6"/>
        <v>551.01126074864408</v>
      </c>
      <c r="M18" s="727">
        <f t="shared" si="6"/>
        <v>542.68100941511193</v>
      </c>
      <c r="N18" s="339"/>
      <c r="O18" s="732">
        <f t="shared" ref="O18:Z18" si="7">IF(O16=0,0,O17/O16)</f>
        <v>508.21018952016846</v>
      </c>
      <c r="P18" s="338">
        <f t="shared" si="7"/>
        <v>500.6032880629021</v>
      </c>
      <c r="Q18" s="338">
        <f t="shared" si="7"/>
        <v>610.39933008844923</v>
      </c>
      <c r="R18" s="338">
        <f t="shared" si="7"/>
        <v>610.83527023930333</v>
      </c>
      <c r="S18" s="338">
        <f t="shared" si="7"/>
        <v>623.06941970757578</v>
      </c>
      <c r="T18" s="338">
        <f t="shared" si="7"/>
        <v>598.79395593528739</v>
      </c>
      <c r="U18" s="733">
        <f t="shared" si="7"/>
        <v>517.34392453766918</v>
      </c>
      <c r="V18" s="733">
        <f t="shared" si="7"/>
        <v>494.22855805869375</v>
      </c>
      <c r="W18" s="338">
        <f t="shared" si="7"/>
        <v>597.94697758017207</v>
      </c>
      <c r="X18" s="338">
        <f t="shared" si="7"/>
        <v>501.00255210548704</v>
      </c>
      <c r="Y18" s="733">
        <f t="shared" si="7"/>
        <v>501.62247229767598</v>
      </c>
      <c r="Z18" s="395">
        <f t="shared" si="7"/>
        <v>509.853524877724</v>
      </c>
      <c r="AA18" s="324"/>
      <c r="AB18" s="324"/>
      <c r="AC18" s="324"/>
    </row>
    <row r="19" spans="1:38" ht="11.1" customHeight="1" x14ac:dyDescent="0.15">
      <c r="A19" s="324"/>
      <c r="B19" s="1452" t="s">
        <v>29</v>
      </c>
      <c r="C19" s="1449" t="s">
        <v>43</v>
      </c>
      <c r="D19" s="332" t="s">
        <v>171</v>
      </c>
      <c r="E19" s="1108">
        <v>22072</v>
      </c>
      <c r="F19" s="1109">
        <v>21657</v>
      </c>
      <c r="G19" s="1108">
        <v>16487</v>
      </c>
      <c r="H19" s="1108">
        <v>14417</v>
      </c>
      <c r="I19" s="1110">
        <v>13225</v>
      </c>
      <c r="J19" s="1108">
        <v>14157</v>
      </c>
      <c r="K19" s="1108">
        <v>12482</v>
      </c>
      <c r="L19" s="1111">
        <v>10314</v>
      </c>
      <c r="M19" s="1112">
        <f>SUM(O19:Z19)</f>
        <v>9114</v>
      </c>
      <c r="N19" s="333"/>
      <c r="O19" s="1113">
        <v>888</v>
      </c>
      <c r="P19" s="1114">
        <v>563</v>
      </c>
      <c r="Q19" s="1115">
        <v>604</v>
      </c>
      <c r="R19" s="1115">
        <v>530</v>
      </c>
      <c r="S19" s="1115">
        <v>754</v>
      </c>
      <c r="T19" s="1115">
        <v>860</v>
      </c>
      <c r="U19" s="1114">
        <v>793</v>
      </c>
      <c r="V19" s="1116">
        <v>738</v>
      </c>
      <c r="W19" s="1117">
        <v>919</v>
      </c>
      <c r="X19" s="1117">
        <v>744</v>
      </c>
      <c r="Y19" s="1114">
        <v>800</v>
      </c>
      <c r="Z19" s="1118">
        <v>921</v>
      </c>
      <c r="AA19" s="324"/>
      <c r="AB19" s="324"/>
      <c r="AC19" s="324"/>
    </row>
    <row r="20" spans="1:38" ht="11.1" customHeight="1" x14ac:dyDescent="0.15">
      <c r="A20" s="324"/>
      <c r="B20" s="1453"/>
      <c r="C20" s="1450"/>
      <c r="D20" s="335" t="s">
        <v>169</v>
      </c>
      <c r="E20" s="1194">
        <v>1636231.8</v>
      </c>
      <c r="F20" s="1195">
        <v>1616704.2</v>
      </c>
      <c r="G20" s="1195">
        <v>1237790</v>
      </c>
      <c r="H20" s="1195">
        <v>1088391.3</v>
      </c>
      <c r="I20" s="1195">
        <v>989201.6</v>
      </c>
      <c r="J20" s="1195">
        <v>1059455.8</v>
      </c>
      <c r="K20" s="1194">
        <v>936873.6</v>
      </c>
      <c r="L20" s="1196">
        <v>774998.8</v>
      </c>
      <c r="M20" s="1204">
        <f>SUM(O20:Z20)</f>
        <v>681211.10000000009</v>
      </c>
      <c r="N20" s="333"/>
      <c r="O20" s="1198">
        <v>66611.5</v>
      </c>
      <c r="P20" s="1199">
        <v>42093.4</v>
      </c>
      <c r="Q20" s="1194">
        <v>45254</v>
      </c>
      <c r="R20" s="1194">
        <v>39567.199999999997</v>
      </c>
      <c r="S20" s="1195">
        <v>56114.1</v>
      </c>
      <c r="T20" s="1200">
        <v>64155.9</v>
      </c>
      <c r="U20" s="1199">
        <v>59147.199999999997</v>
      </c>
      <c r="V20" s="1201">
        <v>55391.199999999997</v>
      </c>
      <c r="W20" s="1199">
        <v>68435.3</v>
      </c>
      <c r="X20" s="1202">
        <v>56060.5</v>
      </c>
      <c r="Y20" s="1199">
        <v>59766.3</v>
      </c>
      <c r="Z20" s="1203">
        <v>68614.5</v>
      </c>
      <c r="AA20" s="324"/>
      <c r="AB20" s="324"/>
      <c r="AC20" s="324"/>
    </row>
    <row r="21" spans="1:38" ht="11.1" customHeight="1" x14ac:dyDescent="0.15">
      <c r="A21" s="324"/>
      <c r="B21" s="1453"/>
      <c r="C21" s="1450"/>
      <c r="D21" s="335" t="s">
        <v>170</v>
      </c>
      <c r="E21" s="1189">
        <v>823732429</v>
      </c>
      <c r="F21" s="1209">
        <v>960347221</v>
      </c>
      <c r="G21" s="1209">
        <v>680497113</v>
      </c>
      <c r="H21" s="1209">
        <v>573708661</v>
      </c>
      <c r="I21" s="1209">
        <v>564095541</v>
      </c>
      <c r="J21" s="1209">
        <v>534532056</v>
      </c>
      <c r="K21" s="1189">
        <v>477973559</v>
      </c>
      <c r="L21" s="1210">
        <v>430979028</v>
      </c>
      <c r="M21" s="1211">
        <f>SUM(O21:Z21)</f>
        <v>354780007</v>
      </c>
      <c r="N21" s="336"/>
      <c r="O21" s="1212">
        <v>32401767</v>
      </c>
      <c r="P21" s="1213">
        <v>20536691</v>
      </c>
      <c r="Q21" s="1189">
        <v>25846143</v>
      </c>
      <c r="R21" s="1214">
        <v>23850498</v>
      </c>
      <c r="S21" s="1209">
        <v>32505657</v>
      </c>
      <c r="T21" s="1189">
        <v>35384413</v>
      </c>
      <c r="U21" s="1213">
        <v>30106842</v>
      </c>
      <c r="V21" s="1215">
        <v>26160242</v>
      </c>
      <c r="W21" s="1213">
        <v>36769566</v>
      </c>
      <c r="X21" s="1214">
        <v>28071804</v>
      </c>
      <c r="Y21" s="1213">
        <v>29061878</v>
      </c>
      <c r="Z21" s="1216">
        <v>34084506</v>
      </c>
      <c r="AA21" s="324"/>
      <c r="AB21" s="324"/>
      <c r="AC21" s="324"/>
    </row>
    <row r="22" spans="1:38" ht="11.1" customHeight="1" x14ac:dyDescent="0.15">
      <c r="A22" s="324"/>
      <c r="B22" s="1453"/>
      <c r="C22" s="1451"/>
      <c r="D22" s="337" t="s">
        <v>172</v>
      </c>
      <c r="E22" s="732">
        <f t="shared" ref="E22:M22" si="8">IF(E20=0,0,E21/E20)</f>
        <v>503.43259983090417</v>
      </c>
      <c r="F22" s="338">
        <f t="shared" si="8"/>
        <v>594.0154179100914</v>
      </c>
      <c r="G22" s="338">
        <f t="shared" si="8"/>
        <v>549.76782249008318</v>
      </c>
      <c r="H22" s="338">
        <f t="shared" si="8"/>
        <v>527.11617687498972</v>
      </c>
      <c r="I22" s="338">
        <f t="shared" si="8"/>
        <v>570.25336493592408</v>
      </c>
      <c r="J22" s="338">
        <f t="shared" si="8"/>
        <v>504.53455066270811</v>
      </c>
      <c r="K22" s="338">
        <f t="shared" si="8"/>
        <v>510.17934436406364</v>
      </c>
      <c r="L22" s="846">
        <f t="shared" si="8"/>
        <v>556.10283267535374</v>
      </c>
      <c r="M22" s="727">
        <f t="shared" si="8"/>
        <v>520.80773052582367</v>
      </c>
      <c r="N22" s="339"/>
      <c r="O22" s="732">
        <f t="shared" ref="O22:Z22" si="9">IF(O20=0,0,O21/O20)</f>
        <v>486.42902501820254</v>
      </c>
      <c r="P22" s="338">
        <f t="shared" si="9"/>
        <v>487.88387253108561</v>
      </c>
      <c r="Q22" s="338">
        <f t="shared" si="9"/>
        <v>571.1349935917267</v>
      </c>
      <c r="R22" s="733">
        <f t="shared" si="9"/>
        <v>602.78457914636374</v>
      </c>
      <c r="S22" s="338">
        <f t="shared" si="9"/>
        <v>579.2778820296503</v>
      </c>
      <c r="T22" s="338">
        <f t="shared" si="9"/>
        <v>551.53794117142775</v>
      </c>
      <c r="U22" s="338">
        <f t="shared" si="9"/>
        <v>509.01550707387673</v>
      </c>
      <c r="V22" s="733">
        <f t="shared" si="9"/>
        <v>472.28155374860989</v>
      </c>
      <c r="W22" s="338">
        <f t="shared" si="9"/>
        <v>537.28946903133317</v>
      </c>
      <c r="X22" s="338">
        <f t="shared" si="9"/>
        <v>500.74123491584982</v>
      </c>
      <c r="Y22" s="733">
        <f t="shared" si="9"/>
        <v>486.25861062170486</v>
      </c>
      <c r="Z22" s="734">
        <f t="shared" si="9"/>
        <v>496.75368908904096</v>
      </c>
      <c r="AA22" s="324"/>
      <c r="AB22" s="324"/>
      <c r="AC22" s="324"/>
    </row>
    <row r="23" spans="1:38" ht="11.1" customHeight="1" x14ac:dyDescent="0.15">
      <c r="A23" s="324"/>
      <c r="B23" s="1453"/>
      <c r="C23" s="1449" t="s">
        <v>4</v>
      </c>
      <c r="D23" s="332" t="s">
        <v>171</v>
      </c>
      <c r="E23" s="1108">
        <v>30112</v>
      </c>
      <c r="F23" s="1109">
        <v>34635</v>
      </c>
      <c r="G23" s="1109">
        <v>49029</v>
      </c>
      <c r="H23" s="1109">
        <v>43130</v>
      </c>
      <c r="I23" s="1109">
        <v>46814</v>
      </c>
      <c r="J23" s="1109">
        <v>44956</v>
      </c>
      <c r="K23" s="1108">
        <v>45728</v>
      </c>
      <c r="L23" s="1111">
        <v>41242</v>
      </c>
      <c r="M23" s="1112">
        <f>SUM(O23:Z23)</f>
        <v>36748</v>
      </c>
      <c r="N23" s="333"/>
      <c r="O23" s="1113">
        <v>3284</v>
      </c>
      <c r="P23" s="1114">
        <v>2502</v>
      </c>
      <c r="Q23" s="1115">
        <v>2975</v>
      </c>
      <c r="R23" s="1115">
        <v>2892</v>
      </c>
      <c r="S23" s="1115">
        <v>2957</v>
      </c>
      <c r="T23" s="1115">
        <v>3271</v>
      </c>
      <c r="U23" s="1114">
        <v>3464</v>
      </c>
      <c r="V23" s="1116">
        <v>3183</v>
      </c>
      <c r="W23" s="1117">
        <v>3444</v>
      </c>
      <c r="X23" s="1117">
        <v>2449</v>
      </c>
      <c r="Y23" s="1114">
        <v>2732</v>
      </c>
      <c r="Z23" s="1118">
        <v>3595</v>
      </c>
      <c r="AA23" s="324"/>
      <c r="AB23" s="324"/>
      <c r="AC23" s="324"/>
    </row>
    <row r="24" spans="1:38" ht="11.1" customHeight="1" x14ac:dyDescent="0.15">
      <c r="A24" s="324"/>
      <c r="B24" s="1453"/>
      <c r="C24" s="1450"/>
      <c r="D24" s="335" t="s">
        <v>169</v>
      </c>
      <c r="E24" s="1194">
        <v>2266907.6</v>
      </c>
      <c r="F24" s="1195">
        <v>2601531.6</v>
      </c>
      <c r="G24" s="1195">
        <v>3688712.3</v>
      </c>
      <c r="H24" s="1195">
        <v>3237362.5</v>
      </c>
      <c r="I24" s="1194">
        <v>3512135.7</v>
      </c>
      <c r="J24" s="1202">
        <v>3398675.3</v>
      </c>
      <c r="K24" s="1194">
        <v>3454550.1</v>
      </c>
      <c r="L24" s="1196">
        <v>3109291.1</v>
      </c>
      <c r="M24" s="1204">
        <f>SUM(O24:Z24)</f>
        <v>2782281.8</v>
      </c>
      <c r="N24" s="333"/>
      <c r="O24" s="1198">
        <v>247933.5</v>
      </c>
      <c r="P24" s="1199">
        <v>189277.4</v>
      </c>
      <c r="Q24" s="1194">
        <v>224934.7</v>
      </c>
      <c r="R24" s="1194">
        <v>218332.7</v>
      </c>
      <c r="S24" s="1195">
        <v>223264.7</v>
      </c>
      <c r="T24" s="1200">
        <v>247231</v>
      </c>
      <c r="U24" s="1199">
        <v>262402.90000000002</v>
      </c>
      <c r="V24" s="1201">
        <v>241516.6</v>
      </c>
      <c r="W24" s="1199">
        <v>259208</v>
      </c>
      <c r="X24" s="1202">
        <v>187193.8</v>
      </c>
      <c r="Y24" s="1199">
        <v>208138.3</v>
      </c>
      <c r="Z24" s="1203">
        <v>272848.2</v>
      </c>
      <c r="AA24" s="324"/>
      <c r="AB24" s="324"/>
      <c r="AC24" s="324"/>
    </row>
    <row r="25" spans="1:38" ht="11.1" customHeight="1" x14ac:dyDescent="0.15">
      <c r="A25" s="324"/>
      <c r="B25" s="1453"/>
      <c r="C25" s="1450"/>
      <c r="D25" s="335" t="s">
        <v>170</v>
      </c>
      <c r="E25" s="1189">
        <v>1109622579</v>
      </c>
      <c r="F25" s="1209">
        <v>1487707750</v>
      </c>
      <c r="G25" s="1209">
        <v>1980694095</v>
      </c>
      <c r="H25" s="1209">
        <v>1692765767</v>
      </c>
      <c r="I25" s="1189">
        <v>1967169644</v>
      </c>
      <c r="J25" s="1214">
        <v>1734138651</v>
      </c>
      <c r="K25" s="1189">
        <v>1788489584</v>
      </c>
      <c r="L25" s="1210">
        <v>1753375200</v>
      </c>
      <c r="M25" s="1211">
        <f>SUM(O25:Z25)</f>
        <v>1481248608</v>
      </c>
      <c r="N25" s="336"/>
      <c r="O25" s="1212">
        <v>120033369</v>
      </c>
      <c r="P25" s="1213">
        <v>93547136</v>
      </c>
      <c r="Q25" s="1189">
        <v>129775085</v>
      </c>
      <c r="R25" s="1214">
        <v>132617680</v>
      </c>
      <c r="S25" s="1209">
        <v>134122923</v>
      </c>
      <c r="T25" s="1189">
        <v>141160967</v>
      </c>
      <c r="U25" s="1213">
        <v>137572945</v>
      </c>
      <c r="V25" s="1215">
        <v>117272925</v>
      </c>
      <c r="W25" s="1213">
        <v>140338152</v>
      </c>
      <c r="X25" s="1214">
        <v>96186950</v>
      </c>
      <c r="Y25" s="1213">
        <v>102273588</v>
      </c>
      <c r="Z25" s="1216">
        <v>136346888</v>
      </c>
      <c r="AA25" s="324"/>
      <c r="AB25" s="324"/>
      <c r="AC25" s="324"/>
    </row>
    <row r="26" spans="1:38" ht="11.1" customHeight="1" x14ac:dyDescent="0.15">
      <c r="A26" s="324"/>
      <c r="B26" s="1453"/>
      <c r="C26" s="1451"/>
      <c r="D26" s="337" t="s">
        <v>172</v>
      </c>
      <c r="E26" s="732">
        <f t="shared" ref="E26:M26" si="10">IF(E24=0,0,E25/E24)</f>
        <v>489.48734346296249</v>
      </c>
      <c r="F26" s="338">
        <f t="shared" si="10"/>
        <v>571.85841986312982</v>
      </c>
      <c r="G26" s="338">
        <f t="shared" si="10"/>
        <v>536.9608508096444</v>
      </c>
      <c r="H26" s="338">
        <f t="shared" si="10"/>
        <v>522.88422041090553</v>
      </c>
      <c r="I26" s="338">
        <f t="shared" si="10"/>
        <v>560.10638882774367</v>
      </c>
      <c r="J26" s="338">
        <f t="shared" si="10"/>
        <v>510.23957804971838</v>
      </c>
      <c r="K26" s="338">
        <f t="shared" si="10"/>
        <v>517.71997285551015</v>
      </c>
      <c r="L26" s="846">
        <f t="shared" si="10"/>
        <v>563.91477787332292</v>
      </c>
      <c r="M26" s="727">
        <f t="shared" si="10"/>
        <v>532.38626223986375</v>
      </c>
      <c r="N26" s="339"/>
      <c r="O26" s="732">
        <f t="shared" ref="O26:Z26" si="11">IF(O24=0,0,O25/O24)</f>
        <v>484.135338709775</v>
      </c>
      <c r="P26" s="338">
        <f t="shared" si="11"/>
        <v>494.23299347941173</v>
      </c>
      <c r="Q26" s="338">
        <f t="shared" si="11"/>
        <v>576.94559798910529</v>
      </c>
      <c r="R26" s="733">
        <f t="shared" si="11"/>
        <v>607.41098332956994</v>
      </c>
      <c r="S26" s="338">
        <f t="shared" si="11"/>
        <v>600.73501543235443</v>
      </c>
      <c r="T26" s="338">
        <f t="shared" si="11"/>
        <v>570.9679085551569</v>
      </c>
      <c r="U26" s="338">
        <f t="shared" si="11"/>
        <v>524.28134368941801</v>
      </c>
      <c r="V26" s="733">
        <f t="shared" si="11"/>
        <v>485.56879734146639</v>
      </c>
      <c r="W26" s="338">
        <f t="shared" si="11"/>
        <v>541.41134532884791</v>
      </c>
      <c r="X26" s="338">
        <f t="shared" si="11"/>
        <v>513.83619542954955</v>
      </c>
      <c r="Y26" s="733">
        <f t="shared" si="11"/>
        <v>491.37322635958884</v>
      </c>
      <c r="Z26" s="734">
        <f t="shared" si="11"/>
        <v>499.71701480896701</v>
      </c>
      <c r="AA26" s="324"/>
      <c r="AB26" s="324"/>
      <c r="AC26" s="324"/>
    </row>
    <row r="27" spans="1:38" ht="11.1" customHeight="1" x14ac:dyDescent="0.15">
      <c r="A27" s="324"/>
      <c r="B27" s="1453"/>
      <c r="C27" s="1449" t="s">
        <v>14</v>
      </c>
      <c r="D27" s="332" t="s">
        <v>171</v>
      </c>
      <c r="E27" s="1119">
        <f t="shared" ref="E27:M29" si="12">E19+E23</f>
        <v>52184</v>
      </c>
      <c r="F27" s="1108">
        <f t="shared" si="12"/>
        <v>56292</v>
      </c>
      <c r="G27" s="1108">
        <f t="shared" si="12"/>
        <v>65516</v>
      </c>
      <c r="H27" s="1108">
        <f t="shared" si="12"/>
        <v>57547</v>
      </c>
      <c r="I27" s="1108">
        <f t="shared" si="12"/>
        <v>60039</v>
      </c>
      <c r="J27" s="1108">
        <f t="shared" si="12"/>
        <v>59113</v>
      </c>
      <c r="K27" s="1108">
        <f t="shared" si="12"/>
        <v>58210</v>
      </c>
      <c r="L27" s="1121">
        <f t="shared" si="12"/>
        <v>51556</v>
      </c>
      <c r="M27" s="1112">
        <f t="shared" si="12"/>
        <v>45862</v>
      </c>
      <c r="N27" s="333"/>
      <c r="O27" s="1119">
        <f t="shared" ref="O27:Z29" si="13">O19+O23</f>
        <v>4172</v>
      </c>
      <c r="P27" s="1108">
        <f t="shared" si="13"/>
        <v>3065</v>
      </c>
      <c r="Q27" s="1120">
        <f t="shared" si="13"/>
        <v>3579</v>
      </c>
      <c r="R27" s="1108">
        <f t="shared" si="13"/>
        <v>3422</v>
      </c>
      <c r="S27" s="1120">
        <f t="shared" si="13"/>
        <v>3711</v>
      </c>
      <c r="T27" s="1108">
        <f t="shared" si="13"/>
        <v>4131</v>
      </c>
      <c r="U27" s="1120">
        <f t="shared" si="13"/>
        <v>4257</v>
      </c>
      <c r="V27" s="1120">
        <f t="shared" si="13"/>
        <v>3921</v>
      </c>
      <c r="W27" s="1108">
        <f t="shared" si="13"/>
        <v>4363</v>
      </c>
      <c r="X27" s="1108">
        <f t="shared" si="13"/>
        <v>3193</v>
      </c>
      <c r="Y27" s="1120">
        <f t="shared" si="13"/>
        <v>3532</v>
      </c>
      <c r="Z27" s="1111">
        <f t="shared" si="13"/>
        <v>4516</v>
      </c>
      <c r="AA27" s="324"/>
      <c r="AB27" s="324"/>
      <c r="AC27" s="324"/>
    </row>
    <row r="28" spans="1:38" ht="11.1" customHeight="1" x14ac:dyDescent="0.15">
      <c r="A28" s="324"/>
      <c r="B28" s="1453"/>
      <c r="C28" s="1450"/>
      <c r="D28" s="335" t="s">
        <v>169</v>
      </c>
      <c r="E28" s="1205">
        <f t="shared" si="12"/>
        <v>3903139.4000000004</v>
      </c>
      <c r="F28" s="1194">
        <f t="shared" si="12"/>
        <v>4218235.8</v>
      </c>
      <c r="G28" s="1194">
        <f t="shared" si="12"/>
        <v>4926502.3</v>
      </c>
      <c r="H28" s="1194">
        <f t="shared" si="12"/>
        <v>4325753.8</v>
      </c>
      <c r="I28" s="1194">
        <f t="shared" si="12"/>
        <v>4501337.3</v>
      </c>
      <c r="J28" s="1194">
        <f t="shared" si="12"/>
        <v>4458131.0999999996</v>
      </c>
      <c r="K28" s="1194">
        <f t="shared" si="12"/>
        <v>4391423.7</v>
      </c>
      <c r="L28" s="1207">
        <f t="shared" si="12"/>
        <v>3884289.9000000004</v>
      </c>
      <c r="M28" s="1204">
        <f t="shared" si="12"/>
        <v>3463492.9</v>
      </c>
      <c r="N28" s="333"/>
      <c r="O28" s="1205">
        <f t="shared" si="13"/>
        <v>314545</v>
      </c>
      <c r="P28" s="1194">
        <f t="shared" si="13"/>
        <v>231370.8</v>
      </c>
      <c r="Q28" s="1206">
        <f t="shared" si="13"/>
        <v>270188.7</v>
      </c>
      <c r="R28" s="1194">
        <f t="shared" si="13"/>
        <v>257899.90000000002</v>
      </c>
      <c r="S28" s="1194">
        <f t="shared" si="13"/>
        <v>279378.8</v>
      </c>
      <c r="T28" s="1194">
        <f t="shared" si="13"/>
        <v>311386.90000000002</v>
      </c>
      <c r="U28" s="1206">
        <f t="shared" si="13"/>
        <v>321550.10000000003</v>
      </c>
      <c r="V28" s="1206">
        <f t="shared" si="13"/>
        <v>296907.8</v>
      </c>
      <c r="W28" s="1194">
        <f t="shared" si="13"/>
        <v>327643.3</v>
      </c>
      <c r="X28" s="1194">
        <f t="shared" si="13"/>
        <v>243254.3</v>
      </c>
      <c r="Y28" s="1206">
        <f t="shared" si="13"/>
        <v>267904.59999999998</v>
      </c>
      <c r="Z28" s="1196">
        <f t="shared" si="13"/>
        <v>341462.7</v>
      </c>
      <c r="AA28" s="324"/>
      <c r="AB28" s="324"/>
      <c r="AC28" s="324"/>
    </row>
    <row r="29" spans="1:38" ht="11.1" customHeight="1" x14ac:dyDescent="0.15">
      <c r="A29" s="324"/>
      <c r="B29" s="1453"/>
      <c r="C29" s="1450"/>
      <c r="D29" s="335" t="s">
        <v>170</v>
      </c>
      <c r="E29" s="1217">
        <f t="shared" si="12"/>
        <v>1933355008</v>
      </c>
      <c r="F29" s="1189">
        <f t="shared" si="12"/>
        <v>2448054971</v>
      </c>
      <c r="G29" s="1189">
        <f t="shared" si="12"/>
        <v>2661191208</v>
      </c>
      <c r="H29" s="1189">
        <f t="shared" si="12"/>
        <v>2266474428</v>
      </c>
      <c r="I29" s="1189">
        <f t="shared" si="12"/>
        <v>2531265185</v>
      </c>
      <c r="J29" s="1189">
        <f t="shared" si="12"/>
        <v>2268670707</v>
      </c>
      <c r="K29" s="1189">
        <f t="shared" si="12"/>
        <v>2266463143</v>
      </c>
      <c r="L29" s="1218">
        <f t="shared" si="12"/>
        <v>2184354228</v>
      </c>
      <c r="M29" s="1211">
        <f t="shared" si="12"/>
        <v>1836028615</v>
      </c>
      <c r="N29" s="336"/>
      <c r="O29" s="1217">
        <f t="shared" si="13"/>
        <v>152435136</v>
      </c>
      <c r="P29" s="1189">
        <f t="shared" si="13"/>
        <v>114083827</v>
      </c>
      <c r="Q29" s="1189">
        <f t="shared" si="13"/>
        <v>155621228</v>
      </c>
      <c r="R29" s="1189">
        <f t="shared" si="13"/>
        <v>156468178</v>
      </c>
      <c r="S29" s="1189">
        <f t="shared" si="13"/>
        <v>166628580</v>
      </c>
      <c r="T29" s="1189">
        <f t="shared" si="13"/>
        <v>176545380</v>
      </c>
      <c r="U29" s="1219">
        <f t="shared" si="13"/>
        <v>167679787</v>
      </c>
      <c r="V29" s="1219">
        <f t="shared" si="13"/>
        <v>143433167</v>
      </c>
      <c r="W29" s="1189">
        <f t="shared" si="13"/>
        <v>177107718</v>
      </c>
      <c r="X29" s="1189">
        <f t="shared" si="13"/>
        <v>124258754</v>
      </c>
      <c r="Y29" s="1219">
        <f t="shared" si="13"/>
        <v>131335466</v>
      </c>
      <c r="Z29" s="1210">
        <f t="shared" si="13"/>
        <v>170431394</v>
      </c>
      <c r="AA29" s="324"/>
      <c r="AB29" s="324"/>
      <c r="AC29" s="324"/>
    </row>
    <row r="30" spans="1:38" ht="11.1" customHeight="1" x14ac:dyDescent="0.15">
      <c r="A30" s="324"/>
      <c r="B30" s="1454"/>
      <c r="C30" s="1451"/>
      <c r="D30" s="337" t="s">
        <v>172</v>
      </c>
      <c r="E30" s="732">
        <f t="shared" ref="E30:M30" si="14">IF(E28=0,0,E29/E28)</f>
        <v>495.33332270940662</v>
      </c>
      <c r="F30" s="338">
        <f t="shared" si="14"/>
        <v>580.35043251968045</v>
      </c>
      <c r="G30" s="338">
        <f t="shared" si="14"/>
        <v>540.17861881440717</v>
      </c>
      <c r="H30" s="338">
        <f t="shared" si="14"/>
        <v>523.94901161503924</v>
      </c>
      <c r="I30" s="338">
        <f t="shared" si="14"/>
        <v>562.33626060415429</v>
      </c>
      <c r="J30" s="338">
        <f t="shared" si="14"/>
        <v>508.88380267686614</v>
      </c>
      <c r="K30" s="338">
        <f t="shared" si="14"/>
        <v>516.11124269334334</v>
      </c>
      <c r="L30" s="846">
        <f t="shared" si="14"/>
        <v>562.35612795018199</v>
      </c>
      <c r="M30" s="727">
        <f t="shared" si="14"/>
        <v>530.1089587912827</v>
      </c>
      <c r="N30" s="339"/>
      <c r="O30" s="732">
        <f t="shared" ref="O30:Z30" si="15">IF(O28=0,0,O29/O28)</f>
        <v>484.62107488594637</v>
      </c>
      <c r="P30" s="338">
        <f t="shared" si="15"/>
        <v>493.07789487696806</v>
      </c>
      <c r="Q30" s="338">
        <f t="shared" si="15"/>
        <v>575.97237782335083</v>
      </c>
      <c r="R30" s="338">
        <f t="shared" si="15"/>
        <v>606.70119685971179</v>
      </c>
      <c r="S30" s="338">
        <f t="shared" si="15"/>
        <v>596.42528352187071</v>
      </c>
      <c r="T30" s="338">
        <f t="shared" si="15"/>
        <v>566.96469890030698</v>
      </c>
      <c r="U30" s="733">
        <f t="shared" si="15"/>
        <v>521.47328518946188</v>
      </c>
      <c r="V30" s="733">
        <f t="shared" si="15"/>
        <v>483.08992555938244</v>
      </c>
      <c r="W30" s="338">
        <f t="shared" si="15"/>
        <v>540.55040344179179</v>
      </c>
      <c r="X30" s="338">
        <f t="shared" si="15"/>
        <v>510.81832469148543</v>
      </c>
      <c r="Y30" s="733">
        <f t="shared" si="15"/>
        <v>490.23221699067506</v>
      </c>
      <c r="Z30" s="395">
        <f t="shared" si="15"/>
        <v>499.12155559011273</v>
      </c>
      <c r="AA30" s="324"/>
      <c r="AB30" s="324"/>
      <c r="AC30" s="324"/>
    </row>
    <row r="31" spans="1:38" ht="11.1" customHeight="1" x14ac:dyDescent="0.15">
      <c r="A31" s="324"/>
      <c r="B31" s="1452" t="s">
        <v>30</v>
      </c>
      <c r="C31" s="1449" t="s">
        <v>43</v>
      </c>
      <c r="D31" s="332" t="s">
        <v>171</v>
      </c>
      <c r="E31" s="1108">
        <v>19903</v>
      </c>
      <c r="F31" s="1109">
        <v>16905</v>
      </c>
      <c r="G31" s="1108">
        <v>13359</v>
      </c>
      <c r="H31" s="1108">
        <v>12364</v>
      </c>
      <c r="I31" s="1110">
        <v>10878</v>
      </c>
      <c r="J31" s="1108">
        <v>12441</v>
      </c>
      <c r="K31" s="1108">
        <v>13445</v>
      </c>
      <c r="L31" s="1111">
        <v>13577</v>
      </c>
      <c r="M31" s="1112">
        <f>SUM(O31:Z31)</f>
        <v>14306</v>
      </c>
      <c r="N31" s="333"/>
      <c r="O31" s="1113">
        <v>1148</v>
      </c>
      <c r="P31" s="1114">
        <v>1027</v>
      </c>
      <c r="Q31" s="1115">
        <v>1013</v>
      </c>
      <c r="R31" s="1115">
        <v>947</v>
      </c>
      <c r="S31" s="1115">
        <v>1032</v>
      </c>
      <c r="T31" s="1115">
        <v>1137</v>
      </c>
      <c r="U31" s="1114">
        <v>1366</v>
      </c>
      <c r="V31" s="1116">
        <v>1524</v>
      </c>
      <c r="W31" s="1117">
        <v>1354</v>
      </c>
      <c r="X31" s="1117">
        <v>1315</v>
      </c>
      <c r="Y31" s="1114">
        <v>1228</v>
      </c>
      <c r="Z31" s="1118">
        <v>1215</v>
      </c>
      <c r="AA31" s="324"/>
      <c r="AB31" s="324"/>
      <c r="AC31" s="324"/>
    </row>
    <row r="32" spans="1:38" ht="11.1" customHeight="1" x14ac:dyDescent="0.15">
      <c r="A32" s="324"/>
      <c r="B32" s="1453"/>
      <c r="C32" s="1450"/>
      <c r="D32" s="335" t="s">
        <v>169</v>
      </c>
      <c r="E32" s="1194">
        <v>1464498.1</v>
      </c>
      <c r="F32" s="1195">
        <v>1256177</v>
      </c>
      <c r="G32" s="1195">
        <v>1002301.9</v>
      </c>
      <c r="H32" s="1195">
        <v>941735.2</v>
      </c>
      <c r="I32" s="1195">
        <v>817759.1</v>
      </c>
      <c r="J32" s="1195">
        <v>932230.1</v>
      </c>
      <c r="K32" s="1194">
        <v>1013353.2</v>
      </c>
      <c r="L32" s="1196">
        <v>1014478</v>
      </c>
      <c r="M32" s="1204">
        <f>SUM(O32:Z32)</f>
        <v>1059801.2</v>
      </c>
      <c r="N32" s="333"/>
      <c r="O32" s="1198">
        <v>85397.8</v>
      </c>
      <c r="P32" s="1199">
        <v>76749.2</v>
      </c>
      <c r="Q32" s="1194">
        <v>74878.100000000006</v>
      </c>
      <c r="R32" s="1194">
        <v>69155.899999999994</v>
      </c>
      <c r="S32" s="1195">
        <v>75375.7</v>
      </c>
      <c r="T32" s="1200">
        <v>82655</v>
      </c>
      <c r="U32" s="1199">
        <v>100833.4</v>
      </c>
      <c r="V32" s="1201">
        <v>112865.5</v>
      </c>
      <c r="W32" s="1199">
        <v>99907</v>
      </c>
      <c r="X32" s="1202">
        <v>99696</v>
      </c>
      <c r="Y32" s="1199">
        <v>91608.7</v>
      </c>
      <c r="Z32" s="1203">
        <v>90678.9</v>
      </c>
      <c r="AA32" s="324"/>
      <c r="AB32" s="324"/>
      <c r="AC32" s="324"/>
    </row>
    <row r="33" spans="1:29" ht="11.1" customHeight="1" x14ac:dyDescent="0.15">
      <c r="A33" s="324"/>
      <c r="B33" s="1453"/>
      <c r="C33" s="1450"/>
      <c r="D33" s="335" t="s">
        <v>170</v>
      </c>
      <c r="E33" s="1189">
        <v>706866921</v>
      </c>
      <c r="F33" s="1209">
        <v>708925026</v>
      </c>
      <c r="G33" s="1209">
        <v>519524426</v>
      </c>
      <c r="H33" s="1209">
        <v>474070139</v>
      </c>
      <c r="I33" s="1209">
        <v>435232677</v>
      </c>
      <c r="J33" s="1209">
        <v>438326783</v>
      </c>
      <c r="K33" s="1189">
        <v>479471669</v>
      </c>
      <c r="L33" s="1210">
        <v>532952841</v>
      </c>
      <c r="M33" s="1211">
        <f>SUM(O33:Z33)</f>
        <v>512049487</v>
      </c>
      <c r="N33" s="336"/>
      <c r="O33" s="1212">
        <v>38031843</v>
      </c>
      <c r="P33" s="1213">
        <v>34368095</v>
      </c>
      <c r="Q33" s="1189">
        <v>40124722</v>
      </c>
      <c r="R33" s="1214">
        <v>38708177</v>
      </c>
      <c r="S33" s="1209">
        <v>40842020</v>
      </c>
      <c r="T33" s="1189">
        <v>42827647</v>
      </c>
      <c r="U33" s="1213">
        <v>46660583</v>
      </c>
      <c r="V33" s="1215">
        <v>48959118</v>
      </c>
      <c r="W33" s="1213">
        <v>50381987</v>
      </c>
      <c r="X33" s="1214">
        <v>47146184</v>
      </c>
      <c r="Y33" s="1213">
        <v>41782457</v>
      </c>
      <c r="Z33" s="1216">
        <v>42216654</v>
      </c>
      <c r="AA33" s="324"/>
      <c r="AB33" s="324"/>
      <c r="AC33" s="324"/>
    </row>
    <row r="34" spans="1:29" ht="11.1" customHeight="1" x14ac:dyDescent="0.15">
      <c r="A34" s="324"/>
      <c r="B34" s="1453"/>
      <c r="C34" s="1451"/>
      <c r="D34" s="337" t="s">
        <v>172</v>
      </c>
      <c r="E34" s="732">
        <f t="shared" ref="E34:M34" si="16">IF(E32=0,0,E33/E32)</f>
        <v>482.6683769681913</v>
      </c>
      <c r="F34" s="338">
        <f t="shared" si="16"/>
        <v>564.35122279742427</v>
      </c>
      <c r="G34" s="338">
        <f t="shared" si="16"/>
        <v>518.33127922834421</v>
      </c>
      <c r="H34" s="338">
        <f t="shared" si="16"/>
        <v>503.40067887448618</v>
      </c>
      <c r="I34" s="338">
        <f t="shared" si="16"/>
        <v>532.22602720043108</v>
      </c>
      <c r="J34" s="338">
        <f t="shared" si="16"/>
        <v>470.19162221859176</v>
      </c>
      <c r="K34" s="338">
        <f t="shared" si="16"/>
        <v>473.15355495004115</v>
      </c>
      <c r="L34" s="846">
        <f t="shared" si="16"/>
        <v>525.34686903018098</v>
      </c>
      <c r="M34" s="727">
        <f t="shared" si="16"/>
        <v>483.15616834553504</v>
      </c>
      <c r="N34" s="339"/>
      <c r="O34" s="732">
        <f t="shared" ref="O34:Z34" si="17">IF(O32=0,0,O33/O32)</f>
        <v>445.34921274318543</v>
      </c>
      <c r="P34" s="338">
        <f t="shared" si="17"/>
        <v>447.79743632506921</v>
      </c>
      <c r="Q34" s="338">
        <f t="shared" si="17"/>
        <v>535.8672562471537</v>
      </c>
      <c r="R34" s="733">
        <f t="shared" si="17"/>
        <v>559.72342200737762</v>
      </c>
      <c r="S34" s="338">
        <f t="shared" si="17"/>
        <v>541.84597953982518</v>
      </c>
      <c r="T34" s="338">
        <f t="shared" si="17"/>
        <v>518.1495009376323</v>
      </c>
      <c r="U34" s="338">
        <f t="shared" si="17"/>
        <v>462.74927752113888</v>
      </c>
      <c r="V34" s="733">
        <f t="shared" si="17"/>
        <v>433.78284772583294</v>
      </c>
      <c r="W34" s="338">
        <f t="shared" si="17"/>
        <v>504.28885863853384</v>
      </c>
      <c r="X34" s="338">
        <f t="shared" si="17"/>
        <v>472.89945434119721</v>
      </c>
      <c r="Y34" s="733">
        <f t="shared" si="17"/>
        <v>456.09704100156426</v>
      </c>
      <c r="Z34" s="734">
        <f t="shared" si="17"/>
        <v>465.56204365072801</v>
      </c>
      <c r="AA34" s="324"/>
      <c r="AB34" s="324"/>
      <c r="AC34" s="324"/>
    </row>
    <row r="35" spans="1:29" ht="11.1" customHeight="1" x14ac:dyDescent="0.15">
      <c r="A35" s="324"/>
      <c r="B35" s="1453"/>
      <c r="C35" s="1449" t="s">
        <v>4</v>
      </c>
      <c r="D35" s="332" t="s">
        <v>171</v>
      </c>
      <c r="E35" s="1108">
        <v>19415</v>
      </c>
      <c r="F35" s="1109">
        <v>23673</v>
      </c>
      <c r="G35" s="1109">
        <v>32076</v>
      </c>
      <c r="H35" s="1109">
        <v>36044</v>
      </c>
      <c r="I35" s="1109">
        <v>34860</v>
      </c>
      <c r="J35" s="1109">
        <v>28759</v>
      </c>
      <c r="K35" s="1108">
        <v>34317</v>
      </c>
      <c r="L35" s="1111">
        <v>36309</v>
      </c>
      <c r="M35" s="1112">
        <f>SUM(O35:Z35)</f>
        <v>36031</v>
      </c>
      <c r="N35" s="333"/>
      <c r="O35" s="1113">
        <v>3322</v>
      </c>
      <c r="P35" s="1114">
        <v>2814</v>
      </c>
      <c r="Q35" s="1115">
        <v>3150</v>
      </c>
      <c r="R35" s="1115">
        <v>2865</v>
      </c>
      <c r="S35" s="1115">
        <v>2701</v>
      </c>
      <c r="T35" s="1115">
        <v>2968</v>
      </c>
      <c r="U35" s="1114">
        <v>3252</v>
      </c>
      <c r="V35" s="1116">
        <v>3331</v>
      </c>
      <c r="W35" s="1117">
        <v>3047</v>
      </c>
      <c r="X35" s="1117">
        <v>2986</v>
      </c>
      <c r="Y35" s="1114">
        <v>2754</v>
      </c>
      <c r="Z35" s="1118">
        <v>2841</v>
      </c>
      <c r="AA35" s="324"/>
      <c r="AB35" s="324"/>
      <c r="AC35" s="324"/>
    </row>
    <row r="36" spans="1:29" ht="11.1" customHeight="1" x14ac:dyDescent="0.15">
      <c r="A36" s="324"/>
      <c r="B36" s="1453"/>
      <c r="C36" s="1450"/>
      <c r="D36" s="335" t="s">
        <v>169</v>
      </c>
      <c r="E36" s="1194">
        <v>1499831.2</v>
      </c>
      <c r="F36" s="1195">
        <v>1811110.6</v>
      </c>
      <c r="G36" s="1195">
        <v>2455124.7999999998</v>
      </c>
      <c r="H36" s="1195">
        <v>2723304.7</v>
      </c>
      <c r="I36" s="1194">
        <v>2645051.5</v>
      </c>
      <c r="J36" s="1202">
        <v>2222208</v>
      </c>
      <c r="K36" s="1194">
        <v>2660703.1</v>
      </c>
      <c r="L36" s="1196">
        <v>2784439.2</v>
      </c>
      <c r="M36" s="1204">
        <f>SUM(O36:Z36)</f>
        <v>2774089.6000000006</v>
      </c>
      <c r="N36" s="333"/>
      <c r="O36" s="1198">
        <v>255534.8</v>
      </c>
      <c r="P36" s="1199">
        <v>217111.3</v>
      </c>
      <c r="Q36" s="1194">
        <v>242250.4</v>
      </c>
      <c r="R36" s="1194">
        <v>217686.8</v>
      </c>
      <c r="S36" s="1195">
        <v>204462.6</v>
      </c>
      <c r="T36" s="1200">
        <v>226973.3</v>
      </c>
      <c r="U36" s="1199">
        <v>250726.39999999999</v>
      </c>
      <c r="V36" s="1201">
        <v>256645.8</v>
      </c>
      <c r="W36" s="1199">
        <v>232826.4</v>
      </c>
      <c r="X36" s="1202">
        <v>235053.2</v>
      </c>
      <c r="Y36" s="1199">
        <v>215500.4</v>
      </c>
      <c r="Z36" s="1203">
        <v>219318.2</v>
      </c>
      <c r="AA36" s="324"/>
      <c r="AB36" s="324"/>
      <c r="AC36" s="324"/>
    </row>
    <row r="37" spans="1:29" ht="11.1" customHeight="1" x14ac:dyDescent="0.15">
      <c r="A37" s="324"/>
      <c r="B37" s="1453"/>
      <c r="C37" s="1450"/>
      <c r="D37" s="335" t="s">
        <v>170</v>
      </c>
      <c r="E37" s="1189">
        <v>719697829</v>
      </c>
      <c r="F37" s="1209">
        <v>1018837663</v>
      </c>
      <c r="G37" s="1209">
        <v>1280711211</v>
      </c>
      <c r="H37" s="1209">
        <v>1392303094</v>
      </c>
      <c r="I37" s="1189">
        <v>1435007890</v>
      </c>
      <c r="J37" s="1214">
        <v>1092853383</v>
      </c>
      <c r="K37" s="1189">
        <v>1321353339</v>
      </c>
      <c r="L37" s="1210">
        <v>1504377291</v>
      </c>
      <c r="M37" s="1211">
        <f>SUM(O37:Z37)</f>
        <v>1433407382</v>
      </c>
      <c r="N37" s="336"/>
      <c r="O37" s="1212">
        <v>121620716</v>
      </c>
      <c r="P37" s="1213">
        <v>105332908</v>
      </c>
      <c r="Q37" s="1189">
        <v>135420448</v>
      </c>
      <c r="R37" s="1214">
        <v>127711832</v>
      </c>
      <c r="S37" s="1209">
        <v>119029567</v>
      </c>
      <c r="T37" s="1189">
        <v>125871814</v>
      </c>
      <c r="U37" s="1213">
        <v>127190471</v>
      </c>
      <c r="V37" s="1215">
        <v>120052002</v>
      </c>
      <c r="W37" s="1213">
        <v>121680695</v>
      </c>
      <c r="X37" s="1214">
        <v>118268353</v>
      </c>
      <c r="Y37" s="1213">
        <v>103480126</v>
      </c>
      <c r="Z37" s="1216">
        <v>107748450</v>
      </c>
      <c r="AA37" s="324"/>
      <c r="AB37" s="324"/>
      <c r="AC37" s="324"/>
    </row>
    <row r="38" spans="1:29" ht="11.1" customHeight="1" x14ac:dyDescent="0.15">
      <c r="A38" s="324"/>
      <c r="B38" s="1453"/>
      <c r="C38" s="1451"/>
      <c r="D38" s="337" t="s">
        <v>172</v>
      </c>
      <c r="E38" s="732">
        <f t="shared" ref="E38:M38" si="18">IF(E36=0,0,E37/E36)</f>
        <v>479.85255207386007</v>
      </c>
      <c r="F38" s="338">
        <f t="shared" si="18"/>
        <v>562.54856163947136</v>
      </c>
      <c r="G38" s="338">
        <f t="shared" si="18"/>
        <v>521.64810970098142</v>
      </c>
      <c r="H38" s="338">
        <f t="shared" si="18"/>
        <v>511.25498149362426</v>
      </c>
      <c r="I38" s="338">
        <f t="shared" si="18"/>
        <v>542.52550092124864</v>
      </c>
      <c r="J38" s="338">
        <f t="shared" si="18"/>
        <v>491.78716978788663</v>
      </c>
      <c r="K38" s="338">
        <f t="shared" si="18"/>
        <v>496.61810782270294</v>
      </c>
      <c r="L38" s="846">
        <f t="shared" si="18"/>
        <v>540.28017239521694</v>
      </c>
      <c r="M38" s="727">
        <f t="shared" si="18"/>
        <v>516.71271973334956</v>
      </c>
      <c r="N38" s="339"/>
      <c r="O38" s="732">
        <f t="shared" ref="O38:Z38" si="19">IF(O36=0,0,O37/O36)</f>
        <v>475.94580464187266</v>
      </c>
      <c r="P38" s="338">
        <f t="shared" si="19"/>
        <v>485.15626777602091</v>
      </c>
      <c r="Q38" s="338">
        <f t="shared" si="19"/>
        <v>559.01021422462054</v>
      </c>
      <c r="R38" s="733">
        <f t="shared" si="19"/>
        <v>586.67696892967331</v>
      </c>
      <c r="S38" s="338">
        <f t="shared" si="19"/>
        <v>582.15814041296551</v>
      </c>
      <c r="T38" s="338">
        <f t="shared" si="19"/>
        <v>554.56661202000419</v>
      </c>
      <c r="U38" s="338">
        <f t="shared" si="19"/>
        <v>507.28790825377786</v>
      </c>
      <c r="V38" s="733">
        <f t="shared" si="19"/>
        <v>467.77310207297376</v>
      </c>
      <c r="W38" s="338">
        <f t="shared" si="19"/>
        <v>522.62413111227943</v>
      </c>
      <c r="X38" s="338">
        <f t="shared" si="19"/>
        <v>503.15568135213641</v>
      </c>
      <c r="Y38" s="733">
        <f t="shared" si="19"/>
        <v>480.18530824072718</v>
      </c>
      <c r="Z38" s="734">
        <f t="shared" si="19"/>
        <v>491.28822870149395</v>
      </c>
      <c r="AA38" s="324"/>
      <c r="AB38" s="324"/>
      <c r="AC38" s="324"/>
    </row>
    <row r="39" spans="1:29" ht="11.1" customHeight="1" x14ac:dyDescent="0.15">
      <c r="A39" s="324"/>
      <c r="B39" s="1453"/>
      <c r="C39" s="1449" t="s">
        <v>14</v>
      </c>
      <c r="D39" s="332" t="s">
        <v>171</v>
      </c>
      <c r="E39" s="1119">
        <f t="shared" ref="E39:M41" si="20">E31+E35</f>
        <v>39318</v>
      </c>
      <c r="F39" s="1108">
        <f t="shared" si="20"/>
        <v>40578</v>
      </c>
      <c r="G39" s="1108">
        <f t="shared" si="20"/>
        <v>45435</v>
      </c>
      <c r="H39" s="1108">
        <f t="shared" si="20"/>
        <v>48408</v>
      </c>
      <c r="I39" s="1108">
        <f t="shared" si="20"/>
        <v>45738</v>
      </c>
      <c r="J39" s="1108">
        <f t="shared" si="20"/>
        <v>41200</v>
      </c>
      <c r="K39" s="1108">
        <f t="shared" si="20"/>
        <v>47762</v>
      </c>
      <c r="L39" s="1121">
        <f t="shared" si="20"/>
        <v>49886</v>
      </c>
      <c r="M39" s="1112">
        <f t="shared" si="20"/>
        <v>50337</v>
      </c>
      <c r="N39" s="333"/>
      <c r="O39" s="1119">
        <f t="shared" ref="O39:Z41" si="21">O31+O35</f>
        <v>4470</v>
      </c>
      <c r="P39" s="1108">
        <f t="shared" si="21"/>
        <v>3841</v>
      </c>
      <c r="Q39" s="1120">
        <f t="shared" si="21"/>
        <v>4163</v>
      </c>
      <c r="R39" s="1108">
        <f t="shared" si="21"/>
        <v>3812</v>
      </c>
      <c r="S39" s="1120">
        <f t="shared" si="21"/>
        <v>3733</v>
      </c>
      <c r="T39" s="1108">
        <f t="shared" si="21"/>
        <v>4105</v>
      </c>
      <c r="U39" s="1120">
        <f t="shared" si="21"/>
        <v>4618</v>
      </c>
      <c r="V39" s="1120">
        <f t="shared" si="21"/>
        <v>4855</v>
      </c>
      <c r="W39" s="1108">
        <f t="shared" si="21"/>
        <v>4401</v>
      </c>
      <c r="X39" s="1108">
        <f t="shared" si="21"/>
        <v>4301</v>
      </c>
      <c r="Y39" s="1120">
        <f t="shared" si="21"/>
        <v>3982</v>
      </c>
      <c r="Z39" s="1111">
        <f t="shared" si="21"/>
        <v>4056</v>
      </c>
      <c r="AA39" s="324"/>
      <c r="AB39" s="324"/>
      <c r="AC39" s="324"/>
    </row>
    <row r="40" spans="1:29" ht="11.1" customHeight="1" x14ac:dyDescent="0.15">
      <c r="A40" s="324"/>
      <c r="B40" s="1453"/>
      <c r="C40" s="1450"/>
      <c r="D40" s="335" t="s">
        <v>169</v>
      </c>
      <c r="E40" s="1205">
        <f t="shared" si="20"/>
        <v>2964329.3</v>
      </c>
      <c r="F40" s="1194">
        <f t="shared" si="20"/>
        <v>3067287.6</v>
      </c>
      <c r="G40" s="1194">
        <f t="shared" si="20"/>
        <v>3457426.6999999997</v>
      </c>
      <c r="H40" s="1194">
        <f t="shared" si="20"/>
        <v>3665039.9000000004</v>
      </c>
      <c r="I40" s="1194">
        <f t="shared" si="20"/>
        <v>3462810.6</v>
      </c>
      <c r="J40" s="1194">
        <f t="shared" si="20"/>
        <v>3154438.1</v>
      </c>
      <c r="K40" s="1194">
        <f t="shared" si="20"/>
        <v>3674056.3</v>
      </c>
      <c r="L40" s="1207">
        <f t="shared" si="20"/>
        <v>3798917.2</v>
      </c>
      <c r="M40" s="1204">
        <f t="shared" si="20"/>
        <v>3833890.8000000007</v>
      </c>
      <c r="N40" s="333"/>
      <c r="O40" s="1205">
        <f t="shared" si="21"/>
        <v>340932.6</v>
      </c>
      <c r="P40" s="1194">
        <f t="shared" si="21"/>
        <v>293860.5</v>
      </c>
      <c r="Q40" s="1206">
        <f t="shared" si="21"/>
        <v>317128.5</v>
      </c>
      <c r="R40" s="1194">
        <f t="shared" si="21"/>
        <v>286842.69999999995</v>
      </c>
      <c r="S40" s="1194">
        <f t="shared" si="21"/>
        <v>279838.3</v>
      </c>
      <c r="T40" s="1194">
        <f t="shared" si="21"/>
        <v>309628.3</v>
      </c>
      <c r="U40" s="1206">
        <f t="shared" si="21"/>
        <v>351559.8</v>
      </c>
      <c r="V40" s="1206">
        <f t="shared" si="21"/>
        <v>369511.3</v>
      </c>
      <c r="W40" s="1194">
        <f t="shared" si="21"/>
        <v>332733.40000000002</v>
      </c>
      <c r="X40" s="1194">
        <f t="shared" si="21"/>
        <v>334749.2</v>
      </c>
      <c r="Y40" s="1206">
        <f t="shared" si="21"/>
        <v>307109.09999999998</v>
      </c>
      <c r="Z40" s="1196">
        <f t="shared" si="21"/>
        <v>309997.09999999998</v>
      </c>
      <c r="AA40" s="324"/>
      <c r="AC40" s="324"/>
    </row>
    <row r="41" spans="1:29" ht="11.1" customHeight="1" x14ac:dyDescent="0.15">
      <c r="A41" s="324"/>
      <c r="B41" s="1453"/>
      <c r="C41" s="1450"/>
      <c r="D41" s="335" t="s">
        <v>170</v>
      </c>
      <c r="E41" s="1217">
        <f t="shared" si="20"/>
        <v>1426564750</v>
      </c>
      <c r="F41" s="1189">
        <f t="shared" si="20"/>
        <v>1727762689</v>
      </c>
      <c r="G41" s="1189">
        <f t="shared" si="20"/>
        <v>1800235637</v>
      </c>
      <c r="H41" s="1189">
        <f t="shared" si="20"/>
        <v>1866373233</v>
      </c>
      <c r="I41" s="1189">
        <f t="shared" si="20"/>
        <v>1870240567</v>
      </c>
      <c r="J41" s="1189">
        <f t="shared" si="20"/>
        <v>1531180166</v>
      </c>
      <c r="K41" s="1189">
        <f t="shared" si="20"/>
        <v>1800825008</v>
      </c>
      <c r="L41" s="1218">
        <f t="shared" si="20"/>
        <v>2037330132</v>
      </c>
      <c r="M41" s="1211">
        <f t="shared" si="20"/>
        <v>1945456869</v>
      </c>
      <c r="N41" s="336"/>
      <c r="O41" s="1217">
        <f t="shared" si="21"/>
        <v>159652559</v>
      </c>
      <c r="P41" s="1189">
        <f t="shared" si="21"/>
        <v>139701003</v>
      </c>
      <c r="Q41" s="1189">
        <f t="shared" si="21"/>
        <v>175545170</v>
      </c>
      <c r="R41" s="1189">
        <f t="shared" si="21"/>
        <v>166420009</v>
      </c>
      <c r="S41" s="1189">
        <f t="shared" si="21"/>
        <v>159871587</v>
      </c>
      <c r="T41" s="1189">
        <f t="shared" si="21"/>
        <v>168699461</v>
      </c>
      <c r="U41" s="1219">
        <f t="shared" si="21"/>
        <v>173851054</v>
      </c>
      <c r="V41" s="1219">
        <f t="shared" si="21"/>
        <v>169011120</v>
      </c>
      <c r="W41" s="1189">
        <f t="shared" si="21"/>
        <v>172062682</v>
      </c>
      <c r="X41" s="1189">
        <f t="shared" si="21"/>
        <v>165414537</v>
      </c>
      <c r="Y41" s="1219">
        <f t="shared" si="21"/>
        <v>145262583</v>
      </c>
      <c r="Z41" s="1210">
        <f t="shared" si="21"/>
        <v>149965104</v>
      </c>
      <c r="AA41" s="324"/>
      <c r="AB41" s="324"/>
      <c r="AC41" s="324"/>
    </row>
    <row r="42" spans="1:29" ht="11.1" customHeight="1" x14ac:dyDescent="0.15">
      <c r="A42" s="324"/>
      <c r="B42" s="1454"/>
      <c r="C42" s="1451"/>
      <c r="D42" s="337" t="s">
        <v>172</v>
      </c>
      <c r="E42" s="732">
        <f t="shared" ref="E42:M42" si="22">IF(E40=0,0,E41/E40)</f>
        <v>481.24368301456929</v>
      </c>
      <c r="F42" s="338">
        <f t="shared" si="22"/>
        <v>563.28682351143073</v>
      </c>
      <c r="G42" s="338">
        <f t="shared" si="22"/>
        <v>520.68656639922403</v>
      </c>
      <c r="H42" s="338">
        <f t="shared" si="22"/>
        <v>509.23681158286973</v>
      </c>
      <c r="I42" s="338">
        <f t="shared" si="22"/>
        <v>540.09323149236059</v>
      </c>
      <c r="J42" s="338">
        <f t="shared" si="22"/>
        <v>485.40504440394631</v>
      </c>
      <c r="K42" s="338">
        <f t="shared" si="22"/>
        <v>490.14627456851986</v>
      </c>
      <c r="L42" s="846">
        <f t="shared" si="22"/>
        <v>536.29232350734048</v>
      </c>
      <c r="M42" s="727">
        <f t="shared" si="22"/>
        <v>507.43669303257138</v>
      </c>
      <c r="N42" s="339"/>
      <c r="O42" s="732">
        <f t="shared" ref="O42:Z42" si="23">IF(O40=0,0,O41/O40)</f>
        <v>468.28188034819789</v>
      </c>
      <c r="P42" s="338">
        <f t="shared" si="23"/>
        <v>475.39905159080587</v>
      </c>
      <c r="Q42" s="338">
        <f t="shared" si="23"/>
        <v>553.54586547724341</v>
      </c>
      <c r="R42" s="338">
        <f t="shared" si="23"/>
        <v>580.17864495069955</v>
      </c>
      <c r="S42" s="338">
        <f t="shared" si="23"/>
        <v>571.29987925169644</v>
      </c>
      <c r="T42" s="338">
        <f t="shared" si="23"/>
        <v>544.84509652379973</v>
      </c>
      <c r="U42" s="733">
        <f t="shared" si="23"/>
        <v>494.51346257450371</v>
      </c>
      <c r="V42" s="733">
        <f t="shared" si="23"/>
        <v>457.39093770609992</v>
      </c>
      <c r="W42" s="338">
        <f t="shared" si="23"/>
        <v>517.11875633765646</v>
      </c>
      <c r="X42" s="338">
        <f t="shared" si="23"/>
        <v>494.14468204853063</v>
      </c>
      <c r="Y42" s="733">
        <f t="shared" si="23"/>
        <v>472.99993064354004</v>
      </c>
      <c r="Z42" s="395">
        <f t="shared" si="23"/>
        <v>483.76292552414202</v>
      </c>
      <c r="AA42" s="324"/>
      <c r="AB42" s="324"/>
      <c r="AC42" s="324"/>
    </row>
    <row r="43" spans="1:29" ht="11.1" customHeight="1" x14ac:dyDescent="0.15">
      <c r="A43" s="324"/>
      <c r="B43" s="1452" t="s">
        <v>31</v>
      </c>
      <c r="C43" s="1449" t="s">
        <v>43</v>
      </c>
      <c r="D43" s="332" t="s">
        <v>171</v>
      </c>
      <c r="E43" s="1108">
        <v>8455</v>
      </c>
      <c r="F43" s="1109">
        <v>8083</v>
      </c>
      <c r="G43" s="1108">
        <v>6981</v>
      </c>
      <c r="H43" s="1108">
        <v>5766</v>
      </c>
      <c r="I43" s="1110">
        <v>5428</v>
      </c>
      <c r="J43" s="1108">
        <v>5636</v>
      </c>
      <c r="K43" s="1108">
        <v>5318</v>
      </c>
      <c r="L43" s="1111">
        <v>5259</v>
      </c>
      <c r="M43" s="1112">
        <f>SUM(O43:Z43)</f>
        <v>5216</v>
      </c>
      <c r="N43" s="333"/>
      <c r="O43" s="1113">
        <v>523</v>
      </c>
      <c r="P43" s="1114">
        <v>474</v>
      </c>
      <c r="Q43" s="1115">
        <v>529</v>
      </c>
      <c r="R43" s="1115">
        <v>421</v>
      </c>
      <c r="S43" s="1115">
        <v>384</v>
      </c>
      <c r="T43" s="1115">
        <v>335</v>
      </c>
      <c r="U43" s="1114">
        <v>398</v>
      </c>
      <c r="V43" s="1116">
        <v>459</v>
      </c>
      <c r="W43" s="1117">
        <v>401</v>
      </c>
      <c r="X43" s="1117">
        <v>508</v>
      </c>
      <c r="Y43" s="1114">
        <v>439</v>
      </c>
      <c r="Z43" s="1118">
        <v>345</v>
      </c>
      <c r="AA43" s="324"/>
      <c r="AB43" s="324"/>
      <c r="AC43" s="324"/>
    </row>
    <row r="44" spans="1:29" ht="11.1" customHeight="1" x14ac:dyDescent="0.15">
      <c r="A44" s="324"/>
      <c r="B44" s="1453"/>
      <c r="C44" s="1450"/>
      <c r="D44" s="335" t="s">
        <v>169</v>
      </c>
      <c r="E44" s="1194">
        <v>644654.1</v>
      </c>
      <c r="F44" s="1195">
        <v>614245.9</v>
      </c>
      <c r="G44" s="1195">
        <v>520185.7</v>
      </c>
      <c r="H44" s="1195">
        <v>454527.3</v>
      </c>
      <c r="I44" s="1195">
        <v>418821.8</v>
      </c>
      <c r="J44" s="1195">
        <v>435815.4</v>
      </c>
      <c r="K44" s="1194">
        <v>416199.1</v>
      </c>
      <c r="L44" s="1196">
        <v>415668.4</v>
      </c>
      <c r="M44" s="1204">
        <f>SUM(O44:Z44)</f>
        <v>405932.39999999997</v>
      </c>
      <c r="N44" s="333"/>
      <c r="O44" s="1198">
        <v>41308.300000000003</v>
      </c>
      <c r="P44" s="1199">
        <v>39161.699999999997</v>
      </c>
      <c r="Q44" s="1194">
        <v>42512.3</v>
      </c>
      <c r="R44" s="1194">
        <v>32679</v>
      </c>
      <c r="S44" s="1195">
        <v>28605.599999999999</v>
      </c>
      <c r="T44" s="1200">
        <v>23901.200000000001</v>
      </c>
      <c r="U44" s="1199">
        <v>30278.7</v>
      </c>
      <c r="V44" s="1201">
        <v>34313.599999999999</v>
      </c>
      <c r="W44" s="1199">
        <v>30223.599999999999</v>
      </c>
      <c r="X44" s="1202">
        <v>41815.5</v>
      </c>
      <c r="Y44" s="1199">
        <v>34302.1</v>
      </c>
      <c r="Z44" s="1203">
        <v>26830.799999999999</v>
      </c>
      <c r="AA44" s="324"/>
      <c r="AB44" s="324"/>
      <c r="AC44" s="324"/>
    </row>
    <row r="45" spans="1:29" ht="11.1" customHeight="1" x14ac:dyDescent="0.15">
      <c r="A45" s="324"/>
      <c r="B45" s="1453"/>
      <c r="C45" s="1450"/>
      <c r="D45" s="335" t="s">
        <v>170</v>
      </c>
      <c r="E45" s="1189">
        <v>287702128</v>
      </c>
      <c r="F45" s="1209">
        <v>313167756</v>
      </c>
      <c r="G45" s="1209">
        <v>248273296</v>
      </c>
      <c r="H45" s="1209">
        <v>208168808</v>
      </c>
      <c r="I45" s="1209">
        <v>197977215</v>
      </c>
      <c r="J45" s="1209">
        <v>183506642</v>
      </c>
      <c r="K45" s="1189">
        <v>176758245</v>
      </c>
      <c r="L45" s="1210">
        <v>197633796</v>
      </c>
      <c r="M45" s="1211">
        <f>SUM(O45:Z45)</f>
        <v>177970273</v>
      </c>
      <c r="N45" s="336"/>
      <c r="O45" s="1212">
        <v>16470256</v>
      </c>
      <c r="P45" s="1213">
        <v>15917356</v>
      </c>
      <c r="Q45" s="1189">
        <v>19769222</v>
      </c>
      <c r="R45" s="1214">
        <v>16550628</v>
      </c>
      <c r="S45" s="1209">
        <v>14078224</v>
      </c>
      <c r="T45" s="1189">
        <v>10979452</v>
      </c>
      <c r="U45" s="1213">
        <v>13036684</v>
      </c>
      <c r="V45" s="1215">
        <v>13619969</v>
      </c>
      <c r="W45" s="1213">
        <v>13722086</v>
      </c>
      <c r="X45" s="1214">
        <v>18133531</v>
      </c>
      <c r="Y45" s="1213">
        <v>14369177</v>
      </c>
      <c r="Z45" s="1216">
        <v>11323688</v>
      </c>
      <c r="AA45" s="324"/>
      <c r="AB45" s="324"/>
      <c r="AC45" s="324"/>
    </row>
    <row r="46" spans="1:29" ht="11.1" customHeight="1" x14ac:dyDescent="0.15">
      <c r="A46" s="324"/>
      <c r="B46" s="1453"/>
      <c r="C46" s="1451"/>
      <c r="D46" s="337" t="s">
        <v>172</v>
      </c>
      <c r="E46" s="732">
        <f t="shared" ref="E46:M46" si="24">IF(E44=0,0,E45/E44)</f>
        <v>446.28914638098172</v>
      </c>
      <c r="F46" s="338">
        <f t="shared" si="24"/>
        <v>509.84101969585794</v>
      </c>
      <c r="G46" s="338">
        <f t="shared" si="24"/>
        <v>477.27820276489723</v>
      </c>
      <c r="H46" s="338">
        <f t="shared" si="24"/>
        <v>457.9896697074081</v>
      </c>
      <c r="I46" s="338">
        <f t="shared" si="24"/>
        <v>472.70035848181732</v>
      </c>
      <c r="J46" s="338">
        <f t="shared" si="24"/>
        <v>421.06507021091954</v>
      </c>
      <c r="K46" s="338">
        <f t="shared" si="24"/>
        <v>424.69636527325508</v>
      </c>
      <c r="L46" s="846">
        <f t="shared" si="24"/>
        <v>475.46023705434425</v>
      </c>
      <c r="M46" s="727">
        <f t="shared" si="24"/>
        <v>438.42342468844572</v>
      </c>
      <c r="N46" s="339"/>
      <c r="O46" s="732">
        <f t="shared" ref="O46:Z46" si="25">IF(O44=0,0,O45/O44)</f>
        <v>398.71541554602823</v>
      </c>
      <c r="P46" s="338">
        <f t="shared" si="25"/>
        <v>406.45212031142677</v>
      </c>
      <c r="Q46" s="338">
        <f t="shared" si="25"/>
        <v>465.02358141055646</v>
      </c>
      <c r="R46" s="733">
        <f t="shared" si="25"/>
        <v>506.46066281097956</v>
      </c>
      <c r="S46" s="338">
        <f t="shared" si="25"/>
        <v>492.14922952149232</v>
      </c>
      <c r="T46" s="338">
        <f t="shared" si="25"/>
        <v>459.36823255736113</v>
      </c>
      <c r="U46" s="338">
        <f t="shared" si="25"/>
        <v>430.55626562567085</v>
      </c>
      <c r="V46" s="733">
        <f t="shared" si="25"/>
        <v>396.9262624731885</v>
      </c>
      <c r="W46" s="338">
        <f t="shared" si="25"/>
        <v>454.01891237311241</v>
      </c>
      <c r="X46" s="338">
        <f t="shared" si="25"/>
        <v>433.65572574762945</v>
      </c>
      <c r="Y46" s="733">
        <f t="shared" si="25"/>
        <v>418.90079616116799</v>
      </c>
      <c r="Z46" s="734">
        <f t="shared" si="25"/>
        <v>422.04063986165153</v>
      </c>
      <c r="AA46" s="324"/>
      <c r="AB46" s="324"/>
      <c r="AC46" s="324"/>
    </row>
    <row r="47" spans="1:29" ht="11.1" customHeight="1" x14ac:dyDescent="0.15">
      <c r="A47" s="324"/>
      <c r="B47" s="1453"/>
      <c r="C47" s="1449" t="s">
        <v>4</v>
      </c>
      <c r="D47" s="332" t="s">
        <v>171</v>
      </c>
      <c r="E47" s="1108">
        <v>7462</v>
      </c>
      <c r="F47" s="1109">
        <v>8543</v>
      </c>
      <c r="G47" s="1109">
        <v>11936</v>
      </c>
      <c r="H47" s="1109">
        <v>14007</v>
      </c>
      <c r="I47" s="1109">
        <v>13813</v>
      </c>
      <c r="J47" s="1109">
        <v>10639</v>
      </c>
      <c r="K47" s="1108">
        <v>9905</v>
      </c>
      <c r="L47" s="1111">
        <v>12042</v>
      </c>
      <c r="M47" s="1112">
        <f>SUM(O47:Z47)</f>
        <v>12521</v>
      </c>
      <c r="N47" s="333"/>
      <c r="O47" s="1113">
        <v>1110</v>
      </c>
      <c r="P47" s="1114">
        <v>959</v>
      </c>
      <c r="Q47" s="1115">
        <v>1197</v>
      </c>
      <c r="R47" s="1115">
        <v>1139</v>
      </c>
      <c r="S47" s="1115">
        <v>806</v>
      </c>
      <c r="T47" s="1115">
        <v>979</v>
      </c>
      <c r="U47" s="1114">
        <v>1000</v>
      </c>
      <c r="V47" s="1116">
        <v>1081</v>
      </c>
      <c r="W47" s="1117">
        <v>979</v>
      </c>
      <c r="X47" s="1117">
        <v>1268</v>
      </c>
      <c r="Y47" s="1114">
        <v>1032</v>
      </c>
      <c r="Z47" s="1118">
        <v>971</v>
      </c>
      <c r="AA47" s="324"/>
      <c r="AB47" s="324"/>
      <c r="AC47" s="324"/>
    </row>
    <row r="48" spans="1:29" ht="11.1" customHeight="1" x14ac:dyDescent="0.15">
      <c r="A48" s="324"/>
      <c r="B48" s="1453"/>
      <c r="C48" s="1450"/>
      <c r="D48" s="335" t="s">
        <v>169</v>
      </c>
      <c r="E48" s="1194">
        <v>577395.30000000005</v>
      </c>
      <c r="F48" s="1195">
        <v>665038.4</v>
      </c>
      <c r="G48" s="1195">
        <v>922708.8</v>
      </c>
      <c r="H48" s="1195">
        <v>1063029.8999999999</v>
      </c>
      <c r="I48" s="1194">
        <v>1043721.4</v>
      </c>
      <c r="J48" s="1202">
        <v>816298.4</v>
      </c>
      <c r="K48" s="1194">
        <v>775336.6</v>
      </c>
      <c r="L48" s="1196">
        <v>897285.6</v>
      </c>
      <c r="M48" s="1204">
        <f>SUM(O48:Z48)</f>
        <v>932769.70000000007</v>
      </c>
      <c r="N48" s="333"/>
      <c r="O48" s="1198">
        <v>84266</v>
      </c>
      <c r="P48" s="1199">
        <v>73817.100000000006</v>
      </c>
      <c r="Q48" s="1194">
        <v>89658.7</v>
      </c>
      <c r="R48" s="1194">
        <v>82203.100000000006</v>
      </c>
      <c r="S48" s="1195">
        <v>58283</v>
      </c>
      <c r="T48" s="1200">
        <v>69813.899999999994</v>
      </c>
      <c r="U48" s="1199">
        <v>70651.899999999994</v>
      </c>
      <c r="V48" s="1201">
        <v>77710</v>
      </c>
      <c r="W48" s="1199">
        <v>72861.8</v>
      </c>
      <c r="X48" s="1202">
        <v>99321.1</v>
      </c>
      <c r="Y48" s="1199">
        <v>81115.600000000006</v>
      </c>
      <c r="Z48" s="1203">
        <v>73067.5</v>
      </c>
      <c r="AA48" s="324"/>
      <c r="AB48" s="324"/>
      <c r="AC48" s="324"/>
    </row>
    <row r="49" spans="1:29" ht="11.1" customHeight="1" x14ac:dyDescent="0.15">
      <c r="A49" s="324"/>
      <c r="B49" s="1453"/>
      <c r="C49" s="1450"/>
      <c r="D49" s="335" t="s">
        <v>170</v>
      </c>
      <c r="E49" s="1189">
        <v>258611962</v>
      </c>
      <c r="F49" s="1209">
        <v>343148111</v>
      </c>
      <c r="G49" s="1209">
        <v>445003137</v>
      </c>
      <c r="H49" s="1209">
        <v>501838868</v>
      </c>
      <c r="I49" s="1189">
        <v>516006087</v>
      </c>
      <c r="J49" s="1214">
        <v>362676581</v>
      </c>
      <c r="K49" s="1189">
        <v>342524275</v>
      </c>
      <c r="L49" s="1210">
        <v>442840278</v>
      </c>
      <c r="M49" s="1211">
        <f>SUM(O49:Z49)</f>
        <v>437441837</v>
      </c>
      <c r="N49" s="336"/>
      <c r="O49" s="1212">
        <v>36790985</v>
      </c>
      <c r="P49" s="1213">
        <v>32635621</v>
      </c>
      <c r="Q49" s="1189">
        <v>43782634</v>
      </c>
      <c r="R49" s="1214">
        <v>43204002</v>
      </c>
      <c r="S49" s="1209">
        <v>30437349</v>
      </c>
      <c r="T49" s="1189">
        <v>34420646</v>
      </c>
      <c r="U49" s="1213">
        <v>32868596</v>
      </c>
      <c r="V49" s="1215">
        <v>34552851</v>
      </c>
      <c r="W49" s="1213">
        <v>34478982</v>
      </c>
      <c r="X49" s="1214">
        <v>45670197</v>
      </c>
      <c r="Y49" s="1213">
        <v>35378726</v>
      </c>
      <c r="Z49" s="1216">
        <v>33221248</v>
      </c>
      <c r="AA49" s="324"/>
      <c r="AB49" s="324"/>
      <c r="AC49" s="324"/>
    </row>
    <row r="50" spans="1:29" ht="11.1" customHeight="1" x14ac:dyDescent="0.15">
      <c r="A50" s="324"/>
      <c r="B50" s="1453"/>
      <c r="C50" s="1451"/>
      <c r="D50" s="337" t="s">
        <v>172</v>
      </c>
      <c r="E50" s="732">
        <f t="shared" ref="E50:M50" si="26">IF(E48=0,0,E49/E48)</f>
        <v>447.89412383509182</v>
      </c>
      <c r="F50" s="338">
        <f t="shared" si="26"/>
        <v>515.98240191844559</v>
      </c>
      <c r="G50" s="338">
        <f t="shared" si="26"/>
        <v>482.27906464097879</v>
      </c>
      <c r="H50" s="338">
        <f t="shared" si="26"/>
        <v>472.08349266563437</v>
      </c>
      <c r="I50" s="338">
        <f t="shared" si="26"/>
        <v>494.39063623683484</v>
      </c>
      <c r="J50" s="338">
        <f t="shared" si="26"/>
        <v>444.29412210044757</v>
      </c>
      <c r="K50" s="338">
        <f t="shared" si="26"/>
        <v>441.77493362237772</v>
      </c>
      <c r="L50" s="846">
        <f t="shared" si="26"/>
        <v>493.53324961416968</v>
      </c>
      <c r="M50" s="727">
        <f t="shared" si="26"/>
        <v>468.97089067108413</v>
      </c>
      <c r="N50" s="339"/>
      <c r="O50" s="732">
        <f t="shared" ref="O50:Z50" si="27">IF(O48=0,0,O49/O48)</f>
        <v>436.60533311181257</v>
      </c>
      <c r="P50" s="338">
        <f t="shared" si="27"/>
        <v>442.11464552251442</v>
      </c>
      <c r="Q50" s="338">
        <f t="shared" si="27"/>
        <v>488.32555011393208</v>
      </c>
      <c r="R50" s="733">
        <f t="shared" si="27"/>
        <v>525.57631038245518</v>
      </c>
      <c r="S50" s="338">
        <f t="shared" si="27"/>
        <v>522.23373882607279</v>
      </c>
      <c r="T50" s="338">
        <f t="shared" si="27"/>
        <v>493.03428113885633</v>
      </c>
      <c r="U50" s="338">
        <f t="shared" si="27"/>
        <v>465.21885469463672</v>
      </c>
      <c r="V50" s="733">
        <f t="shared" si="27"/>
        <v>444.63841204478189</v>
      </c>
      <c r="W50" s="338">
        <f t="shared" si="27"/>
        <v>473.21068104274116</v>
      </c>
      <c r="X50" s="338">
        <f t="shared" si="27"/>
        <v>459.82371318883901</v>
      </c>
      <c r="Y50" s="733">
        <f t="shared" si="27"/>
        <v>436.15193624900758</v>
      </c>
      <c r="Z50" s="734">
        <f t="shared" si="27"/>
        <v>454.66517945735109</v>
      </c>
      <c r="AA50" s="324"/>
      <c r="AB50" s="324"/>
      <c r="AC50" s="324"/>
    </row>
    <row r="51" spans="1:29" ht="11.1" customHeight="1" x14ac:dyDescent="0.15">
      <c r="A51" s="324"/>
      <c r="B51" s="1453"/>
      <c r="C51" s="1449" t="s">
        <v>14</v>
      </c>
      <c r="D51" s="332" t="s">
        <v>171</v>
      </c>
      <c r="E51" s="1119">
        <f t="shared" ref="E51:M53" si="28">E43+E47</f>
        <v>15917</v>
      </c>
      <c r="F51" s="1108">
        <f t="shared" si="28"/>
        <v>16626</v>
      </c>
      <c r="G51" s="1108">
        <f t="shared" si="28"/>
        <v>18917</v>
      </c>
      <c r="H51" s="1108">
        <f t="shared" si="28"/>
        <v>19773</v>
      </c>
      <c r="I51" s="1108">
        <f t="shared" si="28"/>
        <v>19241</v>
      </c>
      <c r="J51" s="1108">
        <f t="shared" si="28"/>
        <v>16275</v>
      </c>
      <c r="K51" s="1108">
        <f t="shared" si="28"/>
        <v>15223</v>
      </c>
      <c r="L51" s="1121">
        <f t="shared" si="28"/>
        <v>17301</v>
      </c>
      <c r="M51" s="1112">
        <f t="shared" si="28"/>
        <v>17737</v>
      </c>
      <c r="N51" s="333"/>
      <c r="O51" s="1119">
        <f t="shared" ref="O51:Z53" si="29">O43+O47</f>
        <v>1633</v>
      </c>
      <c r="P51" s="1108">
        <f t="shared" si="29"/>
        <v>1433</v>
      </c>
      <c r="Q51" s="1120">
        <f t="shared" si="29"/>
        <v>1726</v>
      </c>
      <c r="R51" s="1108">
        <f t="shared" si="29"/>
        <v>1560</v>
      </c>
      <c r="S51" s="1120">
        <f t="shared" si="29"/>
        <v>1190</v>
      </c>
      <c r="T51" s="1108">
        <f t="shared" si="29"/>
        <v>1314</v>
      </c>
      <c r="U51" s="1120">
        <f t="shared" si="29"/>
        <v>1398</v>
      </c>
      <c r="V51" s="1120">
        <f t="shared" si="29"/>
        <v>1540</v>
      </c>
      <c r="W51" s="1108">
        <f t="shared" si="29"/>
        <v>1380</v>
      </c>
      <c r="X51" s="1108">
        <f t="shared" si="29"/>
        <v>1776</v>
      </c>
      <c r="Y51" s="1120">
        <f t="shared" si="29"/>
        <v>1471</v>
      </c>
      <c r="Z51" s="1111">
        <f t="shared" si="29"/>
        <v>1316</v>
      </c>
      <c r="AA51" s="324"/>
      <c r="AB51" s="324"/>
      <c r="AC51" s="324"/>
    </row>
    <row r="52" spans="1:29" ht="11.1" customHeight="1" x14ac:dyDescent="0.15">
      <c r="A52" s="324"/>
      <c r="B52" s="1453"/>
      <c r="C52" s="1450"/>
      <c r="D52" s="335" t="s">
        <v>169</v>
      </c>
      <c r="E52" s="1205">
        <f t="shared" si="28"/>
        <v>1222049.3999999999</v>
      </c>
      <c r="F52" s="1194">
        <f t="shared" si="28"/>
        <v>1279284.3</v>
      </c>
      <c r="G52" s="1194">
        <f t="shared" si="28"/>
        <v>1442894.5</v>
      </c>
      <c r="H52" s="1194">
        <f t="shared" si="28"/>
        <v>1517557.2</v>
      </c>
      <c r="I52" s="1194">
        <f t="shared" si="28"/>
        <v>1462543.2</v>
      </c>
      <c r="J52" s="1194">
        <f t="shared" si="28"/>
        <v>1252113.8</v>
      </c>
      <c r="K52" s="1194">
        <f t="shared" si="28"/>
        <v>1191535.7</v>
      </c>
      <c r="L52" s="1207">
        <f t="shared" si="28"/>
        <v>1312954</v>
      </c>
      <c r="M52" s="1204">
        <f t="shared" si="28"/>
        <v>1338702.1000000001</v>
      </c>
      <c r="N52" s="333"/>
      <c r="O52" s="1205">
        <f t="shared" si="29"/>
        <v>125574.3</v>
      </c>
      <c r="P52" s="1194">
        <f t="shared" si="29"/>
        <v>112978.8</v>
      </c>
      <c r="Q52" s="1206">
        <f t="shared" si="29"/>
        <v>132171</v>
      </c>
      <c r="R52" s="1194">
        <f t="shared" si="29"/>
        <v>114882.1</v>
      </c>
      <c r="S52" s="1194">
        <f t="shared" si="29"/>
        <v>86888.6</v>
      </c>
      <c r="T52" s="1194">
        <f t="shared" si="29"/>
        <v>93715.099999999991</v>
      </c>
      <c r="U52" s="1206">
        <f t="shared" si="29"/>
        <v>100930.59999999999</v>
      </c>
      <c r="V52" s="1206">
        <f t="shared" si="29"/>
        <v>112023.6</v>
      </c>
      <c r="W52" s="1194">
        <f t="shared" si="29"/>
        <v>103085.4</v>
      </c>
      <c r="X52" s="1194">
        <f t="shared" si="29"/>
        <v>141136.6</v>
      </c>
      <c r="Y52" s="1206">
        <f t="shared" si="29"/>
        <v>115417.70000000001</v>
      </c>
      <c r="Z52" s="1196">
        <f t="shared" si="29"/>
        <v>99898.3</v>
      </c>
      <c r="AA52" s="324"/>
      <c r="AB52" s="324"/>
      <c r="AC52" s="324"/>
    </row>
    <row r="53" spans="1:29" ht="11.1" customHeight="1" x14ac:dyDescent="0.15">
      <c r="A53" s="324"/>
      <c r="B53" s="1453"/>
      <c r="C53" s="1450"/>
      <c r="D53" s="335" t="s">
        <v>170</v>
      </c>
      <c r="E53" s="1217">
        <f t="shared" si="28"/>
        <v>546314090</v>
      </c>
      <c r="F53" s="1189">
        <f t="shared" si="28"/>
        <v>656315867</v>
      </c>
      <c r="G53" s="1189">
        <f t="shared" si="28"/>
        <v>693276433</v>
      </c>
      <c r="H53" s="1189">
        <f t="shared" si="28"/>
        <v>710007676</v>
      </c>
      <c r="I53" s="1189">
        <f t="shared" si="28"/>
        <v>713983302</v>
      </c>
      <c r="J53" s="1189">
        <f t="shared" si="28"/>
        <v>546183223</v>
      </c>
      <c r="K53" s="1189">
        <f t="shared" si="28"/>
        <v>519282520</v>
      </c>
      <c r="L53" s="1218">
        <f t="shared" si="28"/>
        <v>640474074</v>
      </c>
      <c r="M53" s="1211">
        <f t="shared" si="28"/>
        <v>615412110</v>
      </c>
      <c r="N53" s="336"/>
      <c r="O53" s="1217">
        <f t="shared" si="29"/>
        <v>53261241</v>
      </c>
      <c r="P53" s="1189">
        <f t="shared" si="29"/>
        <v>48552977</v>
      </c>
      <c r="Q53" s="1189">
        <f t="shared" si="29"/>
        <v>63551856</v>
      </c>
      <c r="R53" s="1189">
        <f t="shared" si="29"/>
        <v>59754630</v>
      </c>
      <c r="S53" s="1189">
        <f t="shared" si="29"/>
        <v>44515573</v>
      </c>
      <c r="T53" s="1189">
        <f t="shared" si="29"/>
        <v>45400098</v>
      </c>
      <c r="U53" s="1219">
        <f t="shared" si="29"/>
        <v>45905280</v>
      </c>
      <c r="V53" s="1219">
        <f t="shared" si="29"/>
        <v>48172820</v>
      </c>
      <c r="W53" s="1189">
        <f t="shared" si="29"/>
        <v>48201068</v>
      </c>
      <c r="X53" s="1189">
        <f t="shared" si="29"/>
        <v>63803728</v>
      </c>
      <c r="Y53" s="1219">
        <f t="shared" si="29"/>
        <v>49747903</v>
      </c>
      <c r="Z53" s="1210">
        <f t="shared" si="29"/>
        <v>44544936</v>
      </c>
      <c r="AA53" s="324"/>
      <c r="AB53" s="324"/>
      <c r="AC53" s="324"/>
    </row>
    <row r="54" spans="1:29" ht="11.1" customHeight="1" x14ac:dyDescent="0.15">
      <c r="A54" s="324"/>
      <c r="B54" s="1454"/>
      <c r="C54" s="1451"/>
      <c r="D54" s="337" t="s">
        <v>172</v>
      </c>
      <c r="E54" s="732">
        <f t="shared" ref="E54:M54" si="30">IF(E52=0,0,E53/E52)</f>
        <v>447.04746796651597</v>
      </c>
      <c r="F54" s="338">
        <f t="shared" si="30"/>
        <v>513.0336290377362</v>
      </c>
      <c r="G54" s="338">
        <f t="shared" si="30"/>
        <v>480.47617687918279</v>
      </c>
      <c r="H54" s="338">
        <f t="shared" si="30"/>
        <v>467.8622169892509</v>
      </c>
      <c r="I54" s="338">
        <f t="shared" si="30"/>
        <v>488.17929070402846</v>
      </c>
      <c r="J54" s="338">
        <f t="shared" si="30"/>
        <v>436.20893164822559</v>
      </c>
      <c r="K54" s="338">
        <f t="shared" si="30"/>
        <v>435.80945161777362</v>
      </c>
      <c r="L54" s="846">
        <f t="shared" si="30"/>
        <v>487.8115105327376</v>
      </c>
      <c r="M54" s="727">
        <f t="shared" si="30"/>
        <v>459.70803362450835</v>
      </c>
      <c r="N54" s="339"/>
      <c r="O54" s="732">
        <f t="shared" ref="O54:Z54" si="31">IF(O52=0,0,O53/O52)</f>
        <v>424.14125342526296</v>
      </c>
      <c r="P54" s="338">
        <f t="shared" si="31"/>
        <v>429.7529890563539</v>
      </c>
      <c r="Q54" s="338">
        <f t="shared" si="31"/>
        <v>480.83056041037747</v>
      </c>
      <c r="R54" s="338">
        <f t="shared" si="31"/>
        <v>520.13873353638201</v>
      </c>
      <c r="S54" s="338">
        <f t="shared" si="31"/>
        <v>512.32926989271311</v>
      </c>
      <c r="T54" s="338">
        <f t="shared" si="31"/>
        <v>484.44805586292927</v>
      </c>
      <c r="U54" s="733">
        <f t="shared" si="31"/>
        <v>454.82024282031421</v>
      </c>
      <c r="V54" s="733">
        <f t="shared" si="31"/>
        <v>430.02385211687533</v>
      </c>
      <c r="W54" s="338">
        <f t="shared" si="31"/>
        <v>467.58384795519055</v>
      </c>
      <c r="X54" s="338">
        <f t="shared" si="31"/>
        <v>452.0707456464163</v>
      </c>
      <c r="Y54" s="733">
        <f t="shared" si="31"/>
        <v>431.02490345934802</v>
      </c>
      <c r="Z54" s="395">
        <f t="shared" si="31"/>
        <v>445.90284319152579</v>
      </c>
      <c r="AA54" s="324"/>
      <c r="AB54" s="324"/>
      <c r="AC54" s="324"/>
    </row>
    <row r="55" spans="1:29" ht="11.1" customHeight="1" x14ac:dyDescent="0.15">
      <c r="A55" s="324"/>
      <c r="B55" s="1452" t="s">
        <v>32</v>
      </c>
      <c r="C55" s="1449" t="s">
        <v>43</v>
      </c>
      <c r="D55" s="332" t="s">
        <v>171</v>
      </c>
      <c r="E55" s="1108">
        <v>4924</v>
      </c>
      <c r="F55" s="1109">
        <v>5468</v>
      </c>
      <c r="G55" s="1108">
        <v>4492</v>
      </c>
      <c r="H55" s="1108">
        <v>2707</v>
      </c>
      <c r="I55" s="1110">
        <v>2780</v>
      </c>
      <c r="J55" s="1108">
        <v>2396</v>
      </c>
      <c r="K55" s="1108">
        <v>2159</v>
      </c>
      <c r="L55" s="1111">
        <v>2075</v>
      </c>
      <c r="M55" s="1112">
        <f>SUM(O55:Z55)</f>
        <v>2021</v>
      </c>
      <c r="N55" s="333"/>
      <c r="O55" s="1113">
        <v>155</v>
      </c>
      <c r="P55" s="1114">
        <v>198</v>
      </c>
      <c r="Q55" s="1115">
        <v>233</v>
      </c>
      <c r="R55" s="1115">
        <v>201</v>
      </c>
      <c r="S55" s="1115">
        <v>201</v>
      </c>
      <c r="T55" s="1115">
        <v>150</v>
      </c>
      <c r="U55" s="1114">
        <v>112</v>
      </c>
      <c r="V55" s="1116">
        <v>132</v>
      </c>
      <c r="W55" s="1117">
        <v>196</v>
      </c>
      <c r="X55" s="1117">
        <v>153</v>
      </c>
      <c r="Y55" s="1114">
        <v>165</v>
      </c>
      <c r="Z55" s="1118">
        <v>125</v>
      </c>
      <c r="AA55" s="324"/>
      <c r="AB55" s="324"/>
      <c r="AC55" s="324"/>
    </row>
    <row r="56" spans="1:29" ht="11.1" customHeight="1" x14ac:dyDescent="0.15">
      <c r="A56" s="324"/>
      <c r="B56" s="1453"/>
      <c r="C56" s="1450"/>
      <c r="D56" s="335" t="s">
        <v>169</v>
      </c>
      <c r="E56" s="1194">
        <v>494511.3</v>
      </c>
      <c r="F56" s="1195">
        <v>573949.5</v>
      </c>
      <c r="G56" s="1195">
        <v>433104.8</v>
      </c>
      <c r="H56" s="1195">
        <v>317903.40000000002</v>
      </c>
      <c r="I56" s="1195">
        <v>310546.8</v>
      </c>
      <c r="J56" s="1195">
        <v>249900.79999999999</v>
      </c>
      <c r="K56" s="1194">
        <v>252686.9</v>
      </c>
      <c r="L56" s="1196">
        <v>225915.8</v>
      </c>
      <c r="M56" s="1204">
        <f>SUM(O56:Z56)</f>
        <v>231631.90000000005</v>
      </c>
      <c r="N56" s="333"/>
      <c r="O56" s="1198">
        <v>16822.599999999999</v>
      </c>
      <c r="P56" s="1199">
        <v>20634.599999999999</v>
      </c>
      <c r="Q56" s="1194">
        <v>23989.1</v>
      </c>
      <c r="R56" s="1194">
        <v>24216.799999999999</v>
      </c>
      <c r="S56" s="1195">
        <v>23030.400000000001</v>
      </c>
      <c r="T56" s="1200">
        <v>18484.8</v>
      </c>
      <c r="U56" s="1199">
        <v>13228.9</v>
      </c>
      <c r="V56" s="1201">
        <v>15144.7</v>
      </c>
      <c r="W56" s="1199">
        <v>21415.200000000001</v>
      </c>
      <c r="X56" s="1202">
        <v>19791.7</v>
      </c>
      <c r="Y56" s="1199">
        <v>19308.900000000001</v>
      </c>
      <c r="Z56" s="1203">
        <v>15564.2</v>
      </c>
      <c r="AA56" s="324"/>
      <c r="AB56" s="324"/>
      <c r="AC56" s="324"/>
    </row>
    <row r="57" spans="1:29" ht="11.1" customHeight="1" x14ac:dyDescent="0.15">
      <c r="A57" s="324"/>
      <c r="B57" s="1453"/>
      <c r="C57" s="1450"/>
      <c r="D57" s="335" t="s">
        <v>170</v>
      </c>
      <c r="E57" s="1189">
        <v>139664695</v>
      </c>
      <c r="F57" s="1209">
        <v>191910488</v>
      </c>
      <c r="G57" s="1209">
        <v>138610200</v>
      </c>
      <c r="H57" s="1209">
        <v>101261561</v>
      </c>
      <c r="I57" s="1209">
        <v>112895504</v>
      </c>
      <c r="J57" s="1209">
        <v>85882671</v>
      </c>
      <c r="K57" s="1189">
        <v>74956777</v>
      </c>
      <c r="L57" s="1210">
        <v>71650969</v>
      </c>
      <c r="M57" s="1211">
        <f>SUM(O57:Z57)</f>
        <v>74224368</v>
      </c>
      <c r="N57" s="336"/>
      <c r="O57" s="1212">
        <v>5168200</v>
      </c>
      <c r="P57" s="1213">
        <v>6336965</v>
      </c>
      <c r="Q57" s="1189">
        <v>8114881</v>
      </c>
      <c r="R57" s="1214">
        <v>7998276</v>
      </c>
      <c r="S57" s="1209">
        <v>7752600</v>
      </c>
      <c r="T57" s="1189">
        <v>5961013</v>
      </c>
      <c r="U57" s="1213">
        <v>4236430</v>
      </c>
      <c r="V57" s="1215">
        <v>4671013</v>
      </c>
      <c r="W57" s="1213">
        <v>6719874</v>
      </c>
      <c r="X57" s="1214">
        <v>6285090</v>
      </c>
      <c r="Y57" s="1213">
        <v>6103540</v>
      </c>
      <c r="Z57" s="1216">
        <v>4876486</v>
      </c>
      <c r="AA57" s="324"/>
      <c r="AB57" s="324"/>
      <c r="AC57" s="324"/>
    </row>
    <row r="58" spans="1:29" ht="11.1" customHeight="1" x14ac:dyDescent="0.15">
      <c r="A58" s="324"/>
      <c r="B58" s="1453"/>
      <c r="C58" s="1451"/>
      <c r="D58" s="337" t="s">
        <v>172</v>
      </c>
      <c r="E58" s="732">
        <f t="shared" ref="E58:M58" si="32">IF(E56=0,0,E57/E56)</f>
        <v>282.42973416380983</v>
      </c>
      <c r="F58" s="338">
        <f t="shared" si="32"/>
        <v>334.3682466837239</v>
      </c>
      <c r="G58" s="338">
        <f t="shared" si="32"/>
        <v>320.038475676095</v>
      </c>
      <c r="H58" s="338">
        <f t="shared" si="32"/>
        <v>318.52934256129373</v>
      </c>
      <c r="I58" s="338">
        <f t="shared" si="32"/>
        <v>363.53781137013812</v>
      </c>
      <c r="J58" s="338">
        <f t="shared" si="32"/>
        <v>343.66705108587087</v>
      </c>
      <c r="K58" s="338">
        <f t="shared" si="32"/>
        <v>296.63895120799691</v>
      </c>
      <c r="L58" s="846">
        <f t="shared" si="32"/>
        <v>317.15784818945821</v>
      </c>
      <c r="M58" s="727">
        <f t="shared" si="32"/>
        <v>320.44104460568678</v>
      </c>
      <c r="N58" s="339"/>
      <c r="O58" s="732">
        <f t="shared" ref="O58:Z58" si="33">IF(O56=0,0,O57/O56)</f>
        <v>307.21767146576633</v>
      </c>
      <c r="P58" s="338">
        <f t="shared" si="33"/>
        <v>307.10384499820691</v>
      </c>
      <c r="Q58" s="338">
        <f t="shared" si="33"/>
        <v>338.27367429374175</v>
      </c>
      <c r="R58" s="733">
        <f t="shared" si="33"/>
        <v>330.27798883419774</v>
      </c>
      <c r="S58" s="338">
        <f t="shared" si="33"/>
        <v>336.62463526469361</v>
      </c>
      <c r="T58" s="338">
        <f t="shared" si="33"/>
        <v>322.48187700164459</v>
      </c>
      <c r="U58" s="338">
        <f t="shared" si="33"/>
        <v>320.24053398241728</v>
      </c>
      <c r="V58" s="733">
        <f t="shared" si="33"/>
        <v>308.42558782940563</v>
      </c>
      <c r="W58" s="338">
        <f t="shared" si="33"/>
        <v>313.7899249131458</v>
      </c>
      <c r="X58" s="338">
        <f t="shared" si="33"/>
        <v>317.56190726415616</v>
      </c>
      <c r="Y58" s="733">
        <f t="shared" si="33"/>
        <v>316.09982961225131</v>
      </c>
      <c r="Z58" s="734">
        <f t="shared" si="33"/>
        <v>313.31427249714085</v>
      </c>
      <c r="AA58" s="324"/>
      <c r="AB58" s="324"/>
      <c r="AC58" s="324"/>
    </row>
    <row r="59" spans="1:29" ht="11.1" customHeight="1" x14ac:dyDescent="0.15">
      <c r="A59" s="324"/>
      <c r="B59" s="1453"/>
      <c r="C59" s="1449" t="s">
        <v>4</v>
      </c>
      <c r="D59" s="332" t="s">
        <v>171</v>
      </c>
      <c r="E59" s="1108">
        <v>285</v>
      </c>
      <c r="F59" s="1109">
        <v>467</v>
      </c>
      <c r="G59" s="1109">
        <v>2977</v>
      </c>
      <c r="H59" s="1109">
        <v>4628</v>
      </c>
      <c r="I59" s="1109">
        <v>4967</v>
      </c>
      <c r="J59" s="1109">
        <v>4643</v>
      </c>
      <c r="K59" s="1108">
        <v>5165</v>
      </c>
      <c r="L59" s="1111">
        <v>4144</v>
      </c>
      <c r="M59" s="1112">
        <f>SUM(O59:Z59)</f>
        <v>6339</v>
      </c>
      <c r="N59" s="333"/>
      <c r="O59" s="1113">
        <v>443</v>
      </c>
      <c r="P59" s="1114">
        <v>366</v>
      </c>
      <c r="Q59" s="1115">
        <v>435</v>
      </c>
      <c r="R59" s="1115">
        <v>514</v>
      </c>
      <c r="S59" s="1115">
        <v>737</v>
      </c>
      <c r="T59" s="1115">
        <v>544</v>
      </c>
      <c r="U59" s="1114">
        <v>551</v>
      </c>
      <c r="V59" s="1116">
        <v>555</v>
      </c>
      <c r="W59" s="1117">
        <v>631</v>
      </c>
      <c r="X59" s="1117">
        <v>446</v>
      </c>
      <c r="Y59" s="1114">
        <v>535</v>
      </c>
      <c r="Z59" s="1118">
        <v>582</v>
      </c>
      <c r="AA59" s="324"/>
      <c r="AB59" s="324"/>
      <c r="AC59" s="324"/>
    </row>
    <row r="60" spans="1:29" ht="11.1" customHeight="1" x14ac:dyDescent="0.15">
      <c r="A60" s="324"/>
      <c r="B60" s="1453"/>
      <c r="C60" s="1450"/>
      <c r="D60" s="335" t="s">
        <v>169</v>
      </c>
      <c r="E60" s="1194">
        <v>21349.8</v>
      </c>
      <c r="F60" s="1195">
        <v>32119.7</v>
      </c>
      <c r="G60" s="1195">
        <v>223114.3</v>
      </c>
      <c r="H60" s="1195">
        <v>374633.1</v>
      </c>
      <c r="I60" s="1194">
        <v>402633</v>
      </c>
      <c r="J60" s="1202">
        <v>402016.5</v>
      </c>
      <c r="K60" s="1194">
        <v>438597.3</v>
      </c>
      <c r="L60" s="1196">
        <v>363063.4</v>
      </c>
      <c r="M60" s="1204">
        <f>SUM(O60:Z60)</f>
        <v>534594.20000000007</v>
      </c>
      <c r="N60" s="333"/>
      <c r="O60" s="1198">
        <v>36374.199999999997</v>
      </c>
      <c r="P60" s="1199">
        <v>35390.5</v>
      </c>
      <c r="Q60" s="1194">
        <v>38563.800000000003</v>
      </c>
      <c r="R60" s="1194">
        <v>45317.7</v>
      </c>
      <c r="S60" s="1195">
        <v>59104.9</v>
      </c>
      <c r="T60" s="1200">
        <v>44858.3</v>
      </c>
      <c r="U60" s="1199">
        <v>47789.4</v>
      </c>
      <c r="V60" s="1201">
        <v>48560.2</v>
      </c>
      <c r="W60" s="1199">
        <v>51484.1</v>
      </c>
      <c r="X60" s="1202">
        <v>37345.4</v>
      </c>
      <c r="Y60" s="1199">
        <v>41384.699999999997</v>
      </c>
      <c r="Z60" s="1203">
        <v>48421</v>
      </c>
      <c r="AA60" s="324"/>
      <c r="AB60" s="324"/>
      <c r="AC60" s="324"/>
    </row>
    <row r="61" spans="1:29" ht="11.1" customHeight="1" x14ac:dyDescent="0.15">
      <c r="A61" s="324"/>
      <c r="B61" s="1453"/>
      <c r="C61" s="1450"/>
      <c r="D61" s="335" t="s">
        <v>170</v>
      </c>
      <c r="E61" s="1189">
        <v>8388968</v>
      </c>
      <c r="F61" s="1209">
        <v>12968392</v>
      </c>
      <c r="G61" s="1209">
        <v>74084126</v>
      </c>
      <c r="H61" s="1209">
        <v>119954906</v>
      </c>
      <c r="I61" s="1189">
        <v>138400924</v>
      </c>
      <c r="J61" s="1214">
        <v>138464165</v>
      </c>
      <c r="K61" s="1189">
        <v>138505748</v>
      </c>
      <c r="L61" s="1210">
        <v>115565084</v>
      </c>
      <c r="M61" s="1211">
        <f>SUM(O61:Z61)</f>
        <v>186085449</v>
      </c>
      <c r="N61" s="336"/>
      <c r="O61" s="1212">
        <v>11260466</v>
      </c>
      <c r="P61" s="1213">
        <v>11042935</v>
      </c>
      <c r="Q61" s="1189">
        <v>12642598</v>
      </c>
      <c r="R61" s="1214">
        <v>15807813</v>
      </c>
      <c r="S61" s="1209">
        <v>22301750</v>
      </c>
      <c r="T61" s="1189">
        <v>15968587</v>
      </c>
      <c r="U61" s="1213">
        <v>15872997</v>
      </c>
      <c r="V61" s="1215">
        <v>16151528</v>
      </c>
      <c r="W61" s="1213">
        <v>18611379</v>
      </c>
      <c r="X61" s="1214">
        <v>13350748</v>
      </c>
      <c r="Y61" s="1213">
        <v>15085403</v>
      </c>
      <c r="Z61" s="1216">
        <v>17989245</v>
      </c>
      <c r="AA61" s="324"/>
      <c r="AB61" s="324"/>
      <c r="AC61" s="324"/>
    </row>
    <row r="62" spans="1:29" ht="11.1" customHeight="1" x14ac:dyDescent="0.15">
      <c r="A62" s="324"/>
      <c r="B62" s="1453"/>
      <c r="C62" s="1451"/>
      <c r="D62" s="337" t="s">
        <v>172</v>
      </c>
      <c r="E62" s="732">
        <f>IF(E60=0,0,E61/E60)</f>
        <v>392.92958247852442</v>
      </c>
      <c r="F62" s="338">
        <f t="shared" ref="F62:L62" si="34">IF(F60=0,0,F61/F60)</f>
        <v>403.75196530478178</v>
      </c>
      <c r="G62" s="338">
        <f t="shared" si="34"/>
        <v>332.04561966669104</v>
      </c>
      <c r="H62" s="338">
        <f t="shared" si="34"/>
        <v>320.19302619015781</v>
      </c>
      <c r="I62" s="338">
        <f t="shared" si="34"/>
        <v>343.73964379472125</v>
      </c>
      <c r="J62" s="338">
        <f t="shared" si="34"/>
        <v>344.42408458359296</v>
      </c>
      <c r="K62" s="338">
        <f t="shared" si="34"/>
        <v>315.79252311858738</v>
      </c>
      <c r="L62" s="846">
        <f t="shared" si="34"/>
        <v>318.30551909115599</v>
      </c>
      <c r="M62" s="727">
        <f>IF(M60=0,0,M61/M60)</f>
        <v>348.08729499871112</v>
      </c>
      <c r="N62" s="339"/>
      <c r="O62" s="732">
        <f>IF(O60=0,0,O61/O60)</f>
        <v>309.57288407717562</v>
      </c>
      <c r="P62" s="338">
        <f>IF(P60=0,0,P61/P60)</f>
        <v>312.03105353131491</v>
      </c>
      <c r="Q62" s="338">
        <f>IF(Q60=0,0,Q61/Q60)</f>
        <v>327.83589791462458</v>
      </c>
      <c r="R62" s="733">
        <f t="shared" ref="R62" si="35">IF(R60=0,0,R61/R60)</f>
        <v>348.82204966271462</v>
      </c>
      <c r="S62" s="338">
        <f>IF(S60=0,0,S61/S60)</f>
        <v>377.32489184483859</v>
      </c>
      <c r="T62" s="338">
        <f t="shared" ref="T62:Z62" si="36">IF(T60=0,0,T61/T60)</f>
        <v>355.97842539730658</v>
      </c>
      <c r="U62" s="338">
        <f t="shared" si="36"/>
        <v>332.14472246983638</v>
      </c>
      <c r="V62" s="733">
        <f t="shared" si="36"/>
        <v>332.60835004798167</v>
      </c>
      <c r="W62" s="338">
        <f t="shared" si="36"/>
        <v>361.49760799936291</v>
      </c>
      <c r="X62" s="338">
        <f t="shared" si="36"/>
        <v>357.49377433365288</v>
      </c>
      <c r="Y62" s="733">
        <f t="shared" si="36"/>
        <v>364.51642756864254</v>
      </c>
      <c r="Z62" s="734">
        <f t="shared" si="36"/>
        <v>371.5174201276306</v>
      </c>
      <c r="AA62" s="324"/>
      <c r="AB62" s="324"/>
      <c r="AC62" s="324"/>
    </row>
    <row r="63" spans="1:29" ht="11.1" customHeight="1" x14ac:dyDescent="0.15">
      <c r="A63" s="324"/>
      <c r="B63" s="1453"/>
      <c r="C63" s="1449" t="s">
        <v>14</v>
      </c>
      <c r="D63" s="332" t="s">
        <v>171</v>
      </c>
      <c r="E63" s="1119">
        <f>E55+E59</f>
        <v>5209</v>
      </c>
      <c r="F63" s="1108">
        <f t="shared" ref="F63:L65" si="37">F55+F59</f>
        <v>5935</v>
      </c>
      <c r="G63" s="1108">
        <f t="shared" si="37"/>
        <v>7469</v>
      </c>
      <c r="H63" s="1108">
        <f t="shared" si="37"/>
        <v>7335</v>
      </c>
      <c r="I63" s="1108">
        <f t="shared" si="37"/>
        <v>7747</v>
      </c>
      <c r="J63" s="1108">
        <f t="shared" si="37"/>
        <v>7039</v>
      </c>
      <c r="K63" s="1108">
        <f t="shared" si="37"/>
        <v>7324</v>
      </c>
      <c r="L63" s="1121">
        <f t="shared" si="37"/>
        <v>6219</v>
      </c>
      <c r="M63" s="1112">
        <f>M55+M59</f>
        <v>8360</v>
      </c>
      <c r="N63" s="333"/>
      <c r="O63" s="1119">
        <f>O55+O59</f>
        <v>598</v>
      </c>
      <c r="P63" s="1108">
        <f t="shared" ref="P63" si="38">P55+P59</f>
        <v>564</v>
      </c>
      <c r="Q63" s="1120">
        <f>Q55+Q59</f>
        <v>668</v>
      </c>
      <c r="R63" s="1108">
        <f t="shared" ref="R63:R65" si="39">R55+R59</f>
        <v>715</v>
      </c>
      <c r="S63" s="1120">
        <f>S55+S59</f>
        <v>938</v>
      </c>
      <c r="T63" s="1108">
        <f t="shared" ref="T63:Y65" si="40">T55+T59</f>
        <v>694</v>
      </c>
      <c r="U63" s="1120">
        <f t="shared" si="40"/>
        <v>663</v>
      </c>
      <c r="V63" s="1120">
        <f t="shared" si="40"/>
        <v>687</v>
      </c>
      <c r="W63" s="1108">
        <f>W55+W59</f>
        <v>827</v>
      </c>
      <c r="X63" s="1108">
        <f t="shared" ref="X63:Y63" si="41">X55+X59</f>
        <v>599</v>
      </c>
      <c r="Y63" s="1120">
        <f t="shared" si="41"/>
        <v>700</v>
      </c>
      <c r="Z63" s="1111">
        <f>Z55+Z59</f>
        <v>707</v>
      </c>
      <c r="AA63" s="324"/>
      <c r="AB63" s="324"/>
      <c r="AC63" s="324"/>
    </row>
    <row r="64" spans="1:29" ht="11.1" customHeight="1" x14ac:dyDescent="0.15">
      <c r="A64" s="324"/>
      <c r="B64" s="1453"/>
      <c r="C64" s="1450"/>
      <c r="D64" s="335" t="s">
        <v>169</v>
      </c>
      <c r="E64" s="1205">
        <f>E56+E60</f>
        <v>515861.1</v>
      </c>
      <c r="F64" s="1194">
        <f t="shared" si="37"/>
        <v>606069.19999999995</v>
      </c>
      <c r="G64" s="1194">
        <f t="shared" si="37"/>
        <v>656219.1</v>
      </c>
      <c r="H64" s="1194">
        <f t="shared" si="37"/>
        <v>692536.5</v>
      </c>
      <c r="I64" s="1194">
        <f t="shared" si="37"/>
        <v>713179.8</v>
      </c>
      <c r="J64" s="1194">
        <f t="shared" si="37"/>
        <v>651917.30000000005</v>
      </c>
      <c r="K64" s="1194">
        <f t="shared" si="37"/>
        <v>691284.2</v>
      </c>
      <c r="L64" s="1207">
        <f t="shared" si="37"/>
        <v>588979.19999999995</v>
      </c>
      <c r="M64" s="1204">
        <f>M56+M60</f>
        <v>766226.10000000009</v>
      </c>
      <c r="N64" s="333"/>
      <c r="O64" s="1205">
        <f t="shared" ref="O64:P65" si="42">O56+O60</f>
        <v>53196.799999999996</v>
      </c>
      <c r="P64" s="1194">
        <f t="shared" si="42"/>
        <v>56025.1</v>
      </c>
      <c r="Q64" s="1206">
        <f>Q56+Q60</f>
        <v>62552.9</v>
      </c>
      <c r="R64" s="1194">
        <f t="shared" si="39"/>
        <v>69534.5</v>
      </c>
      <c r="S64" s="1194">
        <f>S56+S60</f>
        <v>82135.3</v>
      </c>
      <c r="T64" s="1194">
        <f t="shared" si="40"/>
        <v>63343.100000000006</v>
      </c>
      <c r="U64" s="1206">
        <f t="shared" si="40"/>
        <v>61018.3</v>
      </c>
      <c r="V64" s="1206">
        <f t="shared" si="40"/>
        <v>63704.899999999994</v>
      </c>
      <c r="W64" s="1194">
        <f t="shared" si="40"/>
        <v>72899.3</v>
      </c>
      <c r="X64" s="1194">
        <f t="shared" si="40"/>
        <v>57137.100000000006</v>
      </c>
      <c r="Y64" s="1206">
        <f t="shared" si="40"/>
        <v>60693.599999999999</v>
      </c>
      <c r="Z64" s="1196">
        <f>Z56+Z60</f>
        <v>63985.2</v>
      </c>
      <c r="AA64" s="324"/>
      <c r="AB64" s="324"/>
      <c r="AC64" s="324"/>
    </row>
    <row r="65" spans="1:29" ht="11.1" customHeight="1" x14ac:dyDescent="0.15">
      <c r="A65" s="324"/>
      <c r="B65" s="1453"/>
      <c r="C65" s="1450"/>
      <c r="D65" s="335" t="s">
        <v>170</v>
      </c>
      <c r="E65" s="1217">
        <f>E57+E61</f>
        <v>148053663</v>
      </c>
      <c r="F65" s="1189">
        <f t="shared" si="37"/>
        <v>204878880</v>
      </c>
      <c r="G65" s="1189">
        <f t="shared" si="37"/>
        <v>212694326</v>
      </c>
      <c r="H65" s="1189">
        <f t="shared" si="37"/>
        <v>221216467</v>
      </c>
      <c r="I65" s="1189">
        <f t="shared" si="37"/>
        <v>251296428</v>
      </c>
      <c r="J65" s="1189">
        <f t="shared" si="37"/>
        <v>224346836</v>
      </c>
      <c r="K65" s="1189">
        <f t="shared" si="37"/>
        <v>213462525</v>
      </c>
      <c r="L65" s="1218">
        <f t="shared" si="37"/>
        <v>187216053</v>
      </c>
      <c r="M65" s="1211">
        <f>M57+M61</f>
        <v>260309817</v>
      </c>
      <c r="N65" s="336"/>
      <c r="O65" s="1217">
        <f t="shared" si="42"/>
        <v>16428666</v>
      </c>
      <c r="P65" s="1189">
        <f t="shared" si="42"/>
        <v>17379900</v>
      </c>
      <c r="Q65" s="1189">
        <f>Q57+Q61</f>
        <v>20757479</v>
      </c>
      <c r="R65" s="1189">
        <f t="shared" si="39"/>
        <v>23806089</v>
      </c>
      <c r="S65" s="1189">
        <f>S57+S61</f>
        <v>30054350</v>
      </c>
      <c r="T65" s="1189">
        <f t="shared" si="40"/>
        <v>21929600</v>
      </c>
      <c r="U65" s="1219">
        <f t="shared" si="40"/>
        <v>20109427</v>
      </c>
      <c r="V65" s="1219">
        <f t="shared" si="40"/>
        <v>20822541</v>
      </c>
      <c r="W65" s="1189">
        <f t="shared" si="40"/>
        <v>25331253</v>
      </c>
      <c r="X65" s="1189">
        <f t="shared" si="40"/>
        <v>19635838</v>
      </c>
      <c r="Y65" s="1219">
        <f t="shared" si="40"/>
        <v>21188943</v>
      </c>
      <c r="Z65" s="1210">
        <f>Z57+Z61</f>
        <v>22865731</v>
      </c>
      <c r="AA65" s="324"/>
      <c r="AB65" s="324"/>
      <c r="AC65" s="324"/>
    </row>
    <row r="66" spans="1:29" ht="11.1" customHeight="1" x14ac:dyDescent="0.15">
      <c r="A66" s="324"/>
      <c r="B66" s="1454"/>
      <c r="C66" s="1451"/>
      <c r="D66" s="337" t="s">
        <v>172</v>
      </c>
      <c r="E66" s="732">
        <f>IF(E64=0,0,E65/E64)</f>
        <v>287.00296068069486</v>
      </c>
      <c r="F66" s="338">
        <f t="shared" ref="F66:L66" si="43">IF(F64=0,0,F65/F64)</f>
        <v>338.04535851681624</v>
      </c>
      <c r="G66" s="338">
        <f t="shared" si="43"/>
        <v>324.12090108319006</v>
      </c>
      <c r="H66" s="338">
        <f t="shared" si="43"/>
        <v>319.4293253857378</v>
      </c>
      <c r="I66" s="338">
        <f t="shared" si="43"/>
        <v>352.36055199544347</v>
      </c>
      <c r="J66" s="338">
        <f t="shared" si="43"/>
        <v>344.13388937523206</v>
      </c>
      <c r="K66" s="338">
        <f t="shared" si="43"/>
        <v>308.7912684826299</v>
      </c>
      <c r="L66" s="846">
        <f t="shared" si="43"/>
        <v>317.86530492078498</v>
      </c>
      <c r="M66" s="727">
        <f>IF(M64=0,0,M65/M64)</f>
        <v>339.72977036412618</v>
      </c>
      <c r="N66" s="339"/>
      <c r="O66" s="732">
        <f>IF(O64=0,0,O65/O64)</f>
        <v>308.82808740375361</v>
      </c>
      <c r="P66" s="338">
        <f t="shared" ref="P66:Z66" si="44">IF(P64=0,0,P65/P64)</f>
        <v>310.21631375936857</v>
      </c>
      <c r="Q66" s="338">
        <f t="shared" si="44"/>
        <v>331.83879564336746</v>
      </c>
      <c r="R66" s="338">
        <f t="shared" si="44"/>
        <v>342.36370434820122</v>
      </c>
      <c r="S66" s="338">
        <f t="shared" si="44"/>
        <v>365.91270744734601</v>
      </c>
      <c r="T66" s="338">
        <f t="shared" si="44"/>
        <v>346.20345388842662</v>
      </c>
      <c r="U66" s="733">
        <f t="shared" si="44"/>
        <v>329.5638685443547</v>
      </c>
      <c r="V66" s="733">
        <f t="shared" si="44"/>
        <v>326.85933107186418</v>
      </c>
      <c r="W66" s="338">
        <f t="shared" si="44"/>
        <v>347.48280161812249</v>
      </c>
      <c r="X66" s="338">
        <f t="shared" si="44"/>
        <v>343.66178892523419</v>
      </c>
      <c r="Y66" s="733">
        <f t="shared" si="44"/>
        <v>349.11330024912019</v>
      </c>
      <c r="Z66" s="395">
        <f t="shared" si="44"/>
        <v>357.35968630245748</v>
      </c>
      <c r="AA66" s="324"/>
      <c r="AB66" s="324"/>
      <c r="AC66" s="324"/>
    </row>
    <row r="67" spans="1:29" ht="11.1" customHeight="1" x14ac:dyDescent="0.15">
      <c r="A67" s="324"/>
      <c r="B67" s="1452" t="s">
        <v>219</v>
      </c>
      <c r="C67" s="1449" t="s">
        <v>43</v>
      </c>
      <c r="D67" s="332" t="s">
        <v>171</v>
      </c>
      <c r="E67" s="1119">
        <f t="shared" ref="E67:L69" si="45">E7+E19+E31+E43+E55</f>
        <v>55372</v>
      </c>
      <c r="F67" s="1108">
        <f t="shared" si="45"/>
        <v>52151</v>
      </c>
      <c r="G67" s="1108">
        <f t="shared" si="45"/>
        <v>41406</v>
      </c>
      <c r="H67" s="1108">
        <f t="shared" si="45"/>
        <v>35307</v>
      </c>
      <c r="I67" s="1108">
        <f t="shared" si="45"/>
        <v>32376</v>
      </c>
      <c r="J67" s="1108">
        <f t="shared" si="45"/>
        <v>34763</v>
      </c>
      <c r="K67" s="1108">
        <f t="shared" si="45"/>
        <v>33490</v>
      </c>
      <c r="L67" s="1108">
        <f t="shared" si="45"/>
        <v>31450</v>
      </c>
      <c r="M67" s="1112">
        <f>M7+M19+M31+M43+M55</f>
        <v>30769</v>
      </c>
      <c r="N67" s="333"/>
      <c r="O67" s="1119">
        <f>O7+O19+O31+O43+O55</f>
        <v>2741</v>
      </c>
      <c r="P67" s="1108">
        <f t="shared" ref="O67:Z69" si="46">P7+P19+P31+P43+P55</f>
        <v>2268</v>
      </c>
      <c r="Q67" s="1108">
        <f t="shared" si="46"/>
        <v>2386</v>
      </c>
      <c r="R67" s="1108">
        <f t="shared" si="46"/>
        <v>2104</v>
      </c>
      <c r="S67" s="1108">
        <f t="shared" si="46"/>
        <v>2378</v>
      </c>
      <c r="T67" s="1108">
        <f t="shared" si="46"/>
        <v>2494</v>
      </c>
      <c r="U67" s="1108">
        <f t="shared" si="46"/>
        <v>2674</v>
      </c>
      <c r="V67" s="1108">
        <f t="shared" si="46"/>
        <v>2860</v>
      </c>
      <c r="W67" s="1108">
        <f t="shared" si="46"/>
        <v>2880</v>
      </c>
      <c r="X67" s="1108">
        <f t="shared" si="46"/>
        <v>2730</v>
      </c>
      <c r="Y67" s="1108">
        <f t="shared" si="46"/>
        <v>2641</v>
      </c>
      <c r="Z67" s="1111">
        <f t="shared" si="46"/>
        <v>2613</v>
      </c>
      <c r="AA67" s="340"/>
      <c r="AB67" s="324"/>
      <c r="AC67" s="324"/>
    </row>
    <row r="68" spans="1:29" ht="11.1" customHeight="1" x14ac:dyDescent="0.15">
      <c r="A68" s="324"/>
      <c r="B68" s="1453"/>
      <c r="C68" s="1450"/>
      <c r="D68" s="335" t="s">
        <v>169</v>
      </c>
      <c r="E68" s="1205">
        <f t="shared" si="45"/>
        <v>4241272.7</v>
      </c>
      <c r="F68" s="1194">
        <f t="shared" si="45"/>
        <v>4063968.4</v>
      </c>
      <c r="G68" s="1194">
        <f t="shared" si="45"/>
        <v>3200009.2</v>
      </c>
      <c r="H68" s="1194">
        <f t="shared" si="45"/>
        <v>2806605.4</v>
      </c>
      <c r="I68" s="1194">
        <f t="shared" si="45"/>
        <v>2541279.6999999997</v>
      </c>
      <c r="J68" s="1194">
        <f t="shared" si="45"/>
        <v>2687578.3</v>
      </c>
      <c r="K68" s="1194">
        <f t="shared" si="45"/>
        <v>2625681.1999999997</v>
      </c>
      <c r="L68" s="1194">
        <f t="shared" si="45"/>
        <v>2448155</v>
      </c>
      <c r="M68" s="1204">
        <f>M8+M20+M32+M44+M56</f>
        <v>2387078.1999999997</v>
      </c>
      <c r="N68" s="333"/>
      <c r="O68" s="1205">
        <f t="shared" si="46"/>
        <v>212174.4</v>
      </c>
      <c r="P68" s="1194">
        <f t="shared" si="46"/>
        <v>179094.1</v>
      </c>
      <c r="Q68" s="1194">
        <f t="shared" si="46"/>
        <v>187157.50000000003</v>
      </c>
      <c r="R68" s="1194">
        <f t="shared" si="46"/>
        <v>165995.49999999997</v>
      </c>
      <c r="S68" s="1194">
        <f t="shared" si="46"/>
        <v>183661</v>
      </c>
      <c r="T68" s="1194">
        <f t="shared" si="46"/>
        <v>190113.7</v>
      </c>
      <c r="U68" s="1194">
        <f t="shared" si="46"/>
        <v>203872.19999999998</v>
      </c>
      <c r="V68" s="1194">
        <f t="shared" si="46"/>
        <v>218247.00000000003</v>
      </c>
      <c r="W68" s="1194">
        <f t="shared" si="46"/>
        <v>220743.30000000002</v>
      </c>
      <c r="X68" s="1194">
        <f t="shared" si="46"/>
        <v>218129.5</v>
      </c>
      <c r="Y68" s="1194">
        <f t="shared" si="46"/>
        <v>205673.2</v>
      </c>
      <c r="Z68" s="1196">
        <f t="shared" si="46"/>
        <v>202216.8</v>
      </c>
      <c r="AA68" s="340"/>
      <c r="AB68" s="324"/>
      <c r="AC68" s="324"/>
    </row>
    <row r="69" spans="1:29" ht="11.1" customHeight="1" x14ac:dyDescent="0.15">
      <c r="A69" s="324"/>
      <c r="B69" s="1453"/>
      <c r="C69" s="1450"/>
      <c r="D69" s="335" t="s">
        <v>170</v>
      </c>
      <c r="E69" s="1217">
        <f t="shared" si="45"/>
        <v>1958998007</v>
      </c>
      <c r="F69" s="1189">
        <f t="shared" si="45"/>
        <v>2176325591</v>
      </c>
      <c r="G69" s="1189">
        <f t="shared" si="45"/>
        <v>1591398467</v>
      </c>
      <c r="H69" s="1189">
        <f t="shared" si="45"/>
        <v>1359941103</v>
      </c>
      <c r="I69" s="1189">
        <f t="shared" si="45"/>
        <v>1313782430</v>
      </c>
      <c r="J69" s="1189">
        <f t="shared" si="45"/>
        <v>1248040403</v>
      </c>
      <c r="K69" s="1189">
        <f t="shared" si="45"/>
        <v>1213429216</v>
      </c>
      <c r="L69" s="1189">
        <f t="shared" si="45"/>
        <v>1243320667</v>
      </c>
      <c r="M69" s="1211">
        <f>M9+M21+M33+M45+M57</f>
        <v>1124115629</v>
      </c>
      <c r="N69" s="336"/>
      <c r="O69" s="1217">
        <f t="shared" si="46"/>
        <v>93351614</v>
      </c>
      <c r="P69" s="1189">
        <f t="shared" si="46"/>
        <v>77394673</v>
      </c>
      <c r="Q69" s="1189">
        <f t="shared" si="46"/>
        <v>94168118</v>
      </c>
      <c r="R69" s="1189">
        <f t="shared" si="46"/>
        <v>87344614</v>
      </c>
      <c r="S69" s="1189">
        <f t="shared" si="46"/>
        <v>95500629</v>
      </c>
      <c r="T69" s="1189">
        <f t="shared" si="46"/>
        <v>95686518</v>
      </c>
      <c r="U69" s="1189">
        <f t="shared" si="46"/>
        <v>94251272</v>
      </c>
      <c r="V69" s="1189">
        <f t="shared" si="46"/>
        <v>93676427</v>
      </c>
      <c r="W69" s="1189">
        <f t="shared" si="46"/>
        <v>108275194</v>
      </c>
      <c r="X69" s="1189">
        <f t="shared" si="46"/>
        <v>100034178</v>
      </c>
      <c r="Y69" s="1189">
        <f t="shared" si="46"/>
        <v>91666958</v>
      </c>
      <c r="Z69" s="1210">
        <f t="shared" si="46"/>
        <v>92765434</v>
      </c>
      <c r="AA69" s="340"/>
      <c r="AB69" s="324"/>
      <c r="AC69" s="324"/>
    </row>
    <row r="70" spans="1:29" ht="11.1" customHeight="1" x14ac:dyDescent="0.15">
      <c r="A70" s="324"/>
      <c r="B70" s="1453"/>
      <c r="C70" s="1451"/>
      <c r="D70" s="337" t="s">
        <v>172</v>
      </c>
      <c r="E70" s="732">
        <f>IF(E68=0,0,E69/E68)</f>
        <v>461.88918882768371</v>
      </c>
      <c r="F70" s="338">
        <f>IF(F68=0,0,F69/F68)</f>
        <v>535.5173507254633</v>
      </c>
      <c r="G70" s="338">
        <f t="shared" ref="G70:L70" si="47">IF(G68=0,0,G69/G68)</f>
        <v>497.31059116955038</v>
      </c>
      <c r="H70" s="338">
        <f t="shared" si="47"/>
        <v>484.55016262706545</v>
      </c>
      <c r="I70" s="338">
        <f t="shared" si="47"/>
        <v>516.97671452693703</v>
      </c>
      <c r="J70" s="338">
        <f t="shared" si="47"/>
        <v>464.37359722691616</v>
      </c>
      <c r="K70" s="338">
        <f t="shared" si="47"/>
        <v>462.13882172748168</v>
      </c>
      <c r="L70" s="338">
        <f t="shared" si="47"/>
        <v>507.86027314447</v>
      </c>
      <c r="M70" s="727">
        <f>IF(M68=0,0,M69/M68)</f>
        <v>470.91696828365326</v>
      </c>
      <c r="N70" s="339"/>
      <c r="O70" s="732">
        <f>IF(O68=0,0,O69/O68)</f>
        <v>439.97585948163396</v>
      </c>
      <c r="P70" s="338">
        <f t="shared" ref="P70:Z70" si="48">IF(P68=0,0,P69/P68)</f>
        <v>432.14529680207221</v>
      </c>
      <c r="Q70" s="338">
        <f t="shared" si="48"/>
        <v>503.14904826149092</v>
      </c>
      <c r="R70" s="338">
        <f t="shared" si="48"/>
        <v>526.18663758957325</v>
      </c>
      <c r="S70" s="338">
        <f t="shared" si="48"/>
        <v>519.98317007965761</v>
      </c>
      <c r="T70" s="338">
        <f t="shared" si="48"/>
        <v>503.31206009877246</v>
      </c>
      <c r="U70" s="338">
        <f t="shared" si="48"/>
        <v>462.30566011452277</v>
      </c>
      <c r="V70" s="338">
        <f t="shared" si="48"/>
        <v>429.22206032614417</v>
      </c>
      <c r="W70" s="338">
        <f t="shared" si="48"/>
        <v>490.50274232558809</v>
      </c>
      <c r="X70" s="338">
        <f t="shared" si="48"/>
        <v>458.59995094657074</v>
      </c>
      <c r="Y70" s="338">
        <f t="shared" si="48"/>
        <v>445.69228270868541</v>
      </c>
      <c r="Z70" s="395">
        <f t="shared" si="48"/>
        <v>458.74246847937462</v>
      </c>
      <c r="AA70" s="340"/>
      <c r="AB70" s="324"/>
      <c r="AC70" s="324"/>
    </row>
    <row r="71" spans="1:29" ht="11.1" customHeight="1" x14ac:dyDescent="0.15">
      <c r="A71" s="324"/>
      <c r="B71" s="1453"/>
      <c r="C71" s="1449" t="s">
        <v>4</v>
      </c>
      <c r="D71" s="332" t="s">
        <v>171</v>
      </c>
      <c r="E71" s="1119">
        <f t="shared" ref="E71:L73" si="49">E11+E23+E35+E47+E59</f>
        <v>57294</v>
      </c>
      <c r="F71" s="1108">
        <f t="shared" si="49"/>
        <v>67329</v>
      </c>
      <c r="G71" s="1108">
        <f t="shared" si="49"/>
        <v>96031</v>
      </c>
      <c r="H71" s="1108">
        <f t="shared" si="49"/>
        <v>97854</v>
      </c>
      <c r="I71" s="1108">
        <f t="shared" si="49"/>
        <v>100534</v>
      </c>
      <c r="J71" s="1108">
        <f t="shared" si="49"/>
        <v>89255</v>
      </c>
      <c r="K71" s="1108">
        <f t="shared" si="49"/>
        <v>95291</v>
      </c>
      <c r="L71" s="1108">
        <f t="shared" si="49"/>
        <v>94453</v>
      </c>
      <c r="M71" s="1112">
        <f>M11+M23+M35+M47+M59</f>
        <v>92653</v>
      </c>
      <c r="N71" s="333"/>
      <c r="O71" s="1119">
        <f>O11+O23+O35+O47+O59</f>
        <v>8260</v>
      </c>
      <c r="P71" s="1108">
        <f t="shared" ref="P71:Z73" si="50">P11+P23+P35+P47+P59</f>
        <v>6726</v>
      </c>
      <c r="Q71" s="1108">
        <f t="shared" si="50"/>
        <v>7850</v>
      </c>
      <c r="R71" s="1108">
        <f t="shared" si="50"/>
        <v>7485</v>
      </c>
      <c r="S71" s="1108">
        <f t="shared" si="50"/>
        <v>7257</v>
      </c>
      <c r="T71" s="1108">
        <f t="shared" si="50"/>
        <v>7816</v>
      </c>
      <c r="U71" s="1108">
        <f t="shared" si="50"/>
        <v>8325</v>
      </c>
      <c r="V71" s="1108">
        <f t="shared" si="50"/>
        <v>8221</v>
      </c>
      <c r="W71" s="1108">
        <f t="shared" si="50"/>
        <v>8202</v>
      </c>
      <c r="X71" s="1108">
        <f t="shared" si="50"/>
        <v>7262</v>
      </c>
      <c r="Y71" s="1108">
        <f t="shared" si="50"/>
        <v>7165</v>
      </c>
      <c r="Z71" s="1111">
        <f t="shared" si="50"/>
        <v>8084</v>
      </c>
      <c r="AA71" s="340"/>
      <c r="AB71" s="324"/>
      <c r="AC71" s="324"/>
    </row>
    <row r="72" spans="1:29" ht="11.1" customHeight="1" x14ac:dyDescent="0.15">
      <c r="A72" s="324"/>
      <c r="B72" s="1453"/>
      <c r="C72" s="1450"/>
      <c r="D72" s="335" t="s">
        <v>169</v>
      </c>
      <c r="E72" s="1205">
        <f t="shared" si="49"/>
        <v>4367015.3</v>
      </c>
      <c r="F72" s="1194">
        <f t="shared" si="49"/>
        <v>5110639.5000000009</v>
      </c>
      <c r="G72" s="1194">
        <f t="shared" si="49"/>
        <v>7290650.7999999989</v>
      </c>
      <c r="H72" s="1194">
        <f t="shared" si="49"/>
        <v>7401785.1999999993</v>
      </c>
      <c r="I72" s="1194">
        <f t="shared" si="49"/>
        <v>7609694.6000000006</v>
      </c>
      <c r="J72" s="1194">
        <f t="shared" si="49"/>
        <v>6858967.4000000004</v>
      </c>
      <c r="K72" s="1194">
        <f t="shared" si="49"/>
        <v>7342743.8999999994</v>
      </c>
      <c r="L72" s="1194">
        <f t="shared" si="49"/>
        <v>7209040.9000000004</v>
      </c>
      <c r="M72" s="1204">
        <f>M12+M24+M36+M48+M60</f>
        <v>7101414.3000000007</v>
      </c>
      <c r="N72" s="333"/>
      <c r="O72" s="1205">
        <f t="shared" ref="O72:Z73" si="51">O12+O24+O36+O48+O60</f>
        <v>631856.89999999991</v>
      </c>
      <c r="P72" s="1194">
        <f t="shared" si="51"/>
        <v>522136.1</v>
      </c>
      <c r="Q72" s="1194">
        <f t="shared" si="51"/>
        <v>602526.4</v>
      </c>
      <c r="R72" s="1194">
        <f t="shared" si="51"/>
        <v>569273.1</v>
      </c>
      <c r="S72" s="1194">
        <f t="shared" si="51"/>
        <v>549408.6</v>
      </c>
      <c r="T72" s="1194">
        <f t="shared" si="51"/>
        <v>593015.9</v>
      </c>
      <c r="U72" s="1194">
        <f t="shared" si="51"/>
        <v>636020.80000000005</v>
      </c>
      <c r="V72" s="1194">
        <f t="shared" si="51"/>
        <v>629884.19999999995</v>
      </c>
      <c r="W72" s="1194">
        <f t="shared" si="51"/>
        <v>624074.9</v>
      </c>
      <c r="X72" s="1194">
        <f t="shared" si="50"/>
        <v>567551.70000000007</v>
      </c>
      <c r="Y72" s="1194">
        <f t="shared" si="50"/>
        <v>554728.99999999988</v>
      </c>
      <c r="Z72" s="1196">
        <f t="shared" si="51"/>
        <v>620936.69999999995</v>
      </c>
      <c r="AA72" s="340"/>
      <c r="AB72" s="324"/>
      <c r="AC72" s="324"/>
    </row>
    <row r="73" spans="1:29" ht="11.1" customHeight="1" x14ac:dyDescent="0.15">
      <c r="A73" s="324"/>
      <c r="B73" s="1453"/>
      <c r="C73" s="1450"/>
      <c r="D73" s="335" t="s">
        <v>170</v>
      </c>
      <c r="E73" s="1217">
        <f t="shared" si="49"/>
        <v>2097105766</v>
      </c>
      <c r="F73" s="1189">
        <f t="shared" si="49"/>
        <v>2863155397</v>
      </c>
      <c r="G73" s="1189">
        <f t="shared" si="49"/>
        <v>3781065567</v>
      </c>
      <c r="H73" s="1189">
        <f t="shared" si="49"/>
        <v>3708629191</v>
      </c>
      <c r="I73" s="1189">
        <f t="shared" si="49"/>
        <v>4060112997</v>
      </c>
      <c r="J73" s="1189">
        <f t="shared" si="49"/>
        <v>3338719505</v>
      </c>
      <c r="K73" s="1189">
        <f t="shared" si="49"/>
        <v>3597985812</v>
      </c>
      <c r="L73" s="1189">
        <f t="shared" si="49"/>
        <v>3845757267</v>
      </c>
      <c r="M73" s="1211">
        <f>M13+M25+M37+M49+M61</f>
        <v>3579860357</v>
      </c>
      <c r="N73" s="336"/>
      <c r="O73" s="1217">
        <f t="shared" si="51"/>
        <v>293397605</v>
      </c>
      <c r="P73" s="1189">
        <f t="shared" si="51"/>
        <v>245824754</v>
      </c>
      <c r="Q73" s="1189">
        <f t="shared" si="51"/>
        <v>325972775</v>
      </c>
      <c r="R73" s="1189">
        <f t="shared" si="51"/>
        <v>322836129</v>
      </c>
      <c r="S73" s="1189">
        <f t="shared" si="51"/>
        <v>308578014</v>
      </c>
      <c r="T73" s="1189">
        <f t="shared" si="51"/>
        <v>319915643</v>
      </c>
      <c r="U73" s="1189">
        <f t="shared" si="51"/>
        <v>315795220</v>
      </c>
      <c r="V73" s="1189">
        <f t="shared" si="51"/>
        <v>290720487</v>
      </c>
      <c r="W73" s="1189">
        <f t="shared" si="51"/>
        <v>319484245</v>
      </c>
      <c r="X73" s="1189">
        <f t="shared" si="50"/>
        <v>277790107</v>
      </c>
      <c r="Y73" s="1189">
        <f t="shared" si="50"/>
        <v>260521589</v>
      </c>
      <c r="Z73" s="1220">
        <f t="shared" si="51"/>
        <v>299023789</v>
      </c>
      <c r="AA73" s="340"/>
      <c r="AB73" s="324"/>
      <c r="AC73" s="324"/>
    </row>
    <row r="74" spans="1:29" ht="11.1" customHeight="1" x14ac:dyDescent="0.15">
      <c r="A74" s="324"/>
      <c r="B74" s="1453"/>
      <c r="C74" s="1451"/>
      <c r="D74" s="337" t="s">
        <v>172</v>
      </c>
      <c r="E74" s="732">
        <f>IF(E72=0,0,E73/E72)</f>
        <v>480.21488864488293</v>
      </c>
      <c r="F74" s="338">
        <f>IF(F72=0,0,F73/F72)</f>
        <v>560.23427146446147</v>
      </c>
      <c r="G74" s="338">
        <f t="shared" ref="G74:L74" si="52">IF(G72=0,0,G73/G72)</f>
        <v>518.61838822399784</v>
      </c>
      <c r="H74" s="338">
        <f t="shared" si="52"/>
        <v>501.04523311484377</v>
      </c>
      <c r="I74" s="338">
        <f t="shared" si="52"/>
        <v>533.54480178481799</v>
      </c>
      <c r="J74" s="338">
        <f t="shared" si="52"/>
        <v>486.76707590125005</v>
      </c>
      <c r="K74" s="338">
        <f t="shared" si="52"/>
        <v>490.00562473655117</v>
      </c>
      <c r="L74" s="338">
        <f t="shared" si="52"/>
        <v>533.46309451511081</v>
      </c>
      <c r="M74" s="727">
        <f>IF(M72=0,0,M73/M72)</f>
        <v>504.10526773518899</v>
      </c>
      <c r="N74" s="339"/>
      <c r="O74" s="732">
        <f t="shared" ref="O74:Z74" si="53">IF(O72=0,0,O73/O72)</f>
        <v>464.34185493582493</v>
      </c>
      <c r="P74" s="338">
        <f t="shared" si="53"/>
        <v>470.80589524455405</v>
      </c>
      <c r="Q74" s="338">
        <f t="shared" si="53"/>
        <v>541.00994578826749</v>
      </c>
      <c r="R74" s="338">
        <f t="shared" si="53"/>
        <v>567.10237845420772</v>
      </c>
      <c r="S74" s="338">
        <f t="shared" si="53"/>
        <v>561.65486670576331</v>
      </c>
      <c r="T74" s="338">
        <f t="shared" si="53"/>
        <v>539.47228565035095</v>
      </c>
      <c r="U74" s="338">
        <f t="shared" si="53"/>
        <v>496.51712648391367</v>
      </c>
      <c r="V74" s="338">
        <f t="shared" si="53"/>
        <v>461.54592701325106</v>
      </c>
      <c r="W74" s="338">
        <f t="shared" si="53"/>
        <v>511.93253405961366</v>
      </c>
      <c r="X74" s="338">
        <f t="shared" si="53"/>
        <v>489.45339605184859</v>
      </c>
      <c r="Y74" s="338">
        <f t="shared" si="53"/>
        <v>469.6375870019416</v>
      </c>
      <c r="Z74" s="734">
        <f t="shared" si="53"/>
        <v>481.56887650544735</v>
      </c>
      <c r="AA74" s="340"/>
      <c r="AB74" s="324"/>
      <c r="AC74" s="324"/>
    </row>
    <row r="75" spans="1:29" ht="11.1" customHeight="1" x14ac:dyDescent="0.15">
      <c r="A75" s="324"/>
      <c r="B75" s="1453"/>
      <c r="C75" s="1449" t="s">
        <v>219</v>
      </c>
      <c r="D75" s="332" t="s">
        <v>171</v>
      </c>
      <c r="E75" s="1122">
        <f t="shared" ref="E75:L77" si="54">E15+E27+E39+E51+E63</f>
        <v>112666</v>
      </c>
      <c r="F75" s="1123">
        <f t="shared" si="54"/>
        <v>119480</v>
      </c>
      <c r="G75" s="1123">
        <f t="shared" si="54"/>
        <v>137437</v>
      </c>
      <c r="H75" s="1123">
        <f t="shared" si="54"/>
        <v>133161</v>
      </c>
      <c r="I75" s="1123">
        <f t="shared" si="54"/>
        <v>132910</v>
      </c>
      <c r="J75" s="1123">
        <f t="shared" si="54"/>
        <v>124018</v>
      </c>
      <c r="K75" s="1123">
        <f t="shared" si="54"/>
        <v>128781</v>
      </c>
      <c r="L75" s="1123">
        <f t="shared" si="54"/>
        <v>125903</v>
      </c>
      <c r="M75" s="1124">
        <f>M15+M27+M39+M51+M63</f>
        <v>123422</v>
      </c>
      <c r="N75" s="333"/>
      <c r="O75" s="1119">
        <f t="shared" ref="O75:Z77" si="55">O67+O71</f>
        <v>11001</v>
      </c>
      <c r="P75" s="1108">
        <f t="shared" si="55"/>
        <v>8994</v>
      </c>
      <c r="Q75" s="1108">
        <f t="shared" si="55"/>
        <v>10236</v>
      </c>
      <c r="R75" s="1108">
        <f t="shared" si="55"/>
        <v>9589</v>
      </c>
      <c r="S75" s="1108">
        <f t="shared" si="55"/>
        <v>9635</v>
      </c>
      <c r="T75" s="1108">
        <f t="shared" si="55"/>
        <v>10310</v>
      </c>
      <c r="U75" s="1108">
        <f t="shared" si="55"/>
        <v>10999</v>
      </c>
      <c r="V75" s="1108">
        <f t="shared" si="55"/>
        <v>11081</v>
      </c>
      <c r="W75" s="1108">
        <f t="shared" si="55"/>
        <v>11082</v>
      </c>
      <c r="X75" s="1108">
        <f t="shared" si="55"/>
        <v>9992</v>
      </c>
      <c r="Y75" s="1108">
        <f t="shared" si="55"/>
        <v>9806</v>
      </c>
      <c r="Z75" s="1125">
        <f t="shared" si="55"/>
        <v>10697</v>
      </c>
      <c r="AA75" s="340"/>
      <c r="AB75" s="324"/>
      <c r="AC75" s="324"/>
    </row>
    <row r="76" spans="1:29" ht="11.1" customHeight="1" x14ac:dyDescent="0.15">
      <c r="A76" s="324"/>
      <c r="B76" s="1453"/>
      <c r="C76" s="1450"/>
      <c r="D76" s="335" t="s">
        <v>169</v>
      </c>
      <c r="E76" s="1205">
        <f t="shared" si="54"/>
        <v>8608288</v>
      </c>
      <c r="F76" s="1194">
        <f t="shared" si="54"/>
        <v>9174607.9000000004</v>
      </c>
      <c r="G76" s="1194">
        <f t="shared" si="54"/>
        <v>10490660</v>
      </c>
      <c r="H76" s="1194">
        <f t="shared" si="54"/>
        <v>10208390.6</v>
      </c>
      <c r="I76" s="1194">
        <f t="shared" si="54"/>
        <v>10150974.300000001</v>
      </c>
      <c r="J76" s="1194">
        <f t="shared" si="54"/>
        <v>9546545.7000000011</v>
      </c>
      <c r="K76" s="1194">
        <f t="shared" si="54"/>
        <v>9968425.0999999996</v>
      </c>
      <c r="L76" s="1194">
        <f t="shared" si="54"/>
        <v>9657195.9000000004</v>
      </c>
      <c r="M76" s="1204">
        <f>M16+M28+M40+M52+M64</f>
        <v>9488492.5</v>
      </c>
      <c r="N76" s="333"/>
      <c r="O76" s="1205">
        <f t="shared" si="55"/>
        <v>844031.29999999993</v>
      </c>
      <c r="P76" s="1194">
        <f t="shared" si="55"/>
        <v>701230.2</v>
      </c>
      <c r="Q76" s="1194">
        <f t="shared" si="55"/>
        <v>789683.9</v>
      </c>
      <c r="R76" s="1194">
        <f t="shared" si="55"/>
        <v>735268.6</v>
      </c>
      <c r="S76" s="1194">
        <f t="shared" si="55"/>
        <v>733069.6</v>
      </c>
      <c r="T76" s="1194">
        <f t="shared" si="55"/>
        <v>783129.60000000009</v>
      </c>
      <c r="U76" s="1194">
        <f t="shared" si="55"/>
        <v>839893</v>
      </c>
      <c r="V76" s="1194">
        <f t="shared" si="55"/>
        <v>848131.2</v>
      </c>
      <c r="W76" s="1194">
        <f t="shared" si="55"/>
        <v>844818.20000000007</v>
      </c>
      <c r="X76" s="1194">
        <f t="shared" si="55"/>
        <v>785681.20000000007</v>
      </c>
      <c r="Y76" s="1194">
        <f t="shared" si="55"/>
        <v>760402.2</v>
      </c>
      <c r="Z76" s="1208">
        <f t="shared" si="55"/>
        <v>823153.5</v>
      </c>
      <c r="AA76" s="340"/>
      <c r="AB76" s="324"/>
      <c r="AC76" s="324"/>
    </row>
    <row r="77" spans="1:29" ht="11.1" customHeight="1" x14ac:dyDescent="0.15">
      <c r="A77" s="324"/>
      <c r="B77" s="1453"/>
      <c r="C77" s="1450"/>
      <c r="D77" s="335" t="s">
        <v>170</v>
      </c>
      <c r="E77" s="1217">
        <f t="shared" si="54"/>
        <v>4056103773</v>
      </c>
      <c r="F77" s="1189">
        <f t="shared" si="54"/>
        <v>5039480988</v>
      </c>
      <c r="G77" s="1189">
        <f t="shared" si="54"/>
        <v>5372464034</v>
      </c>
      <c r="H77" s="1189">
        <f t="shared" si="54"/>
        <v>5068570294</v>
      </c>
      <c r="I77" s="1189">
        <f t="shared" si="54"/>
        <v>5373895427</v>
      </c>
      <c r="J77" s="1189">
        <f t="shared" si="54"/>
        <v>4586759908</v>
      </c>
      <c r="K77" s="1189">
        <f t="shared" si="54"/>
        <v>4811415028</v>
      </c>
      <c r="L77" s="1189">
        <f t="shared" si="54"/>
        <v>5089077934</v>
      </c>
      <c r="M77" s="1211">
        <f>M17+M29+M41+M53+M65</f>
        <v>4703975986</v>
      </c>
      <c r="N77" s="336"/>
      <c r="O77" s="1217">
        <f t="shared" si="55"/>
        <v>386749219</v>
      </c>
      <c r="P77" s="1189">
        <f t="shared" si="55"/>
        <v>323219427</v>
      </c>
      <c r="Q77" s="1189">
        <f t="shared" si="55"/>
        <v>420140893</v>
      </c>
      <c r="R77" s="1189">
        <f t="shared" si="55"/>
        <v>410180743</v>
      </c>
      <c r="S77" s="1189">
        <f t="shared" si="55"/>
        <v>404078643</v>
      </c>
      <c r="T77" s="1189">
        <f t="shared" si="55"/>
        <v>415602161</v>
      </c>
      <c r="U77" s="1189">
        <f t="shared" si="55"/>
        <v>410046492</v>
      </c>
      <c r="V77" s="1189">
        <f t="shared" si="55"/>
        <v>384396914</v>
      </c>
      <c r="W77" s="1189">
        <f t="shared" si="55"/>
        <v>427759439</v>
      </c>
      <c r="X77" s="1189">
        <f t="shared" si="55"/>
        <v>377824285</v>
      </c>
      <c r="Y77" s="1189">
        <f t="shared" si="55"/>
        <v>352188547</v>
      </c>
      <c r="Z77" s="1220">
        <f t="shared" si="55"/>
        <v>391789223</v>
      </c>
      <c r="AA77" s="340"/>
      <c r="AB77" s="324"/>
      <c r="AC77" s="324"/>
    </row>
    <row r="78" spans="1:29" ht="11.1" customHeight="1" x14ac:dyDescent="0.15">
      <c r="A78" s="324"/>
      <c r="B78" s="1454"/>
      <c r="C78" s="1451"/>
      <c r="D78" s="337" t="s">
        <v>172</v>
      </c>
      <c r="E78" s="732">
        <f>IF(E76=0,0,E77/E76)</f>
        <v>471.18588190822612</v>
      </c>
      <c r="F78" s="338">
        <f>IF(F76=0,0,F77/F76)</f>
        <v>549.28570713087367</v>
      </c>
      <c r="G78" s="338">
        <f t="shared" ref="G78:L78" si="56">IF(G76=0,0,G77/G76)</f>
        <v>512.11878318428012</v>
      </c>
      <c r="H78" s="338">
        <f t="shared" si="56"/>
        <v>496.51022307081394</v>
      </c>
      <c r="I78" s="338">
        <f t="shared" si="56"/>
        <v>529.39700842312243</v>
      </c>
      <c r="J78" s="338">
        <f t="shared" si="56"/>
        <v>480.46278226060338</v>
      </c>
      <c r="K78" s="338">
        <f t="shared" si="56"/>
        <v>482.66551433485716</v>
      </c>
      <c r="L78" s="338">
        <f t="shared" si="56"/>
        <v>526.97263125831375</v>
      </c>
      <c r="M78" s="727">
        <f>IF(M76=0,0,M77/M76)</f>
        <v>495.75588387723337</v>
      </c>
      <c r="N78" s="339"/>
      <c r="O78" s="732">
        <f>IF(O76=0,0,O77/O76)</f>
        <v>458.21667869426176</v>
      </c>
      <c r="P78" s="338">
        <f t="shared" ref="P78:Z78" si="57">IF(P76=0,0,P77/P76)</f>
        <v>460.93198353408059</v>
      </c>
      <c r="Q78" s="338">
        <f t="shared" si="57"/>
        <v>532.03679725520556</v>
      </c>
      <c r="R78" s="338">
        <f t="shared" si="57"/>
        <v>557.8651706328817</v>
      </c>
      <c r="S78" s="338">
        <f t="shared" si="57"/>
        <v>551.21456816651516</v>
      </c>
      <c r="T78" s="338">
        <f t="shared" si="57"/>
        <v>530.69397581192175</v>
      </c>
      <c r="U78" s="338">
        <f t="shared" si="57"/>
        <v>488.21277472249443</v>
      </c>
      <c r="V78" s="338">
        <f t="shared" si="57"/>
        <v>453.22812555415959</v>
      </c>
      <c r="W78" s="338">
        <f t="shared" si="57"/>
        <v>506.33312468883832</v>
      </c>
      <c r="X78" s="338">
        <f t="shared" si="57"/>
        <v>480.88752155454398</v>
      </c>
      <c r="Y78" s="338">
        <f t="shared" si="57"/>
        <v>463.16087328521672</v>
      </c>
      <c r="Z78" s="734">
        <f t="shared" si="57"/>
        <v>475.96131584206347</v>
      </c>
      <c r="AA78" s="340"/>
      <c r="AB78" s="324"/>
      <c r="AC78" s="324"/>
    </row>
    <row r="79" spans="1:29" ht="11.25" customHeight="1" x14ac:dyDescent="0.15">
      <c r="A79" s="341"/>
      <c r="B79" s="342"/>
      <c r="C79" s="343"/>
      <c r="D79" s="344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45"/>
      <c r="P79" s="345" t="s">
        <v>486</v>
      </c>
      <c r="Q79" s="339"/>
      <c r="R79" s="339"/>
      <c r="S79" s="339"/>
      <c r="T79" s="339"/>
      <c r="U79" s="339"/>
      <c r="V79" s="339"/>
      <c r="W79" s="339"/>
      <c r="X79" s="339"/>
      <c r="Y79" s="339"/>
      <c r="Z79" s="339"/>
      <c r="AA79" s="324"/>
      <c r="AB79" s="324"/>
      <c r="AC79" s="324"/>
    </row>
    <row r="80" spans="1:29" x14ac:dyDescent="0.15">
      <c r="A80" s="1274" t="s">
        <v>560</v>
      </c>
      <c r="B80" s="1286"/>
      <c r="C80" s="1286"/>
      <c r="D80" s="1286"/>
      <c r="E80" s="1286"/>
      <c r="F80" s="1286"/>
      <c r="G80" s="1286"/>
      <c r="H80" s="1286"/>
      <c r="I80" s="1286"/>
      <c r="J80" s="1286"/>
      <c r="K80" s="1286"/>
      <c r="L80" s="1286"/>
      <c r="M80" s="1286"/>
      <c r="N80" s="1286"/>
      <c r="O80" s="1406">
        <v>58</v>
      </c>
      <c r="P80" s="1448"/>
      <c r="Q80" s="1448"/>
      <c r="R80" s="1448"/>
      <c r="S80" s="1448"/>
      <c r="T80" s="1448"/>
      <c r="U80" s="1448"/>
      <c r="V80" s="1448"/>
      <c r="W80" s="1448"/>
      <c r="X80" s="1448"/>
      <c r="Y80" s="1448"/>
      <c r="Z80" s="1448"/>
    </row>
    <row r="81" spans="5:23" x14ac:dyDescent="0.15">
      <c r="R81" s="346"/>
      <c r="W81" s="126" t="s">
        <v>491</v>
      </c>
    </row>
    <row r="82" spans="5:23" x14ac:dyDescent="0.15">
      <c r="E82" s="629"/>
      <c r="Q82" s="348"/>
      <c r="R82" s="345"/>
      <c r="T82" s="345"/>
    </row>
    <row r="83" spans="5:23" x14ac:dyDescent="0.15">
      <c r="Q83" s="348"/>
      <c r="R83" s="345"/>
      <c r="T83" s="345"/>
    </row>
    <row r="84" spans="5:23" x14ac:dyDescent="0.15">
      <c r="Q84" s="348"/>
      <c r="R84" s="345"/>
      <c r="T84" s="345"/>
    </row>
    <row r="85" spans="5:23" x14ac:dyDescent="0.15">
      <c r="P85" s="348"/>
      <c r="Q85" s="348"/>
      <c r="R85" s="345"/>
      <c r="T85" s="345"/>
    </row>
    <row r="86" spans="5:23" x14ac:dyDescent="0.15">
      <c r="P86" s="348"/>
      <c r="Q86" s="348"/>
      <c r="R86" s="345"/>
      <c r="T86" s="345"/>
    </row>
    <row r="87" spans="5:23" x14ac:dyDescent="0.15">
      <c r="P87" s="348"/>
      <c r="Q87" s="348"/>
      <c r="R87" s="345"/>
      <c r="T87" s="345"/>
    </row>
    <row r="88" spans="5:23" x14ac:dyDescent="0.15">
      <c r="P88" s="348"/>
      <c r="Q88" s="348"/>
      <c r="R88" s="345"/>
      <c r="T88" s="345"/>
    </row>
    <row r="89" spans="5:23" x14ac:dyDescent="0.15">
      <c r="P89" s="348"/>
      <c r="Q89" s="348"/>
      <c r="R89" s="345"/>
      <c r="T89" s="345"/>
    </row>
    <row r="90" spans="5:23" x14ac:dyDescent="0.15">
      <c r="P90" s="348"/>
      <c r="Q90" s="348"/>
      <c r="R90" s="345"/>
    </row>
    <row r="91" spans="5:23" x14ac:dyDescent="0.15">
      <c r="P91" s="348"/>
      <c r="Q91" s="348"/>
      <c r="R91" s="345"/>
    </row>
    <row r="92" spans="5:23" x14ac:dyDescent="0.15">
      <c r="P92" s="348"/>
      <c r="Q92" s="348"/>
      <c r="R92" s="345"/>
      <c r="T92" s="345"/>
    </row>
    <row r="93" spans="5:23" x14ac:dyDescent="0.15">
      <c r="P93" s="348"/>
      <c r="Q93" s="348"/>
    </row>
    <row r="94" spans="5:23" x14ac:dyDescent="0.15">
      <c r="P94" s="348"/>
    </row>
    <row r="95" spans="5:23" x14ac:dyDescent="0.15">
      <c r="P95" s="348"/>
    </row>
    <row r="96" spans="5:23" x14ac:dyDescent="0.15">
      <c r="P96" s="348"/>
    </row>
  </sheetData>
  <mergeCells count="28">
    <mergeCell ref="C47:C50"/>
    <mergeCell ref="C51:C54"/>
    <mergeCell ref="B55:B66"/>
    <mergeCell ref="C55:C58"/>
    <mergeCell ref="C59:C62"/>
    <mergeCell ref="Y5:Z5"/>
    <mergeCell ref="B6:D6"/>
    <mergeCell ref="B7:B18"/>
    <mergeCell ref="B19:B30"/>
    <mergeCell ref="C19:C22"/>
    <mergeCell ref="C23:C26"/>
    <mergeCell ref="C27:C30"/>
    <mergeCell ref="A80:N80"/>
    <mergeCell ref="O80:Z80"/>
    <mergeCell ref="C7:C10"/>
    <mergeCell ref="C11:C14"/>
    <mergeCell ref="C15:C18"/>
    <mergeCell ref="B31:B42"/>
    <mergeCell ref="C31:C34"/>
    <mergeCell ref="C35:C38"/>
    <mergeCell ref="C39:C42"/>
    <mergeCell ref="B43:B54"/>
    <mergeCell ref="C63:C66"/>
    <mergeCell ref="B67:B78"/>
    <mergeCell ref="C67:C70"/>
    <mergeCell ref="C71:C74"/>
    <mergeCell ref="C75:C78"/>
    <mergeCell ref="C43:C46"/>
  </mergeCells>
  <phoneticPr fontId="2"/>
  <pageMargins left="0" right="0" top="0" bottom="0" header="0" footer="0"/>
  <pageSetup paperSize="9" orientation="portrait" r:id="rId1"/>
  <headerFooter alignWithMargins="0"/>
  <colBreaks count="1" manualBreakCount="1">
    <brk id="13" max="79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indexed="44"/>
  </sheetPr>
  <dimension ref="A12:I57"/>
  <sheetViews>
    <sheetView zoomScale="130" workbookViewId="0">
      <selection activeCell="E29" sqref="E29"/>
    </sheetView>
  </sheetViews>
  <sheetFormatPr defaultRowHeight="13.5" x14ac:dyDescent="0.15"/>
  <sheetData>
    <row r="12" spans="1:9" ht="30.75" x14ac:dyDescent="0.3">
      <c r="A12" s="1455"/>
      <c r="B12" s="1455"/>
      <c r="C12" s="1455"/>
      <c r="D12" s="1455"/>
      <c r="E12" s="1455"/>
      <c r="F12" s="1455"/>
      <c r="G12" s="1455"/>
      <c r="H12" s="1455"/>
      <c r="I12" s="1455"/>
    </row>
    <row r="55" spans="1:9" ht="11.1" customHeight="1" x14ac:dyDescent="0.15"/>
    <row r="56" spans="1:9" ht="11.1" customHeight="1" x14ac:dyDescent="0.15"/>
    <row r="57" spans="1:9" x14ac:dyDescent="0.15">
      <c r="A57" s="1437"/>
      <c r="B57" s="1437"/>
      <c r="C57" s="1437"/>
      <c r="D57" s="1437"/>
      <c r="E57" s="1437"/>
      <c r="F57" s="1437"/>
      <c r="G57" s="1437"/>
      <c r="H57" s="1437"/>
      <c r="I57" s="1437"/>
    </row>
  </sheetData>
  <mergeCells count="2">
    <mergeCell ref="A12:I12"/>
    <mergeCell ref="A57:I57"/>
  </mergeCells>
  <phoneticPr fontId="2"/>
  <pageMargins left="0.75" right="0.75" top="1" bottom="0.55000000000000004" header="0.51200000000000001" footer="0.3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indexed="44"/>
  </sheetPr>
  <dimension ref="A12:I57"/>
  <sheetViews>
    <sheetView workbookViewId="0">
      <selection activeCell="N37" sqref="N37"/>
    </sheetView>
  </sheetViews>
  <sheetFormatPr defaultRowHeight="13.5" x14ac:dyDescent="0.15"/>
  <sheetData>
    <row r="12" spans="1:9" ht="30.75" x14ac:dyDescent="0.3">
      <c r="A12" s="1455" t="s">
        <v>9</v>
      </c>
      <c r="B12" s="1455"/>
      <c r="C12" s="1455"/>
      <c r="D12" s="1455"/>
      <c r="E12" s="1455"/>
      <c r="F12" s="1455"/>
      <c r="G12" s="1455"/>
      <c r="H12" s="1455"/>
      <c r="I12" s="1455"/>
    </row>
    <row r="25" spans="2:3" ht="17.25" x14ac:dyDescent="0.2">
      <c r="B25" s="14"/>
    </row>
    <row r="27" spans="2:3" ht="14.25" x14ac:dyDescent="0.15">
      <c r="B27" s="29"/>
      <c r="C27" s="198"/>
    </row>
    <row r="28" spans="2:3" ht="14.25" x14ac:dyDescent="0.15">
      <c r="B28" s="29"/>
      <c r="C28" s="198"/>
    </row>
    <row r="29" spans="2:3" ht="14.25" x14ac:dyDescent="0.15">
      <c r="B29" s="29"/>
      <c r="C29" s="198"/>
    </row>
    <row r="30" spans="2:3" ht="14.25" x14ac:dyDescent="0.15">
      <c r="B30" s="29"/>
      <c r="C30" s="198"/>
    </row>
    <row r="55" spans="1:9" ht="11.1" customHeight="1" x14ac:dyDescent="0.15"/>
    <row r="56" spans="1:9" ht="11.1" customHeight="1" x14ac:dyDescent="0.15"/>
    <row r="57" spans="1:9" x14ac:dyDescent="0.15">
      <c r="A57" s="1437"/>
      <c r="B57" s="1437"/>
      <c r="C57" s="1437"/>
      <c r="D57" s="1437"/>
      <c r="E57" s="1437"/>
      <c r="F57" s="1437"/>
      <c r="G57" s="1437"/>
      <c r="H57" s="1437"/>
      <c r="I57" s="1437"/>
    </row>
  </sheetData>
  <mergeCells count="2">
    <mergeCell ref="A12:I12"/>
    <mergeCell ref="A57:I57"/>
  </mergeCells>
  <phoneticPr fontId="2"/>
  <pageMargins left="0.75" right="0.75" top="1" bottom="0.55000000000000004" header="0.51200000000000001" footer="0.3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J54"/>
  <sheetViews>
    <sheetView zoomScaleNormal="100" workbookViewId="0">
      <selection activeCell="T4" sqref="T4"/>
    </sheetView>
  </sheetViews>
  <sheetFormatPr defaultRowHeight="13.5" x14ac:dyDescent="0.15"/>
  <cols>
    <col min="1" max="1" width="5.625" customWidth="1"/>
    <col min="2" max="2" width="11.625" customWidth="1"/>
    <col min="3" max="3" width="15.625" customWidth="1"/>
    <col min="4" max="4" width="8.625" customWidth="1"/>
    <col min="5" max="5" width="4.625" customWidth="1"/>
    <col min="6" max="6" width="5.625" customWidth="1"/>
    <col min="7" max="8" width="15.625" customWidth="1"/>
    <col min="9" max="9" width="10.625" customWidth="1"/>
    <col min="10" max="10" width="5.625" customWidth="1"/>
  </cols>
  <sheetData>
    <row r="1" spans="1:10" ht="17.25" x14ac:dyDescent="0.2">
      <c r="B1" s="14" t="s">
        <v>332</v>
      </c>
    </row>
    <row r="2" spans="1:10" ht="8.25" customHeight="1" x14ac:dyDescent="0.15"/>
    <row r="3" spans="1:10" ht="14.25" x14ac:dyDescent="0.15">
      <c r="B3" s="29" t="s">
        <v>11</v>
      </c>
      <c r="C3" s="198">
        <v>0.47916666666666669</v>
      </c>
    </row>
    <row r="4" spans="1:10" ht="14.25" x14ac:dyDescent="0.15">
      <c r="B4" s="29" t="s">
        <v>42</v>
      </c>
      <c r="C4" s="198">
        <v>0.5</v>
      </c>
    </row>
    <row r="5" spans="1:10" ht="14.25" x14ac:dyDescent="0.15">
      <c r="B5" s="29" t="s">
        <v>205</v>
      </c>
      <c r="C5" s="198">
        <v>0.45833333333333331</v>
      </c>
      <c r="D5" t="s">
        <v>333</v>
      </c>
    </row>
    <row r="6" spans="1:10" ht="24.7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6.5" customHeight="1" x14ac:dyDescent="0.2">
      <c r="A7" s="3"/>
      <c r="B7" s="14" t="s">
        <v>396</v>
      </c>
      <c r="C7" s="3"/>
      <c r="D7" s="3"/>
      <c r="E7" s="3"/>
      <c r="F7" s="3"/>
      <c r="G7" s="3"/>
      <c r="H7" s="3"/>
      <c r="I7" s="3"/>
      <c r="J7" s="3"/>
    </row>
    <row r="8" spans="1:10" ht="6.7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21" customHeight="1" x14ac:dyDescent="0.2">
      <c r="A9" s="3"/>
      <c r="B9" s="29" t="s">
        <v>95</v>
      </c>
      <c r="C9" s="23" t="s">
        <v>413</v>
      </c>
      <c r="D9" s="14"/>
      <c r="E9" s="14"/>
      <c r="F9" s="14"/>
      <c r="G9" s="11"/>
      <c r="I9" s="3"/>
      <c r="J9" s="3"/>
    </row>
    <row r="10" spans="1:10" ht="21" customHeight="1" x14ac:dyDescent="0.2">
      <c r="A10" s="3"/>
      <c r="B10" s="29" t="s">
        <v>96</v>
      </c>
      <c r="C10" s="26" t="s">
        <v>414</v>
      </c>
      <c r="D10" s="14"/>
      <c r="E10" s="14"/>
      <c r="F10" s="14"/>
      <c r="G10" s="11"/>
      <c r="I10" s="3"/>
      <c r="J10" s="3"/>
    </row>
    <row r="11" spans="1:10" ht="21" customHeight="1" x14ac:dyDescent="0.2">
      <c r="A11" s="3"/>
      <c r="B11" s="29" t="s">
        <v>97</v>
      </c>
      <c r="C11" s="23" t="s">
        <v>415</v>
      </c>
      <c r="D11" s="14"/>
      <c r="E11" s="14"/>
      <c r="F11" s="14"/>
      <c r="G11" s="11"/>
      <c r="I11" s="3"/>
      <c r="J11" s="3"/>
    </row>
    <row r="12" spans="1:10" ht="21" customHeight="1" x14ac:dyDescent="0.15">
      <c r="A12" s="3"/>
      <c r="B12" s="24"/>
      <c r="C12" s="3"/>
      <c r="D12" s="3"/>
      <c r="E12" s="3"/>
      <c r="F12" s="3"/>
      <c r="G12" s="3"/>
      <c r="H12" s="3"/>
      <c r="I12" s="3"/>
      <c r="J12" s="3"/>
    </row>
    <row r="13" spans="1:10" ht="21" customHeight="1" x14ac:dyDescent="0.15">
      <c r="A13" s="3"/>
      <c r="B13" s="24" t="s">
        <v>98</v>
      </c>
      <c r="C13" s="3"/>
      <c r="D13" s="25">
        <v>15540</v>
      </c>
      <c r="E13" s="3" t="s">
        <v>117</v>
      </c>
      <c r="F13" s="3"/>
      <c r="G13" s="3" t="s">
        <v>118</v>
      </c>
      <c r="H13" s="3" t="s">
        <v>134</v>
      </c>
      <c r="I13" s="3"/>
      <c r="J13" s="3"/>
    </row>
    <row r="14" spans="1:10" ht="21" customHeight="1" x14ac:dyDescent="0.15">
      <c r="A14" s="3"/>
      <c r="B14" s="27" t="s">
        <v>99</v>
      </c>
      <c r="C14" s="3"/>
      <c r="D14" s="3"/>
      <c r="E14" s="3"/>
      <c r="F14" s="3"/>
      <c r="G14" s="3"/>
      <c r="H14" s="3" t="s">
        <v>412</v>
      </c>
      <c r="I14" s="3"/>
      <c r="J14" s="3"/>
    </row>
    <row r="15" spans="1:10" ht="21" customHeight="1" x14ac:dyDescent="0.15">
      <c r="A15" s="3"/>
      <c r="B15" s="24"/>
      <c r="C15" s="3"/>
      <c r="D15" s="3"/>
      <c r="E15" s="3"/>
      <c r="F15" s="3"/>
      <c r="G15" s="3" t="s">
        <v>119</v>
      </c>
      <c r="H15" s="3" t="s">
        <v>136</v>
      </c>
      <c r="I15" s="3"/>
      <c r="J15" s="3"/>
    </row>
    <row r="16" spans="1:10" ht="21" customHeight="1" x14ac:dyDescent="0.15">
      <c r="A16" s="3"/>
      <c r="B16" s="24" t="s">
        <v>100</v>
      </c>
      <c r="C16" s="3" t="s">
        <v>101</v>
      </c>
      <c r="D16" s="25">
        <v>1096</v>
      </c>
      <c r="E16" s="3" t="s">
        <v>416</v>
      </c>
      <c r="F16" s="3"/>
      <c r="G16" s="3"/>
      <c r="H16" s="3" t="s">
        <v>135</v>
      </c>
      <c r="I16" s="3"/>
      <c r="J16" s="3"/>
    </row>
    <row r="17" spans="1:10" ht="21" customHeight="1" x14ac:dyDescent="0.15">
      <c r="A17" s="3"/>
      <c r="B17" s="24"/>
      <c r="C17" s="3" t="s">
        <v>102</v>
      </c>
      <c r="D17" s="25">
        <v>651</v>
      </c>
      <c r="E17" s="3" t="s">
        <v>117</v>
      </c>
      <c r="F17" s="3"/>
      <c r="G17" s="3" t="s">
        <v>188</v>
      </c>
      <c r="H17" s="3"/>
      <c r="I17" s="3"/>
      <c r="J17" s="3"/>
    </row>
    <row r="18" spans="1:10" ht="21" customHeight="1" x14ac:dyDescent="0.15">
      <c r="A18" s="3"/>
      <c r="B18" s="24"/>
      <c r="C18" s="3" t="s">
        <v>103</v>
      </c>
      <c r="D18" s="25">
        <v>430</v>
      </c>
      <c r="E18" s="3" t="s">
        <v>417</v>
      </c>
      <c r="F18" s="3"/>
      <c r="G18" s="3"/>
      <c r="H18" s="3" t="s">
        <v>189</v>
      </c>
      <c r="I18" s="3"/>
      <c r="J18" s="3"/>
    </row>
    <row r="19" spans="1:10" ht="21" customHeight="1" x14ac:dyDescent="0.15">
      <c r="A19" s="3"/>
      <c r="B19" s="24"/>
      <c r="C19" s="3" t="s">
        <v>104</v>
      </c>
      <c r="D19" s="25">
        <v>282</v>
      </c>
      <c r="E19" s="3" t="s">
        <v>117</v>
      </c>
      <c r="F19" s="3"/>
      <c r="G19" s="3"/>
      <c r="H19" s="3" t="s">
        <v>190</v>
      </c>
      <c r="I19" s="3"/>
      <c r="J19" s="3"/>
    </row>
    <row r="20" spans="1:10" ht="21" customHeight="1" x14ac:dyDescent="0.15">
      <c r="A20" s="3"/>
      <c r="B20" s="24"/>
      <c r="C20" s="3" t="s">
        <v>105</v>
      </c>
      <c r="D20" s="25">
        <v>380</v>
      </c>
      <c r="E20" s="3" t="s">
        <v>418</v>
      </c>
      <c r="F20" s="3"/>
      <c r="G20" s="3"/>
      <c r="H20" s="3"/>
      <c r="I20" s="3"/>
      <c r="J20" s="3"/>
    </row>
    <row r="21" spans="1:10" ht="21" customHeight="1" x14ac:dyDescent="0.15">
      <c r="A21" s="3"/>
      <c r="B21" s="24"/>
      <c r="C21" s="3" t="s">
        <v>106</v>
      </c>
      <c r="D21" s="25">
        <v>235</v>
      </c>
      <c r="E21" s="3" t="s">
        <v>419</v>
      </c>
      <c r="F21" s="3"/>
      <c r="G21" s="3"/>
      <c r="H21" s="3"/>
      <c r="I21" s="3"/>
      <c r="J21" s="3"/>
    </row>
    <row r="22" spans="1:10" ht="21" customHeight="1" x14ac:dyDescent="0.15">
      <c r="A22" s="3"/>
      <c r="B22" s="24" t="s">
        <v>107</v>
      </c>
      <c r="C22" s="3" t="s">
        <v>101</v>
      </c>
      <c r="D22" s="25">
        <v>818</v>
      </c>
      <c r="E22" s="3" t="s">
        <v>416</v>
      </c>
      <c r="F22" s="3"/>
      <c r="G22" s="3" t="s">
        <v>420</v>
      </c>
      <c r="H22" s="3"/>
      <c r="I22" s="3"/>
      <c r="J22" s="3"/>
    </row>
    <row r="23" spans="1:10" ht="21" customHeight="1" x14ac:dyDescent="0.15">
      <c r="A23" s="3"/>
      <c r="B23" s="24"/>
      <c r="C23" s="3" t="s">
        <v>102</v>
      </c>
      <c r="D23" s="25">
        <v>625</v>
      </c>
      <c r="E23" s="3" t="s">
        <v>117</v>
      </c>
      <c r="F23" s="3"/>
      <c r="G23" s="27" t="s">
        <v>127</v>
      </c>
      <c r="H23" s="3"/>
      <c r="I23" s="3"/>
      <c r="J23" s="3"/>
    </row>
    <row r="24" spans="1:10" ht="21" customHeight="1" x14ac:dyDescent="0.15">
      <c r="A24" s="3"/>
      <c r="B24" s="24"/>
      <c r="C24" s="3" t="s">
        <v>103</v>
      </c>
      <c r="D24" s="25">
        <v>497</v>
      </c>
      <c r="E24" s="3" t="s">
        <v>417</v>
      </c>
      <c r="F24" s="3"/>
      <c r="G24" s="27" t="s">
        <v>128</v>
      </c>
      <c r="H24" s="3"/>
      <c r="I24" s="3"/>
      <c r="J24" s="3"/>
    </row>
    <row r="25" spans="1:10" ht="21" customHeight="1" x14ac:dyDescent="0.15">
      <c r="A25" s="3"/>
      <c r="B25" s="24"/>
      <c r="C25" s="3" t="s">
        <v>104</v>
      </c>
      <c r="D25" s="25">
        <v>305</v>
      </c>
      <c r="E25" s="3" t="s">
        <v>117</v>
      </c>
      <c r="F25" s="3"/>
      <c r="G25" s="3"/>
      <c r="H25" s="3"/>
      <c r="I25" s="3"/>
      <c r="J25" s="3"/>
    </row>
    <row r="26" spans="1:10" ht="21" customHeight="1" x14ac:dyDescent="0.15">
      <c r="A26" s="3"/>
      <c r="B26" s="24"/>
      <c r="C26" s="3" t="s">
        <v>105</v>
      </c>
      <c r="D26" s="25">
        <v>238</v>
      </c>
      <c r="E26" s="3" t="s">
        <v>418</v>
      </c>
      <c r="F26" s="3"/>
      <c r="G26" s="3" t="s">
        <v>120</v>
      </c>
      <c r="H26" s="3"/>
      <c r="I26" s="3"/>
      <c r="J26" s="3"/>
    </row>
    <row r="27" spans="1:10" ht="21" customHeight="1" x14ac:dyDescent="0.15">
      <c r="A27" s="3"/>
      <c r="B27" s="24"/>
      <c r="C27" s="3" t="s">
        <v>106</v>
      </c>
      <c r="D27" s="25">
        <v>136</v>
      </c>
      <c r="E27" s="3" t="s">
        <v>419</v>
      </c>
      <c r="F27" s="3"/>
      <c r="G27" s="27" t="s">
        <v>121</v>
      </c>
      <c r="H27" s="28" t="s">
        <v>421</v>
      </c>
      <c r="I27" s="3"/>
      <c r="J27" s="3"/>
    </row>
    <row r="28" spans="1:10" ht="21" customHeight="1" x14ac:dyDescent="0.15">
      <c r="A28" s="3"/>
      <c r="B28" s="24" t="s">
        <v>108</v>
      </c>
      <c r="C28" s="3"/>
      <c r="D28" s="25">
        <v>463</v>
      </c>
      <c r="E28" s="3" t="s">
        <v>117</v>
      </c>
      <c r="F28" s="3"/>
      <c r="G28" s="27" t="s">
        <v>121</v>
      </c>
      <c r="H28" s="3" t="s">
        <v>422</v>
      </c>
      <c r="I28" s="3"/>
      <c r="J28" s="3"/>
    </row>
    <row r="29" spans="1:10" ht="21" customHeight="1" x14ac:dyDescent="0.15">
      <c r="A29" s="3"/>
      <c r="B29" s="24" t="s">
        <v>109</v>
      </c>
      <c r="C29" s="3"/>
      <c r="D29" s="25">
        <v>321</v>
      </c>
      <c r="E29" s="3" t="s">
        <v>117</v>
      </c>
      <c r="F29" s="3"/>
      <c r="G29" s="3" t="s">
        <v>122</v>
      </c>
      <c r="H29" s="3"/>
      <c r="I29" s="3"/>
      <c r="J29" s="3"/>
    </row>
    <row r="30" spans="1:10" ht="21" customHeight="1" x14ac:dyDescent="0.15">
      <c r="A30" s="3"/>
      <c r="B30" s="24" t="s">
        <v>110</v>
      </c>
      <c r="C30" s="3"/>
      <c r="D30" s="25">
        <v>166</v>
      </c>
      <c r="E30" s="3" t="s">
        <v>423</v>
      </c>
      <c r="F30" s="3"/>
      <c r="G30" s="30" t="s">
        <v>329</v>
      </c>
      <c r="H30" s="3" t="s">
        <v>328</v>
      </c>
      <c r="I30" s="3"/>
      <c r="J30" s="3"/>
    </row>
    <row r="31" spans="1:10" ht="21" customHeight="1" x14ac:dyDescent="0.15">
      <c r="A31" s="3"/>
      <c r="B31" s="24" t="s">
        <v>111</v>
      </c>
      <c r="C31" s="3"/>
      <c r="D31" s="25">
        <v>174</v>
      </c>
      <c r="E31" s="3" t="s">
        <v>418</v>
      </c>
      <c r="F31" s="3"/>
      <c r="G31" s="30" t="s">
        <v>330</v>
      </c>
      <c r="H31" s="3" t="s">
        <v>129</v>
      </c>
      <c r="I31" s="3"/>
      <c r="J31" s="3"/>
    </row>
    <row r="32" spans="1:10" ht="21" customHeight="1" x14ac:dyDescent="0.15">
      <c r="A32" s="3"/>
      <c r="B32" s="24" t="s">
        <v>112</v>
      </c>
      <c r="C32" s="3"/>
      <c r="D32" s="25">
        <v>243</v>
      </c>
      <c r="E32" s="3" t="s">
        <v>424</v>
      </c>
      <c r="F32" s="3"/>
      <c r="G32" s="30" t="s">
        <v>331</v>
      </c>
      <c r="H32" s="3"/>
      <c r="I32" s="3"/>
      <c r="J32" s="3"/>
    </row>
    <row r="33" spans="1:10" ht="21" customHeight="1" x14ac:dyDescent="0.15">
      <c r="A33" s="3"/>
      <c r="B33" s="24"/>
      <c r="C33" s="3"/>
      <c r="D33" s="25"/>
      <c r="E33" s="3"/>
      <c r="F33" s="3"/>
      <c r="G33" s="3" t="s">
        <v>123</v>
      </c>
      <c r="H33" s="3"/>
      <c r="I33" s="3"/>
      <c r="J33" s="3"/>
    </row>
    <row r="34" spans="1:10" ht="21" customHeight="1" x14ac:dyDescent="0.15">
      <c r="A34" s="3"/>
      <c r="B34" s="24" t="s">
        <v>113</v>
      </c>
      <c r="C34" s="3"/>
      <c r="D34" s="25">
        <v>3191</v>
      </c>
      <c r="E34" s="3" t="s">
        <v>425</v>
      </c>
      <c r="F34" s="3"/>
      <c r="G34" s="27" t="s">
        <v>130</v>
      </c>
      <c r="H34" s="3"/>
      <c r="I34" s="3"/>
      <c r="J34" s="3"/>
    </row>
    <row r="35" spans="1:10" ht="21" customHeight="1" x14ac:dyDescent="0.15">
      <c r="A35" s="3"/>
      <c r="B35" s="24" t="s">
        <v>114</v>
      </c>
      <c r="C35" s="3"/>
      <c r="D35" s="25">
        <v>840</v>
      </c>
      <c r="E35" s="3" t="s">
        <v>426</v>
      </c>
      <c r="F35" s="3"/>
      <c r="G35" s="27" t="s">
        <v>131</v>
      </c>
      <c r="H35" s="3"/>
      <c r="I35" s="3"/>
      <c r="J35" s="3"/>
    </row>
    <row r="36" spans="1:10" ht="21" customHeight="1" x14ac:dyDescent="0.15">
      <c r="A36" s="3"/>
      <c r="B36" s="24" t="s">
        <v>115</v>
      </c>
      <c r="C36" s="3"/>
      <c r="D36" s="25">
        <v>80</v>
      </c>
      <c r="E36" s="3" t="s">
        <v>427</v>
      </c>
      <c r="F36" s="3"/>
      <c r="G36" s="3" t="s">
        <v>114</v>
      </c>
      <c r="H36" s="3"/>
      <c r="I36" s="3"/>
      <c r="J36" s="3"/>
    </row>
    <row r="37" spans="1:10" ht="21" customHeight="1" x14ac:dyDescent="0.15">
      <c r="A37" s="3"/>
      <c r="B37" s="24" t="s">
        <v>116</v>
      </c>
      <c r="C37" s="3"/>
      <c r="D37" s="25">
        <v>120</v>
      </c>
      <c r="E37" s="3" t="s">
        <v>117</v>
      </c>
      <c r="F37" s="3"/>
      <c r="G37" s="27" t="s">
        <v>124</v>
      </c>
      <c r="H37" s="3" t="s">
        <v>428</v>
      </c>
      <c r="I37" s="3"/>
      <c r="J37" s="3"/>
    </row>
    <row r="38" spans="1:10" ht="18" customHeight="1" x14ac:dyDescent="0.15">
      <c r="A38" s="3"/>
      <c r="B38" s="24" t="s">
        <v>278</v>
      </c>
      <c r="C38" s="3"/>
      <c r="D38" s="25">
        <f>6*2.4</f>
        <v>14.399999999999999</v>
      </c>
      <c r="E38" s="3" t="s">
        <v>429</v>
      </c>
      <c r="F38" s="3"/>
      <c r="G38" s="27" t="s">
        <v>125</v>
      </c>
      <c r="H38" s="3" t="s">
        <v>126</v>
      </c>
      <c r="I38" s="3"/>
      <c r="J38" s="3"/>
    </row>
    <row r="39" spans="1:10" ht="18" customHeight="1" x14ac:dyDescent="0.15">
      <c r="A39" s="3"/>
      <c r="B39" s="24" t="s">
        <v>279</v>
      </c>
      <c r="C39" s="3"/>
      <c r="D39" s="25">
        <f>6.3*3.6</f>
        <v>22.68</v>
      </c>
      <c r="E39" s="3" t="s">
        <v>430</v>
      </c>
      <c r="F39" s="3"/>
      <c r="G39" s="3"/>
      <c r="H39" s="3"/>
      <c r="I39" s="3"/>
      <c r="J39" s="3"/>
    </row>
    <row r="40" spans="1:10" ht="18" customHeight="1" x14ac:dyDescent="0.15">
      <c r="A40" s="3"/>
      <c r="B40" s="24"/>
      <c r="C40" s="3"/>
      <c r="D40" s="3"/>
      <c r="E40" s="3"/>
      <c r="F40" s="3"/>
      <c r="G40" s="3"/>
      <c r="H40" s="3"/>
      <c r="I40" s="3"/>
      <c r="J40" s="3"/>
    </row>
    <row r="41" spans="1:10" ht="10.5" customHeight="1" x14ac:dyDescent="0.15">
      <c r="A41" s="3"/>
      <c r="B41" s="24"/>
      <c r="C41" s="3"/>
      <c r="D41" s="3"/>
      <c r="E41" s="3"/>
      <c r="F41" s="3"/>
      <c r="G41" s="3"/>
      <c r="H41" s="3"/>
      <c r="I41" s="3"/>
      <c r="J41" s="3"/>
    </row>
    <row r="43" spans="1:10" x14ac:dyDescent="0.15">
      <c r="A43" s="1437" t="s">
        <v>436</v>
      </c>
      <c r="B43" s="1437"/>
      <c r="C43" s="1437"/>
      <c r="D43" s="1437"/>
      <c r="E43" s="1437"/>
      <c r="F43" s="1437"/>
      <c r="G43" s="1437"/>
      <c r="H43" s="1437"/>
      <c r="I43" s="1437"/>
      <c r="J43" s="22"/>
    </row>
    <row r="54" spans="2:2" x14ac:dyDescent="0.15">
      <c r="B54" s="3"/>
    </row>
  </sheetData>
  <mergeCells count="1">
    <mergeCell ref="A43:I43"/>
  </mergeCells>
  <phoneticPr fontId="2"/>
  <pageMargins left="0.39370078740157483" right="0.39370078740157483" top="0.78740157480314965" bottom="0.51" header="0.51181102362204722" footer="0.2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</sheetPr>
  <dimension ref="A1:AH33"/>
  <sheetViews>
    <sheetView showGridLines="0" view="pageBreakPreview" zoomScaleNormal="100" zoomScaleSheetLayoutView="100" workbookViewId="0">
      <pane xSplit="3" ySplit="10" topLeftCell="D26" activePane="bottomRight" state="frozen"/>
      <selection activeCell="D18" sqref="D18"/>
      <selection pane="topRight" activeCell="D18" sqref="D18"/>
      <selection pane="bottomLeft" activeCell="D18" sqref="D18"/>
      <selection pane="bottomRight" activeCell="P28" sqref="P28"/>
    </sheetView>
  </sheetViews>
  <sheetFormatPr defaultRowHeight="13.5" x14ac:dyDescent="0.15"/>
  <cols>
    <col min="1" max="1" width="1.875" style="126" customWidth="1"/>
    <col min="2" max="2" width="5.5" style="126" customWidth="1"/>
    <col min="3" max="3" width="6.375" style="126" bestFit="1" customWidth="1"/>
    <col min="4" max="4" width="8.5" style="126" customWidth="1"/>
    <col min="5" max="5" width="6.75" style="126" bestFit="1" customWidth="1"/>
    <col min="6" max="6" width="9.375" style="126" customWidth="1"/>
    <col min="7" max="7" width="6.5" style="126" customWidth="1"/>
    <col min="8" max="8" width="6.625" style="126" bestFit="1" customWidth="1"/>
    <col min="9" max="9" width="8.25" style="126" customWidth="1"/>
    <col min="10" max="10" width="6.5" style="126" customWidth="1"/>
    <col min="11" max="11" width="7.375" style="126" customWidth="1"/>
    <col min="12" max="12" width="8.25" style="126" customWidth="1"/>
    <col min="13" max="13" width="7" style="126" bestFit="1" customWidth="1"/>
    <col min="14" max="14" width="6.5" style="126" customWidth="1"/>
    <col min="15" max="15" width="7.375" style="126" customWidth="1"/>
    <col min="16" max="16" width="8" style="126" customWidth="1"/>
    <col min="17" max="17" width="7.5" style="126" customWidth="1"/>
    <col min="18" max="18" width="9.125" style="126" customWidth="1"/>
    <col min="19" max="19" width="8.125" style="126" customWidth="1"/>
    <col min="20" max="20" width="6.125" style="126" customWidth="1"/>
    <col min="21" max="21" width="6.875" style="126" bestFit="1" customWidth="1"/>
    <col min="22" max="22" width="4.75" style="126" customWidth="1"/>
    <col min="23" max="23" width="5.875" style="126" customWidth="1"/>
    <col min="24" max="24" width="5.5" style="126" customWidth="1"/>
    <col min="25" max="25" width="9.125" style="126" customWidth="1"/>
    <col min="26" max="26" width="6.5" style="126" customWidth="1"/>
    <col min="27" max="27" width="10" style="126" customWidth="1"/>
    <col min="28" max="28" width="5.75" style="126" customWidth="1"/>
    <col min="29" max="29" width="4.625" style="126" customWidth="1"/>
    <col min="30" max="30" width="5.25" style="126" bestFit="1" customWidth="1"/>
    <col min="31" max="31" width="9" style="126"/>
    <col min="32" max="32" width="9.75" style="126" bestFit="1" customWidth="1"/>
    <col min="33" max="33" width="9.25" style="126" bestFit="1" customWidth="1"/>
    <col min="34" max="16384" width="9" style="126"/>
  </cols>
  <sheetData>
    <row r="1" spans="1:34" ht="24.95" customHeight="1" x14ac:dyDescent="0.15">
      <c r="A1" s="280"/>
    </row>
    <row r="2" spans="1:34" ht="18.75" x14ac:dyDescent="0.2">
      <c r="A2" s="280"/>
      <c r="B2" s="279" t="s">
        <v>6</v>
      </c>
      <c r="C2" s="279"/>
      <c r="D2" s="279"/>
      <c r="E2" s="279"/>
      <c r="F2" s="279"/>
      <c r="J2" s="280"/>
      <c r="K2" s="280"/>
      <c r="L2" s="280"/>
    </row>
    <row r="3" spans="1:34" ht="20.25" customHeight="1" x14ac:dyDescent="0.2">
      <c r="A3" s="280"/>
      <c r="B3" s="279"/>
      <c r="C3" s="279"/>
      <c r="D3" s="279"/>
      <c r="E3" s="279"/>
      <c r="F3" s="279"/>
      <c r="J3" s="280"/>
      <c r="K3" s="280"/>
      <c r="L3" s="280"/>
    </row>
    <row r="4" spans="1:34" ht="18.75" customHeight="1" x14ac:dyDescent="0.2">
      <c r="A4" s="280"/>
      <c r="B4" s="280"/>
      <c r="C4" s="280"/>
      <c r="D4" s="279" t="s">
        <v>265</v>
      </c>
      <c r="E4" s="279"/>
      <c r="F4" s="279"/>
      <c r="G4" s="279"/>
      <c r="H4" s="279"/>
      <c r="I4" s="279"/>
      <c r="J4" s="435"/>
      <c r="K4" s="435"/>
      <c r="L4" s="435"/>
      <c r="V4" s="435"/>
      <c r="W4" s="435"/>
      <c r="X4" s="435"/>
      <c r="Y4" s="435"/>
      <c r="Z4" s="435"/>
      <c r="AA4" s="1244"/>
      <c r="AB4" s="1244" t="s">
        <v>35</v>
      </c>
    </row>
    <row r="5" spans="1:34" ht="18" customHeight="1" x14ac:dyDescent="0.15">
      <c r="A5" s="280"/>
      <c r="B5" s="280"/>
      <c r="C5" s="280"/>
      <c r="D5" s="280"/>
      <c r="E5" s="280"/>
      <c r="F5" s="280"/>
      <c r="G5" s="280"/>
      <c r="H5" s="280"/>
      <c r="I5" s="280"/>
    </row>
    <row r="6" spans="1:34" ht="30" customHeight="1" x14ac:dyDescent="0.15">
      <c r="A6" s="280"/>
      <c r="B6" s="1288" t="s">
        <v>266</v>
      </c>
      <c r="C6" s="1291" t="s">
        <v>465</v>
      </c>
      <c r="D6" s="1250"/>
      <c r="E6" s="436"/>
      <c r="F6" s="436"/>
      <c r="G6" s="436"/>
      <c r="H6" s="436"/>
      <c r="I6" s="436"/>
      <c r="J6" s="436"/>
      <c r="K6" s="436"/>
      <c r="L6" s="436"/>
      <c r="M6" s="436"/>
      <c r="N6" s="1275" t="s">
        <v>262</v>
      </c>
      <c r="O6" s="1275"/>
      <c r="P6" s="1248"/>
      <c r="Q6" s="436"/>
      <c r="R6" s="1275" t="s">
        <v>263</v>
      </c>
      <c r="S6" s="1275"/>
      <c r="T6" s="437"/>
      <c r="U6" s="437"/>
      <c r="V6" s="437"/>
      <c r="W6" s="437"/>
      <c r="X6" s="437"/>
      <c r="Y6" s="438"/>
      <c r="Z6" s="438"/>
      <c r="AA6" s="438"/>
      <c r="AB6" s="438"/>
      <c r="AC6" s="438"/>
      <c r="AD6" s="1251"/>
    </row>
    <row r="7" spans="1:34" ht="30" customHeight="1" x14ac:dyDescent="0.15">
      <c r="A7" s="345"/>
      <c r="B7" s="1289"/>
      <c r="C7" s="1292"/>
      <c r="D7" s="439"/>
      <c r="E7" s="440"/>
      <c r="F7" s="440"/>
      <c r="G7" s="440"/>
      <c r="H7" s="440"/>
      <c r="I7" s="440" t="s">
        <v>264</v>
      </c>
      <c r="J7" s="440"/>
      <c r="K7" s="440"/>
      <c r="L7" s="440"/>
      <c r="M7" s="440"/>
      <c r="N7" s="440" t="s">
        <v>42</v>
      </c>
      <c r="O7" s="440"/>
      <c r="P7" s="441"/>
      <c r="Q7" s="441"/>
      <c r="R7" s="1253"/>
      <c r="S7" s="1277" t="s">
        <v>246</v>
      </c>
      <c r="T7" s="1279"/>
      <c r="U7" s="1280"/>
      <c r="V7" s="1277" t="s">
        <v>36</v>
      </c>
      <c r="W7" s="1279"/>
      <c r="X7" s="1280"/>
      <c r="Y7" s="1276" t="s">
        <v>11</v>
      </c>
      <c r="Z7" s="1279"/>
      <c r="AA7" s="1280"/>
      <c r="AB7" s="1276" t="s">
        <v>13</v>
      </c>
      <c r="AC7" s="1279"/>
      <c r="AD7" s="1294"/>
      <c r="AF7" s="1305" t="s">
        <v>219</v>
      </c>
      <c r="AG7" s="1306"/>
      <c r="AH7" s="1307"/>
    </row>
    <row r="8" spans="1:34" ht="30" customHeight="1" x14ac:dyDescent="0.15">
      <c r="A8" s="345"/>
      <c r="B8" s="1289"/>
      <c r="C8" s="1292"/>
      <c r="D8" s="1287" t="s">
        <v>242</v>
      </c>
      <c r="E8" s="1279"/>
      <c r="F8" s="1278"/>
      <c r="G8" s="1277" t="s">
        <v>241</v>
      </c>
      <c r="H8" s="1277"/>
      <c r="I8" s="1278"/>
      <c r="J8" s="1277" t="s">
        <v>243</v>
      </c>
      <c r="K8" s="1277"/>
      <c r="L8" s="1278"/>
      <c r="M8" s="1302" t="s">
        <v>40</v>
      </c>
      <c r="N8" s="1303"/>
      <c r="O8" s="1304"/>
      <c r="P8" s="1302" t="s">
        <v>14</v>
      </c>
      <c r="Q8" s="1303"/>
      <c r="R8" s="1304"/>
      <c r="S8" s="1281"/>
      <c r="T8" s="1282"/>
      <c r="U8" s="1283"/>
      <c r="V8" s="1282"/>
      <c r="W8" s="1282"/>
      <c r="X8" s="1283"/>
      <c r="Y8" s="1293"/>
      <c r="Z8" s="1282"/>
      <c r="AA8" s="1283"/>
      <c r="AB8" s="1295"/>
      <c r="AC8" s="1296"/>
      <c r="AD8" s="1297"/>
      <c r="AF8" s="1308"/>
      <c r="AG8" s="1296"/>
      <c r="AH8" s="1297"/>
    </row>
    <row r="9" spans="1:34" ht="30" customHeight="1" x14ac:dyDescent="0.15">
      <c r="A9" s="345"/>
      <c r="B9" s="1290"/>
      <c r="C9" s="1290"/>
      <c r="D9" s="442" t="s">
        <v>258</v>
      </c>
      <c r="E9" s="443" t="s">
        <v>260</v>
      </c>
      <c r="F9" s="444" t="s">
        <v>14</v>
      </c>
      <c r="G9" s="445" t="s">
        <v>258</v>
      </c>
      <c r="H9" s="443" t="s">
        <v>260</v>
      </c>
      <c r="I9" s="444" t="s">
        <v>14</v>
      </c>
      <c r="J9" s="445" t="s">
        <v>258</v>
      </c>
      <c r="K9" s="443" t="s">
        <v>260</v>
      </c>
      <c r="L9" s="444" t="s">
        <v>14</v>
      </c>
      <c r="M9" s="444" t="s">
        <v>258</v>
      </c>
      <c r="N9" s="443" t="s">
        <v>260</v>
      </c>
      <c r="O9" s="444" t="s">
        <v>14</v>
      </c>
      <c r="P9" s="444" t="s">
        <v>258</v>
      </c>
      <c r="Q9" s="443" t="s">
        <v>260</v>
      </c>
      <c r="R9" s="444" t="s">
        <v>14</v>
      </c>
      <c r="S9" s="445" t="s">
        <v>258</v>
      </c>
      <c r="T9" s="446" t="s">
        <v>260</v>
      </c>
      <c r="U9" s="444" t="s">
        <v>14</v>
      </c>
      <c r="V9" s="445" t="s">
        <v>258</v>
      </c>
      <c r="W9" s="446" t="s">
        <v>260</v>
      </c>
      <c r="X9" s="444" t="s">
        <v>14</v>
      </c>
      <c r="Y9" s="444" t="s">
        <v>258</v>
      </c>
      <c r="Z9" s="446" t="s">
        <v>260</v>
      </c>
      <c r="AA9" s="444" t="s">
        <v>14</v>
      </c>
      <c r="AB9" s="445" t="s">
        <v>258</v>
      </c>
      <c r="AC9" s="446" t="s">
        <v>260</v>
      </c>
      <c r="AD9" s="447" t="s">
        <v>14</v>
      </c>
      <c r="AF9" s="442" t="s">
        <v>258</v>
      </c>
      <c r="AG9" s="635" t="s">
        <v>260</v>
      </c>
      <c r="AH9" s="447" t="s">
        <v>14</v>
      </c>
    </row>
    <row r="10" spans="1:34" ht="30" customHeight="1" x14ac:dyDescent="0.15">
      <c r="A10" s="345"/>
      <c r="B10" s="1221" t="s">
        <v>476</v>
      </c>
      <c r="C10" s="1222">
        <v>245</v>
      </c>
      <c r="D10" s="1223">
        <v>9053</v>
      </c>
      <c r="E10" s="1224">
        <v>10</v>
      </c>
      <c r="F10" s="450">
        <f t="shared" ref="F10:F23" si="0">D10+E10</f>
        <v>9063</v>
      </c>
      <c r="G10" s="1225">
        <v>6307</v>
      </c>
      <c r="H10" s="1224">
        <v>0</v>
      </c>
      <c r="I10" s="450">
        <f t="shared" ref="I10:I23" si="1">G10+H10</f>
        <v>6307</v>
      </c>
      <c r="J10" s="1225">
        <v>1414</v>
      </c>
      <c r="K10" s="1226">
        <v>0</v>
      </c>
      <c r="L10" s="450">
        <f t="shared" ref="L10:L23" si="2">J10+K10</f>
        <v>1414</v>
      </c>
      <c r="M10" s="1226">
        <v>0</v>
      </c>
      <c r="N10" s="1226">
        <v>0</v>
      </c>
      <c r="O10" s="450">
        <f t="shared" ref="O10:O23" si="3">M10+N10</f>
        <v>0</v>
      </c>
      <c r="P10" s="374">
        <f t="shared" ref="P10:Q23" si="4">D10+G10+J10+M10</f>
        <v>16774</v>
      </c>
      <c r="Q10" s="374">
        <f t="shared" si="4"/>
        <v>10</v>
      </c>
      <c r="R10" s="374">
        <f t="shared" ref="R10:R23" si="5">P10+Q10</f>
        <v>16784</v>
      </c>
      <c r="S10" s="1226">
        <v>47</v>
      </c>
      <c r="T10" s="1227">
        <v>0</v>
      </c>
      <c r="U10" s="450">
        <f t="shared" ref="U10:U23" si="6">S10+T10</f>
        <v>47</v>
      </c>
      <c r="V10" s="1227">
        <v>5</v>
      </c>
      <c r="W10" s="1224">
        <v>0</v>
      </c>
      <c r="X10" s="450">
        <f t="shared" ref="X10:X23" si="7">V10+W10</f>
        <v>5</v>
      </c>
      <c r="Y10" s="1226">
        <v>80908</v>
      </c>
      <c r="Z10" s="1227">
        <v>0</v>
      </c>
      <c r="AA10" s="450">
        <f t="shared" ref="AA10:AA23" si="8">Y10+Z10</f>
        <v>80908</v>
      </c>
      <c r="AB10" s="1227">
        <v>0</v>
      </c>
      <c r="AC10" s="1227">
        <v>0</v>
      </c>
      <c r="AD10" s="1228">
        <f t="shared" ref="AD10:AD23" si="9">AB10+AC10</f>
        <v>0</v>
      </c>
      <c r="AF10" s="629">
        <f t="shared" ref="AF10:AG23" si="10">P10+S10+V10+Y10+AB10</f>
        <v>97734</v>
      </c>
      <c r="AG10" s="320">
        <f t="shared" si="10"/>
        <v>10</v>
      </c>
    </row>
    <row r="11" spans="1:34" ht="45" customHeight="1" x14ac:dyDescent="0.15">
      <c r="A11" s="345"/>
      <c r="B11" s="1236" t="s">
        <v>475</v>
      </c>
      <c r="C11" s="784">
        <v>245</v>
      </c>
      <c r="D11" s="785">
        <v>10385</v>
      </c>
      <c r="E11" s="356">
        <v>0</v>
      </c>
      <c r="F11" s="459">
        <f t="shared" si="0"/>
        <v>10385</v>
      </c>
      <c r="G11" s="354">
        <v>5987</v>
      </c>
      <c r="H11" s="356">
        <v>0</v>
      </c>
      <c r="I11" s="459">
        <f t="shared" si="1"/>
        <v>5987</v>
      </c>
      <c r="J11" s="354">
        <v>1182</v>
      </c>
      <c r="K11" s="355">
        <v>0</v>
      </c>
      <c r="L11" s="459">
        <f t="shared" si="2"/>
        <v>1182</v>
      </c>
      <c r="M11" s="355">
        <v>0</v>
      </c>
      <c r="N11" s="355">
        <v>0</v>
      </c>
      <c r="O11" s="459">
        <f t="shared" si="3"/>
        <v>0</v>
      </c>
      <c r="P11" s="381">
        <f t="shared" si="4"/>
        <v>17554</v>
      </c>
      <c r="Q11" s="381">
        <f t="shared" si="4"/>
        <v>0</v>
      </c>
      <c r="R11" s="381">
        <f t="shared" si="5"/>
        <v>17554</v>
      </c>
      <c r="S11" s="355">
        <v>34</v>
      </c>
      <c r="T11" s="357">
        <v>0</v>
      </c>
      <c r="U11" s="459">
        <f t="shared" si="6"/>
        <v>34</v>
      </c>
      <c r="V11" s="357">
        <v>0</v>
      </c>
      <c r="W11" s="356">
        <v>0</v>
      </c>
      <c r="X11" s="459">
        <f t="shared" si="7"/>
        <v>0</v>
      </c>
      <c r="Y11" s="355">
        <v>114519</v>
      </c>
      <c r="Z11" s="357">
        <v>0</v>
      </c>
      <c r="AA11" s="459">
        <f t="shared" si="8"/>
        <v>114519</v>
      </c>
      <c r="AB11" s="357">
        <v>0</v>
      </c>
      <c r="AC11" s="357">
        <v>0</v>
      </c>
      <c r="AD11" s="866">
        <f t="shared" si="9"/>
        <v>0</v>
      </c>
      <c r="AF11" s="629">
        <f t="shared" si="10"/>
        <v>132107</v>
      </c>
      <c r="AG11" s="320">
        <f t="shared" si="10"/>
        <v>0</v>
      </c>
    </row>
    <row r="12" spans="1:34" ht="45" customHeight="1" x14ac:dyDescent="0.15">
      <c r="A12" s="345"/>
      <c r="B12" s="1236" t="s">
        <v>474</v>
      </c>
      <c r="C12" s="784">
        <v>246</v>
      </c>
      <c r="D12" s="785">
        <v>12224</v>
      </c>
      <c r="E12" s="356">
        <v>0</v>
      </c>
      <c r="F12" s="459">
        <f t="shared" si="0"/>
        <v>12224</v>
      </c>
      <c r="G12" s="354">
        <v>4988</v>
      </c>
      <c r="H12" s="356">
        <v>0</v>
      </c>
      <c r="I12" s="459">
        <f t="shared" si="1"/>
        <v>4988</v>
      </c>
      <c r="J12" s="354">
        <v>1414</v>
      </c>
      <c r="K12" s="355">
        <v>0</v>
      </c>
      <c r="L12" s="459">
        <f t="shared" si="2"/>
        <v>1414</v>
      </c>
      <c r="M12" s="355">
        <v>0</v>
      </c>
      <c r="N12" s="355">
        <v>0</v>
      </c>
      <c r="O12" s="459">
        <f t="shared" si="3"/>
        <v>0</v>
      </c>
      <c r="P12" s="381">
        <f t="shared" si="4"/>
        <v>18626</v>
      </c>
      <c r="Q12" s="381">
        <f t="shared" si="4"/>
        <v>0</v>
      </c>
      <c r="R12" s="381">
        <f t="shared" si="5"/>
        <v>18626</v>
      </c>
      <c r="S12" s="355">
        <v>33</v>
      </c>
      <c r="T12" s="357">
        <v>0</v>
      </c>
      <c r="U12" s="459">
        <f t="shared" si="6"/>
        <v>33</v>
      </c>
      <c r="V12" s="357">
        <v>0</v>
      </c>
      <c r="W12" s="356">
        <v>0</v>
      </c>
      <c r="X12" s="459">
        <f t="shared" si="7"/>
        <v>0</v>
      </c>
      <c r="Y12" s="355">
        <v>127930</v>
      </c>
      <c r="Z12" s="357">
        <v>0</v>
      </c>
      <c r="AA12" s="459">
        <f t="shared" si="8"/>
        <v>127930</v>
      </c>
      <c r="AB12" s="357">
        <v>0</v>
      </c>
      <c r="AC12" s="357">
        <v>0</v>
      </c>
      <c r="AD12" s="866">
        <f t="shared" si="9"/>
        <v>0</v>
      </c>
      <c r="AF12" s="629">
        <f t="shared" si="10"/>
        <v>146589</v>
      </c>
      <c r="AG12" s="320">
        <f t="shared" si="10"/>
        <v>0</v>
      </c>
    </row>
    <row r="13" spans="1:34" ht="45" customHeight="1" x14ac:dyDescent="0.15">
      <c r="A13" s="345"/>
      <c r="B13" s="1236" t="s">
        <v>473</v>
      </c>
      <c r="C13" s="784">
        <v>249</v>
      </c>
      <c r="D13" s="785">
        <v>13935</v>
      </c>
      <c r="E13" s="356">
        <v>0</v>
      </c>
      <c r="F13" s="459">
        <f t="shared" si="0"/>
        <v>13935</v>
      </c>
      <c r="G13" s="354">
        <v>4553</v>
      </c>
      <c r="H13" s="356">
        <v>0</v>
      </c>
      <c r="I13" s="459">
        <f t="shared" si="1"/>
        <v>4553</v>
      </c>
      <c r="J13" s="354">
        <v>1991</v>
      </c>
      <c r="K13" s="355">
        <v>0</v>
      </c>
      <c r="L13" s="459">
        <f t="shared" si="2"/>
        <v>1991</v>
      </c>
      <c r="M13" s="355">
        <v>0</v>
      </c>
      <c r="N13" s="355">
        <v>0</v>
      </c>
      <c r="O13" s="459">
        <f t="shared" si="3"/>
        <v>0</v>
      </c>
      <c r="P13" s="381">
        <f t="shared" si="4"/>
        <v>20479</v>
      </c>
      <c r="Q13" s="381">
        <f t="shared" si="4"/>
        <v>0</v>
      </c>
      <c r="R13" s="381">
        <f t="shared" si="5"/>
        <v>20479</v>
      </c>
      <c r="S13" s="355">
        <v>27</v>
      </c>
      <c r="T13" s="357">
        <v>0</v>
      </c>
      <c r="U13" s="459">
        <f t="shared" si="6"/>
        <v>27</v>
      </c>
      <c r="V13" s="357">
        <v>0</v>
      </c>
      <c r="W13" s="356">
        <v>0</v>
      </c>
      <c r="X13" s="459">
        <f t="shared" si="7"/>
        <v>0</v>
      </c>
      <c r="Y13" s="355">
        <v>133969</v>
      </c>
      <c r="Z13" s="357">
        <v>0</v>
      </c>
      <c r="AA13" s="459">
        <f t="shared" si="8"/>
        <v>133969</v>
      </c>
      <c r="AB13" s="357">
        <v>0</v>
      </c>
      <c r="AC13" s="357">
        <v>0</v>
      </c>
      <c r="AD13" s="866">
        <f t="shared" si="9"/>
        <v>0</v>
      </c>
      <c r="AF13" s="629">
        <f t="shared" si="10"/>
        <v>154475</v>
      </c>
      <c r="AG13" s="320">
        <f t="shared" si="10"/>
        <v>0</v>
      </c>
    </row>
    <row r="14" spans="1:34" ht="45" customHeight="1" x14ac:dyDescent="0.15">
      <c r="A14" s="345"/>
      <c r="B14" s="1236" t="s">
        <v>472</v>
      </c>
      <c r="C14" s="784">
        <v>242</v>
      </c>
      <c r="D14" s="785">
        <v>15265</v>
      </c>
      <c r="E14" s="356">
        <v>0</v>
      </c>
      <c r="F14" s="459">
        <f t="shared" si="0"/>
        <v>15265</v>
      </c>
      <c r="G14" s="354">
        <v>4688</v>
      </c>
      <c r="H14" s="356">
        <v>0</v>
      </c>
      <c r="I14" s="459">
        <f t="shared" si="1"/>
        <v>4688</v>
      </c>
      <c r="J14" s="354">
        <v>1828</v>
      </c>
      <c r="K14" s="355">
        <v>0</v>
      </c>
      <c r="L14" s="459">
        <f t="shared" si="2"/>
        <v>1828</v>
      </c>
      <c r="M14" s="355">
        <v>0</v>
      </c>
      <c r="N14" s="355">
        <v>0</v>
      </c>
      <c r="O14" s="459">
        <f t="shared" si="3"/>
        <v>0</v>
      </c>
      <c r="P14" s="381">
        <f t="shared" si="4"/>
        <v>21781</v>
      </c>
      <c r="Q14" s="381">
        <f t="shared" si="4"/>
        <v>0</v>
      </c>
      <c r="R14" s="381">
        <f t="shared" si="5"/>
        <v>21781</v>
      </c>
      <c r="S14" s="355">
        <v>33</v>
      </c>
      <c r="T14" s="357">
        <v>0</v>
      </c>
      <c r="U14" s="459">
        <f t="shared" si="6"/>
        <v>33</v>
      </c>
      <c r="V14" s="357">
        <v>0</v>
      </c>
      <c r="W14" s="356">
        <v>0</v>
      </c>
      <c r="X14" s="459">
        <f t="shared" si="7"/>
        <v>0</v>
      </c>
      <c r="Y14" s="355">
        <v>132441</v>
      </c>
      <c r="Z14" s="357">
        <v>0</v>
      </c>
      <c r="AA14" s="459">
        <f t="shared" si="8"/>
        <v>132441</v>
      </c>
      <c r="AB14" s="357">
        <v>0</v>
      </c>
      <c r="AC14" s="357">
        <v>0</v>
      </c>
      <c r="AD14" s="866">
        <f t="shared" si="9"/>
        <v>0</v>
      </c>
      <c r="AF14" s="629">
        <f t="shared" si="10"/>
        <v>154255</v>
      </c>
      <c r="AG14" s="320">
        <f t="shared" si="10"/>
        <v>0</v>
      </c>
    </row>
    <row r="15" spans="1:34" ht="45" customHeight="1" x14ac:dyDescent="0.15">
      <c r="A15" s="345"/>
      <c r="B15" s="1236" t="s">
        <v>471</v>
      </c>
      <c r="C15" s="784">
        <v>241</v>
      </c>
      <c r="D15" s="785">
        <v>15655</v>
      </c>
      <c r="E15" s="356">
        <v>0</v>
      </c>
      <c r="F15" s="459">
        <f t="shared" si="0"/>
        <v>15655</v>
      </c>
      <c r="G15" s="354">
        <v>5391</v>
      </c>
      <c r="H15" s="356">
        <v>0</v>
      </c>
      <c r="I15" s="459">
        <f t="shared" si="1"/>
        <v>5391</v>
      </c>
      <c r="J15" s="354">
        <v>3166</v>
      </c>
      <c r="K15" s="355">
        <v>0</v>
      </c>
      <c r="L15" s="459">
        <f t="shared" si="2"/>
        <v>3166</v>
      </c>
      <c r="M15" s="355">
        <v>0</v>
      </c>
      <c r="N15" s="355">
        <v>0</v>
      </c>
      <c r="O15" s="459">
        <f t="shared" si="3"/>
        <v>0</v>
      </c>
      <c r="P15" s="381">
        <f t="shared" si="4"/>
        <v>24212</v>
      </c>
      <c r="Q15" s="381">
        <f t="shared" si="4"/>
        <v>0</v>
      </c>
      <c r="R15" s="381">
        <f t="shared" si="5"/>
        <v>24212</v>
      </c>
      <c r="S15" s="355">
        <v>19</v>
      </c>
      <c r="T15" s="357">
        <v>0</v>
      </c>
      <c r="U15" s="459">
        <f t="shared" si="6"/>
        <v>19</v>
      </c>
      <c r="V15" s="357">
        <v>0</v>
      </c>
      <c r="W15" s="356">
        <v>0</v>
      </c>
      <c r="X15" s="459">
        <f t="shared" si="7"/>
        <v>0</v>
      </c>
      <c r="Y15" s="355">
        <v>137150</v>
      </c>
      <c r="Z15" s="357">
        <v>0</v>
      </c>
      <c r="AA15" s="459">
        <f t="shared" si="8"/>
        <v>137150</v>
      </c>
      <c r="AB15" s="357">
        <v>0</v>
      </c>
      <c r="AC15" s="357">
        <v>0</v>
      </c>
      <c r="AD15" s="866">
        <f t="shared" si="9"/>
        <v>0</v>
      </c>
      <c r="AF15" s="629">
        <f t="shared" si="10"/>
        <v>161381</v>
      </c>
      <c r="AG15" s="320">
        <f t="shared" si="10"/>
        <v>0</v>
      </c>
    </row>
    <row r="16" spans="1:34" ht="45" customHeight="1" x14ac:dyDescent="0.15">
      <c r="A16" s="345"/>
      <c r="B16" s="1236" t="s">
        <v>470</v>
      </c>
      <c r="C16" s="784">
        <v>243</v>
      </c>
      <c r="D16" s="785">
        <v>14423</v>
      </c>
      <c r="E16" s="356">
        <v>0</v>
      </c>
      <c r="F16" s="459">
        <f t="shared" si="0"/>
        <v>14423</v>
      </c>
      <c r="G16" s="354">
        <v>5635</v>
      </c>
      <c r="H16" s="356">
        <v>0</v>
      </c>
      <c r="I16" s="459">
        <f t="shared" si="1"/>
        <v>5635</v>
      </c>
      <c r="J16" s="354">
        <v>3626</v>
      </c>
      <c r="K16" s="355">
        <v>0</v>
      </c>
      <c r="L16" s="459">
        <f t="shared" si="2"/>
        <v>3626</v>
      </c>
      <c r="M16" s="355">
        <v>0</v>
      </c>
      <c r="N16" s="355">
        <v>0</v>
      </c>
      <c r="O16" s="459">
        <f t="shared" si="3"/>
        <v>0</v>
      </c>
      <c r="P16" s="381">
        <f t="shared" si="4"/>
        <v>23684</v>
      </c>
      <c r="Q16" s="381">
        <f t="shared" si="4"/>
        <v>0</v>
      </c>
      <c r="R16" s="381">
        <f t="shared" si="5"/>
        <v>23684</v>
      </c>
      <c r="S16" s="355">
        <v>48</v>
      </c>
      <c r="T16" s="357">
        <v>0</v>
      </c>
      <c r="U16" s="459">
        <f t="shared" si="6"/>
        <v>48</v>
      </c>
      <c r="V16" s="357">
        <v>0</v>
      </c>
      <c r="W16" s="356">
        <v>0</v>
      </c>
      <c r="X16" s="459">
        <f t="shared" si="7"/>
        <v>0</v>
      </c>
      <c r="Y16" s="355">
        <v>131156</v>
      </c>
      <c r="Z16" s="357">
        <v>0</v>
      </c>
      <c r="AA16" s="459">
        <f t="shared" si="8"/>
        <v>131156</v>
      </c>
      <c r="AB16" s="357">
        <v>0</v>
      </c>
      <c r="AC16" s="357">
        <v>0</v>
      </c>
      <c r="AD16" s="866">
        <f t="shared" si="9"/>
        <v>0</v>
      </c>
      <c r="AF16" s="629">
        <f t="shared" si="10"/>
        <v>154888</v>
      </c>
      <c r="AG16" s="320">
        <f t="shared" si="10"/>
        <v>0</v>
      </c>
    </row>
    <row r="17" spans="1:33" ht="45" customHeight="1" x14ac:dyDescent="0.15">
      <c r="A17" s="345"/>
      <c r="B17" s="1236" t="s">
        <v>469</v>
      </c>
      <c r="C17" s="784">
        <v>243</v>
      </c>
      <c r="D17" s="785">
        <v>14215</v>
      </c>
      <c r="E17" s="356">
        <v>0</v>
      </c>
      <c r="F17" s="459">
        <f t="shared" si="0"/>
        <v>14215</v>
      </c>
      <c r="G17" s="354">
        <v>5701</v>
      </c>
      <c r="H17" s="356">
        <v>0</v>
      </c>
      <c r="I17" s="459">
        <f t="shared" si="1"/>
        <v>5701</v>
      </c>
      <c r="J17" s="354">
        <v>3527</v>
      </c>
      <c r="K17" s="355">
        <v>0</v>
      </c>
      <c r="L17" s="459">
        <f t="shared" si="2"/>
        <v>3527</v>
      </c>
      <c r="M17" s="355">
        <v>0</v>
      </c>
      <c r="N17" s="355">
        <v>0</v>
      </c>
      <c r="O17" s="459">
        <f t="shared" si="3"/>
        <v>0</v>
      </c>
      <c r="P17" s="381">
        <f t="shared" si="4"/>
        <v>23443</v>
      </c>
      <c r="Q17" s="381">
        <f t="shared" si="4"/>
        <v>0</v>
      </c>
      <c r="R17" s="381">
        <f t="shared" si="5"/>
        <v>23443</v>
      </c>
      <c r="S17" s="355">
        <v>35</v>
      </c>
      <c r="T17" s="357">
        <v>0</v>
      </c>
      <c r="U17" s="459">
        <f t="shared" si="6"/>
        <v>35</v>
      </c>
      <c r="V17" s="357">
        <v>0</v>
      </c>
      <c r="W17" s="356">
        <v>0</v>
      </c>
      <c r="X17" s="459">
        <f t="shared" si="7"/>
        <v>0</v>
      </c>
      <c r="Y17" s="355">
        <v>137507</v>
      </c>
      <c r="Z17" s="357">
        <v>0</v>
      </c>
      <c r="AA17" s="459">
        <f t="shared" si="8"/>
        <v>137507</v>
      </c>
      <c r="AB17" s="357">
        <v>0</v>
      </c>
      <c r="AC17" s="357">
        <v>0</v>
      </c>
      <c r="AD17" s="866">
        <f t="shared" si="9"/>
        <v>0</v>
      </c>
      <c r="AF17" s="629">
        <f t="shared" si="10"/>
        <v>160985</v>
      </c>
      <c r="AG17" s="320">
        <f t="shared" si="10"/>
        <v>0</v>
      </c>
    </row>
    <row r="18" spans="1:33" ht="45" customHeight="1" x14ac:dyDescent="0.15">
      <c r="A18" s="345"/>
      <c r="B18" s="1236" t="s">
        <v>468</v>
      </c>
      <c r="C18" s="784">
        <v>241</v>
      </c>
      <c r="D18" s="785">
        <v>12504</v>
      </c>
      <c r="E18" s="356">
        <v>0</v>
      </c>
      <c r="F18" s="459">
        <f t="shared" si="0"/>
        <v>12504</v>
      </c>
      <c r="G18" s="354">
        <v>5666</v>
      </c>
      <c r="H18" s="356">
        <v>0</v>
      </c>
      <c r="I18" s="459">
        <f t="shared" si="1"/>
        <v>5666</v>
      </c>
      <c r="J18" s="354">
        <v>2928</v>
      </c>
      <c r="K18" s="355">
        <v>0</v>
      </c>
      <c r="L18" s="459">
        <f t="shared" si="2"/>
        <v>2928</v>
      </c>
      <c r="M18" s="355">
        <v>0</v>
      </c>
      <c r="N18" s="355">
        <v>0</v>
      </c>
      <c r="O18" s="459">
        <f t="shared" si="3"/>
        <v>0</v>
      </c>
      <c r="P18" s="381">
        <f t="shared" si="4"/>
        <v>21098</v>
      </c>
      <c r="Q18" s="381">
        <f t="shared" si="4"/>
        <v>0</v>
      </c>
      <c r="R18" s="381">
        <f t="shared" si="5"/>
        <v>21098</v>
      </c>
      <c r="S18" s="355">
        <v>21</v>
      </c>
      <c r="T18" s="357">
        <v>0</v>
      </c>
      <c r="U18" s="459">
        <f t="shared" si="6"/>
        <v>21</v>
      </c>
      <c r="V18" s="357">
        <v>0</v>
      </c>
      <c r="W18" s="356">
        <v>0</v>
      </c>
      <c r="X18" s="459">
        <f t="shared" si="7"/>
        <v>0</v>
      </c>
      <c r="Y18" s="355">
        <v>133440</v>
      </c>
      <c r="Z18" s="357">
        <v>0</v>
      </c>
      <c r="AA18" s="459">
        <f t="shared" si="8"/>
        <v>133440</v>
      </c>
      <c r="AB18" s="357">
        <v>0</v>
      </c>
      <c r="AC18" s="357">
        <v>0</v>
      </c>
      <c r="AD18" s="866">
        <f t="shared" si="9"/>
        <v>0</v>
      </c>
      <c r="AF18" s="629">
        <f t="shared" si="10"/>
        <v>154559</v>
      </c>
      <c r="AG18" s="320">
        <f t="shared" si="10"/>
        <v>0</v>
      </c>
    </row>
    <row r="19" spans="1:33" ht="45" customHeight="1" x14ac:dyDescent="0.15">
      <c r="A19" s="345"/>
      <c r="B19" s="1236" t="s">
        <v>467</v>
      </c>
      <c r="C19" s="784">
        <v>245</v>
      </c>
      <c r="D19" s="785">
        <v>12834</v>
      </c>
      <c r="E19" s="356">
        <v>0</v>
      </c>
      <c r="F19" s="459">
        <f t="shared" si="0"/>
        <v>12834</v>
      </c>
      <c r="G19" s="354">
        <v>6023</v>
      </c>
      <c r="H19" s="356">
        <v>0</v>
      </c>
      <c r="I19" s="459">
        <f t="shared" si="1"/>
        <v>6023</v>
      </c>
      <c r="J19" s="354">
        <v>2851</v>
      </c>
      <c r="K19" s="355">
        <v>0</v>
      </c>
      <c r="L19" s="459">
        <f t="shared" si="2"/>
        <v>2851</v>
      </c>
      <c r="M19" s="355">
        <v>0</v>
      </c>
      <c r="N19" s="355">
        <v>0</v>
      </c>
      <c r="O19" s="459">
        <f t="shared" si="3"/>
        <v>0</v>
      </c>
      <c r="P19" s="381">
        <f t="shared" si="4"/>
        <v>21708</v>
      </c>
      <c r="Q19" s="381">
        <f t="shared" si="4"/>
        <v>0</v>
      </c>
      <c r="R19" s="381">
        <f t="shared" si="5"/>
        <v>21708</v>
      </c>
      <c r="S19" s="355">
        <v>15</v>
      </c>
      <c r="T19" s="357">
        <v>0</v>
      </c>
      <c r="U19" s="459">
        <f t="shared" si="6"/>
        <v>15</v>
      </c>
      <c r="V19" s="357">
        <v>0</v>
      </c>
      <c r="W19" s="356">
        <v>0</v>
      </c>
      <c r="X19" s="459">
        <f t="shared" si="7"/>
        <v>0</v>
      </c>
      <c r="Y19" s="355">
        <v>132800</v>
      </c>
      <c r="Z19" s="357">
        <v>0</v>
      </c>
      <c r="AA19" s="459">
        <f t="shared" si="8"/>
        <v>132800</v>
      </c>
      <c r="AB19" s="357">
        <v>0</v>
      </c>
      <c r="AC19" s="357">
        <v>0</v>
      </c>
      <c r="AD19" s="866">
        <f t="shared" si="9"/>
        <v>0</v>
      </c>
      <c r="AF19" s="629">
        <f t="shared" si="10"/>
        <v>154523</v>
      </c>
      <c r="AG19" s="320">
        <f t="shared" si="10"/>
        <v>0</v>
      </c>
    </row>
    <row r="20" spans="1:33" ht="45" customHeight="1" x14ac:dyDescent="0.15">
      <c r="A20" s="345"/>
      <c r="B20" s="1236" t="s">
        <v>485</v>
      </c>
      <c r="C20" s="784">
        <v>245</v>
      </c>
      <c r="D20" s="785">
        <v>14467</v>
      </c>
      <c r="E20" s="356">
        <v>0</v>
      </c>
      <c r="F20" s="459">
        <f t="shared" si="0"/>
        <v>14467</v>
      </c>
      <c r="G20" s="354">
        <v>6240</v>
      </c>
      <c r="H20" s="356">
        <v>0</v>
      </c>
      <c r="I20" s="459">
        <f t="shared" si="1"/>
        <v>6240</v>
      </c>
      <c r="J20" s="354">
        <v>2593</v>
      </c>
      <c r="K20" s="355">
        <v>0</v>
      </c>
      <c r="L20" s="459">
        <f t="shared" si="2"/>
        <v>2593</v>
      </c>
      <c r="M20" s="355">
        <v>0</v>
      </c>
      <c r="N20" s="355">
        <v>0</v>
      </c>
      <c r="O20" s="459">
        <f t="shared" si="3"/>
        <v>0</v>
      </c>
      <c r="P20" s="381">
        <f t="shared" si="4"/>
        <v>23300</v>
      </c>
      <c r="Q20" s="381">
        <f t="shared" si="4"/>
        <v>0</v>
      </c>
      <c r="R20" s="381">
        <f t="shared" si="5"/>
        <v>23300</v>
      </c>
      <c r="S20" s="355">
        <v>17</v>
      </c>
      <c r="T20" s="357">
        <v>0</v>
      </c>
      <c r="U20" s="459">
        <f t="shared" si="6"/>
        <v>17</v>
      </c>
      <c r="V20" s="357">
        <v>0</v>
      </c>
      <c r="W20" s="356">
        <v>0</v>
      </c>
      <c r="X20" s="459">
        <f t="shared" si="7"/>
        <v>0</v>
      </c>
      <c r="Y20" s="355">
        <v>124184</v>
      </c>
      <c r="Z20" s="357">
        <v>0</v>
      </c>
      <c r="AA20" s="459">
        <f t="shared" si="8"/>
        <v>124184</v>
      </c>
      <c r="AB20" s="357">
        <v>0</v>
      </c>
      <c r="AC20" s="357">
        <v>0</v>
      </c>
      <c r="AD20" s="866">
        <f t="shared" si="9"/>
        <v>0</v>
      </c>
      <c r="AF20" s="629">
        <f t="shared" si="10"/>
        <v>147501</v>
      </c>
      <c r="AG20" s="320">
        <f t="shared" si="10"/>
        <v>0</v>
      </c>
    </row>
    <row r="21" spans="1:33" ht="45" customHeight="1" x14ac:dyDescent="0.15">
      <c r="A21" s="345"/>
      <c r="B21" s="1236" t="s">
        <v>508</v>
      </c>
      <c r="C21" s="784">
        <v>244</v>
      </c>
      <c r="D21" s="785">
        <v>14745</v>
      </c>
      <c r="E21" s="356">
        <v>0</v>
      </c>
      <c r="F21" s="459">
        <f t="shared" si="0"/>
        <v>14745</v>
      </c>
      <c r="G21" s="354">
        <v>6148</v>
      </c>
      <c r="H21" s="356">
        <v>0</v>
      </c>
      <c r="I21" s="459">
        <f t="shared" si="1"/>
        <v>6148</v>
      </c>
      <c r="J21" s="354">
        <v>2427</v>
      </c>
      <c r="K21" s="355">
        <v>0</v>
      </c>
      <c r="L21" s="459">
        <f t="shared" si="2"/>
        <v>2427</v>
      </c>
      <c r="M21" s="355">
        <v>0</v>
      </c>
      <c r="N21" s="355">
        <v>0</v>
      </c>
      <c r="O21" s="459">
        <f t="shared" si="3"/>
        <v>0</v>
      </c>
      <c r="P21" s="381">
        <f t="shared" si="4"/>
        <v>23320</v>
      </c>
      <c r="Q21" s="381">
        <f t="shared" si="4"/>
        <v>0</v>
      </c>
      <c r="R21" s="381">
        <f t="shared" si="5"/>
        <v>23320</v>
      </c>
      <c r="S21" s="355">
        <v>12</v>
      </c>
      <c r="T21" s="357">
        <v>0</v>
      </c>
      <c r="U21" s="459">
        <f t="shared" si="6"/>
        <v>12</v>
      </c>
      <c r="V21" s="357">
        <v>0</v>
      </c>
      <c r="W21" s="356">
        <v>0</v>
      </c>
      <c r="X21" s="459">
        <f t="shared" si="7"/>
        <v>0</v>
      </c>
      <c r="Y21" s="355">
        <v>128877</v>
      </c>
      <c r="Z21" s="357">
        <v>0</v>
      </c>
      <c r="AA21" s="459">
        <f t="shared" si="8"/>
        <v>128877</v>
      </c>
      <c r="AB21" s="357">
        <v>0</v>
      </c>
      <c r="AC21" s="357">
        <v>0</v>
      </c>
      <c r="AD21" s="866">
        <f t="shared" si="9"/>
        <v>0</v>
      </c>
      <c r="AF21" s="629">
        <f t="shared" si="10"/>
        <v>152209</v>
      </c>
      <c r="AG21" s="320">
        <f t="shared" si="10"/>
        <v>0</v>
      </c>
    </row>
    <row r="22" spans="1:33" ht="45" customHeight="1" x14ac:dyDescent="0.15">
      <c r="A22" s="345"/>
      <c r="B22" s="1236" t="s">
        <v>509</v>
      </c>
      <c r="C22" s="784">
        <v>247</v>
      </c>
      <c r="D22" s="785">
        <v>18732</v>
      </c>
      <c r="E22" s="356">
        <v>0</v>
      </c>
      <c r="F22" s="459">
        <f t="shared" si="0"/>
        <v>18732</v>
      </c>
      <c r="G22" s="354">
        <v>4912</v>
      </c>
      <c r="H22" s="356">
        <v>0</v>
      </c>
      <c r="I22" s="459">
        <f t="shared" si="1"/>
        <v>4912</v>
      </c>
      <c r="J22" s="354">
        <v>2201</v>
      </c>
      <c r="K22" s="355">
        <v>0</v>
      </c>
      <c r="L22" s="459">
        <f t="shared" si="2"/>
        <v>2201</v>
      </c>
      <c r="M22" s="355">
        <v>0</v>
      </c>
      <c r="N22" s="355">
        <v>0</v>
      </c>
      <c r="O22" s="459">
        <f t="shared" si="3"/>
        <v>0</v>
      </c>
      <c r="P22" s="381">
        <f t="shared" si="4"/>
        <v>25845</v>
      </c>
      <c r="Q22" s="381">
        <f t="shared" si="4"/>
        <v>0</v>
      </c>
      <c r="R22" s="381">
        <f t="shared" si="5"/>
        <v>25845</v>
      </c>
      <c r="S22" s="355">
        <v>15</v>
      </c>
      <c r="T22" s="357">
        <v>0</v>
      </c>
      <c r="U22" s="459">
        <f t="shared" si="6"/>
        <v>15</v>
      </c>
      <c r="V22" s="357">
        <v>0</v>
      </c>
      <c r="W22" s="356">
        <v>0</v>
      </c>
      <c r="X22" s="459">
        <f t="shared" si="7"/>
        <v>0</v>
      </c>
      <c r="Y22" s="355">
        <v>125986</v>
      </c>
      <c r="Z22" s="357">
        <v>0</v>
      </c>
      <c r="AA22" s="459">
        <f t="shared" si="8"/>
        <v>125986</v>
      </c>
      <c r="AB22" s="357">
        <v>0</v>
      </c>
      <c r="AC22" s="357">
        <v>0</v>
      </c>
      <c r="AD22" s="866">
        <f t="shared" si="9"/>
        <v>0</v>
      </c>
      <c r="AF22" s="629">
        <f t="shared" si="10"/>
        <v>151846</v>
      </c>
      <c r="AG22" s="320">
        <f t="shared" si="10"/>
        <v>0</v>
      </c>
    </row>
    <row r="23" spans="1:33" ht="45" customHeight="1" x14ac:dyDescent="0.15">
      <c r="A23" s="345"/>
      <c r="B23" s="1236" t="s">
        <v>510</v>
      </c>
      <c r="C23" s="784">
        <v>243</v>
      </c>
      <c r="D23" s="785">
        <v>20078</v>
      </c>
      <c r="E23" s="356">
        <v>0</v>
      </c>
      <c r="F23" s="459">
        <f t="shared" si="0"/>
        <v>20078</v>
      </c>
      <c r="G23" s="354">
        <v>5888</v>
      </c>
      <c r="H23" s="356">
        <v>0</v>
      </c>
      <c r="I23" s="459">
        <f t="shared" si="1"/>
        <v>5888</v>
      </c>
      <c r="J23" s="354">
        <v>1851</v>
      </c>
      <c r="K23" s="355">
        <v>0</v>
      </c>
      <c r="L23" s="459">
        <f t="shared" si="2"/>
        <v>1851</v>
      </c>
      <c r="M23" s="355">
        <v>0</v>
      </c>
      <c r="N23" s="355">
        <v>0</v>
      </c>
      <c r="O23" s="459">
        <f t="shared" si="3"/>
        <v>0</v>
      </c>
      <c r="P23" s="381">
        <f t="shared" si="4"/>
        <v>27817</v>
      </c>
      <c r="Q23" s="381">
        <f t="shared" si="4"/>
        <v>0</v>
      </c>
      <c r="R23" s="381">
        <f t="shared" si="5"/>
        <v>27817</v>
      </c>
      <c r="S23" s="355">
        <v>10</v>
      </c>
      <c r="T23" s="357">
        <v>0</v>
      </c>
      <c r="U23" s="459">
        <f t="shared" si="6"/>
        <v>10</v>
      </c>
      <c r="V23" s="357">
        <v>0</v>
      </c>
      <c r="W23" s="356">
        <v>0</v>
      </c>
      <c r="X23" s="459">
        <f t="shared" si="7"/>
        <v>0</v>
      </c>
      <c r="Y23" s="355">
        <v>123589</v>
      </c>
      <c r="Z23" s="357">
        <v>0</v>
      </c>
      <c r="AA23" s="459">
        <f t="shared" si="8"/>
        <v>123589</v>
      </c>
      <c r="AB23" s="357">
        <v>0</v>
      </c>
      <c r="AC23" s="357">
        <v>0</v>
      </c>
      <c r="AD23" s="866">
        <f t="shared" si="9"/>
        <v>0</v>
      </c>
      <c r="AF23" s="629">
        <f t="shared" si="10"/>
        <v>151416</v>
      </c>
      <c r="AG23" s="320">
        <f t="shared" si="10"/>
        <v>0</v>
      </c>
    </row>
    <row r="24" spans="1:33" ht="45" customHeight="1" x14ac:dyDescent="0.15">
      <c r="A24" s="345"/>
      <c r="B24" s="782"/>
      <c r="C24" s="691" t="s">
        <v>323</v>
      </c>
      <c r="D24" s="692" t="s">
        <v>488</v>
      </c>
      <c r="E24" s="693" t="s">
        <v>75</v>
      </c>
      <c r="F24" s="694">
        <f>F23/R23</f>
        <v>0.72178883416615736</v>
      </c>
      <c r="G24" s="695" t="s">
        <v>75</v>
      </c>
      <c r="H24" s="693" t="s">
        <v>75</v>
      </c>
      <c r="I24" s="694">
        <f>I23/R23</f>
        <v>0.21166912319804437</v>
      </c>
      <c r="J24" s="695" t="s">
        <v>75</v>
      </c>
      <c r="K24" s="695" t="s">
        <v>75</v>
      </c>
      <c r="L24" s="694">
        <f>L23/R23</f>
        <v>6.6542042635798257E-2</v>
      </c>
      <c r="M24" s="695" t="s">
        <v>75</v>
      </c>
      <c r="N24" s="695" t="s">
        <v>75</v>
      </c>
      <c r="O24" s="694">
        <f>IF($R$24=0,0,O23/$R$24)</f>
        <v>0</v>
      </c>
      <c r="P24" s="695" t="s">
        <v>75</v>
      </c>
      <c r="Q24" s="783" t="s">
        <v>75</v>
      </c>
      <c r="R24" s="694">
        <f>R23/R23</f>
        <v>1</v>
      </c>
      <c r="S24" s="696"/>
      <c r="T24" s="696"/>
      <c r="U24" s="696"/>
      <c r="V24" s="696"/>
      <c r="W24" s="696"/>
      <c r="X24" s="697"/>
      <c r="Y24" s="696"/>
      <c r="Z24" s="696"/>
      <c r="AA24" s="696"/>
      <c r="AB24" s="696"/>
      <c r="AC24" s="696"/>
      <c r="AD24" s="698"/>
      <c r="AF24" s="629"/>
      <c r="AG24" s="636"/>
    </row>
    <row r="25" spans="1:33" ht="16.5" customHeight="1" x14ac:dyDescent="0.15">
      <c r="A25" s="345"/>
      <c r="F25" s="1244"/>
      <c r="J25" s="1244"/>
      <c r="K25" s="1244"/>
      <c r="L25" s="1244"/>
    </row>
    <row r="26" spans="1:33" ht="14.25" customHeight="1" x14ac:dyDescent="0.15">
      <c r="A26" s="345"/>
    </row>
    <row r="27" spans="1:33" ht="11.25" customHeight="1" x14ac:dyDescent="0.15">
      <c r="A27" s="1243"/>
      <c r="B27" s="1274" t="s">
        <v>523</v>
      </c>
      <c r="C27" s="1286"/>
      <c r="D27" s="1286"/>
      <c r="E27" s="1286"/>
      <c r="F27" s="1286"/>
      <c r="G27" s="1286"/>
      <c r="H27" s="1286"/>
      <c r="I27" s="1286"/>
      <c r="J27" s="1286"/>
      <c r="K27" s="1286"/>
      <c r="L27" s="1286"/>
      <c r="M27" s="1286"/>
      <c r="N27" s="1286"/>
      <c r="O27" s="1286"/>
      <c r="P27" s="1274" t="s">
        <v>524</v>
      </c>
      <c r="Q27" s="1286"/>
      <c r="R27" s="1286"/>
      <c r="S27" s="1286"/>
      <c r="T27" s="1286"/>
      <c r="U27" s="1286"/>
      <c r="V27" s="1286"/>
      <c r="W27" s="1286"/>
      <c r="X27" s="1286"/>
      <c r="Y27" s="1286"/>
      <c r="Z27" s="1286"/>
      <c r="AA27" s="1286"/>
      <c r="AB27" s="1286"/>
      <c r="AC27" s="1286"/>
      <c r="AD27" s="1286"/>
    </row>
    <row r="30" spans="1:33" ht="27" customHeight="1" x14ac:dyDescent="0.15">
      <c r="D30" s="637" t="s">
        <v>407</v>
      </c>
      <c r="E30" s="637"/>
      <c r="F30" s="637"/>
      <c r="G30" s="637"/>
      <c r="H30" s="637"/>
      <c r="I30" s="637"/>
      <c r="J30" s="637"/>
      <c r="K30" s="637"/>
      <c r="L30" s="637"/>
      <c r="M30" s="637"/>
      <c r="N30" s="637"/>
      <c r="O30" s="638"/>
      <c r="P30" s="638"/>
    </row>
    <row r="31" spans="1:33" x14ac:dyDescent="0.15">
      <c r="D31" s="637" t="s">
        <v>447</v>
      </c>
      <c r="E31" s="637"/>
      <c r="F31" s="637"/>
      <c r="G31" s="637"/>
      <c r="H31" s="637"/>
      <c r="I31" s="637"/>
      <c r="J31" s="637"/>
      <c r="K31" s="637"/>
      <c r="L31" s="637"/>
      <c r="M31" s="637"/>
      <c r="N31" s="637"/>
      <c r="O31" s="638"/>
      <c r="P31" s="638"/>
      <c r="Q31" s="559"/>
    </row>
    <row r="32" spans="1:33" x14ac:dyDescent="0.15">
      <c r="D32" s="638"/>
      <c r="E32" s="638"/>
      <c r="F32" s="638"/>
      <c r="G32" s="638"/>
      <c r="H32" s="638"/>
      <c r="I32" s="638"/>
      <c r="J32" s="638"/>
      <c r="K32" s="638"/>
      <c r="L32" s="638"/>
      <c r="M32" s="639"/>
      <c r="N32" s="638"/>
      <c r="O32" s="638"/>
      <c r="P32" s="638"/>
      <c r="Q32" s="559"/>
    </row>
    <row r="33" spans="17:17" x14ac:dyDescent="0.15">
      <c r="Q33" s="559"/>
    </row>
  </sheetData>
  <mergeCells count="16">
    <mergeCell ref="AF7:AH8"/>
    <mergeCell ref="B6:B9"/>
    <mergeCell ref="C6:C9"/>
    <mergeCell ref="N6:O6"/>
    <mergeCell ref="R6:S6"/>
    <mergeCell ref="B27:O27"/>
    <mergeCell ref="P27:AD27"/>
    <mergeCell ref="D8:F8"/>
    <mergeCell ref="G8:I8"/>
    <mergeCell ref="J8:L8"/>
    <mergeCell ref="M8:O8"/>
    <mergeCell ref="P8:R8"/>
    <mergeCell ref="S7:U8"/>
    <mergeCell ref="V7:X8"/>
    <mergeCell ref="Y7:AA8"/>
    <mergeCell ref="AB7:AD8"/>
  </mergeCells>
  <phoneticPr fontId="2"/>
  <pageMargins left="0" right="0" top="0" bottom="0" header="0" footer="0"/>
  <pageSetup paperSize="9" scale="95" orientation="portrait" r:id="rId1"/>
  <headerFooter alignWithMargins="0"/>
  <colBreaks count="1" manualBreakCount="1">
    <brk id="15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indexed="45"/>
  </sheetPr>
  <dimension ref="A2:K50"/>
  <sheetViews>
    <sheetView topLeftCell="A13" workbookViewId="0">
      <selection activeCell="T4" sqref="T4"/>
    </sheetView>
  </sheetViews>
  <sheetFormatPr defaultRowHeight="13.5" x14ac:dyDescent="0.15"/>
  <cols>
    <col min="1" max="2" width="4.125" customWidth="1"/>
    <col min="3" max="3" width="12.375" customWidth="1"/>
    <col min="4" max="9" width="10.375" customWidth="1"/>
    <col min="10" max="10" width="13.5" customWidth="1"/>
  </cols>
  <sheetData>
    <row r="2" spans="1:11" ht="20.25" customHeight="1" x14ac:dyDescent="0.2">
      <c r="A2" s="3"/>
      <c r="B2" s="3"/>
      <c r="C2" s="19" t="s">
        <v>334</v>
      </c>
      <c r="E2" s="4"/>
      <c r="F2" s="4"/>
      <c r="G2" s="4"/>
      <c r="H2" s="4"/>
      <c r="I2" s="4"/>
      <c r="J2" s="4"/>
      <c r="K2" s="3"/>
    </row>
    <row r="3" spans="1:11" ht="18" customHeight="1" x14ac:dyDescent="0.15">
      <c r="A3" s="3"/>
      <c r="B3" s="3"/>
      <c r="C3" s="4"/>
      <c r="D3" s="4"/>
      <c r="E3" s="4"/>
      <c r="F3" s="4"/>
      <c r="G3" s="4"/>
      <c r="H3" s="4"/>
      <c r="I3" s="4"/>
      <c r="J3" s="12" t="s">
        <v>17</v>
      </c>
      <c r="K3" s="3"/>
    </row>
    <row r="4" spans="1:11" ht="21" customHeight="1" x14ac:dyDescent="0.15">
      <c r="A4" s="3"/>
      <c r="B4" s="1460" t="s">
        <v>44</v>
      </c>
      <c r="C4" s="1456" t="s">
        <v>77</v>
      </c>
      <c r="D4" s="13" t="s">
        <v>78</v>
      </c>
      <c r="E4" s="13" t="s">
        <v>81</v>
      </c>
      <c r="F4" s="13" t="s">
        <v>82</v>
      </c>
      <c r="G4" s="13" t="s">
        <v>83</v>
      </c>
      <c r="H4" s="13"/>
      <c r="I4" s="13"/>
      <c r="J4" s="1460" t="s">
        <v>327</v>
      </c>
      <c r="K4" s="3"/>
    </row>
    <row r="5" spans="1:11" ht="21" customHeight="1" x14ac:dyDescent="0.15">
      <c r="A5" s="3"/>
      <c r="B5" s="1461"/>
      <c r="C5" s="1459"/>
      <c r="D5" s="7" t="s">
        <v>79</v>
      </c>
      <c r="E5" s="7" t="s">
        <v>80</v>
      </c>
      <c r="F5" s="190" t="s">
        <v>132</v>
      </c>
      <c r="G5" s="7" t="s">
        <v>79</v>
      </c>
      <c r="H5" s="7" t="s">
        <v>84</v>
      </c>
      <c r="I5" s="7" t="s">
        <v>235</v>
      </c>
      <c r="J5" s="1463"/>
      <c r="K5" s="3"/>
    </row>
    <row r="6" spans="1:11" ht="21" customHeight="1" x14ac:dyDescent="0.15">
      <c r="A6" s="3"/>
      <c r="B6" s="1460" t="s">
        <v>324</v>
      </c>
      <c r="C6" s="20"/>
      <c r="D6" s="20"/>
      <c r="E6" s="20"/>
      <c r="F6" s="20"/>
      <c r="G6" s="20"/>
      <c r="H6" s="20"/>
      <c r="I6" s="20"/>
      <c r="J6" s="20"/>
      <c r="K6" s="3"/>
    </row>
    <row r="7" spans="1:11" ht="21" customHeight="1" x14ac:dyDescent="0.15">
      <c r="A7" s="3"/>
      <c r="B7" s="1462"/>
      <c r="C7" s="8" t="s">
        <v>10</v>
      </c>
      <c r="D7" s="16">
        <v>2068</v>
      </c>
      <c r="E7" s="16">
        <v>400</v>
      </c>
      <c r="F7" s="16">
        <v>3161</v>
      </c>
      <c r="G7" s="8">
        <v>400</v>
      </c>
      <c r="H7" s="8">
        <v>540</v>
      </c>
      <c r="I7" s="182">
        <f>SUM(D7:H7)</f>
        <v>6569</v>
      </c>
      <c r="J7" s="189" t="s">
        <v>326</v>
      </c>
      <c r="K7" s="3"/>
    </row>
    <row r="8" spans="1:11" ht="21" customHeight="1" x14ac:dyDescent="0.15">
      <c r="A8" s="3"/>
      <c r="B8" s="1462"/>
      <c r="C8" s="7"/>
      <c r="D8" s="17"/>
      <c r="E8" s="17"/>
      <c r="F8" s="17"/>
      <c r="G8" s="7"/>
      <c r="H8" s="7"/>
      <c r="I8" s="7"/>
      <c r="J8" s="7"/>
      <c r="K8" s="3"/>
    </row>
    <row r="9" spans="1:11" ht="21" customHeight="1" x14ac:dyDescent="0.15">
      <c r="A9" s="3"/>
      <c r="B9" s="1462"/>
      <c r="C9" s="13"/>
      <c r="D9" s="18"/>
      <c r="E9" s="18"/>
      <c r="F9" s="18"/>
      <c r="G9" s="13"/>
      <c r="H9" s="13"/>
      <c r="I9" s="13"/>
      <c r="J9" s="13"/>
      <c r="K9" s="3"/>
    </row>
    <row r="10" spans="1:11" ht="21" customHeight="1" x14ac:dyDescent="0.15">
      <c r="A10" s="3"/>
      <c r="B10" s="1462"/>
      <c r="C10" s="8" t="s">
        <v>13</v>
      </c>
      <c r="D10" s="16">
        <v>2068</v>
      </c>
      <c r="E10" s="16">
        <v>400</v>
      </c>
      <c r="F10" s="16">
        <v>3161</v>
      </c>
      <c r="G10" s="8">
        <v>400</v>
      </c>
      <c r="H10" s="8" t="s">
        <v>75</v>
      </c>
      <c r="I10" s="182">
        <f>SUM(D10:H10)</f>
        <v>6029</v>
      </c>
      <c r="J10" s="8" t="s">
        <v>34</v>
      </c>
      <c r="K10" s="3"/>
    </row>
    <row r="11" spans="1:11" ht="21" customHeight="1" x14ac:dyDescent="0.15">
      <c r="A11" s="3"/>
      <c r="B11" s="1461"/>
      <c r="C11" s="7"/>
      <c r="D11" s="17"/>
      <c r="E11" s="17"/>
      <c r="F11" s="17"/>
      <c r="G11" s="7"/>
      <c r="H11" s="7"/>
      <c r="I11" s="7"/>
      <c r="J11" s="7"/>
      <c r="K11" s="3"/>
    </row>
    <row r="12" spans="1:11" ht="21" customHeight="1" x14ac:dyDescent="0.15">
      <c r="A12" s="3"/>
      <c r="B12" s="1460" t="s">
        <v>325</v>
      </c>
      <c r="C12" s="13"/>
      <c r="D12" s="18"/>
      <c r="E12" s="18"/>
      <c r="F12" s="18"/>
      <c r="G12" s="13"/>
      <c r="H12" s="13"/>
      <c r="I12" s="13"/>
      <c r="J12" s="13"/>
      <c r="K12" s="3"/>
    </row>
    <row r="13" spans="1:11" ht="21" customHeight="1" x14ac:dyDescent="0.15">
      <c r="A13" s="3"/>
      <c r="B13" s="1462"/>
      <c r="C13" s="8" t="s">
        <v>236</v>
      </c>
      <c r="D13" s="16">
        <v>893</v>
      </c>
      <c r="E13" s="16">
        <v>200</v>
      </c>
      <c r="F13" s="16">
        <v>3161</v>
      </c>
      <c r="G13" s="8">
        <v>182</v>
      </c>
      <c r="H13" s="8" t="s">
        <v>75</v>
      </c>
      <c r="I13" s="182">
        <f>SUM(D13:H13)</f>
        <v>4436</v>
      </c>
      <c r="J13" s="8" t="s">
        <v>76</v>
      </c>
      <c r="K13" s="3"/>
    </row>
    <row r="14" spans="1:11" ht="21" customHeight="1" x14ac:dyDescent="0.15">
      <c r="A14" s="3"/>
      <c r="B14" s="1462"/>
      <c r="C14" s="7" t="s">
        <v>18</v>
      </c>
      <c r="D14" s="17"/>
      <c r="E14" s="17"/>
      <c r="F14" s="17"/>
      <c r="G14" s="7"/>
      <c r="H14" s="7"/>
      <c r="I14" s="7"/>
      <c r="J14" s="7"/>
      <c r="K14" s="3"/>
    </row>
    <row r="15" spans="1:11" ht="21" customHeight="1" x14ac:dyDescent="0.15">
      <c r="A15" s="3"/>
      <c r="B15" s="1462"/>
      <c r="C15" s="13"/>
      <c r="D15" s="18"/>
      <c r="E15" s="18"/>
      <c r="F15" s="18"/>
      <c r="G15" s="13"/>
      <c r="H15" s="13"/>
      <c r="I15" s="13"/>
      <c r="J15" s="13"/>
      <c r="K15" s="3"/>
    </row>
    <row r="16" spans="1:11" ht="21" customHeight="1" x14ac:dyDescent="0.15">
      <c r="A16" s="3"/>
      <c r="B16" s="1462"/>
      <c r="C16" s="8" t="s">
        <v>237</v>
      </c>
      <c r="D16" s="16">
        <v>893</v>
      </c>
      <c r="E16" s="16">
        <v>200</v>
      </c>
      <c r="F16" s="16">
        <v>1040</v>
      </c>
      <c r="G16" s="8">
        <v>182</v>
      </c>
      <c r="H16" s="8" t="s">
        <v>75</v>
      </c>
      <c r="I16" s="182">
        <f>SUM(D16:H16)</f>
        <v>2315</v>
      </c>
      <c r="J16" s="8" t="s">
        <v>76</v>
      </c>
      <c r="K16" s="3"/>
    </row>
    <row r="17" spans="1:11" ht="21" customHeight="1" x14ac:dyDescent="0.15">
      <c r="A17" s="3"/>
      <c r="B17" s="1462"/>
      <c r="C17" s="7" t="s">
        <v>19</v>
      </c>
      <c r="D17" s="17"/>
      <c r="E17" s="17"/>
      <c r="F17" s="17"/>
      <c r="G17" s="7"/>
      <c r="H17" s="7"/>
      <c r="I17" s="7"/>
      <c r="J17" s="7"/>
      <c r="K17" s="3"/>
    </row>
    <row r="18" spans="1:11" ht="21" customHeight="1" x14ac:dyDescent="0.15">
      <c r="A18" s="3"/>
      <c r="B18" s="1462"/>
      <c r="C18" s="13"/>
      <c r="D18" s="18"/>
      <c r="E18" s="18"/>
      <c r="F18" s="18"/>
      <c r="G18" s="13"/>
      <c r="H18" s="13"/>
      <c r="I18" s="13"/>
      <c r="J18" s="13"/>
      <c r="K18" s="3"/>
    </row>
    <row r="19" spans="1:11" ht="21" customHeight="1" x14ac:dyDescent="0.15">
      <c r="A19" s="3"/>
      <c r="B19" s="1462"/>
      <c r="C19" s="8" t="s">
        <v>85</v>
      </c>
      <c r="D19" s="16">
        <v>893</v>
      </c>
      <c r="E19" s="16">
        <v>200</v>
      </c>
      <c r="F19" s="16">
        <v>3161</v>
      </c>
      <c r="G19" s="8">
        <v>182</v>
      </c>
      <c r="H19" s="8" t="s">
        <v>75</v>
      </c>
      <c r="I19" s="182">
        <f>SUM(D19:H19)</f>
        <v>4436</v>
      </c>
      <c r="J19" s="8" t="s">
        <v>76</v>
      </c>
      <c r="K19" s="3"/>
    </row>
    <row r="20" spans="1:11" ht="21" customHeight="1" x14ac:dyDescent="0.15">
      <c r="A20" s="3"/>
      <c r="B20" s="1462"/>
      <c r="C20" s="7" t="s">
        <v>18</v>
      </c>
      <c r="D20" s="17"/>
      <c r="E20" s="17"/>
      <c r="F20" s="17"/>
      <c r="G20" s="7"/>
      <c r="H20" s="7"/>
      <c r="I20" s="7"/>
      <c r="J20" s="7"/>
      <c r="K20" s="3"/>
    </row>
    <row r="21" spans="1:11" ht="21" customHeight="1" x14ac:dyDescent="0.15">
      <c r="A21" s="3"/>
      <c r="B21" s="1462"/>
      <c r="C21" s="13"/>
      <c r="D21" s="18"/>
      <c r="E21" s="18"/>
      <c r="F21" s="18"/>
      <c r="G21" s="13"/>
      <c r="H21" s="13"/>
      <c r="I21" s="13"/>
      <c r="J21" s="13"/>
      <c r="K21" s="3"/>
    </row>
    <row r="22" spans="1:11" ht="21" customHeight="1" x14ac:dyDescent="0.15">
      <c r="A22" s="3"/>
      <c r="B22" s="1462"/>
      <c r="C22" s="8" t="s">
        <v>11</v>
      </c>
      <c r="D22" s="16">
        <v>893</v>
      </c>
      <c r="E22" s="16">
        <v>200</v>
      </c>
      <c r="F22" s="16">
        <v>1866</v>
      </c>
      <c r="G22" s="8">
        <v>182</v>
      </c>
      <c r="H22" s="8">
        <v>105</v>
      </c>
      <c r="I22" s="182">
        <f>SUM(D22:H22)</f>
        <v>3246</v>
      </c>
      <c r="J22" s="8" t="s">
        <v>76</v>
      </c>
      <c r="K22" s="3"/>
    </row>
    <row r="23" spans="1:11" ht="21" customHeight="1" x14ac:dyDescent="0.15">
      <c r="A23" s="3"/>
      <c r="B23" s="1462"/>
      <c r="C23" s="7" t="s">
        <v>74</v>
      </c>
      <c r="D23" s="17"/>
      <c r="E23" s="17"/>
      <c r="F23" s="17"/>
      <c r="G23" s="7"/>
      <c r="H23" s="7"/>
      <c r="I23" s="7"/>
      <c r="J23" s="7"/>
      <c r="K23" s="3"/>
    </row>
    <row r="24" spans="1:11" ht="21" customHeight="1" x14ac:dyDescent="0.15">
      <c r="A24" s="3"/>
      <c r="B24" s="1462"/>
      <c r="C24" s="13"/>
      <c r="D24" s="18"/>
      <c r="E24" s="18"/>
      <c r="F24" s="18"/>
      <c r="G24" s="13"/>
      <c r="H24" s="13"/>
      <c r="I24" s="13"/>
      <c r="J24" s="13"/>
      <c r="K24" s="3"/>
    </row>
    <row r="25" spans="1:11" ht="21" customHeight="1" x14ac:dyDescent="0.15">
      <c r="A25" s="3"/>
      <c r="B25" s="1462"/>
      <c r="C25" s="8" t="s">
        <v>11</v>
      </c>
      <c r="D25" s="16">
        <v>893</v>
      </c>
      <c r="E25" s="16">
        <v>200</v>
      </c>
      <c r="F25" s="16">
        <v>1040</v>
      </c>
      <c r="G25" s="8">
        <v>182</v>
      </c>
      <c r="H25" s="8">
        <v>105</v>
      </c>
      <c r="I25" s="182">
        <f>SUM(D25:H25)</f>
        <v>2420</v>
      </c>
      <c r="J25" s="8" t="s">
        <v>76</v>
      </c>
      <c r="K25" s="3"/>
    </row>
    <row r="26" spans="1:11" ht="21" customHeight="1" x14ac:dyDescent="0.15">
      <c r="A26" s="3"/>
      <c r="B26" s="1462"/>
      <c r="C26" s="7" t="s">
        <v>239</v>
      </c>
      <c r="D26" s="17"/>
      <c r="E26" s="17"/>
      <c r="F26" s="17"/>
      <c r="G26" s="7"/>
      <c r="H26" s="7"/>
      <c r="I26" s="7"/>
      <c r="J26" s="7"/>
      <c r="K26" s="3"/>
    </row>
    <row r="27" spans="1:11" ht="21" customHeight="1" x14ac:dyDescent="0.15">
      <c r="A27" s="3"/>
      <c r="B27" s="1462"/>
      <c r="C27" s="1456" t="s">
        <v>73</v>
      </c>
      <c r="D27" s="16"/>
      <c r="E27" s="16"/>
      <c r="F27" s="16"/>
      <c r="G27" s="8"/>
      <c r="H27" s="8"/>
      <c r="I27" s="8"/>
      <c r="J27" s="8"/>
      <c r="K27" s="3"/>
    </row>
    <row r="28" spans="1:11" ht="21" customHeight="1" x14ac:dyDescent="0.15">
      <c r="A28" s="3"/>
      <c r="B28" s="1462"/>
      <c r="C28" s="1457"/>
      <c r="D28" s="16">
        <v>893</v>
      </c>
      <c r="E28" s="16">
        <v>200</v>
      </c>
      <c r="F28" s="16">
        <v>1040</v>
      </c>
      <c r="G28" s="8">
        <v>182</v>
      </c>
      <c r="H28" s="8" t="s">
        <v>75</v>
      </c>
      <c r="I28" s="182">
        <f>SUM(D28:H28)</f>
        <v>2315</v>
      </c>
      <c r="J28" s="8" t="s">
        <v>76</v>
      </c>
      <c r="K28" s="3"/>
    </row>
    <row r="29" spans="1:11" ht="21" customHeight="1" x14ac:dyDescent="0.15">
      <c r="A29" s="3"/>
      <c r="B29" s="1461"/>
      <c r="C29" s="1458"/>
      <c r="D29" s="7"/>
      <c r="E29" s="7"/>
      <c r="F29" s="7"/>
      <c r="G29" s="7"/>
      <c r="H29" s="7"/>
      <c r="I29" s="7"/>
      <c r="J29" s="7"/>
      <c r="K29" s="3"/>
    </row>
    <row r="30" spans="1:11" x14ac:dyDescent="0.15">
      <c r="A30" s="3"/>
      <c r="B30" s="3"/>
      <c r="C30" s="4"/>
      <c r="D30" s="4"/>
      <c r="E30" s="4"/>
      <c r="F30" s="4"/>
      <c r="G30" s="4"/>
      <c r="H30" s="4"/>
      <c r="I30" s="4"/>
      <c r="J30" s="4"/>
      <c r="K30" s="3"/>
    </row>
    <row r="31" spans="1:11" x14ac:dyDescent="0.15">
      <c r="A31" s="3"/>
      <c r="B31" s="3"/>
      <c r="C31" s="6" t="s">
        <v>20</v>
      </c>
      <c r="D31" s="6" t="s">
        <v>133</v>
      </c>
      <c r="E31" s="6"/>
      <c r="F31" s="6"/>
      <c r="G31" s="6"/>
      <c r="H31" s="6"/>
      <c r="I31" s="6"/>
      <c r="J31" s="6"/>
      <c r="K31" s="3"/>
    </row>
    <row r="32" spans="1:11" x14ac:dyDescent="0.15">
      <c r="A32" s="3"/>
      <c r="B32" s="3"/>
      <c r="C32" s="6"/>
      <c r="D32" s="6" t="s">
        <v>86</v>
      </c>
      <c r="E32" s="6"/>
      <c r="F32" s="6"/>
      <c r="G32" s="6"/>
      <c r="H32" s="6"/>
      <c r="I32" s="6"/>
      <c r="J32" s="6"/>
      <c r="K32" s="3"/>
    </row>
    <row r="33" spans="1:11" x14ac:dyDescent="0.15">
      <c r="A33" s="3"/>
      <c r="B33" s="3"/>
      <c r="C33" s="6"/>
      <c r="D33" s="6"/>
      <c r="E33" s="6"/>
      <c r="F33" s="6"/>
      <c r="G33" s="6"/>
      <c r="H33" s="6"/>
      <c r="I33" s="6"/>
      <c r="J33" s="6"/>
      <c r="K33" s="3"/>
    </row>
    <row r="34" spans="1:11" x14ac:dyDescent="0.15">
      <c r="A34" s="3"/>
      <c r="B34" s="3"/>
      <c r="C34" s="6"/>
      <c r="D34" s="6" t="s">
        <v>137</v>
      </c>
      <c r="E34" s="6"/>
      <c r="F34" s="6"/>
      <c r="G34" s="6"/>
      <c r="H34" s="6"/>
      <c r="I34" s="6"/>
      <c r="J34" s="6"/>
      <c r="K34" s="3"/>
    </row>
    <row r="35" spans="1:11" x14ac:dyDescent="0.15">
      <c r="A35" s="3"/>
      <c r="B35" s="3"/>
      <c r="C35" s="6"/>
      <c r="D35" s="6" t="s">
        <v>138</v>
      </c>
      <c r="E35" s="6"/>
      <c r="F35" s="6"/>
      <c r="G35" s="6"/>
      <c r="H35" s="6"/>
      <c r="I35" s="6"/>
      <c r="J35" s="6"/>
      <c r="K35" s="3"/>
    </row>
    <row r="36" spans="1:11" x14ac:dyDescent="0.15">
      <c r="C36" s="21"/>
      <c r="D36" s="21"/>
      <c r="E36" s="21"/>
      <c r="F36" s="21"/>
      <c r="G36" s="21"/>
      <c r="H36" s="21"/>
      <c r="I36" s="21"/>
      <c r="J36" s="21"/>
    </row>
    <row r="37" spans="1:11" x14ac:dyDescent="0.15">
      <c r="C37" s="2"/>
      <c r="D37" s="6"/>
      <c r="E37" s="2"/>
      <c r="F37" s="2"/>
      <c r="G37" s="2"/>
      <c r="H37" s="2"/>
      <c r="I37" s="2"/>
      <c r="J37" s="2"/>
    </row>
    <row r="38" spans="1:11" x14ac:dyDescent="0.15">
      <c r="C38" s="2"/>
      <c r="D38" s="2"/>
      <c r="E38" s="2"/>
      <c r="F38" s="2"/>
      <c r="G38" s="2"/>
      <c r="H38" s="2"/>
      <c r="I38" s="2"/>
      <c r="J38" s="2"/>
    </row>
    <row r="39" spans="1:11" x14ac:dyDescent="0.15">
      <c r="C39" s="2"/>
      <c r="D39" s="2"/>
      <c r="E39" s="2"/>
      <c r="F39" s="2"/>
      <c r="G39" s="2"/>
      <c r="H39" s="2"/>
      <c r="I39" s="2"/>
      <c r="J39" s="2"/>
    </row>
    <row r="40" spans="1:11" x14ac:dyDescent="0.15">
      <c r="C40" s="2"/>
      <c r="D40" s="2"/>
      <c r="E40" s="2"/>
      <c r="F40" s="2"/>
      <c r="G40" s="2"/>
      <c r="H40" s="2"/>
      <c r="I40" s="2"/>
      <c r="J40" s="2"/>
    </row>
    <row r="41" spans="1:11" x14ac:dyDescent="0.15">
      <c r="C41" s="2"/>
      <c r="D41" s="2"/>
      <c r="E41" s="2"/>
      <c r="F41" s="2"/>
      <c r="G41" s="2"/>
      <c r="H41" s="2"/>
      <c r="I41" s="2"/>
      <c r="J41" s="2"/>
    </row>
    <row r="42" spans="1:11" ht="11.1" customHeight="1" x14ac:dyDescent="0.15">
      <c r="C42" s="2"/>
      <c r="D42" s="2"/>
      <c r="E42" s="2"/>
      <c r="F42" s="2"/>
      <c r="G42" s="2"/>
      <c r="H42" s="2"/>
      <c r="I42" s="2"/>
      <c r="J42" s="2"/>
    </row>
    <row r="43" spans="1:11" ht="10.5" customHeight="1" x14ac:dyDescent="0.15">
      <c r="C43" s="2"/>
      <c r="D43" s="2"/>
      <c r="E43" s="2"/>
      <c r="F43" s="2"/>
      <c r="G43" s="2"/>
      <c r="H43" s="2"/>
      <c r="I43" s="2"/>
      <c r="J43" s="2"/>
    </row>
    <row r="44" spans="1:11" x14ac:dyDescent="0.15">
      <c r="A44" s="1437" t="s">
        <v>437</v>
      </c>
      <c r="B44" s="1437"/>
      <c r="C44" s="1437"/>
      <c r="D44" s="1437"/>
      <c r="E44" s="1437"/>
      <c r="F44" s="1437"/>
      <c r="G44" s="1437"/>
      <c r="H44" s="1437"/>
      <c r="I44" s="1437"/>
      <c r="J44" s="1437"/>
    </row>
    <row r="45" spans="1:11" x14ac:dyDescent="0.15">
      <c r="C45" s="2"/>
      <c r="D45" s="2"/>
      <c r="E45" s="2"/>
      <c r="F45" s="2"/>
      <c r="G45" s="2"/>
      <c r="H45" s="2"/>
      <c r="I45" s="2"/>
      <c r="J45" s="2"/>
    </row>
    <row r="46" spans="1:11" x14ac:dyDescent="0.15">
      <c r="C46" s="2"/>
      <c r="D46" s="2"/>
      <c r="E46" s="2"/>
      <c r="F46" s="2"/>
      <c r="G46" s="2"/>
      <c r="H46" s="2"/>
      <c r="I46" s="2"/>
      <c r="J46" s="2"/>
    </row>
    <row r="47" spans="1:11" x14ac:dyDescent="0.15">
      <c r="C47" s="2"/>
      <c r="D47" s="2"/>
      <c r="E47" s="2"/>
      <c r="F47" s="2"/>
      <c r="G47" s="2"/>
      <c r="H47" s="2"/>
      <c r="I47" s="2"/>
      <c r="J47" s="2"/>
    </row>
    <row r="48" spans="1:11" x14ac:dyDescent="0.15">
      <c r="C48" s="2"/>
      <c r="D48" s="2"/>
      <c r="E48" s="2"/>
      <c r="F48" s="2"/>
      <c r="G48" s="2"/>
      <c r="H48" s="2"/>
      <c r="I48" s="2"/>
      <c r="J48" s="2"/>
    </row>
    <row r="49" spans="3:10" x14ac:dyDescent="0.15">
      <c r="C49" s="2"/>
      <c r="D49" s="2"/>
      <c r="E49" s="2"/>
      <c r="F49" s="2"/>
      <c r="G49" s="2"/>
      <c r="H49" s="2"/>
      <c r="I49" s="2"/>
      <c r="J49" s="2"/>
    </row>
    <row r="50" spans="3:10" x14ac:dyDescent="0.15">
      <c r="C50" s="2"/>
      <c r="D50" s="2"/>
      <c r="E50" s="2"/>
      <c r="F50" s="2"/>
      <c r="G50" s="2"/>
      <c r="H50" s="2"/>
      <c r="I50" s="2"/>
      <c r="J50" s="2"/>
    </row>
  </sheetData>
  <mergeCells count="7">
    <mergeCell ref="C27:C29"/>
    <mergeCell ref="C4:C5"/>
    <mergeCell ref="A44:J44"/>
    <mergeCell ref="B4:B5"/>
    <mergeCell ref="B6:B11"/>
    <mergeCell ref="B12:B29"/>
    <mergeCell ref="J4:J5"/>
  </mergeCells>
  <phoneticPr fontId="2"/>
  <pageMargins left="0.32" right="0.49" top="0.78740157480314965" bottom="0.51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</sheetPr>
  <dimension ref="A2:ED163"/>
  <sheetViews>
    <sheetView topLeftCell="A46" zoomScaleNormal="55" workbookViewId="0">
      <selection activeCell="T4" sqref="T4"/>
    </sheetView>
  </sheetViews>
  <sheetFormatPr defaultRowHeight="13.5" x14ac:dyDescent="0.15"/>
  <cols>
    <col min="1" max="1" width="1.625" customWidth="1"/>
    <col min="2" max="2" width="1.5" customWidth="1"/>
    <col min="3" max="134" width="1.625" customWidth="1"/>
  </cols>
  <sheetData>
    <row r="2" spans="23:51" ht="21" customHeight="1" x14ac:dyDescent="0.15">
      <c r="W2" s="1587" t="s">
        <v>365</v>
      </c>
      <c r="X2" s="1587"/>
      <c r="Y2" s="1587"/>
      <c r="Z2" s="1587"/>
      <c r="AA2" s="1587"/>
      <c r="AB2" s="1587"/>
      <c r="AC2" s="1587"/>
      <c r="AD2" s="1587"/>
      <c r="AE2" s="1587"/>
      <c r="AF2" s="1587"/>
      <c r="AG2" s="1587"/>
      <c r="AH2" s="1587"/>
      <c r="AI2" s="1587"/>
      <c r="AJ2" s="1587"/>
      <c r="AK2" s="1587"/>
      <c r="AL2" s="1587"/>
      <c r="AM2" s="1587"/>
      <c r="AN2" s="1587"/>
      <c r="AO2" s="1587"/>
      <c r="AP2" s="1587"/>
      <c r="AQ2" s="1587"/>
      <c r="AR2" s="1587"/>
      <c r="AS2" s="1587"/>
      <c r="AT2" s="1587"/>
      <c r="AU2" s="1587"/>
      <c r="AV2" s="1587"/>
      <c r="AW2" s="1587"/>
      <c r="AX2" s="1587"/>
      <c r="AY2" s="1587"/>
    </row>
    <row r="83" spans="1:134" ht="18.75" x14ac:dyDescent="0.2">
      <c r="AE83" s="1586" t="s">
        <v>439</v>
      </c>
      <c r="AF83" s="1586"/>
      <c r="AG83" s="1586"/>
      <c r="AH83" s="1586"/>
      <c r="AI83" s="1586"/>
      <c r="AJ83" s="1586"/>
      <c r="AK83" s="1586"/>
      <c r="AL83" s="1586"/>
      <c r="AM83" s="1586"/>
      <c r="AN83" s="1586"/>
    </row>
    <row r="87" spans="1:134" x14ac:dyDescent="0.15">
      <c r="A87" s="32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4"/>
    </row>
    <row r="88" spans="1:134" x14ac:dyDescent="0.15">
      <c r="A88" s="35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7"/>
    </row>
    <row r="89" spans="1:134" x14ac:dyDescent="0.15">
      <c r="A89" s="35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7"/>
    </row>
    <row r="90" spans="1:134" x14ac:dyDescent="0.15">
      <c r="A90" s="35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1583"/>
      <c r="BD90" s="1583"/>
      <c r="BE90" s="1583"/>
      <c r="BF90" s="1583"/>
      <c r="BG90" s="1583"/>
      <c r="BH90" s="1583"/>
      <c r="BI90" s="1583"/>
      <c r="BJ90" s="1583"/>
      <c r="BK90" s="1583"/>
      <c r="BL90" s="1583"/>
      <c r="BM90" s="1584"/>
      <c r="BN90" s="1585"/>
      <c r="BO90" s="1464"/>
      <c r="BP90" s="1464"/>
      <c r="BQ90" s="1464"/>
      <c r="BR90" s="1464"/>
      <c r="BS90" s="1464"/>
      <c r="BT90" s="1464"/>
      <c r="BU90" s="1464"/>
      <c r="BV90" s="1464"/>
      <c r="BW90" s="1464"/>
      <c r="BX90" s="1464"/>
      <c r="BY90" s="1464"/>
      <c r="BZ90" s="1464"/>
      <c r="CA90" s="1464"/>
      <c r="CB90" s="1464"/>
      <c r="CC90" s="1464"/>
      <c r="CD90" s="1464"/>
      <c r="CE90" s="1464"/>
      <c r="CF90" s="1464"/>
      <c r="CG90" s="1464"/>
      <c r="CH90" s="1464"/>
      <c r="CI90" s="1464"/>
      <c r="CJ90" s="1464"/>
      <c r="CK90" s="35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255"/>
      <c r="DO90" s="257"/>
      <c r="DP90" s="256"/>
      <c r="DQ90" s="246"/>
      <c r="DR90" s="245"/>
      <c r="DS90" s="246"/>
      <c r="DT90" s="245"/>
      <c r="DU90" s="246"/>
      <c r="DV90" s="245"/>
      <c r="DW90" s="246"/>
      <c r="DX90" s="249"/>
      <c r="DY90" s="250"/>
      <c r="DZ90" s="249"/>
      <c r="EA90" s="250"/>
      <c r="EB90" s="249"/>
      <c r="EC90" s="253"/>
      <c r="ED90" s="136"/>
    </row>
    <row r="91" spans="1:134" x14ac:dyDescent="0.15">
      <c r="A91" s="35"/>
      <c r="B91" s="36"/>
      <c r="C91" s="39"/>
      <c r="D91" s="40"/>
      <c r="E91" s="40"/>
      <c r="F91" s="40"/>
      <c r="G91" s="40"/>
      <c r="H91" s="40"/>
      <c r="I91" s="41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1583"/>
      <c r="BD91" s="1583"/>
      <c r="BE91" s="1583"/>
      <c r="BF91" s="1583"/>
      <c r="BG91" s="1583"/>
      <c r="BH91" s="1583"/>
      <c r="BI91" s="1583"/>
      <c r="BJ91" s="1583"/>
      <c r="BK91" s="1583"/>
      <c r="BL91" s="1583"/>
      <c r="BM91" s="1584"/>
      <c r="BN91" s="1517"/>
      <c r="BO91" s="1465"/>
      <c r="BP91" s="1465"/>
      <c r="BQ91" s="1465"/>
      <c r="BR91" s="1465"/>
      <c r="BS91" s="1465"/>
      <c r="BT91" s="1465"/>
      <c r="BU91" s="1465"/>
      <c r="BV91" s="1465"/>
      <c r="BW91" s="1465"/>
      <c r="BX91" s="1465"/>
      <c r="BY91" s="1465"/>
      <c r="BZ91" s="1465"/>
      <c r="CA91" s="1465"/>
      <c r="CB91" s="1465"/>
      <c r="CC91" s="1465"/>
      <c r="CD91" s="1465"/>
      <c r="CE91" s="1465"/>
      <c r="CF91" s="1465"/>
      <c r="CG91" s="1465"/>
      <c r="CH91" s="1465"/>
      <c r="CI91" s="1465"/>
      <c r="CJ91" s="1465"/>
      <c r="CK91" s="35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245"/>
      <c r="DO91" s="246"/>
      <c r="DP91" s="256"/>
      <c r="DQ91" s="246"/>
      <c r="DR91" s="245"/>
      <c r="DS91" s="246"/>
      <c r="DT91" s="245"/>
      <c r="DU91" s="246"/>
      <c r="DV91" s="245"/>
      <c r="DW91" s="246"/>
      <c r="DX91" s="249"/>
      <c r="DY91" s="250"/>
      <c r="DZ91" s="249"/>
      <c r="EA91" s="250"/>
      <c r="EB91" s="249"/>
      <c r="EC91" s="253"/>
      <c r="ED91" s="136"/>
    </row>
    <row r="92" spans="1:134" x14ac:dyDescent="0.15">
      <c r="A92" s="35"/>
      <c r="B92" s="36"/>
      <c r="C92" s="42"/>
      <c r="D92" s="43"/>
      <c r="E92" s="43"/>
      <c r="F92" s="43"/>
      <c r="G92" s="43"/>
      <c r="H92" s="43"/>
      <c r="I92" s="44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6"/>
      <c r="BL92" s="36"/>
      <c r="BM92" s="37"/>
      <c r="BN92" s="39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1"/>
      <c r="CK92" s="45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245"/>
      <c r="DO92" s="246"/>
      <c r="DP92" s="256"/>
      <c r="DQ92" s="246"/>
      <c r="DR92" s="245"/>
      <c r="DS92" s="246"/>
      <c r="DT92" s="245"/>
      <c r="DU92" s="246"/>
      <c r="DV92" s="245"/>
      <c r="DW92" s="246"/>
      <c r="DX92" s="249"/>
      <c r="DY92" s="250"/>
      <c r="DZ92" s="249"/>
      <c r="EA92" s="250"/>
      <c r="EB92" s="249"/>
      <c r="EC92" s="253"/>
      <c r="ED92" s="136"/>
    </row>
    <row r="93" spans="1:134" ht="13.5" customHeight="1" x14ac:dyDescent="0.15">
      <c r="A93" s="35"/>
      <c r="B93" s="36"/>
      <c r="C93" s="42"/>
      <c r="D93" s="43"/>
      <c r="E93" s="43"/>
      <c r="F93" s="43"/>
      <c r="G93" s="43"/>
      <c r="H93" s="43"/>
      <c r="I93" s="44"/>
      <c r="J93" s="38"/>
      <c r="K93" s="38"/>
      <c r="L93" s="38"/>
      <c r="M93" s="38"/>
      <c r="N93" s="38"/>
      <c r="O93" s="38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7"/>
      <c r="AT93" s="9"/>
      <c r="AU93" s="9"/>
      <c r="AV93" s="1464"/>
      <c r="AW93" s="1464"/>
      <c r="AX93" s="1464"/>
      <c r="AY93" s="1464"/>
      <c r="AZ93" s="1464"/>
      <c r="BA93" s="1464"/>
      <c r="BB93" s="1464"/>
      <c r="BC93" s="1464"/>
      <c r="BD93" s="1464"/>
      <c r="BE93" s="1464"/>
      <c r="BF93" s="1464"/>
      <c r="BG93" s="1464"/>
      <c r="BH93" s="9"/>
      <c r="BI93" s="9"/>
      <c r="BJ93" s="9"/>
      <c r="BK93" s="35"/>
      <c r="BL93" s="36"/>
      <c r="BM93" s="37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9"/>
      <c r="CL93" s="1464"/>
      <c r="CM93" s="1464"/>
      <c r="CN93" s="1464"/>
      <c r="CO93" s="1464"/>
      <c r="CP93" s="1464"/>
      <c r="CQ93" s="1464"/>
      <c r="CR93" s="1464"/>
      <c r="CS93" s="1464"/>
      <c r="CT93" s="1464"/>
      <c r="CU93" s="1464"/>
      <c r="CV93" s="1464"/>
      <c r="CW93" s="1464"/>
      <c r="CX93" s="1464"/>
      <c r="CY93" s="1464"/>
      <c r="CZ93" s="1464"/>
      <c r="DA93" s="1464"/>
      <c r="DB93" s="1464"/>
      <c r="DC93" s="1464"/>
      <c r="DD93" s="46"/>
      <c r="DE93" s="46"/>
      <c r="DF93" s="46"/>
      <c r="DG93" s="46"/>
      <c r="DH93" s="46"/>
      <c r="DI93" s="1574" t="s">
        <v>184</v>
      </c>
      <c r="DJ93" s="1575"/>
      <c r="DK93" s="1575"/>
      <c r="DL93" s="1576"/>
      <c r="DM93" s="42"/>
      <c r="DN93" s="245"/>
      <c r="DO93" s="246"/>
      <c r="DP93" s="256"/>
      <c r="DQ93" s="246"/>
      <c r="DR93" s="245"/>
      <c r="DS93" s="246"/>
      <c r="DT93" s="245"/>
      <c r="DU93" s="246"/>
      <c r="DV93" s="245"/>
      <c r="DW93" s="246"/>
      <c r="DX93" s="249"/>
      <c r="DY93" s="250"/>
      <c r="DZ93" s="249"/>
      <c r="EA93" s="250"/>
      <c r="EB93" s="249"/>
      <c r="EC93" s="253"/>
      <c r="ED93" s="136"/>
    </row>
    <row r="94" spans="1:134" x14ac:dyDescent="0.15">
      <c r="A94" s="35"/>
      <c r="B94" s="36"/>
      <c r="C94" s="42"/>
      <c r="D94" s="43"/>
      <c r="E94" s="43"/>
      <c r="F94" s="43"/>
      <c r="G94" s="43"/>
      <c r="H94" s="43"/>
      <c r="I94" s="44"/>
      <c r="J94" s="40"/>
      <c r="K94" s="40"/>
      <c r="L94" s="46"/>
      <c r="M94" s="46"/>
      <c r="N94" s="46"/>
      <c r="O94" s="47"/>
      <c r="P94" s="35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7"/>
      <c r="AT94" s="48"/>
      <c r="AU94" s="9"/>
      <c r="AV94" s="1465"/>
      <c r="AW94" s="1465"/>
      <c r="AX94" s="1465"/>
      <c r="AY94" s="1465"/>
      <c r="AZ94" s="1465"/>
      <c r="BA94" s="1465"/>
      <c r="BB94" s="1465"/>
      <c r="BC94" s="1465"/>
      <c r="BD94" s="1465"/>
      <c r="BE94" s="1465"/>
      <c r="BF94" s="1465"/>
      <c r="BG94" s="1465"/>
      <c r="BH94" s="9"/>
      <c r="BI94" s="9"/>
      <c r="BJ94" s="9"/>
      <c r="BK94" s="45"/>
      <c r="BL94" s="38"/>
      <c r="BM94" s="49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9"/>
      <c r="CL94" s="1465"/>
      <c r="CM94" s="1465"/>
      <c r="CN94" s="1465"/>
      <c r="CO94" s="1465"/>
      <c r="CP94" s="1465"/>
      <c r="CQ94" s="1465"/>
      <c r="CR94" s="1465"/>
      <c r="CS94" s="1465"/>
      <c r="CT94" s="1465"/>
      <c r="CU94" s="1465"/>
      <c r="CV94" s="1465"/>
      <c r="CW94" s="1465"/>
      <c r="CX94" s="1465"/>
      <c r="CY94" s="1465"/>
      <c r="CZ94" s="1465"/>
      <c r="DA94" s="1465"/>
      <c r="DB94" s="1465"/>
      <c r="DC94" s="1465"/>
      <c r="DD94" s="9"/>
      <c r="DE94" s="9"/>
      <c r="DF94" s="9"/>
      <c r="DG94" s="9"/>
      <c r="DH94" s="9"/>
      <c r="DI94" s="1577"/>
      <c r="DJ94" s="1578"/>
      <c r="DK94" s="1578"/>
      <c r="DL94" s="1579"/>
      <c r="DM94" s="42"/>
      <c r="DN94" s="259"/>
      <c r="DO94" s="260"/>
      <c r="DP94" s="261"/>
      <c r="DQ94" s="260"/>
      <c r="DR94" s="259"/>
      <c r="DS94" s="260"/>
      <c r="DT94" s="259"/>
      <c r="DU94" s="260"/>
      <c r="DV94" s="259"/>
      <c r="DW94" s="260"/>
      <c r="DX94" s="249"/>
      <c r="DY94" s="250"/>
      <c r="DZ94" s="249"/>
      <c r="EA94" s="250"/>
      <c r="EB94" s="249"/>
      <c r="EC94" s="250"/>
      <c r="ED94" s="136"/>
    </row>
    <row r="95" spans="1:134" x14ac:dyDescent="0.15">
      <c r="A95" s="35"/>
      <c r="B95" s="36"/>
      <c r="C95" s="42"/>
      <c r="D95" s="43"/>
      <c r="E95" s="43"/>
      <c r="F95" s="43"/>
      <c r="G95" s="43"/>
      <c r="H95" s="43"/>
      <c r="I95" s="44"/>
      <c r="J95" s="43"/>
      <c r="K95" s="43"/>
      <c r="L95" s="9"/>
      <c r="M95" s="9"/>
      <c r="N95" s="9"/>
      <c r="O95" s="50"/>
      <c r="P95" s="35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7"/>
      <c r="AT95" s="48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43"/>
      <c r="BO95" s="43"/>
      <c r="BP95" s="43"/>
      <c r="BQ95" s="1464"/>
      <c r="BR95" s="1464"/>
      <c r="BS95" s="1464"/>
      <c r="BT95" s="1464"/>
      <c r="BU95" s="1464"/>
      <c r="BV95" s="1464"/>
      <c r="BW95" s="1464"/>
      <c r="BX95" s="1464"/>
      <c r="BY95" s="1464"/>
      <c r="BZ95" s="1464"/>
      <c r="CA95" s="1464"/>
      <c r="CB95" s="1464"/>
      <c r="CC95" s="1464"/>
      <c r="CD95" s="1464"/>
      <c r="CE95" s="1464"/>
      <c r="CF95" s="1464"/>
      <c r="CG95" s="1464"/>
      <c r="CH95" s="1464"/>
      <c r="CI95" s="43"/>
      <c r="CJ95" s="43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1580"/>
      <c r="DJ95" s="1581"/>
      <c r="DK95" s="1581"/>
      <c r="DL95" s="1582"/>
      <c r="DM95" s="42"/>
      <c r="DN95" s="161"/>
      <c r="DO95" s="75"/>
      <c r="DP95" s="161"/>
      <c r="DQ95" s="75"/>
      <c r="DR95" s="161"/>
      <c r="DS95" s="75"/>
      <c r="DT95" s="161"/>
      <c r="DU95" s="75"/>
      <c r="DV95" s="161"/>
      <c r="DW95" s="75"/>
      <c r="DX95" s="161"/>
      <c r="DY95" s="75"/>
      <c r="DZ95" s="161"/>
      <c r="EA95" s="75"/>
      <c r="EB95" s="161"/>
      <c r="EC95" s="75"/>
      <c r="ED95" s="152"/>
    </row>
    <row r="96" spans="1:134" ht="13.5" customHeight="1" x14ac:dyDescent="0.15">
      <c r="A96" s="35"/>
      <c r="B96" s="36"/>
      <c r="C96" s="42"/>
      <c r="D96" s="43"/>
      <c r="E96" s="43"/>
      <c r="F96" s="43"/>
      <c r="G96" s="43"/>
      <c r="H96" s="43"/>
      <c r="I96" s="44"/>
      <c r="J96" s="43"/>
      <c r="K96" s="43"/>
      <c r="L96" s="9"/>
      <c r="M96" s="9"/>
      <c r="N96" s="9"/>
      <c r="O96" s="50"/>
      <c r="P96" s="45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49"/>
      <c r="AT96" s="48"/>
      <c r="AU96" s="9"/>
      <c r="AV96" s="9"/>
      <c r="AW96" s="9"/>
      <c r="AX96" s="9"/>
      <c r="AY96" s="9"/>
      <c r="AZ96" s="1573" t="s">
        <v>98</v>
      </c>
      <c r="BA96" s="1573"/>
      <c r="BB96" s="1573"/>
      <c r="BC96" s="1573"/>
      <c r="BD96" s="1573"/>
      <c r="BE96" s="1573"/>
      <c r="BF96" s="1573"/>
      <c r="BG96" s="1573"/>
      <c r="BH96" s="1573"/>
      <c r="BI96" s="1573"/>
      <c r="BJ96" s="1573"/>
      <c r="BK96" s="1573"/>
      <c r="BL96" s="1573"/>
      <c r="BM96" s="1573"/>
      <c r="BN96" s="1573"/>
      <c r="BO96" s="43"/>
      <c r="BP96" s="43"/>
      <c r="BQ96" s="1465"/>
      <c r="BR96" s="1465"/>
      <c r="BS96" s="1465"/>
      <c r="BT96" s="1465"/>
      <c r="BU96" s="1465"/>
      <c r="BV96" s="1465"/>
      <c r="BW96" s="1465"/>
      <c r="BX96" s="1465"/>
      <c r="BY96" s="1465"/>
      <c r="BZ96" s="1465"/>
      <c r="CA96" s="1465"/>
      <c r="CB96" s="1465"/>
      <c r="CC96" s="1465"/>
      <c r="CD96" s="1465"/>
      <c r="CE96" s="1465"/>
      <c r="CF96" s="1465"/>
      <c r="CG96" s="1465"/>
      <c r="CH96" s="1465"/>
      <c r="CI96" s="43"/>
      <c r="CJ96" s="43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43"/>
      <c r="DN96" s="43"/>
      <c r="DO96" s="43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</row>
    <row r="97" spans="1:134" ht="13.5" customHeight="1" x14ac:dyDescent="0.15">
      <c r="A97" s="35"/>
      <c r="B97" s="36"/>
      <c r="C97" s="42"/>
      <c r="D97" s="43"/>
      <c r="E97" s="43"/>
      <c r="F97" s="43"/>
      <c r="G97" s="43"/>
      <c r="H97" s="43"/>
      <c r="I97" s="44"/>
      <c r="J97" s="43"/>
      <c r="K97" s="43"/>
      <c r="L97" s="9"/>
      <c r="M97" s="9"/>
      <c r="N97" s="9"/>
      <c r="O97" s="9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9"/>
      <c r="AU97" s="9"/>
      <c r="AV97" s="9"/>
      <c r="AW97" s="9"/>
      <c r="AX97" s="9"/>
      <c r="AY97" s="9"/>
      <c r="AZ97" s="1573"/>
      <c r="BA97" s="1573"/>
      <c r="BB97" s="1573"/>
      <c r="BC97" s="1573"/>
      <c r="BD97" s="1573"/>
      <c r="BE97" s="1573"/>
      <c r="BF97" s="1573"/>
      <c r="BG97" s="1573"/>
      <c r="BH97" s="1573"/>
      <c r="BI97" s="1573"/>
      <c r="BJ97" s="1573"/>
      <c r="BK97" s="1573"/>
      <c r="BL97" s="1573"/>
      <c r="BM97" s="1573"/>
      <c r="BN97" s="157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43"/>
      <c r="DN97" s="43"/>
      <c r="DO97" s="43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</row>
    <row r="98" spans="1:134" ht="13.5" customHeight="1" x14ac:dyDescent="0.15">
      <c r="A98" s="35"/>
      <c r="B98" s="36"/>
      <c r="C98" s="42"/>
      <c r="D98" s="43"/>
      <c r="E98" s="43"/>
      <c r="F98" s="43"/>
      <c r="G98" s="43"/>
      <c r="H98" s="43"/>
      <c r="I98" s="44"/>
      <c r="J98" s="43"/>
      <c r="K98" s="43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Z98" s="1573"/>
      <c r="BA98" s="1573"/>
      <c r="BB98" s="1573"/>
      <c r="BC98" s="1573"/>
      <c r="BD98" s="1573"/>
      <c r="BE98" s="1573"/>
      <c r="BF98" s="1573"/>
      <c r="BG98" s="1573"/>
      <c r="BH98" s="1573"/>
      <c r="BI98" s="1573"/>
      <c r="BJ98" s="1573"/>
      <c r="BK98" s="1573"/>
      <c r="BL98" s="1573"/>
      <c r="BM98" s="1573"/>
      <c r="BN98" s="157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43"/>
      <c r="DN98" s="43"/>
      <c r="DO98" s="43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</row>
    <row r="99" spans="1:134" ht="13.5" customHeight="1" x14ac:dyDescent="0.15">
      <c r="A99" s="35"/>
      <c r="B99" s="36"/>
      <c r="C99" s="42"/>
      <c r="D99" s="43"/>
      <c r="E99" s="43"/>
      <c r="F99" s="43"/>
      <c r="G99" s="43"/>
      <c r="H99" s="43"/>
      <c r="I99" s="44"/>
      <c r="J99" s="43"/>
      <c r="K99" s="43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9"/>
      <c r="AN99" s="9"/>
      <c r="AO99" s="9"/>
      <c r="AP99" s="9"/>
      <c r="AZ99" s="1573"/>
      <c r="BA99" s="1573"/>
      <c r="BB99" s="1573"/>
      <c r="BC99" s="1573"/>
      <c r="BD99" s="1573"/>
      <c r="BE99" s="1573"/>
      <c r="BF99" s="1573"/>
      <c r="BG99" s="1573"/>
      <c r="BH99" s="1573"/>
      <c r="BI99" s="1573"/>
      <c r="BJ99" s="1573"/>
      <c r="BK99" s="1573"/>
      <c r="BL99" s="1573"/>
      <c r="BM99" s="1573"/>
      <c r="BN99" s="157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51"/>
      <c r="DC99" s="51"/>
      <c r="DD99" s="51"/>
      <c r="DE99" s="51"/>
      <c r="DF99" s="43"/>
      <c r="DG99" s="43"/>
      <c r="DH99" s="43"/>
      <c r="DI99" s="43"/>
      <c r="DJ99" s="9"/>
      <c r="DK99" s="159"/>
      <c r="DL99" s="40"/>
      <c r="DM99" s="40"/>
      <c r="DN99" s="40"/>
      <c r="DO99" s="46"/>
      <c r="DP99" s="46"/>
      <c r="DQ99" s="46"/>
      <c r="DR99" s="46"/>
      <c r="DS99" s="46"/>
      <c r="DT99" s="47"/>
      <c r="DU99" s="9"/>
      <c r="DV99" s="9"/>
      <c r="DW99" s="9"/>
      <c r="DX99" s="9"/>
      <c r="DY99" s="9"/>
      <c r="DZ99" s="9"/>
      <c r="EA99" s="9"/>
      <c r="EB99" s="9"/>
      <c r="EC99" s="132" t="s">
        <v>404</v>
      </c>
    </row>
    <row r="100" spans="1:134" x14ac:dyDescent="0.15">
      <c r="A100" s="35"/>
      <c r="B100" s="36"/>
      <c r="C100" s="1541" t="s">
        <v>338</v>
      </c>
      <c r="D100" s="1538"/>
      <c r="E100" s="1538"/>
      <c r="F100" s="1538"/>
      <c r="G100" s="1538"/>
      <c r="H100" s="1538"/>
      <c r="I100" s="1549"/>
      <c r="J100" s="43"/>
      <c r="K100" s="43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39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1"/>
      <c r="AM100" s="43"/>
      <c r="AN100" s="43"/>
      <c r="AO100" s="9"/>
      <c r="AP100" s="9"/>
      <c r="BC100" s="183" t="s">
        <v>274</v>
      </c>
      <c r="BF100" s="9"/>
      <c r="BG100" s="9"/>
      <c r="BH100" s="9"/>
      <c r="BI100" s="9"/>
      <c r="BJ100" s="183" t="s">
        <v>273</v>
      </c>
      <c r="BK100" s="183"/>
      <c r="BL100" s="183"/>
      <c r="BM100" s="184"/>
      <c r="BN100" s="184"/>
      <c r="BO100" s="184"/>
      <c r="BP100" s="43"/>
      <c r="BQ100" s="1464"/>
      <c r="BR100" s="1464"/>
      <c r="BS100" s="1464"/>
      <c r="BT100" s="1464"/>
      <c r="BU100" s="1464"/>
      <c r="BV100" s="1464"/>
      <c r="BW100" s="1464"/>
      <c r="BX100" s="1464"/>
      <c r="BY100" s="1464"/>
      <c r="BZ100" s="1464"/>
      <c r="CA100" s="1464"/>
      <c r="CB100" s="1464"/>
      <c r="CC100" s="1464"/>
      <c r="CD100" s="1464"/>
      <c r="CE100" s="1464"/>
      <c r="CF100" s="1464"/>
      <c r="CG100" s="1464"/>
      <c r="CH100" s="1464"/>
      <c r="CI100" s="1464"/>
      <c r="CJ100" s="43"/>
      <c r="CK100" s="9"/>
      <c r="CL100" s="9"/>
      <c r="CM100" s="1464"/>
      <c r="CN100" s="1464"/>
      <c r="CO100" s="1464"/>
      <c r="CP100" s="1464"/>
      <c r="CQ100" s="1464"/>
      <c r="CR100" s="43"/>
      <c r="CS100" s="43"/>
      <c r="CT100" s="9"/>
      <c r="CU100" s="9"/>
      <c r="CV100" s="9"/>
      <c r="CW100" s="9"/>
      <c r="CX100" s="9"/>
      <c r="CY100" s="9"/>
      <c r="CZ100" s="9"/>
      <c r="DA100" s="50"/>
      <c r="DB100" s="32"/>
      <c r="DC100" s="33"/>
      <c r="DD100" s="33"/>
      <c r="DE100" s="33"/>
      <c r="DF100" s="42"/>
      <c r="DG100" s="43"/>
      <c r="DH100" s="9"/>
      <c r="DI100" s="9"/>
      <c r="DJ100" s="9"/>
      <c r="DK100" s="48"/>
      <c r="DL100" s="43"/>
      <c r="DM100" s="43"/>
      <c r="DO100" s="101" t="s">
        <v>401</v>
      </c>
      <c r="DQ100" s="9"/>
      <c r="DR100" s="9"/>
      <c r="DS100" s="9"/>
      <c r="DT100" s="50"/>
      <c r="DU100" s="9"/>
      <c r="DV100" s="9"/>
      <c r="DW100" s="9"/>
      <c r="DX100" s="9"/>
      <c r="DY100" s="9"/>
      <c r="DZ100" s="9"/>
      <c r="EA100" s="9"/>
      <c r="EB100" s="9"/>
      <c r="EC100" s="9"/>
      <c r="ED100" s="9"/>
    </row>
    <row r="101" spans="1:134" x14ac:dyDescent="0.15">
      <c r="A101" s="35"/>
      <c r="B101" s="36"/>
      <c r="C101" s="1543"/>
      <c r="D101" s="1538"/>
      <c r="E101" s="1538"/>
      <c r="F101" s="1538"/>
      <c r="G101" s="1538"/>
      <c r="H101" s="1538"/>
      <c r="I101" s="1549"/>
      <c r="J101" s="43"/>
      <c r="K101" s="43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42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4"/>
      <c r="AM101" s="43"/>
      <c r="AN101" s="43"/>
      <c r="AO101" s="9"/>
      <c r="AP101" s="9"/>
      <c r="BC101" s="183" t="s">
        <v>122</v>
      </c>
      <c r="BF101" s="1570"/>
      <c r="BG101" s="1571"/>
      <c r="BH101" s="1572"/>
      <c r="BI101" s="9"/>
      <c r="BJ101" s="183" t="s">
        <v>122</v>
      </c>
      <c r="BK101" s="183"/>
      <c r="BL101" s="9"/>
      <c r="BM101" s="1570"/>
      <c r="BN101" s="1571"/>
      <c r="BO101" s="1572"/>
      <c r="BP101" s="51"/>
      <c r="BQ101" s="1465"/>
      <c r="BR101" s="1465"/>
      <c r="BS101" s="1465"/>
      <c r="BT101" s="1465"/>
      <c r="BU101" s="1465"/>
      <c r="BV101" s="1465"/>
      <c r="BW101" s="1465"/>
      <c r="BX101" s="1465"/>
      <c r="BY101" s="1465"/>
      <c r="BZ101" s="1465"/>
      <c r="CA101" s="1465"/>
      <c r="CB101" s="1465"/>
      <c r="CC101" s="1465"/>
      <c r="CD101" s="1465"/>
      <c r="CE101" s="1465"/>
      <c r="CF101" s="1465"/>
      <c r="CG101" s="1465"/>
      <c r="CH101" s="1465"/>
      <c r="CI101" s="1465"/>
      <c r="CJ101" s="51"/>
      <c r="CK101" s="15"/>
      <c r="CL101" s="15"/>
      <c r="CM101" s="1465"/>
      <c r="CN101" s="1465"/>
      <c r="CO101" s="1465"/>
      <c r="CP101" s="1465"/>
      <c r="CQ101" s="1465"/>
      <c r="CR101" s="51"/>
      <c r="CS101" s="51"/>
      <c r="CT101" s="15"/>
      <c r="CU101" s="51"/>
      <c r="CV101" s="51"/>
      <c r="CW101" s="51"/>
      <c r="CX101" s="51"/>
      <c r="CY101" s="51"/>
      <c r="CZ101" s="51"/>
      <c r="DA101" s="52"/>
      <c r="DB101" s="35"/>
      <c r="DC101" s="36"/>
      <c r="DD101" s="36"/>
      <c r="DE101" s="36"/>
      <c r="DF101" s="42"/>
      <c r="DG101" s="43"/>
      <c r="DH101" s="9"/>
      <c r="DI101" s="9"/>
      <c r="DJ101" s="9"/>
      <c r="DK101" s="161"/>
      <c r="DL101" s="15"/>
      <c r="DM101" s="9"/>
      <c r="DN101" s="9"/>
      <c r="DO101" s="9"/>
      <c r="DP101" s="9"/>
      <c r="DQ101" s="9"/>
      <c r="DR101" s="9"/>
      <c r="DS101" s="9"/>
      <c r="DT101" s="50"/>
      <c r="DU101" s="9"/>
      <c r="DV101" s="9"/>
      <c r="DW101" s="9"/>
      <c r="DX101" s="9"/>
      <c r="DY101" s="9"/>
      <c r="DZ101" s="9"/>
      <c r="EA101" s="9"/>
      <c r="EB101" s="9"/>
      <c r="EC101" s="9"/>
      <c r="ED101" s="9"/>
    </row>
    <row r="102" spans="1:134" x14ac:dyDescent="0.15">
      <c r="A102" s="35"/>
      <c r="B102" s="36"/>
      <c r="C102" s="42"/>
      <c r="D102" s="43"/>
      <c r="E102" s="43"/>
      <c r="F102" s="43"/>
      <c r="G102" s="43"/>
      <c r="H102" s="43"/>
      <c r="I102" s="44"/>
      <c r="J102" s="43"/>
      <c r="K102" s="43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42"/>
      <c r="X102" s="43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2"/>
      <c r="AM102" s="51"/>
      <c r="AN102" s="51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9"/>
      <c r="BL102" s="9"/>
      <c r="BM102" s="32"/>
      <c r="BN102" s="33"/>
      <c r="BO102" s="33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6"/>
      <c r="DC102" s="36"/>
      <c r="DD102" s="36"/>
      <c r="DE102" s="36"/>
      <c r="DF102" s="42"/>
      <c r="DG102" s="43"/>
      <c r="DH102" s="9"/>
      <c r="DI102" s="9"/>
      <c r="DJ102" s="9"/>
      <c r="DK102" s="76"/>
      <c r="DL102" s="78"/>
      <c r="DM102" s="70"/>
      <c r="DN102" s="71"/>
      <c r="DO102" s="71"/>
      <c r="DP102" s="71"/>
      <c r="DQ102" s="71"/>
      <c r="DR102" s="70"/>
      <c r="DS102" s="71"/>
      <c r="DT102" s="72"/>
      <c r="DU102" s="9"/>
      <c r="DV102" s="9"/>
      <c r="DW102" s="9"/>
      <c r="DX102" s="9"/>
      <c r="DY102" s="9"/>
      <c r="DZ102" s="9"/>
      <c r="EA102" s="9"/>
      <c r="EB102" s="9"/>
      <c r="EC102" s="9"/>
      <c r="ED102" s="135"/>
    </row>
    <row r="103" spans="1:134" x14ac:dyDescent="0.15">
      <c r="A103" s="35"/>
      <c r="B103" s="36"/>
      <c r="C103" s="42"/>
      <c r="D103" s="43"/>
      <c r="E103" s="43"/>
      <c r="F103" s="43"/>
      <c r="G103" s="43"/>
      <c r="H103" s="43"/>
      <c r="I103" s="44"/>
      <c r="J103" s="43"/>
      <c r="K103" s="43"/>
      <c r="L103" s="9"/>
      <c r="M103" s="9"/>
      <c r="N103" s="9"/>
      <c r="O103" s="9"/>
      <c r="P103" s="9"/>
      <c r="Q103" s="9"/>
      <c r="R103" s="9"/>
      <c r="S103" s="39"/>
      <c r="T103" s="1558" t="s">
        <v>275</v>
      </c>
      <c r="U103" s="1559"/>
      <c r="V103" s="1559"/>
      <c r="W103" s="40"/>
      <c r="X103" s="41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4"/>
      <c r="AM103" s="55"/>
      <c r="AN103" s="55"/>
      <c r="AO103" s="55"/>
      <c r="AP103" s="39"/>
      <c r="AQ103" s="40"/>
      <c r="AR103" s="40"/>
      <c r="AS103" s="40"/>
      <c r="AT103" s="40"/>
      <c r="AU103" s="40"/>
      <c r="AV103" s="40"/>
      <c r="AW103" s="41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7"/>
      <c r="BK103" s="9"/>
      <c r="BL103" s="50"/>
      <c r="BM103" s="35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38"/>
      <c r="DF103" s="42"/>
      <c r="DG103" s="43"/>
      <c r="DH103" s="9"/>
      <c r="DI103" s="9"/>
      <c r="DJ103" s="9"/>
      <c r="DK103" s="76"/>
      <c r="DL103" s="78"/>
      <c r="DM103" s="76"/>
      <c r="DN103" s="265" t="s">
        <v>122</v>
      </c>
      <c r="DO103" s="78"/>
      <c r="DP103" s="78"/>
      <c r="DQ103" s="78"/>
      <c r="DR103" s="274" t="s">
        <v>402</v>
      </c>
      <c r="DS103" s="78"/>
      <c r="DT103" s="79"/>
      <c r="DU103" s="9"/>
      <c r="DV103" s="9"/>
      <c r="DW103" s="9"/>
      <c r="DX103" s="9"/>
      <c r="DY103" s="9"/>
      <c r="DZ103" s="9"/>
      <c r="EA103" s="9"/>
      <c r="EB103" s="9"/>
      <c r="EC103" s="9"/>
      <c r="ED103" s="136"/>
    </row>
    <row r="104" spans="1:134" x14ac:dyDescent="0.15">
      <c r="A104" s="35"/>
      <c r="B104" s="36"/>
      <c r="C104" s="42"/>
      <c r="D104" s="43"/>
      <c r="E104" s="43"/>
      <c r="F104" s="43"/>
      <c r="G104" s="43"/>
      <c r="H104" s="43"/>
      <c r="I104" s="44"/>
      <c r="J104" s="43"/>
      <c r="K104" s="43"/>
      <c r="L104" s="9"/>
      <c r="M104" s="9"/>
      <c r="N104" s="9"/>
      <c r="O104" s="9"/>
      <c r="P104" s="9"/>
      <c r="Q104" s="9"/>
      <c r="R104" s="9"/>
      <c r="S104" s="185"/>
      <c r="T104" s="1447"/>
      <c r="U104" s="1447"/>
      <c r="V104" s="1447"/>
      <c r="W104" s="51"/>
      <c r="X104" s="52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8"/>
      <c r="AN104" s="58"/>
      <c r="AO104" s="58"/>
      <c r="AP104" s="42"/>
      <c r="AQ104" s="43"/>
      <c r="AR104" s="43"/>
      <c r="AS104" s="43"/>
      <c r="AT104" s="43"/>
      <c r="AU104" s="43"/>
      <c r="AV104" s="43"/>
      <c r="AW104" s="44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60"/>
      <c r="BK104" s="9"/>
      <c r="BL104" s="50"/>
      <c r="BM104" s="35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7"/>
      <c r="CU104" s="61"/>
      <c r="CV104" s="62"/>
      <c r="CW104" s="62"/>
      <c r="CX104" s="62"/>
      <c r="CY104" s="62"/>
      <c r="CZ104" s="62"/>
      <c r="DA104" s="62"/>
      <c r="DB104" s="62"/>
      <c r="DC104" s="62"/>
      <c r="DD104" s="62"/>
      <c r="DE104" s="62"/>
      <c r="DF104" s="42"/>
      <c r="DG104" s="43"/>
      <c r="DH104" s="9"/>
      <c r="DI104" s="9"/>
      <c r="DJ104" s="9"/>
      <c r="DK104" s="76"/>
      <c r="DL104" s="78"/>
      <c r="DM104" s="82"/>
      <c r="DN104" s="83"/>
      <c r="DO104" s="83"/>
      <c r="DP104" s="83"/>
      <c r="DQ104" s="83"/>
      <c r="DR104" s="82"/>
      <c r="DS104" s="83"/>
      <c r="DT104" s="85"/>
      <c r="DU104" s="9"/>
      <c r="DV104" s="9"/>
      <c r="DW104" s="9"/>
      <c r="DX104" s="9"/>
      <c r="DY104" s="9"/>
      <c r="DZ104" s="9"/>
      <c r="EA104" s="9"/>
      <c r="EB104" s="9"/>
      <c r="EC104" s="9"/>
      <c r="ED104" s="136"/>
    </row>
    <row r="105" spans="1:134" x14ac:dyDescent="0.15">
      <c r="A105" s="35"/>
      <c r="B105" s="36"/>
      <c r="C105" s="42"/>
      <c r="D105" s="43"/>
      <c r="E105" s="43"/>
      <c r="F105" s="43"/>
      <c r="G105" s="43"/>
      <c r="H105" s="43"/>
      <c r="I105" s="44"/>
      <c r="J105" s="43"/>
      <c r="K105" s="43"/>
      <c r="L105" s="9"/>
      <c r="M105" s="9"/>
      <c r="N105" s="9"/>
      <c r="O105" s="9"/>
      <c r="P105" s="9"/>
      <c r="Q105" s="9"/>
      <c r="R105" s="9"/>
      <c r="S105" s="1560" t="s">
        <v>144</v>
      </c>
      <c r="T105" s="1561"/>
      <c r="U105" s="1561"/>
      <c r="V105" s="1561"/>
      <c r="W105" s="1561"/>
      <c r="X105" s="1562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64"/>
      <c r="AM105" s="58"/>
      <c r="AN105" s="58"/>
      <c r="AO105" s="58"/>
      <c r="AP105" s="42"/>
      <c r="AQ105" s="43"/>
      <c r="AR105" s="43"/>
      <c r="AS105" s="43"/>
      <c r="AT105" s="43"/>
      <c r="AU105" s="43"/>
      <c r="AV105" s="43"/>
      <c r="AW105" s="44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60"/>
      <c r="BK105" s="9"/>
      <c r="BL105" s="50"/>
      <c r="BM105" s="35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49"/>
      <c r="CU105" s="65"/>
      <c r="CV105" s="66"/>
      <c r="CW105" s="1563" t="s">
        <v>145</v>
      </c>
      <c r="CX105" s="1439"/>
      <c r="CY105" s="1439"/>
      <c r="CZ105" s="1439"/>
      <c r="DA105" s="1439"/>
      <c r="DB105" s="1439"/>
      <c r="DC105" s="1439"/>
      <c r="DD105" s="1439"/>
      <c r="DE105" s="66"/>
      <c r="DF105" s="42"/>
      <c r="DG105" s="43"/>
      <c r="DH105" s="9"/>
      <c r="DI105" s="9"/>
      <c r="DJ105" s="9"/>
      <c r="DK105" s="76"/>
      <c r="DL105" s="78"/>
      <c r="DM105" s="70"/>
      <c r="DN105" s="71"/>
      <c r="DO105" s="71"/>
      <c r="DP105" s="71"/>
      <c r="DQ105" s="71"/>
      <c r="DR105" s="70"/>
      <c r="DS105" s="71"/>
      <c r="DT105" s="72"/>
      <c r="DU105" s="9"/>
      <c r="DV105" s="9"/>
      <c r="DW105" s="9"/>
      <c r="DX105" s="9"/>
      <c r="DY105" s="9"/>
      <c r="DZ105" s="9"/>
      <c r="EA105" s="9"/>
      <c r="EB105" s="9"/>
      <c r="EC105" s="9"/>
      <c r="ED105" s="136"/>
    </row>
    <row r="106" spans="1:134" x14ac:dyDescent="0.15">
      <c r="A106" s="35"/>
      <c r="B106" s="36"/>
      <c r="C106" s="42"/>
      <c r="D106" s="43"/>
      <c r="E106" s="43"/>
      <c r="F106" s="43"/>
      <c r="G106" s="43"/>
      <c r="H106" s="43"/>
      <c r="I106" s="44"/>
      <c r="J106" s="43"/>
      <c r="K106" s="43"/>
      <c r="L106" s="9"/>
      <c r="M106" s="9"/>
      <c r="N106" s="9"/>
      <c r="O106" s="9"/>
      <c r="P106" s="9"/>
      <c r="Q106" s="9"/>
      <c r="R106" s="9"/>
      <c r="S106" s="1543"/>
      <c r="T106" s="1538"/>
      <c r="U106" s="1538"/>
      <c r="V106" s="1538"/>
      <c r="W106" s="1538"/>
      <c r="X106" s="1542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64"/>
      <c r="AM106" s="58"/>
      <c r="AN106" s="58"/>
      <c r="AO106" s="58"/>
      <c r="AP106" s="42"/>
      <c r="AQ106" s="43"/>
      <c r="AR106" s="68" t="s">
        <v>146</v>
      </c>
      <c r="AS106" s="43"/>
      <c r="AT106" s="43"/>
      <c r="AU106" s="43"/>
      <c r="AV106" s="43"/>
      <c r="AW106" s="44"/>
      <c r="AX106" s="59"/>
      <c r="AY106" s="59"/>
      <c r="AZ106" s="59"/>
      <c r="BA106" s="69"/>
      <c r="BB106" s="59"/>
      <c r="BC106" s="59"/>
      <c r="BD106" s="59"/>
      <c r="BE106" s="59"/>
      <c r="BF106" s="59"/>
      <c r="BG106" s="59"/>
      <c r="BH106" s="59"/>
      <c r="BI106" s="59"/>
      <c r="BJ106" s="60"/>
      <c r="BK106" s="9"/>
      <c r="BL106" s="50"/>
      <c r="BM106" s="35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70"/>
      <c r="CC106" s="71"/>
      <c r="CD106" s="71"/>
      <c r="CE106" s="71"/>
      <c r="CF106" s="71"/>
      <c r="CG106" s="71"/>
      <c r="CH106" s="71"/>
      <c r="CI106" s="72"/>
      <c r="CJ106" s="71"/>
      <c r="CK106" s="71"/>
      <c r="CL106" s="71"/>
      <c r="CM106" s="70"/>
      <c r="CN106" s="71"/>
      <c r="CO106" s="71"/>
      <c r="CP106" s="71"/>
      <c r="CQ106" s="71"/>
      <c r="CR106" s="71"/>
      <c r="CS106" s="71"/>
      <c r="CT106" s="72"/>
      <c r="CU106" s="66"/>
      <c r="CV106" s="66"/>
      <c r="CW106" s="1439"/>
      <c r="CX106" s="1439"/>
      <c r="CY106" s="1439"/>
      <c r="CZ106" s="1439"/>
      <c r="DA106" s="1439"/>
      <c r="DB106" s="1439"/>
      <c r="DC106" s="1439"/>
      <c r="DD106" s="1439"/>
      <c r="DE106" s="66"/>
      <c r="DF106" s="42"/>
      <c r="DG106" s="43"/>
      <c r="DH106" s="9"/>
      <c r="DI106" s="9"/>
      <c r="DJ106" s="9"/>
      <c r="DK106" s="76"/>
      <c r="DL106" s="78"/>
      <c r="DM106" s="76"/>
      <c r="DN106" s="265" t="s">
        <v>122</v>
      </c>
      <c r="DO106" s="78"/>
      <c r="DP106" s="78"/>
      <c r="DQ106" s="78"/>
      <c r="DR106" s="274" t="s">
        <v>402</v>
      </c>
      <c r="DS106" s="78"/>
      <c r="DT106" s="79"/>
      <c r="DU106" s="9"/>
      <c r="DV106" s="9"/>
      <c r="DW106" s="9"/>
      <c r="DX106" s="9"/>
      <c r="DY106" s="9"/>
      <c r="DZ106" s="9"/>
      <c r="EA106" s="9"/>
      <c r="EB106" s="9"/>
      <c r="EC106" s="9"/>
      <c r="ED106" s="136"/>
    </row>
    <row r="107" spans="1:134" x14ac:dyDescent="0.15">
      <c r="A107" s="35"/>
      <c r="B107" s="36"/>
      <c r="C107" s="42"/>
      <c r="D107" s="43"/>
      <c r="E107" s="43"/>
      <c r="F107" s="43"/>
      <c r="G107" s="43"/>
      <c r="H107" s="43"/>
      <c r="I107" s="44"/>
      <c r="J107" s="43"/>
      <c r="K107" s="43"/>
      <c r="L107" s="9"/>
      <c r="M107" s="9"/>
      <c r="N107" s="9"/>
      <c r="O107" s="9"/>
      <c r="P107" s="9"/>
      <c r="Q107" s="9"/>
      <c r="R107" s="9"/>
      <c r="S107" s="74"/>
      <c r="T107" s="51"/>
      <c r="U107" s="51"/>
      <c r="V107" s="51"/>
      <c r="W107" s="51"/>
      <c r="X107" s="52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64"/>
      <c r="AM107" s="58"/>
      <c r="AN107" s="58"/>
      <c r="AO107" s="58"/>
      <c r="AP107" s="42"/>
      <c r="AQ107" s="43"/>
      <c r="AR107" s="43"/>
      <c r="AS107" s="43"/>
      <c r="AT107" s="43"/>
      <c r="AU107" s="43"/>
      <c r="AV107" s="43"/>
      <c r="AW107" s="44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60"/>
      <c r="BK107" s="15"/>
      <c r="BL107" s="75"/>
      <c r="BM107" s="45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76"/>
      <c r="CC107" s="1540" t="s">
        <v>148</v>
      </c>
      <c r="CD107" s="1538"/>
      <c r="CE107" s="1538"/>
      <c r="CF107" s="1538"/>
      <c r="CG107" s="1538"/>
      <c r="CH107" s="1538"/>
      <c r="CI107" s="79"/>
      <c r="CJ107" s="78"/>
      <c r="CK107" s="78"/>
      <c r="CL107" s="37"/>
      <c r="CM107" s="80" t="s">
        <v>149</v>
      </c>
      <c r="CN107" s="81"/>
      <c r="CO107" s="36"/>
      <c r="CP107" s="36"/>
      <c r="CQ107" s="36"/>
      <c r="CR107" s="78"/>
      <c r="CS107" s="78"/>
      <c r="CT107" s="79"/>
      <c r="CU107" s="66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42"/>
      <c r="DG107" s="43"/>
      <c r="DH107" s="9"/>
      <c r="DI107" s="9"/>
      <c r="DJ107" s="9"/>
      <c r="DK107" s="76"/>
      <c r="DL107" s="78"/>
      <c r="DM107" s="82"/>
      <c r="DN107" s="83"/>
      <c r="DO107" s="83"/>
      <c r="DP107" s="83"/>
      <c r="DQ107" s="83"/>
      <c r="DR107" s="82"/>
      <c r="DS107" s="83"/>
      <c r="DT107" s="85"/>
      <c r="DU107" s="9"/>
      <c r="DV107" s="9"/>
      <c r="DW107" s="9"/>
      <c r="DX107" s="9"/>
      <c r="DY107" s="9"/>
      <c r="DZ107" s="9"/>
      <c r="EA107" s="9"/>
      <c r="EB107" s="9"/>
      <c r="EC107" s="9"/>
      <c r="ED107" s="136"/>
    </row>
    <row r="108" spans="1:134" x14ac:dyDescent="0.15">
      <c r="A108" s="35"/>
      <c r="B108" s="36"/>
      <c r="C108" s="42"/>
      <c r="D108" s="43"/>
      <c r="E108" s="43"/>
      <c r="F108" s="43"/>
      <c r="G108" s="43"/>
      <c r="H108" s="43"/>
      <c r="I108" s="44"/>
      <c r="J108" s="43"/>
      <c r="K108" s="43"/>
      <c r="L108" s="9"/>
      <c r="M108" s="9"/>
      <c r="N108" s="9"/>
      <c r="O108" s="9"/>
      <c r="P108" s="9"/>
      <c r="Q108" s="9"/>
      <c r="R108" s="9"/>
      <c r="S108" s="1518" t="s">
        <v>150</v>
      </c>
      <c r="T108" s="1565"/>
      <c r="U108" s="1565"/>
      <c r="V108" s="1565"/>
      <c r="W108" s="1565"/>
      <c r="X108" s="1566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64"/>
      <c r="AM108" s="58"/>
      <c r="AN108" s="58"/>
      <c r="AO108" s="58"/>
      <c r="AP108" s="42"/>
      <c r="AQ108" s="43"/>
      <c r="AR108" s="43"/>
      <c r="AS108" s="43"/>
      <c r="AT108" s="43"/>
      <c r="AU108" s="43"/>
      <c r="AV108" s="43"/>
      <c r="AW108" s="44"/>
      <c r="AX108" s="59"/>
      <c r="AY108" s="59"/>
      <c r="AZ108" s="59"/>
      <c r="BA108" s="69" t="s">
        <v>147</v>
      </c>
      <c r="BB108" s="59"/>
      <c r="BC108" s="59"/>
      <c r="BD108" s="59"/>
      <c r="BE108" s="59"/>
      <c r="BF108" s="59"/>
      <c r="BG108" s="59"/>
      <c r="BH108" s="59"/>
      <c r="BI108" s="59"/>
      <c r="BJ108" s="60"/>
      <c r="BK108" s="71"/>
      <c r="BL108" s="71"/>
      <c r="BM108" s="71"/>
      <c r="BN108" s="71"/>
      <c r="BO108" s="71"/>
      <c r="BP108" s="71"/>
      <c r="BQ108" s="71"/>
      <c r="BR108" s="71"/>
      <c r="BS108" s="72"/>
      <c r="BT108" s="71"/>
      <c r="BU108" s="71"/>
      <c r="BV108" s="71"/>
      <c r="BW108" s="71"/>
      <c r="BX108" s="71"/>
      <c r="BY108" s="71"/>
      <c r="BZ108" s="71"/>
      <c r="CA108" s="71"/>
      <c r="CB108" s="82"/>
      <c r="CC108" s="1564"/>
      <c r="CD108" s="1564"/>
      <c r="CE108" s="1564"/>
      <c r="CF108" s="1564"/>
      <c r="CG108" s="1564"/>
      <c r="CH108" s="1564"/>
      <c r="CI108" s="84"/>
      <c r="CJ108" s="78"/>
      <c r="CK108" s="78"/>
      <c r="CL108" s="78"/>
      <c r="CM108" s="82"/>
      <c r="CN108" s="83"/>
      <c r="CO108" s="83"/>
      <c r="CP108" s="83"/>
      <c r="CQ108" s="83"/>
      <c r="CR108" s="83"/>
      <c r="CS108" s="83"/>
      <c r="CT108" s="85"/>
      <c r="CU108" s="86"/>
      <c r="CV108" s="87"/>
      <c r="CW108" s="87"/>
      <c r="CX108" s="87"/>
      <c r="CY108" s="87"/>
      <c r="CZ108" s="87"/>
      <c r="DA108" s="87"/>
      <c r="DB108" s="87"/>
      <c r="DC108" s="87"/>
      <c r="DD108" s="87"/>
      <c r="DE108" s="87"/>
      <c r="DF108" s="42"/>
      <c r="DG108" s="43"/>
      <c r="DH108" s="9"/>
      <c r="DI108" s="9"/>
      <c r="DJ108" s="9"/>
      <c r="DK108" s="76"/>
      <c r="DL108" s="78"/>
      <c r="DM108" s="39"/>
      <c r="DN108" s="40"/>
      <c r="DO108" s="46"/>
      <c r="DP108" s="46"/>
      <c r="DQ108" s="46"/>
      <c r="DR108" s="46"/>
      <c r="DS108" s="46"/>
      <c r="DT108" s="47"/>
      <c r="DU108" s="9"/>
      <c r="DV108" s="9"/>
      <c r="DW108" s="9"/>
      <c r="DX108" s="9"/>
      <c r="DY108" s="9"/>
      <c r="DZ108" s="9"/>
      <c r="EA108" s="9"/>
      <c r="EB108" s="9"/>
      <c r="EC108" s="9"/>
      <c r="ED108" s="136"/>
    </row>
    <row r="109" spans="1:134" x14ac:dyDescent="0.15">
      <c r="A109" s="35"/>
      <c r="B109" s="36"/>
      <c r="C109" s="74"/>
      <c r="D109" s="51"/>
      <c r="E109" s="51"/>
      <c r="F109" s="51"/>
      <c r="G109" s="51"/>
      <c r="H109" s="51"/>
      <c r="I109" s="52"/>
      <c r="J109" s="43"/>
      <c r="K109" s="43"/>
      <c r="L109" s="9"/>
      <c r="M109" s="9"/>
      <c r="N109" s="9"/>
      <c r="O109" s="9"/>
      <c r="P109" s="9"/>
      <c r="Q109" s="9"/>
      <c r="R109" s="9"/>
      <c r="S109" s="1528"/>
      <c r="T109" s="1567"/>
      <c r="U109" s="1567"/>
      <c r="V109" s="1567"/>
      <c r="W109" s="1567"/>
      <c r="X109" s="1527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64"/>
      <c r="AM109" s="58"/>
      <c r="AN109" s="58"/>
      <c r="AO109" s="58"/>
      <c r="AP109" s="42"/>
      <c r="AQ109" s="43"/>
      <c r="AR109" s="43"/>
      <c r="AS109" s="43"/>
      <c r="AT109" s="43"/>
      <c r="AU109" s="43"/>
      <c r="AV109" s="43"/>
      <c r="AW109" s="44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60"/>
      <c r="BK109" s="78"/>
      <c r="BL109" s="78"/>
      <c r="BM109" s="78"/>
      <c r="BN109" s="78"/>
      <c r="BO109" s="78"/>
      <c r="BP109" s="78"/>
      <c r="BQ109" s="78"/>
      <c r="BR109" s="78"/>
      <c r="BS109" s="79"/>
      <c r="BT109" s="78"/>
      <c r="BU109" s="78"/>
      <c r="BV109" s="78"/>
      <c r="BW109" s="78"/>
      <c r="BX109" s="78"/>
      <c r="BY109" s="78"/>
      <c r="BZ109" s="78"/>
      <c r="CA109" s="78"/>
      <c r="CB109" s="70"/>
      <c r="CC109" s="71"/>
      <c r="CD109" s="71"/>
      <c r="CE109" s="71"/>
      <c r="CF109" s="71"/>
      <c r="CG109" s="71"/>
      <c r="CH109" s="71"/>
      <c r="CI109" s="72"/>
      <c r="CJ109" s="78"/>
      <c r="CK109" s="78"/>
      <c r="CL109" s="78"/>
      <c r="CM109" s="70"/>
      <c r="CN109" s="71"/>
      <c r="CO109" s="71"/>
      <c r="CP109" s="71"/>
      <c r="CQ109" s="71"/>
      <c r="CR109" s="71"/>
      <c r="CS109" s="71"/>
      <c r="CT109" s="72"/>
      <c r="CU109" s="66"/>
      <c r="CV109" s="66"/>
      <c r="CW109" s="66"/>
      <c r="CX109" s="66"/>
      <c r="CY109" s="66"/>
      <c r="CZ109" s="66"/>
      <c r="DA109" s="66"/>
      <c r="DB109" s="66"/>
      <c r="DC109" s="66"/>
      <c r="DD109" s="66"/>
      <c r="DE109" s="66"/>
      <c r="DF109" s="42"/>
      <c r="DG109" s="43"/>
      <c r="DH109" s="9"/>
      <c r="DI109" s="9"/>
      <c r="DJ109" s="9"/>
      <c r="DK109" s="76"/>
      <c r="DL109" s="78"/>
      <c r="DM109" s="74"/>
      <c r="DN109" s="51"/>
      <c r="DO109" s="15"/>
      <c r="DP109" s="15"/>
      <c r="DQ109" s="15"/>
      <c r="DR109" s="15"/>
      <c r="DS109" s="15"/>
      <c r="DT109" s="75"/>
      <c r="DU109" s="9"/>
      <c r="DV109" s="9"/>
      <c r="DW109" s="9"/>
      <c r="DX109" s="9"/>
      <c r="DY109" s="9"/>
      <c r="DZ109" s="9"/>
      <c r="EA109" s="9"/>
      <c r="EB109" s="9"/>
      <c r="EC109" s="9"/>
      <c r="ED109" s="136"/>
    </row>
    <row r="110" spans="1:134" x14ac:dyDescent="0.15">
      <c r="A110" s="35"/>
      <c r="B110" s="36"/>
      <c r="C110" s="36"/>
      <c r="D110" s="36"/>
      <c r="E110" s="37"/>
      <c r="F110" s="43"/>
      <c r="G110" s="43"/>
      <c r="H110" s="43"/>
      <c r="I110" s="43"/>
      <c r="J110" s="43"/>
      <c r="K110" s="43"/>
      <c r="L110" s="9"/>
      <c r="M110" s="9"/>
      <c r="N110" s="9"/>
      <c r="O110" s="9"/>
      <c r="P110" s="9"/>
      <c r="Q110" s="9"/>
      <c r="R110" s="9"/>
      <c r="S110" s="1529"/>
      <c r="T110" s="1568"/>
      <c r="U110" s="1568"/>
      <c r="V110" s="1568"/>
      <c r="W110" s="1568"/>
      <c r="X110" s="1530"/>
      <c r="Y110" s="53"/>
      <c r="Z110" s="53"/>
      <c r="AA110" s="53"/>
      <c r="AB110" s="53"/>
      <c r="AC110" s="1539" t="s">
        <v>151</v>
      </c>
      <c r="AD110" s="1538"/>
      <c r="AE110" s="1538"/>
      <c r="AF110" s="1538"/>
      <c r="AG110" s="1538"/>
      <c r="AH110" s="1538"/>
      <c r="AI110" s="53"/>
      <c r="AJ110" s="53"/>
      <c r="AK110" s="53"/>
      <c r="AL110" s="64"/>
      <c r="AM110" s="58"/>
      <c r="AN110" s="58"/>
      <c r="AO110" s="58"/>
      <c r="AP110" s="74"/>
      <c r="AQ110" s="51"/>
      <c r="AR110" s="51"/>
      <c r="AS110" s="51"/>
      <c r="AT110" s="51"/>
      <c r="AU110" s="51"/>
      <c r="AV110" s="51"/>
      <c r="AW110" s="52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  <c r="BH110" s="90"/>
      <c r="BI110" s="90"/>
      <c r="BJ110" s="91"/>
      <c r="BK110" s="78"/>
      <c r="BL110" s="1569" t="s">
        <v>152</v>
      </c>
      <c r="BM110" s="1538"/>
      <c r="BN110" s="1538"/>
      <c r="BO110" s="1538"/>
      <c r="BP110" s="1538"/>
      <c r="BQ110" s="1538"/>
      <c r="BR110" s="1538"/>
      <c r="BS110" s="79"/>
      <c r="BT110" s="78"/>
      <c r="BU110" s="78"/>
      <c r="BV110" s="1540" t="s">
        <v>153</v>
      </c>
      <c r="BW110" s="1538"/>
      <c r="BX110" s="1538"/>
      <c r="BY110" s="1538"/>
      <c r="BZ110" s="78"/>
      <c r="CA110" s="78"/>
      <c r="CB110" s="76"/>
      <c r="CC110" s="78"/>
      <c r="CD110" s="78"/>
      <c r="CE110" s="78"/>
      <c r="CF110" s="78"/>
      <c r="CG110" s="78"/>
      <c r="CH110" s="78"/>
      <c r="CI110" s="79"/>
      <c r="CJ110" s="78"/>
      <c r="CK110" s="78"/>
      <c r="CL110" s="78"/>
      <c r="CM110" s="76"/>
      <c r="CN110" s="78"/>
      <c r="CO110" s="78"/>
      <c r="CP110" s="78"/>
      <c r="CQ110" s="78"/>
      <c r="CR110" s="78"/>
      <c r="CS110" s="78"/>
      <c r="CT110" s="79"/>
      <c r="CU110" s="66"/>
      <c r="CV110" s="66"/>
      <c r="CW110" s="66"/>
      <c r="CX110" s="66"/>
      <c r="CY110" s="66"/>
      <c r="CZ110" s="66"/>
      <c r="DA110" s="66"/>
      <c r="DB110" s="66"/>
      <c r="DC110" s="66"/>
      <c r="DD110" s="66"/>
      <c r="DE110" s="66"/>
      <c r="DF110" s="42"/>
      <c r="DG110" s="43"/>
      <c r="DH110" s="9"/>
      <c r="DI110" s="9"/>
      <c r="DJ110" s="9"/>
      <c r="DK110" s="76"/>
      <c r="DL110" s="78"/>
      <c r="DM110" s="70"/>
      <c r="DN110" s="71"/>
      <c r="DO110" s="71"/>
      <c r="DP110" s="71"/>
      <c r="DQ110" s="71"/>
      <c r="DR110" s="70"/>
      <c r="DS110" s="71"/>
      <c r="DT110" s="72"/>
      <c r="DU110" s="9"/>
      <c r="DV110" s="9"/>
      <c r="DW110" s="9"/>
      <c r="DX110" s="9"/>
      <c r="DY110" s="9"/>
      <c r="DZ110" s="9"/>
      <c r="EA110" s="9"/>
      <c r="EB110" s="9"/>
      <c r="EC110" s="9"/>
      <c r="ED110" s="136"/>
    </row>
    <row r="111" spans="1:134" x14ac:dyDescent="0.15">
      <c r="A111" s="35"/>
      <c r="B111" s="36"/>
      <c r="C111" s="36"/>
      <c r="D111" s="36"/>
      <c r="E111" s="37"/>
      <c r="F111" s="43"/>
      <c r="G111" s="43"/>
      <c r="H111" s="43"/>
      <c r="I111" s="43"/>
      <c r="J111" s="43"/>
      <c r="K111" s="43"/>
      <c r="L111" s="9"/>
      <c r="M111" s="9"/>
      <c r="N111" s="9"/>
      <c r="O111" s="9"/>
      <c r="P111" s="9"/>
      <c r="Q111" s="9"/>
      <c r="R111" s="9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1538"/>
      <c r="AD111" s="1538"/>
      <c r="AE111" s="1538"/>
      <c r="AF111" s="1538"/>
      <c r="AG111" s="1538"/>
      <c r="AH111" s="1538"/>
      <c r="AI111" s="53"/>
      <c r="AJ111" s="53"/>
      <c r="AK111" s="53"/>
      <c r="AL111" s="64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94"/>
      <c r="BK111" s="78"/>
      <c r="BL111" s="1538"/>
      <c r="BM111" s="1538"/>
      <c r="BN111" s="1538"/>
      <c r="BO111" s="1538"/>
      <c r="BP111" s="1538"/>
      <c r="BQ111" s="1538"/>
      <c r="BR111" s="1538"/>
      <c r="BS111" s="79"/>
      <c r="BT111" s="78"/>
      <c r="BU111" s="78"/>
      <c r="BV111" s="1538"/>
      <c r="BW111" s="1538"/>
      <c r="BX111" s="1538"/>
      <c r="BY111" s="1538"/>
      <c r="BZ111" s="78"/>
      <c r="CA111" s="78"/>
      <c r="CB111" s="76"/>
      <c r="CC111" s="78"/>
      <c r="CD111" s="78"/>
      <c r="CE111" s="78"/>
      <c r="CF111" s="78"/>
      <c r="CG111" s="78"/>
      <c r="CH111" s="78"/>
      <c r="CI111" s="79"/>
      <c r="CJ111" s="78"/>
      <c r="CK111" s="78"/>
      <c r="CL111" s="78"/>
      <c r="CM111" s="76"/>
      <c r="CN111" s="78"/>
      <c r="CO111" s="78"/>
      <c r="CP111" s="78"/>
      <c r="CQ111" s="78"/>
      <c r="CR111" s="78"/>
      <c r="CS111" s="78"/>
      <c r="CT111" s="79"/>
      <c r="CU111" s="66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42"/>
      <c r="DG111" s="43"/>
      <c r="DH111" s="9"/>
      <c r="DI111" s="9"/>
      <c r="DJ111" s="9"/>
      <c r="DK111" s="76"/>
      <c r="DL111" s="78"/>
      <c r="DM111" s="76"/>
      <c r="DN111" s="265" t="s">
        <v>122</v>
      </c>
      <c r="DO111" s="78"/>
      <c r="DP111" s="78"/>
      <c r="DQ111" s="78"/>
      <c r="DR111" s="274" t="s">
        <v>402</v>
      </c>
      <c r="DS111" s="78"/>
      <c r="DT111" s="79"/>
      <c r="DU111" s="9"/>
      <c r="DV111" s="9"/>
      <c r="DW111" s="9"/>
      <c r="DX111" s="9"/>
      <c r="DY111" s="9"/>
      <c r="DZ111" s="9"/>
      <c r="EA111" s="9"/>
      <c r="EB111" s="9"/>
      <c r="EC111" s="9"/>
      <c r="ED111" s="136"/>
    </row>
    <row r="112" spans="1:134" x14ac:dyDescent="0.15">
      <c r="A112" s="35"/>
      <c r="B112" s="36"/>
      <c r="C112" s="36"/>
      <c r="D112" s="36"/>
      <c r="E112" s="37"/>
      <c r="F112" s="43"/>
      <c r="G112" s="43"/>
      <c r="H112" s="43"/>
      <c r="I112" s="43"/>
      <c r="J112" s="43"/>
      <c r="K112" s="43"/>
      <c r="L112" s="9"/>
      <c r="M112" s="9"/>
      <c r="N112" s="9"/>
      <c r="O112" s="9"/>
      <c r="P112" s="9"/>
      <c r="Q112" s="9"/>
      <c r="R112" s="9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64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95"/>
      <c r="BK112" s="78"/>
      <c r="BL112" s="81"/>
      <c r="BM112" s="78"/>
      <c r="BN112" s="78"/>
      <c r="BO112" s="78"/>
      <c r="BP112" s="78"/>
      <c r="BQ112" s="78"/>
      <c r="BR112" s="78"/>
      <c r="BS112" s="79"/>
      <c r="BT112" s="78"/>
      <c r="BU112" s="78"/>
      <c r="BV112" s="81"/>
      <c r="BW112" s="78"/>
      <c r="BX112" s="78"/>
      <c r="BY112" s="78"/>
      <c r="BZ112" s="78"/>
      <c r="CA112" s="78"/>
      <c r="CB112" s="76"/>
      <c r="CC112" s="1540" t="s">
        <v>149</v>
      </c>
      <c r="CD112" s="1538"/>
      <c r="CE112" s="1538"/>
      <c r="CF112" s="1538"/>
      <c r="CG112" s="1538"/>
      <c r="CH112" s="1538"/>
      <c r="CI112" s="1549"/>
      <c r="CJ112" s="78"/>
      <c r="CK112" s="78"/>
      <c r="CL112" s="37"/>
      <c r="CM112" s="80" t="s">
        <v>154</v>
      </c>
      <c r="CN112" s="81"/>
      <c r="CO112" s="36"/>
      <c r="CP112" s="36"/>
      <c r="CQ112" s="36"/>
      <c r="CR112" s="78"/>
      <c r="CS112" s="78"/>
      <c r="CT112" s="79"/>
      <c r="CU112" s="66"/>
      <c r="CV112" s="1537" t="s">
        <v>155</v>
      </c>
      <c r="CW112" s="1538"/>
      <c r="CX112" s="1538"/>
      <c r="CY112" s="1538"/>
      <c r="CZ112" s="1538"/>
      <c r="DA112" s="1538"/>
      <c r="DB112" s="1538"/>
      <c r="DC112" s="1439"/>
      <c r="DD112" s="66"/>
      <c r="DE112" s="66"/>
      <c r="DF112" s="42"/>
      <c r="DG112" s="43"/>
      <c r="DH112" s="9"/>
      <c r="DI112" s="9"/>
      <c r="DJ112" s="9"/>
      <c r="DK112" s="76"/>
      <c r="DL112" s="78"/>
      <c r="DM112" s="82"/>
      <c r="DN112" s="83"/>
      <c r="DO112" s="83"/>
      <c r="DP112" s="83"/>
      <c r="DQ112" s="83"/>
      <c r="DR112" s="82"/>
      <c r="DS112" s="83"/>
      <c r="DT112" s="85"/>
      <c r="DU112" s="9"/>
      <c r="DV112" s="9"/>
      <c r="DW112" s="9"/>
      <c r="DX112" s="9"/>
      <c r="DY112" s="9"/>
      <c r="DZ112" s="9"/>
      <c r="EA112" s="9"/>
      <c r="EB112" s="9"/>
      <c r="EC112" s="9"/>
      <c r="ED112" s="136"/>
    </row>
    <row r="113" spans="1:134" x14ac:dyDescent="0.15">
      <c r="A113" s="35"/>
      <c r="B113" s="36"/>
      <c r="C113" s="36"/>
      <c r="D113" s="36"/>
      <c r="E113" s="37"/>
      <c r="F113" s="43"/>
      <c r="G113" s="43"/>
      <c r="H113" s="43"/>
      <c r="I113" s="43"/>
      <c r="J113" s="43"/>
      <c r="K113" s="43"/>
      <c r="L113" s="9"/>
      <c r="M113" s="9"/>
      <c r="N113" s="9"/>
      <c r="O113" s="9"/>
      <c r="P113" s="9"/>
      <c r="Q113" s="9"/>
      <c r="R113" s="93"/>
      <c r="S113" s="53"/>
      <c r="T113" s="89" t="s">
        <v>156</v>
      </c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64"/>
      <c r="AM113" s="58"/>
      <c r="AN113" s="58"/>
      <c r="AO113" s="58"/>
      <c r="AP113" s="58"/>
      <c r="AQ113" s="58"/>
      <c r="AR113" s="58"/>
      <c r="AS113" s="58"/>
      <c r="AT113" s="58"/>
      <c r="AU113" s="96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95"/>
      <c r="BK113" s="78"/>
      <c r="BL113" s="78"/>
      <c r="BM113" s="78"/>
      <c r="BN113" s="78"/>
      <c r="BO113" s="78"/>
      <c r="BP113" s="78"/>
      <c r="BQ113" s="78"/>
      <c r="BR113" s="78"/>
      <c r="BS113" s="79"/>
      <c r="BT113" s="78"/>
      <c r="BU113" s="78"/>
      <c r="BV113" s="78"/>
      <c r="BW113" s="78"/>
      <c r="BX113" s="78"/>
      <c r="BY113" s="78"/>
      <c r="BZ113" s="78"/>
      <c r="CA113" s="78"/>
      <c r="CB113" s="76"/>
      <c r="CC113" s="1538"/>
      <c r="CD113" s="1538"/>
      <c r="CE113" s="1538"/>
      <c r="CF113" s="1538"/>
      <c r="CG113" s="1538"/>
      <c r="CH113" s="1538"/>
      <c r="CI113" s="1549"/>
      <c r="CJ113" s="78"/>
      <c r="CK113" s="78"/>
      <c r="CL113" s="78"/>
      <c r="CM113" s="76"/>
      <c r="CN113" s="78"/>
      <c r="CO113" s="78"/>
      <c r="CP113" s="78"/>
      <c r="CQ113" s="78"/>
      <c r="CR113" s="78"/>
      <c r="CS113" s="78"/>
      <c r="CT113" s="79"/>
      <c r="CU113" s="66"/>
      <c r="CV113" s="1538"/>
      <c r="CW113" s="1538"/>
      <c r="CX113" s="1538"/>
      <c r="CY113" s="1538"/>
      <c r="CZ113" s="1538"/>
      <c r="DA113" s="1538"/>
      <c r="DB113" s="1538"/>
      <c r="DC113" s="1439"/>
      <c r="DD113" s="66"/>
      <c r="DE113" s="66"/>
      <c r="DF113" s="42"/>
      <c r="DG113" s="43"/>
      <c r="DH113" s="9"/>
      <c r="DI113" s="9"/>
      <c r="DJ113" s="9"/>
      <c r="DK113" s="76"/>
      <c r="DL113" s="78"/>
      <c r="DM113" s="39"/>
      <c r="DN113" s="40"/>
      <c r="DO113" s="46"/>
      <c r="DP113" s="46"/>
      <c r="DQ113" s="46"/>
      <c r="DR113" s="46"/>
      <c r="DS113" s="46"/>
      <c r="DT113" s="47"/>
      <c r="DU113" s="9"/>
      <c r="DV113" s="9"/>
      <c r="DW113" s="9"/>
      <c r="DX113" s="9"/>
      <c r="DY113" s="9"/>
      <c r="DZ113" s="9"/>
      <c r="EA113" s="9"/>
      <c r="EB113" s="9"/>
      <c r="EC113" s="9"/>
      <c r="ED113" s="136"/>
    </row>
    <row r="114" spans="1:134" x14ac:dyDescent="0.15">
      <c r="A114" s="35"/>
      <c r="B114" s="36"/>
      <c r="C114" s="36"/>
      <c r="D114" s="36"/>
      <c r="E114" s="37"/>
      <c r="F114" s="43"/>
      <c r="G114" s="43"/>
      <c r="H114" s="43"/>
      <c r="I114" s="43"/>
      <c r="J114" s="43"/>
      <c r="K114" s="43"/>
      <c r="L114" s="9"/>
      <c r="M114" s="9"/>
      <c r="N114" s="9"/>
      <c r="O114" s="9"/>
      <c r="P114" s="9"/>
      <c r="Q114" s="9"/>
      <c r="R114" s="93"/>
      <c r="S114" s="53"/>
      <c r="T114" s="89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64"/>
      <c r="AM114" s="58"/>
      <c r="AN114" s="58"/>
      <c r="AO114" s="58"/>
      <c r="AP114" s="58"/>
      <c r="AQ114" s="58"/>
      <c r="AR114" s="58"/>
      <c r="AS114" s="58"/>
      <c r="AT114" s="58"/>
      <c r="AU114" s="96" t="s">
        <v>157</v>
      </c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95"/>
      <c r="BK114" s="78"/>
      <c r="BL114" s="78"/>
      <c r="BM114" s="78"/>
      <c r="BN114" s="78"/>
      <c r="BO114" s="78"/>
      <c r="BP114" s="78"/>
      <c r="BQ114" s="78"/>
      <c r="BR114" s="78"/>
      <c r="BS114" s="79"/>
      <c r="BT114" s="78"/>
      <c r="BU114" s="78"/>
      <c r="BV114" s="78"/>
      <c r="BW114" s="78"/>
      <c r="BX114" s="78"/>
      <c r="BY114" s="78"/>
      <c r="BZ114" s="78"/>
      <c r="CA114" s="78"/>
      <c r="CB114" s="76"/>
      <c r="CC114" s="78"/>
      <c r="CD114" s="78"/>
      <c r="CE114" s="78"/>
      <c r="CF114" s="78"/>
      <c r="CG114" s="78"/>
      <c r="CH114" s="78"/>
      <c r="CI114" s="79"/>
      <c r="CJ114" s="78"/>
      <c r="CK114" s="78"/>
      <c r="CL114" s="78"/>
      <c r="CM114" s="76"/>
      <c r="CN114" s="78"/>
      <c r="CO114" s="78"/>
      <c r="CP114" s="78"/>
      <c r="CQ114" s="78"/>
      <c r="CR114" s="78"/>
      <c r="CS114" s="78"/>
      <c r="CT114" s="79"/>
      <c r="CU114" s="66"/>
      <c r="CV114" s="66"/>
      <c r="CW114" s="66"/>
      <c r="CX114" s="66"/>
      <c r="CY114" s="66"/>
      <c r="CZ114" s="66"/>
      <c r="DA114" s="66"/>
      <c r="DB114" s="66"/>
      <c r="DC114" s="66"/>
      <c r="DD114" s="66"/>
      <c r="DE114" s="66"/>
      <c r="DF114" s="42"/>
      <c r="DG114" s="43"/>
      <c r="DH114" s="9"/>
      <c r="DI114" s="9"/>
      <c r="DJ114" s="9"/>
      <c r="DK114" s="76"/>
      <c r="DL114" s="78"/>
      <c r="DM114" s="74"/>
      <c r="DN114" s="51"/>
      <c r="DO114" s="15"/>
      <c r="DP114" s="15"/>
      <c r="DQ114" s="15"/>
      <c r="DR114" s="15"/>
      <c r="DS114" s="15"/>
      <c r="DT114" s="75"/>
      <c r="DU114" s="9"/>
      <c r="DV114" s="9"/>
      <c r="DW114" s="9"/>
      <c r="DX114" s="9"/>
      <c r="DY114" s="9"/>
      <c r="DZ114" s="9"/>
      <c r="EA114" s="9"/>
      <c r="EB114" s="9"/>
      <c r="EC114" s="9"/>
      <c r="ED114" s="136"/>
    </row>
    <row r="115" spans="1:134" x14ac:dyDescent="0.15">
      <c r="A115" s="35"/>
      <c r="B115" s="36"/>
      <c r="C115" s="36"/>
      <c r="D115" s="36"/>
      <c r="E115" s="37"/>
      <c r="F115" s="43"/>
      <c r="G115" s="43"/>
      <c r="H115" s="43"/>
      <c r="I115" s="43"/>
      <c r="J115" s="43"/>
      <c r="K115" s="43"/>
      <c r="L115" s="9"/>
      <c r="M115" s="9"/>
      <c r="N115" s="9"/>
      <c r="O115" s="9"/>
      <c r="P115" s="9"/>
      <c r="Q115" s="9"/>
      <c r="R115" s="9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64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97"/>
      <c r="BK115" s="78"/>
      <c r="BL115" s="78"/>
      <c r="BM115" s="78"/>
      <c r="BN115" s="78"/>
      <c r="BO115" s="78"/>
      <c r="BP115" s="78"/>
      <c r="BQ115" s="78"/>
      <c r="BR115" s="78"/>
      <c r="BS115" s="79"/>
      <c r="BT115" s="78"/>
      <c r="BU115" s="78"/>
      <c r="BV115" s="78"/>
      <c r="BW115" s="78"/>
      <c r="BX115" s="78"/>
      <c r="BY115" s="78"/>
      <c r="BZ115" s="78"/>
      <c r="CA115" s="78"/>
      <c r="CB115" s="82"/>
      <c r="CC115" s="83"/>
      <c r="CD115" s="83"/>
      <c r="CE115" s="83"/>
      <c r="CF115" s="83"/>
      <c r="CG115" s="83"/>
      <c r="CH115" s="83"/>
      <c r="CI115" s="85"/>
      <c r="CJ115" s="77"/>
      <c r="CK115" s="77"/>
      <c r="CL115" s="77"/>
      <c r="CM115" s="82"/>
      <c r="CN115" s="83"/>
      <c r="CO115" s="83"/>
      <c r="CP115" s="83"/>
      <c r="CQ115" s="83"/>
      <c r="CR115" s="83"/>
      <c r="CS115" s="83"/>
      <c r="CT115" s="85"/>
      <c r="CU115" s="86"/>
      <c r="CV115" s="87"/>
      <c r="CW115" s="87"/>
      <c r="CX115" s="87"/>
      <c r="CY115" s="87"/>
      <c r="CZ115" s="87"/>
      <c r="DA115" s="87"/>
      <c r="DB115" s="87"/>
      <c r="DC115" s="87"/>
      <c r="DD115" s="87"/>
      <c r="DE115" s="87"/>
      <c r="DF115" s="42"/>
      <c r="DG115" s="43"/>
      <c r="DH115" s="9"/>
      <c r="DI115" s="9"/>
      <c r="DJ115" s="9"/>
      <c r="DK115" s="76"/>
      <c r="DL115" s="78"/>
      <c r="DM115" s="70"/>
      <c r="DN115" s="71"/>
      <c r="DO115" s="71"/>
      <c r="DP115" s="71"/>
      <c r="DQ115" s="71"/>
      <c r="DR115" s="70"/>
      <c r="DS115" s="71"/>
      <c r="DT115" s="72"/>
      <c r="DU115" s="9"/>
      <c r="DV115" s="9"/>
      <c r="DW115" s="9"/>
      <c r="DX115" s="9"/>
      <c r="DY115" s="9"/>
      <c r="DZ115" s="9"/>
      <c r="EA115" s="9"/>
      <c r="EB115" s="9"/>
      <c r="EC115" s="9"/>
      <c r="ED115" s="136"/>
    </row>
    <row r="116" spans="1:134" ht="13.5" customHeight="1" x14ac:dyDescent="0.15">
      <c r="A116" s="35"/>
      <c r="B116" s="36"/>
      <c r="C116" s="1551" t="s">
        <v>158</v>
      </c>
      <c r="D116" s="1552"/>
      <c r="E116" s="1552"/>
      <c r="F116" s="1552"/>
      <c r="G116" s="1553"/>
      <c r="H116" s="43"/>
      <c r="I116" s="43"/>
      <c r="J116" s="43"/>
      <c r="K116" s="43"/>
      <c r="L116" s="9"/>
      <c r="M116" s="9"/>
      <c r="N116" s="9"/>
      <c r="O116" s="9"/>
      <c r="P116" s="9"/>
      <c r="Q116" s="9"/>
      <c r="R116" s="9"/>
      <c r="S116" s="39"/>
      <c r="T116" s="40"/>
      <c r="U116" s="40"/>
      <c r="V116" s="40"/>
      <c r="W116" s="40"/>
      <c r="X116" s="41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64"/>
      <c r="AM116" s="39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1"/>
      <c r="BN116" s="82"/>
      <c r="BO116" s="83"/>
      <c r="BP116" s="83"/>
      <c r="BQ116" s="83"/>
      <c r="BR116" s="83"/>
      <c r="BS116" s="85"/>
      <c r="BT116" s="78"/>
      <c r="BU116" s="78"/>
      <c r="BV116" s="78"/>
      <c r="BW116" s="78"/>
      <c r="BX116" s="78"/>
      <c r="BY116" s="78"/>
      <c r="BZ116" s="78"/>
      <c r="CA116" s="78"/>
      <c r="CB116" s="78"/>
      <c r="CC116" s="77"/>
      <c r="CD116" s="77"/>
      <c r="CE116" s="77"/>
      <c r="CF116" s="77"/>
      <c r="CG116" s="77"/>
      <c r="CH116" s="77"/>
      <c r="CI116" s="77"/>
      <c r="CJ116" s="77"/>
      <c r="CK116" s="77"/>
      <c r="CL116" s="77"/>
      <c r="CM116" s="77"/>
      <c r="CN116" s="77"/>
      <c r="CO116" s="77"/>
      <c r="CP116" s="77"/>
      <c r="CQ116" s="77"/>
      <c r="CR116" s="77"/>
      <c r="CS116" s="77"/>
      <c r="CT116" s="72"/>
      <c r="CU116" s="73"/>
      <c r="CV116" s="73"/>
      <c r="CW116" s="73"/>
      <c r="CX116" s="73"/>
      <c r="CY116" s="73"/>
      <c r="CZ116" s="73"/>
      <c r="DA116" s="66"/>
      <c r="DB116" s="66"/>
      <c r="DC116" s="66"/>
      <c r="DD116" s="66"/>
      <c r="DE116" s="67"/>
      <c r="DF116" s="42"/>
      <c r="DG116" s="43"/>
      <c r="DH116" s="9"/>
      <c r="DI116" s="9"/>
      <c r="DJ116" s="9"/>
      <c r="DK116" s="76"/>
      <c r="DL116" s="78"/>
      <c r="DM116" s="76"/>
      <c r="DN116" s="265" t="s">
        <v>122</v>
      </c>
      <c r="DO116" s="78"/>
      <c r="DP116" s="78"/>
      <c r="DQ116" s="78"/>
      <c r="DR116" s="274" t="s">
        <v>402</v>
      </c>
      <c r="DS116" s="78"/>
      <c r="DT116" s="79"/>
      <c r="DU116" s="9"/>
      <c r="DV116" s="9"/>
      <c r="DW116" s="9"/>
      <c r="DX116" s="9"/>
      <c r="DY116" s="9"/>
      <c r="DZ116" s="9"/>
      <c r="EA116" s="9"/>
      <c r="EB116" s="9"/>
      <c r="EC116" s="9"/>
      <c r="ED116" s="136"/>
    </row>
    <row r="117" spans="1:134" x14ac:dyDescent="0.15">
      <c r="A117" s="35"/>
      <c r="B117" s="36"/>
      <c r="C117" s="1554"/>
      <c r="D117" s="1555"/>
      <c r="E117" s="1555"/>
      <c r="F117" s="1555"/>
      <c r="G117" s="1556"/>
      <c r="H117" s="43"/>
      <c r="I117" s="43"/>
      <c r="J117" s="43"/>
      <c r="K117" s="43"/>
      <c r="L117" s="9"/>
      <c r="M117" s="9"/>
      <c r="N117" s="9"/>
      <c r="O117" s="9"/>
      <c r="P117" s="9"/>
      <c r="Q117" s="9"/>
      <c r="R117" s="50"/>
      <c r="S117" s="98" t="s">
        <v>159</v>
      </c>
      <c r="T117" s="2"/>
      <c r="U117" s="99"/>
      <c r="V117" s="99"/>
      <c r="W117" s="99"/>
      <c r="X117" s="100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64"/>
      <c r="AM117" s="42"/>
      <c r="AN117" s="43"/>
      <c r="AO117" s="43"/>
      <c r="AP117" s="43"/>
      <c r="AQ117" s="43"/>
      <c r="AR117" s="43"/>
      <c r="AS117" s="43"/>
      <c r="AT117" s="43"/>
      <c r="AU117" s="101" t="s">
        <v>185</v>
      </c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51"/>
      <c r="BL117" s="51"/>
      <c r="BM117" s="51"/>
      <c r="BN117" s="51"/>
      <c r="BO117" s="51"/>
      <c r="BP117" s="51"/>
      <c r="BQ117" s="51"/>
      <c r="BR117" s="51"/>
      <c r="BS117" s="52"/>
      <c r="BT117" s="78"/>
      <c r="BU117" s="78"/>
      <c r="BV117" s="78"/>
      <c r="BW117" s="78"/>
      <c r="BX117" s="78"/>
      <c r="BY117" s="78"/>
      <c r="BZ117" s="78"/>
      <c r="CA117" s="78"/>
      <c r="CB117" s="78"/>
      <c r="CC117" s="77"/>
      <c r="CD117" s="77"/>
      <c r="CE117" s="77"/>
      <c r="CF117" s="77"/>
      <c r="CG117" s="77"/>
      <c r="CH117" s="77"/>
      <c r="CI117" s="77"/>
      <c r="CJ117" s="77"/>
      <c r="CK117" s="77"/>
      <c r="CL117" s="77"/>
      <c r="CM117" s="77"/>
      <c r="CN117" s="77"/>
      <c r="CO117" s="77"/>
      <c r="CP117" s="77"/>
      <c r="CQ117" s="77"/>
      <c r="CR117" s="77"/>
      <c r="CS117" s="77"/>
      <c r="CT117" s="79"/>
      <c r="CU117" s="73"/>
      <c r="CV117" s="73"/>
      <c r="CW117" s="73"/>
      <c r="CX117" s="73"/>
      <c r="CY117" s="73"/>
      <c r="CZ117" s="73"/>
      <c r="DA117" s="66"/>
      <c r="DB117" s="66"/>
      <c r="DC117" s="66"/>
      <c r="DD117" s="66"/>
      <c r="DE117" s="67"/>
      <c r="DF117" s="42"/>
      <c r="DG117" s="43"/>
      <c r="DH117" s="9"/>
      <c r="DI117" s="9"/>
      <c r="DJ117" s="9"/>
      <c r="DK117" s="76"/>
      <c r="DL117" s="78"/>
      <c r="DM117" s="82"/>
      <c r="DN117" s="83"/>
      <c r="DO117" s="83"/>
      <c r="DP117" s="83"/>
      <c r="DQ117" s="83"/>
      <c r="DR117" s="82"/>
      <c r="DS117" s="83"/>
      <c r="DT117" s="85"/>
      <c r="DU117" s="9"/>
      <c r="DV117" s="9"/>
      <c r="DW117" s="9"/>
      <c r="DX117" s="9"/>
      <c r="DY117" s="9"/>
      <c r="DZ117" s="9"/>
      <c r="EA117" s="9"/>
      <c r="EB117" s="9"/>
      <c r="EC117" s="9"/>
      <c r="ED117" s="136"/>
    </row>
    <row r="118" spans="1:134" x14ac:dyDescent="0.15">
      <c r="A118" s="35"/>
      <c r="B118" s="36"/>
      <c r="C118" s="39"/>
      <c r="D118" s="40"/>
      <c r="E118" s="40"/>
      <c r="F118" s="40"/>
      <c r="G118" s="41"/>
      <c r="H118" s="43"/>
      <c r="I118" s="43"/>
      <c r="J118" s="43"/>
      <c r="K118" s="43"/>
      <c r="L118" s="9"/>
      <c r="M118" s="9"/>
      <c r="N118" s="9"/>
      <c r="O118" s="9"/>
      <c r="P118" s="9"/>
      <c r="Q118" s="9"/>
      <c r="R118" s="9"/>
      <c r="S118" s="102"/>
      <c r="T118" s="103"/>
      <c r="U118" s="103"/>
      <c r="V118" s="103"/>
      <c r="W118" s="103"/>
      <c r="X118" s="104"/>
      <c r="Y118" s="105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7"/>
      <c r="AM118" s="42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4"/>
      <c r="BK118" s="77"/>
      <c r="BL118" s="77"/>
      <c r="BM118" s="77"/>
      <c r="BN118" s="77"/>
      <c r="BO118" s="77"/>
      <c r="BP118" s="77"/>
      <c r="BQ118" s="77"/>
      <c r="BR118" s="77"/>
      <c r="BS118" s="79"/>
      <c r="BT118" s="78"/>
      <c r="BU118" s="78"/>
      <c r="BV118" s="78"/>
      <c r="BW118" s="78"/>
      <c r="BX118" s="78"/>
      <c r="BY118" s="78"/>
      <c r="BZ118" s="78"/>
      <c r="CA118" s="78"/>
      <c r="CB118" s="78"/>
      <c r="CC118" s="77"/>
      <c r="CD118" s="77"/>
      <c r="CE118" s="77"/>
      <c r="CF118" s="77"/>
      <c r="CG118" s="77"/>
      <c r="CH118" s="77"/>
      <c r="CI118" s="77"/>
      <c r="CJ118" s="77"/>
      <c r="CK118" s="77"/>
      <c r="CL118" s="77"/>
      <c r="CM118" s="77"/>
      <c r="CN118" s="77"/>
      <c r="CO118" s="77"/>
      <c r="CP118" s="77"/>
      <c r="CQ118" s="77"/>
      <c r="CR118" s="77"/>
      <c r="CS118" s="77"/>
      <c r="CT118" s="79"/>
      <c r="CU118" s="73"/>
      <c r="CV118" s="73"/>
      <c r="CW118" s="73"/>
      <c r="CX118" s="1557" t="s">
        <v>109</v>
      </c>
      <c r="CY118" s="1538"/>
      <c r="CZ118" s="1538"/>
      <c r="DA118" s="1439"/>
      <c r="DB118" s="66"/>
      <c r="DC118" s="66"/>
      <c r="DD118" s="66"/>
      <c r="DE118" s="67"/>
      <c r="DF118" s="267"/>
      <c r="DG118" s="268"/>
      <c r="DH118" s="268"/>
      <c r="DI118" s="268"/>
      <c r="DJ118" s="268"/>
      <c r="DK118" s="76"/>
      <c r="DL118" s="78"/>
      <c r="DM118" s="70"/>
      <c r="DN118" s="71"/>
      <c r="DO118" s="71"/>
      <c r="DP118" s="71"/>
      <c r="DQ118" s="71"/>
      <c r="DR118" s="70"/>
      <c r="DS118" s="71"/>
      <c r="DT118" s="72"/>
      <c r="DU118" s="9"/>
      <c r="DV118" s="9"/>
      <c r="DW118" s="9"/>
      <c r="DX118" s="9"/>
      <c r="DY118" s="9"/>
      <c r="DZ118" s="9"/>
      <c r="EA118" s="9"/>
      <c r="EB118" s="9"/>
      <c r="EC118" s="9"/>
      <c r="ED118" s="136"/>
    </row>
    <row r="119" spans="1:134" x14ac:dyDescent="0.15">
      <c r="A119" s="35"/>
      <c r="B119" s="36"/>
      <c r="C119" s="42"/>
      <c r="D119" s="43"/>
      <c r="E119" s="43"/>
      <c r="F119" s="43"/>
      <c r="G119" s="44"/>
      <c r="H119" s="43"/>
      <c r="I119" s="43"/>
      <c r="J119" s="43"/>
      <c r="K119" s="43"/>
      <c r="L119" s="9"/>
      <c r="M119" s="9"/>
      <c r="N119" s="9"/>
      <c r="O119" s="9"/>
      <c r="P119" s="9"/>
      <c r="Q119" s="9"/>
      <c r="R119" s="93"/>
      <c r="S119" s="108"/>
      <c r="T119" s="108"/>
      <c r="U119" s="108"/>
      <c r="V119" s="108"/>
      <c r="W119" s="108"/>
      <c r="X119" s="108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109"/>
      <c r="AM119" s="74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2"/>
      <c r="BK119" s="77"/>
      <c r="BL119" s="77"/>
      <c r="BM119" s="77"/>
      <c r="BN119" s="77"/>
      <c r="BO119" s="77"/>
      <c r="BP119" s="77"/>
      <c r="BQ119" s="77"/>
      <c r="BR119" s="77"/>
      <c r="BS119" s="79"/>
      <c r="BT119" s="78"/>
      <c r="BU119" s="78"/>
      <c r="BV119" s="78"/>
      <c r="BW119" s="78"/>
      <c r="BX119" s="78"/>
      <c r="BY119" s="78"/>
      <c r="BZ119" s="78"/>
      <c r="CA119" s="78"/>
      <c r="CB119" s="110"/>
      <c r="CC119" s="111"/>
      <c r="CD119" s="111"/>
      <c r="CE119" s="111"/>
      <c r="CF119" s="111"/>
      <c r="CG119" s="111"/>
      <c r="CH119" s="111"/>
      <c r="CI119" s="112"/>
      <c r="CJ119" s="77"/>
      <c r="CK119" s="77"/>
      <c r="CL119" s="77"/>
      <c r="CM119" s="77"/>
      <c r="CN119" s="77"/>
      <c r="CO119" s="77"/>
      <c r="CP119" s="77"/>
      <c r="CQ119" s="77"/>
      <c r="CR119" s="77"/>
      <c r="CS119" s="77"/>
      <c r="CT119" s="79"/>
      <c r="CU119" s="73"/>
      <c r="CV119" s="73"/>
      <c r="CW119" s="73"/>
      <c r="CX119" s="1538"/>
      <c r="CY119" s="1538"/>
      <c r="CZ119" s="1538"/>
      <c r="DA119" s="1439"/>
      <c r="DB119" s="66"/>
      <c r="DC119" s="66"/>
      <c r="DD119" s="66"/>
      <c r="DE119" s="67"/>
      <c r="DF119" s="269" t="s">
        <v>403</v>
      </c>
      <c r="DG119" s="270"/>
      <c r="DH119" s="271"/>
      <c r="DI119" s="271"/>
      <c r="DJ119" s="271"/>
      <c r="DK119" s="76"/>
      <c r="DL119" s="78"/>
      <c r="DM119" s="76"/>
      <c r="DN119" s="265" t="s">
        <v>122</v>
      </c>
      <c r="DO119" s="78"/>
      <c r="DP119" s="78"/>
      <c r="DQ119" s="78"/>
      <c r="DR119" s="274" t="s">
        <v>402</v>
      </c>
      <c r="DS119" s="78"/>
      <c r="DT119" s="79"/>
      <c r="DU119" s="9"/>
      <c r="DV119" s="9"/>
      <c r="DW119" s="9"/>
      <c r="DX119" s="9"/>
      <c r="DY119" s="9"/>
      <c r="DZ119" s="9"/>
      <c r="EA119" s="9"/>
      <c r="EB119" s="9"/>
      <c r="EC119" s="9"/>
      <c r="ED119" s="136"/>
    </row>
    <row r="120" spans="1:134" x14ac:dyDescent="0.15">
      <c r="A120" s="35"/>
      <c r="B120" s="36"/>
      <c r="C120" s="42"/>
      <c r="D120" s="43"/>
      <c r="E120" s="43"/>
      <c r="F120" s="43"/>
      <c r="G120" s="44"/>
      <c r="H120" s="43"/>
      <c r="I120" s="43"/>
      <c r="J120" s="43"/>
      <c r="K120" s="43"/>
      <c r="L120" s="9"/>
      <c r="M120" s="9"/>
      <c r="N120" s="9"/>
      <c r="O120" s="9"/>
      <c r="P120" s="9"/>
      <c r="Q120" s="9"/>
      <c r="R120" s="93"/>
      <c r="S120" s="108"/>
      <c r="T120" s="108"/>
      <c r="U120" s="108"/>
      <c r="V120" s="108"/>
      <c r="W120" s="108"/>
      <c r="X120" s="108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64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113"/>
      <c r="BE120" s="113"/>
      <c r="BF120" s="113"/>
      <c r="BG120" s="113"/>
      <c r="BH120" s="113"/>
      <c r="BI120" s="113"/>
      <c r="BJ120" s="95"/>
      <c r="BK120" s="77"/>
      <c r="BL120" s="77"/>
      <c r="BM120" s="77"/>
      <c r="BN120" s="77"/>
      <c r="BO120" s="77"/>
      <c r="BP120" s="77"/>
      <c r="BQ120" s="77"/>
      <c r="BR120" s="77"/>
      <c r="BS120" s="79"/>
      <c r="BT120" s="78"/>
      <c r="BU120" s="78"/>
      <c r="BV120" s="78"/>
      <c r="BW120" s="78"/>
      <c r="BX120" s="78"/>
      <c r="BY120" s="78"/>
      <c r="BZ120" s="78"/>
      <c r="CA120" s="78"/>
      <c r="CB120" s="114"/>
      <c r="CC120" s="115"/>
      <c r="CD120" s="115"/>
      <c r="CE120" s="115"/>
      <c r="CF120" s="115"/>
      <c r="CG120" s="115"/>
      <c r="CH120" s="115"/>
      <c r="CI120" s="116"/>
      <c r="CJ120" s="78"/>
      <c r="CK120" s="78"/>
      <c r="CL120" s="78"/>
      <c r="CM120" s="78"/>
      <c r="CN120" s="1540" t="s">
        <v>160</v>
      </c>
      <c r="CO120" s="1538"/>
      <c r="CP120" s="1538"/>
      <c r="CQ120" s="78"/>
      <c r="CR120" s="78"/>
      <c r="CS120" s="78"/>
      <c r="CT120" s="79"/>
      <c r="CU120" s="86"/>
      <c r="CV120" s="87"/>
      <c r="CW120" s="87"/>
      <c r="CX120" s="87"/>
      <c r="CY120" s="87"/>
      <c r="CZ120" s="87"/>
      <c r="DA120" s="87"/>
      <c r="DB120" s="87"/>
      <c r="DC120" s="87"/>
      <c r="DD120" s="87"/>
      <c r="DE120" s="88"/>
      <c r="DF120" s="272"/>
      <c r="DG120" s="273"/>
      <c r="DH120" s="273"/>
      <c r="DI120" s="273"/>
      <c r="DJ120" s="273"/>
      <c r="DK120" s="76"/>
      <c r="DL120" s="78"/>
      <c r="DM120" s="82"/>
      <c r="DN120" s="83"/>
      <c r="DO120" s="83"/>
      <c r="DP120" s="83"/>
      <c r="DQ120" s="83"/>
      <c r="DR120" s="82"/>
      <c r="DS120" s="83"/>
      <c r="DT120" s="85"/>
      <c r="DU120" s="9"/>
      <c r="DV120" s="9"/>
      <c r="DW120" s="9"/>
      <c r="DX120" s="9"/>
      <c r="DY120" s="9"/>
      <c r="DZ120" s="9"/>
      <c r="EA120" s="9"/>
      <c r="EB120" s="9"/>
      <c r="EC120" s="9"/>
      <c r="ED120" s="136"/>
    </row>
    <row r="121" spans="1:134" x14ac:dyDescent="0.15">
      <c r="A121" s="35"/>
      <c r="B121" s="36"/>
      <c r="C121" s="42"/>
      <c r="D121" s="43"/>
      <c r="E121" s="43"/>
      <c r="F121" s="43"/>
      <c r="G121" s="44"/>
      <c r="H121" s="43"/>
      <c r="I121" s="43"/>
      <c r="J121" s="43"/>
      <c r="K121" s="43"/>
      <c r="L121" s="9"/>
      <c r="M121" s="9"/>
      <c r="N121" s="9"/>
      <c r="O121" s="9"/>
      <c r="P121" s="9"/>
      <c r="Q121" s="9"/>
      <c r="R121" s="93"/>
      <c r="S121" s="108"/>
      <c r="T121" s="108"/>
      <c r="U121" s="108"/>
      <c r="V121" s="108"/>
      <c r="W121" s="108"/>
      <c r="X121" s="108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64"/>
      <c r="AM121" s="58"/>
      <c r="AN121" s="58"/>
      <c r="AO121" s="58"/>
      <c r="AP121" s="58"/>
      <c r="AQ121" s="58"/>
      <c r="AR121" s="58"/>
      <c r="AS121" s="58"/>
      <c r="AT121" s="58"/>
      <c r="AU121" s="1547" t="s">
        <v>161</v>
      </c>
      <c r="AV121" s="1538"/>
      <c r="AW121" s="1538"/>
      <c r="AX121" s="1538"/>
      <c r="AY121" s="153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95"/>
      <c r="BK121" s="78"/>
      <c r="BL121" s="78"/>
      <c r="BM121" s="78"/>
      <c r="BN121" s="78"/>
      <c r="BO121" s="78"/>
      <c r="BP121" s="78"/>
      <c r="BQ121" s="78"/>
      <c r="BR121" s="78"/>
      <c r="BS121" s="79"/>
      <c r="BT121" s="78"/>
      <c r="BU121" s="78"/>
      <c r="BV121" s="78"/>
      <c r="BW121" s="78"/>
      <c r="BX121" s="78"/>
      <c r="BY121" s="78"/>
      <c r="BZ121" s="78"/>
      <c r="CA121" s="78"/>
      <c r="CB121" s="114"/>
      <c r="CC121" s="115"/>
      <c r="CD121" s="1548" t="s">
        <v>162</v>
      </c>
      <c r="CE121" s="1538"/>
      <c r="CF121" s="1538"/>
      <c r="CG121" s="115"/>
      <c r="CH121" s="115"/>
      <c r="CI121" s="116"/>
      <c r="CJ121" s="78"/>
      <c r="CK121" s="78"/>
      <c r="CL121" s="78"/>
      <c r="CM121" s="78"/>
      <c r="CN121" s="1538"/>
      <c r="CO121" s="1538"/>
      <c r="CP121" s="1538"/>
      <c r="CQ121" s="78"/>
      <c r="CR121" s="78"/>
      <c r="CS121" s="78"/>
      <c r="CT121" s="79"/>
      <c r="CU121" s="66"/>
      <c r="CV121" s="66"/>
      <c r="CW121" s="61"/>
      <c r="CX121" s="62"/>
      <c r="CY121" s="62"/>
      <c r="CZ121" s="62"/>
      <c r="DA121" s="62"/>
      <c r="DB121" s="62"/>
      <c r="DC121" s="62"/>
      <c r="DD121" s="62"/>
      <c r="DE121" s="63"/>
      <c r="DF121" s="42"/>
      <c r="DG121" s="43"/>
      <c r="DH121" s="9"/>
      <c r="DI121" s="9"/>
      <c r="DJ121" s="9"/>
      <c r="DK121" s="76"/>
      <c r="DL121" s="78"/>
      <c r="DM121" s="39"/>
      <c r="DN121" s="40"/>
      <c r="DO121" s="46"/>
      <c r="DP121" s="46"/>
      <c r="DQ121" s="46"/>
      <c r="DR121" s="46"/>
      <c r="DS121" s="46"/>
      <c r="DT121" s="47"/>
      <c r="DU121" s="9"/>
      <c r="DV121" s="9"/>
      <c r="DW121" s="9"/>
      <c r="DX121" s="9"/>
      <c r="DY121" s="9"/>
      <c r="DZ121" s="9"/>
      <c r="EA121" s="9"/>
      <c r="EB121" s="9"/>
      <c r="EC121" s="9"/>
      <c r="ED121" s="136"/>
    </row>
    <row r="122" spans="1:134" x14ac:dyDescent="0.15">
      <c r="A122" s="35"/>
      <c r="B122" s="36"/>
      <c r="C122" s="42"/>
      <c r="D122" s="1545" t="s">
        <v>163</v>
      </c>
      <c r="E122" s="1538"/>
      <c r="F122" s="1538"/>
      <c r="G122" s="1549"/>
      <c r="H122" s="43"/>
      <c r="I122" s="43"/>
      <c r="J122" s="43"/>
      <c r="K122" s="43"/>
      <c r="L122" s="9"/>
      <c r="M122" s="9"/>
      <c r="N122" s="9"/>
      <c r="O122" s="9"/>
      <c r="P122" s="9"/>
      <c r="Q122" s="9"/>
      <c r="R122" s="93"/>
      <c r="S122" s="117"/>
      <c r="T122" s="118" t="s">
        <v>164</v>
      </c>
      <c r="U122" s="117"/>
      <c r="V122" s="117"/>
      <c r="W122" s="117"/>
      <c r="X122" s="117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64"/>
      <c r="AM122" s="58"/>
      <c r="AN122" s="58"/>
      <c r="AO122" s="58"/>
      <c r="AP122" s="58"/>
      <c r="AQ122" s="58"/>
      <c r="AR122" s="58"/>
      <c r="AS122" s="58"/>
      <c r="AT122" s="58"/>
      <c r="AU122" s="1538"/>
      <c r="AV122" s="1538"/>
      <c r="AW122" s="1538"/>
      <c r="AX122" s="1538"/>
      <c r="AY122" s="153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95"/>
      <c r="BK122" s="78"/>
      <c r="BL122" s="78"/>
      <c r="BM122" s="78"/>
      <c r="BN122" s="78"/>
      <c r="BO122" s="78"/>
      <c r="BP122" s="78"/>
      <c r="BQ122" s="78"/>
      <c r="BR122" s="78"/>
      <c r="BS122" s="79"/>
      <c r="BT122" s="78"/>
      <c r="BU122" s="78"/>
      <c r="BV122" s="78"/>
      <c r="BW122" s="78"/>
      <c r="BX122" s="78"/>
      <c r="BY122" s="78"/>
      <c r="BZ122" s="78"/>
      <c r="CA122" s="78"/>
      <c r="CB122" s="114"/>
      <c r="CC122" s="115"/>
      <c r="CD122" s="1538"/>
      <c r="CE122" s="1538"/>
      <c r="CF122" s="1538"/>
      <c r="CG122" s="115"/>
      <c r="CH122" s="115"/>
      <c r="CI122" s="116"/>
      <c r="CJ122" s="78"/>
      <c r="CK122" s="78"/>
      <c r="CL122" s="78"/>
      <c r="CM122" s="78"/>
      <c r="CN122" s="78"/>
      <c r="CO122" s="78"/>
      <c r="CP122" s="78"/>
      <c r="CQ122" s="78"/>
      <c r="CR122" s="78"/>
      <c r="CS122" s="78"/>
      <c r="CT122" s="79"/>
      <c r="CU122" s="66"/>
      <c r="CV122" s="66"/>
      <c r="CW122" s="65"/>
      <c r="CX122" s="66"/>
      <c r="CY122" s="66"/>
      <c r="CZ122" s="66"/>
      <c r="DA122" s="66"/>
      <c r="DB122" s="66"/>
      <c r="DC122" s="66"/>
      <c r="DD122" s="66"/>
      <c r="DE122" s="67"/>
      <c r="DF122" s="42"/>
      <c r="DG122" s="43"/>
      <c r="DH122" s="9"/>
      <c r="DI122" s="9"/>
      <c r="DJ122" s="9"/>
      <c r="DK122" s="76"/>
      <c r="DL122" s="78"/>
      <c r="DM122" s="74"/>
      <c r="DN122" s="51"/>
      <c r="DO122" s="15"/>
      <c r="DP122" s="15"/>
      <c r="DQ122" s="15"/>
      <c r="DR122" s="15"/>
      <c r="DS122" s="15"/>
      <c r="DT122" s="75"/>
      <c r="DU122" s="9"/>
      <c r="DV122" s="9"/>
      <c r="DW122" s="9"/>
      <c r="DX122" s="9"/>
      <c r="DY122" s="9"/>
      <c r="DZ122" s="9"/>
      <c r="EA122" s="9"/>
      <c r="EB122" s="9"/>
      <c r="EC122" s="9"/>
      <c r="ED122" s="136"/>
    </row>
    <row r="123" spans="1:134" x14ac:dyDescent="0.15">
      <c r="A123" s="35"/>
      <c r="B123" s="36"/>
      <c r="C123" s="42"/>
      <c r="D123" s="1538"/>
      <c r="E123" s="1538"/>
      <c r="F123" s="1538"/>
      <c r="G123" s="1549"/>
      <c r="H123" s="43"/>
      <c r="I123" s="43"/>
      <c r="J123" s="43"/>
      <c r="K123" s="43"/>
      <c r="L123" s="9"/>
      <c r="M123" s="9"/>
      <c r="N123" s="9"/>
      <c r="O123" s="9"/>
      <c r="P123" s="9"/>
      <c r="Q123" s="9"/>
      <c r="R123" s="93"/>
      <c r="S123" s="117"/>
      <c r="T123" s="118"/>
      <c r="U123" s="117"/>
      <c r="V123" s="117"/>
      <c r="W123" s="117"/>
      <c r="X123" s="117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64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95"/>
      <c r="BK123" s="78"/>
      <c r="BL123" s="78"/>
      <c r="BM123" s="78"/>
      <c r="BN123" s="78"/>
      <c r="BO123" s="78"/>
      <c r="BP123" s="78"/>
      <c r="BQ123" s="78"/>
      <c r="BR123" s="78"/>
      <c r="BS123" s="79"/>
      <c r="BT123" s="78"/>
      <c r="BU123" s="78"/>
      <c r="BV123" s="78"/>
      <c r="BW123" s="78"/>
      <c r="BX123" s="78"/>
      <c r="BY123" s="78"/>
      <c r="BZ123" s="78"/>
      <c r="CA123" s="78"/>
      <c r="CB123" s="114"/>
      <c r="CC123" s="1550" t="s">
        <v>186</v>
      </c>
      <c r="CD123" s="1538"/>
      <c r="CE123" s="1538"/>
      <c r="CF123" s="1538"/>
      <c r="CG123" s="115"/>
      <c r="CH123" s="115"/>
      <c r="CI123" s="116"/>
      <c r="CJ123" s="119"/>
      <c r="CK123" s="120"/>
      <c r="CL123" s="120"/>
      <c r="CM123" s="120"/>
      <c r="CN123" s="120"/>
      <c r="CO123" s="120"/>
      <c r="CP123" s="120"/>
      <c r="CQ123" s="120"/>
      <c r="CR123" s="120"/>
      <c r="CS123" s="120"/>
      <c r="CT123" s="121"/>
      <c r="CU123" s="66"/>
      <c r="CV123" s="66"/>
      <c r="CW123" s="65"/>
      <c r="CX123" s="66"/>
      <c r="CY123" s="66"/>
      <c r="CZ123" s="66"/>
      <c r="DA123" s="66"/>
      <c r="DB123" s="66"/>
      <c r="DC123" s="66"/>
      <c r="DD123" s="66"/>
      <c r="DE123" s="67"/>
      <c r="DF123" s="42"/>
      <c r="DG123" s="43"/>
      <c r="DH123" s="9"/>
      <c r="DI123" s="9"/>
      <c r="DJ123" s="9"/>
      <c r="DK123" s="76"/>
      <c r="DL123" s="78"/>
      <c r="DM123" s="39"/>
      <c r="DN123" s="40"/>
      <c r="DO123" s="46"/>
      <c r="DP123" s="46"/>
      <c r="DQ123" s="46"/>
      <c r="DR123" s="46"/>
      <c r="DS123" s="46"/>
      <c r="DT123" s="47"/>
      <c r="DU123" s="9"/>
      <c r="DV123" s="9"/>
      <c r="DW123" s="9"/>
      <c r="DX123" s="9"/>
      <c r="DY123" s="9"/>
      <c r="DZ123" s="9"/>
      <c r="EA123" s="9"/>
      <c r="EB123" s="9"/>
      <c r="EC123" s="9"/>
      <c r="ED123" s="136"/>
    </row>
    <row r="124" spans="1:134" x14ac:dyDescent="0.15">
      <c r="A124" s="35"/>
      <c r="B124" s="36"/>
      <c r="C124" s="42"/>
      <c r="D124" s="43"/>
      <c r="E124" s="43"/>
      <c r="F124" s="43"/>
      <c r="G124" s="44"/>
      <c r="H124" s="43"/>
      <c r="I124" s="43"/>
      <c r="J124" s="43"/>
      <c r="K124" s="43"/>
      <c r="L124" s="9"/>
      <c r="M124" s="9"/>
      <c r="N124" s="9"/>
      <c r="O124" s="9"/>
      <c r="P124" s="9"/>
      <c r="Q124" s="9"/>
      <c r="R124" s="93"/>
      <c r="S124" s="117"/>
      <c r="T124" s="117"/>
      <c r="U124" s="117"/>
      <c r="V124" s="117"/>
      <c r="W124" s="117"/>
      <c r="X124" s="117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64"/>
      <c r="AM124" s="58"/>
      <c r="AN124" s="58"/>
      <c r="AO124" s="58"/>
      <c r="AP124" s="58"/>
      <c r="AQ124" s="58"/>
      <c r="AR124" s="58"/>
      <c r="AS124" s="122"/>
      <c r="AT124" s="122"/>
      <c r="AU124" s="122"/>
      <c r="AV124" s="122"/>
      <c r="AW124" s="122"/>
      <c r="AX124" s="122"/>
      <c r="AY124" s="122"/>
      <c r="AZ124" s="122"/>
      <c r="BA124" s="122"/>
      <c r="BB124" s="122"/>
      <c r="BC124" s="122"/>
      <c r="BD124" s="122"/>
      <c r="BE124" s="122"/>
      <c r="BF124" s="122"/>
      <c r="BG124" s="122"/>
      <c r="BH124" s="122"/>
      <c r="BI124" s="122"/>
      <c r="BJ124" s="97"/>
      <c r="BK124" s="78"/>
      <c r="BL124" s="81"/>
      <c r="BM124" s="78"/>
      <c r="BN124" s="78"/>
      <c r="BO124" s="78"/>
      <c r="BP124" s="78"/>
      <c r="BQ124" s="78"/>
      <c r="BR124" s="78"/>
      <c r="BS124" s="79"/>
      <c r="BT124" s="78"/>
      <c r="BU124" s="78"/>
      <c r="BV124" s="81"/>
      <c r="BW124" s="78"/>
      <c r="BX124" s="78"/>
      <c r="BY124" s="78"/>
      <c r="BZ124" s="78"/>
      <c r="CA124" s="78"/>
      <c r="CB124" s="114"/>
      <c r="CC124" s="1538"/>
      <c r="CD124" s="1538"/>
      <c r="CE124" s="1538"/>
      <c r="CF124" s="1538"/>
      <c r="CG124" s="115"/>
      <c r="CH124" s="115"/>
      <c r="CI124" s="116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4"/>
      <c r="CU124" s="66"/>
      <c r="CV124" s="66"/>
      <c r="CW124" s="65"/>
      <c r="CX124" s="1537" t="s">
        <v>111</v>
      </c>
      <c r="CY124" s="1538"/>
      <c r="CZ124" s="1538"/>
      <c r="DA124" s="1538"/>
      <c r="DB124" s="1538"/>
      <c r="DC124" s="66"/>
      <c r="DD124" s="66"/>
      <c r="DE124" s="67"/>
      <c r="DF124" s="42"/>
      <c r="DG124" s="43"/>
      <c r="DH124" s="9"/>
      <c r="DI124" s="9"/>
      <c r="DJ124" s="9"/>
      <c r="DK124" s="76"/>
      <c r="DL124" s="78"/>
      <c r="DM124" s="74"/>
      <c r="DN124" s="51"/>
      <c r="DO124" s="15"/>
      <c r="DP124" s="15"/>
      <c r="DQ124" s="15"/>
      <c r="DR124" s="15"/>
      <c r="DS124" s="15"/>
      <c r="DT124" s="75"/>
      <c r="DU124" s="9"/>
      <c r="DV124" s="9"/>
      <c r="DW124" s="9"/>
      <c r="DX124" s="9"/>
      <c r="DY124" s="9"/>
      <c r="DZ124" s="9"/>
      <c r="EA124" s="9"/>
      <c r="EB124" s="9"/>
      <c r="EC124" s="9"/>
      <c r="ED124" s="136"/>
    </row>
    <row r="125" spans="1:134" x14ac:dyDescent="0.15">
      <c r="A125" s="35"/>
      <c r="B125" s="36"/>
      <c r="C125" s="42"/>
      <c r="D125" s="43"/>
      <c r="E125" s="43"/>
      <c r="F125" s="43"/>
      <c r="G125" s="44"/>
      <c r="H125" s="43"/>
      <c r="I125" s="43"/>
      <c r="J125" s="43"/>
      <c r="K125" s="43"/>
      <c r="L125" s="9"/>
      <c r="M125" s="9"/>
      <c r="N125" s="9"/>
      <c r="O125" s="9"/>
      <c r="P125" s="9"/>
      <c r="Q125" s="9"/>
      <c r="R125" s="9"/>
      <c r="S125" s="39"/>
      <c r="T125" s="40"/>
      <c r="U125" s="40"/>
      <c r="V125" s="40"/>
      <c r="W125" s="40"/>
      <c r="X125" s="40"/>
      <c r="Y125" s="40"/>
      <c r="Z125" s="41"/>
      <c r="AA125" s="53"/>
      <c r="AB125" s="53"/>
      <c r="AC125" s="1539" t="s">
        <v>165</v>
      </c>
      <c r="AD125" s="1538"/>
      <c r="AE125" s="1538"/>
      <c r="AF125" s="1538"/>
      <c r="AG125" s="1538"/>
      <c r="AH125" s="1538"/>
      <c r="AI125" s="53"/>
      <c r="AJ125" s="53"/>
      <c r="AK125" s="53"/>
      <c r="AL125" s="64"/>
      <c r="AM125" s="58"/>
      <c r="AN125" s="58"/>
      <c r="AO125" s="58"/>
      <c r="AP125" s="58"/>
      <c r="AQ125" s="58"/>
      <c r="AR125" s="95"/>
      <c r="AS125" s="43"/>
      <c r="AT125" s="43"/>
      <c r="AU125" s="43"/>
      <c r="AV125" s="43"/>
      <c r="AW125" s="41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7"/>
      <c r="BK125" s="78"/>
      <c r="BL125" s="78"/>
      <c r="BM125" s="78"/>
      <c r="BN125" s="78"/>
      <c r="BO125" s="78"/>
      <c r="BP125" s="78"/>
      <c r="BQ125" s="78"/>
      <c r="BR125" s="78"/>
      <c r="BS125" s="79"/>
      <c r="BT125" s="78"/>
      <c r="BU125" s="78"/>
      <c r="BV125" s="78"/>
      <c r="BW125" s="78"/>
      <c r="BX125" s="78"/>
      <c r="BY125" s="78"/>
      <c r="BZ125" s="78"/>
      <c r="CA125" s="78"/>
      <c r="CB125" s="123"/>
      <c r="CC125" s="124"/>
      <c r="CD125" s="124"/>
      <c r="CE125" s="124"/>
      <c r="CF125" s="124"/>
      <c r="CG125" s="124"/>
      <c r="CH125" s="124"/>
      <c r="CI125" s="125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4"/>
      <c r="CU125" s="66"/>
      <c r="CV125" s="66"/>
      <c r="CW125" s="65"/>
      <c r="CX125" s="1538"/>
      <c r="CY125" s="1538"/>
      <c r="CZ125" s="1538"/>
      <c r="DA125" s="1538"/>
      <c r="DB125" s="1538"/>
      <c r="DC125" s="66"/>
      <c r="DD125" s="66"/>
      <c r="DE125" s="67"/>
      <c r="DF125" s="42"/>
      <c r="DG125" s="43"/>
      <c r="DH125" s="9"/>
      <c r="DI125" s="9"/>
      <c r="DJ125" s="9"/>
      <c r="DK125" s="76"/>
      <c r="DL125" s="78"/>
      <c r="DM125" s="70"/>
      <c r="DN125" s="71"/>
      <c r="DO125" s="71"/>
      <c r="DP125" s="71"/>
      <c r="DQ125" s="71"/>
      <c r="DR125" s="70"/>
      <c r="DS125" s="71"/>
      <c r="DT125" s="72"/>
      <c r="DU125" s="9"/>
      <c r="DV125" s="9"/>
      <c r="DW125" s="9"/>
      <c r="DX125" s="9"/>
      <c r="DY125" s="9"/>
      <c r="DZ125" s="9"/>
      <c r="EA125" s="9"/>
      <c r="EB125" s="9"/>
      <c r="EC125" s="9"/>
      <c r="ED125" s="136"/>
    </row>
    <row r="126" spans="1:134" x14ac:dyDescent="0.15">
      <c r="A126" s="35"/>
      <c r="B126" s="36"/>
      <c r="C126" s="42"/>
      <c r="D126" s="43"/>
      <c r="E126" s="43"/>
      <c r="F126" s="43"/>
      <c r="G126" s="44"/>
      <c r="H126" s="43"/>
      <c r="I126" s="43"/>
      <c r="J126" s="43"/>
      <c r="K126" s="43"/>
      <c r="L126" s="9"/>
      <c r="M126" s="9"/>
      <c r="N126" s="9"/>
      <c r="O126" s="9"/>
      <c r="P126" s="9"/>
      <c r="Q126" s="9"/>
      <c r="R126" s="9"/>
      <c r="S126" s="42"/>
      <c r="T126" s="43"/>
      <c r="U126" s="43"/>
      <c r="V126" s="43"/>
      <c r="W126" s="43"/>
      <c r="X126" s="43"/>
      <c r="Y126" s="43"/>
      <c r="Z126" s="44"/>
      <c r="AA126" s="53"/>
      <c r="AB126" s="53"/>
      <c r="AC126" s="1538"/>
      <c r="AD126" s="1538"/>
      <c r="AE126" s="1538"/>
      <c r="AF126" s="1538"/>
      <c r="AG126" s="1538"/>
      <c r="AH126" s="1538"/>
      <c r="AI126" s="53"/>
      <c r="AJ126" s="53"/>
      <c r="AK126" s="53"/>
      <c r="AL126" s="64"/>
      <c r="AM126" s="58"/>
      <c r="AN126" s="58"/>
      <c r="AO126" s="58"/>
      <c r="AP126" s="58"/>
      <c r="AQ126" s="58"/>
      <c r="AR126" s="95"/>
      <c r="AS126" s="43"/>
      <c r="AT126" s="43"/>
      <c r="AU126" s="43"/>
      <c r="AV126" s="43"/>
      <c r="AW126" s="44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60"/>
      <c r="BK126" s="78"/>
      <c r="BL126" s="92" t="s">
        <v>166</v>
      </c>
      <c r="BM126" s="78"/>
      <c r="BN126" s="78"/>
      <c r="BO126" s="78"/>
      <c r="BP126" s="78"/>
      <c r="BQ126" s="78"/>
      <c r="BR126" s="78"/>
      <c r="BS126" s="79"/>
      <c r="BT126" s="78"/>
      <c r="BU126" s="78"/>
      <c r="BV126" s="1540" t="s">
        <v>167</v>
      </c>
      <c r="BW126" s="1538"/>
      <c r="BX126" s="1538"/>
      <c r="BY126" s="1538"/>
      <c r="BZ126" s="1439"/>
      <c r="CA126" s="78"/>
      <c r="CB126" s="39"/>
      <c r="CC126" s="40"/>
      <c r="CD126" s="40"/>
      <c r="CE126" s="40"/>
      <c r="CF126" s="40"/>
      <c r="CG126" s="40"/>
      <c r="CH126" s="40"/>
      <c r="CI126" s="41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4"/>
      <c r="CU126" s="66"/>
      <c r="CV126" s="66"/>
      <c r="CW126" s="65"/>
      <c r="CX126" s="66"/>
      <c r="CY126" s="66"/>
      <c r="CZ126" s="66"/>
      <c r="DA126" s="66"/>
      <c r="DB126" s="66"/>
      <c r="DC126" s="66"/>
      <c r="DD126" s="66"/>
      <c r="DE126" s="67"/>
      <c r="DF126" s="42"/>
      <c r="DG126" s="43"/>
      <c r="DH126" s="9"/>
      <c r="DI126" s="9"/>
      <c r="DJ126" s="9"/>
      <c r="DK126" s="76"/>
      <c r="DL126" s="78"/>
      <c r="DM126" s="76"/>
      <c r="DN126" s="265" t="s">
        <v>122</v>
      </c>
      <c r="DO126" s="78"/>
      <c r="DP126" s="78"/>
      <c r="DQ126" s="78"/>
      <c r="DR126" s="274" t="s">
        <v>402</v>
      </c>
      <c r="DS126" s="78"/>
      <c r="DT126" s="79"/>
      <c r="DU126" s="9"/>
      <c r="DV126" s="9"/>
      <c r="DW126" s="9"/>
      <c r="DX126" s="9"/>
      <c r="DY126" s="9"/>
      <c r="DZ126" s="9"/>
      <c r="EA126" s="9"/>
      <c r="EB126" s="9"/>
      <c r="EC126" s="9"/>
      <c r="ED126" s="136"/>
    </row>
    <row r="127" spans="1:134" x14ac:dyDescent="0.15">
      <c r="A127" s="35"/>
      <c r="B127" s="36"/>
      <c r="C127" s="74"/>
      <c r="D127" s="51"/>
      <c r="E127" s="51"/>
      <c r="F127" s="51"/>
      <c r="G127" s="52"/>
      <c r="H127" s="43"/>
      <c r="I127" s="43"/>
      <c r="J127" s="43"/>
      <c r="K127" s="43"/>
      <c r="L127" s="9"/>
      <c r="M127" s="9"/>
      <c r="N127" s="9"/>
      <c r="O127" s="9"/>
      <c r="P127" s="9"/>
      <c r="Q127" s="9"/>
      <c r="R127" s="9"/>
      <c r="S127" s="42"/>
      <c r="T127" s="43"/>
      <c r="U127" s="43"/>
      <c r="V127" s="43"/>
      <c r="W127" s="43"/>
      <c r="X127" s="43"/>
      <c r="Y127" s="43"/>
      <c r="Z127" s="44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64"/>
      <c r="AM127" s="58"/>
      <c r="AN127" s="58"/>
      <c r="AO127" s="58"/>
      <c r="AP127" s="122"/>
      <c r="AQ127" s="122"/>
      <c r="AR127" s="97"/>
      <c r="AS127" s="43"/>
      <c r="AT127" s="43"/>
      <c r="AU127" s="43"/>
      <c r="AV127" s="43"/>
      <c r="AW127" s="44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60"/>
      <c r="BK127" s="78"/>
      <c r="BL127" s="78"/>
      <c r="BM127" s="78"/>
      <c r="BN127" s="78"/>
      <c r="BO127" s="78"/>
      <c r="BP127" s="78"/>
      <c r="BQ127" s="78"/>
      <c r="BR127" s="78"/>
      <c r="BS127" s="79"/>
      <c r="BT127" s="78"/>
      <c r="BU127" s="78"/>
      <c r="BV127" s="1538"/>
      <c r="BW127" s="1538"/>
      <c r="BX127" s="1538"/>
      <c r="BY127" s="1538"/>
      <c r="BZ127" s="1439"/>
      <c r="CA127" s="78"/>
      <c r="CB127" s="42"/>
      <c r="CC127" s="43"/>
      <c r="CD127" s="43"/>
      <c r="CE127" s="43"/>
      <c r="CF127" s="43"/>
      <c r="CG127" s="43"/>
      <c r="CH127" s="43"/>
      <c r="CI127" s="44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4"/>
      <c r="CU127" s="66"/>
      <c r="CV127" s="66"/>
      <c r="CW127" s="86"/>
      <c r="CX127" s="87"/>
      <c r="CY127" s="87"/>
      <c r="CZ127" s="87"/>
      <c r="DA127" s="87"/>
      <c r="DB127" s="87"/>
      <c r="DC127" s="87"/>
      <c r="DD127" s="87"/>
      <c r="DE127" s="88"/>
      <c r="DF127" s="42"/>
      <c r="DG127" s="43"/>
      <c r="DH127" s="9"/>
      <c r="DI127" s="9"/>
      <c r="DJ127" s="9"/>
      <c r="DK127" s="76"/>
      <c r="DL127" s="78"/>
      <c r="DM127" s="82"/>
      <c r="DN127" s="83"/>
      <c r="DO127" s="83"/>
      <c r="DP127" s="83"/>
      <c r="DQ127" s="83"/>
      <c r="DR127" s="82"/>
      <c r="DS127" s="83"/>
      <c r="DT127" s="85"/>
      <c r="DU127" s="9"/>
      <c r="DV127" s="9"/>
      <c r="DW127" s="9"/>
      <c r="DX127" s="9"/>
      <c r="DY127" s="9"/>
      <c r="DZ127" s="9"/>
      <c r="EA127" s="9"/>
      <c r="EB127" s="9"/>
      <c r="EC127" s="9"/>
      <c r="ED127" s="136"/>
    </row>
    <row r="128" spans="1:134" x14ac:dyDescent="0.15">
      <c r="A128" s="35"/>
      <c r="B128" s="36"/>
      <c r="C128" s="36"/>
      <c r="D128" s="36"/>
      <c r="E128" s="37"/>
      <c r="F128" s="43"/>
      <c r="G128" s="43"/>
      <c r="H128" s="43"/>
      <c r="I128" s="43"/>
      <c r="J128" s="43"/>
      <c r="K128" s="43"/>
      <c r="L128" s="9"/>
      <c r="M128" s="9"/>
      <c r="N128" s="9"/>
      <c r="O128" s="9"/>
      <c r="P128" s="9"/>
      <c r="Q128" s="9"/>
      <c r="R128" s="9"/>
      <c r="S128" s="1541" t="s">
        <v>168</v>
      </c>
      <c r="T128" s="1538"/>
      <c r="U128" s="1538"/>
      <c r="V128" s="1538"/>
      <c r="W128" s="1538"/>
      <c r="X128" s="1538"/>
      <c r="Y128" s="1538"/>
      <c r="Z128" s="1542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64"/>
      <c r="AM128" s="58"/>
      <c r="AN128" s="58"/>
      <c r="AO128" s="95"/>
      <c r="AP128" s="43"/>
      <c r="AQ128" s="43"/>
      <c r="AR128" s="43"/>
      <c r="AS128" s="43"/>
      <c r="AT128" s="43"/>
      <c r="AU128" s="43"/>
      <c r="AV128" s="43"/>
      <c r="AW128" s="44"/>
      <c r="AX128" s="59"/>
      <c r="AY128" s="59"/>
      <c r="AZ128" s="59"/>
      <c r="BA128" s="1544" t="s">
        <v>173</v>
      </c>
      <c r="BB128" s="1538"/>
      <c r="BC128" s="1538"/>
      <c r="BD128" s="1538"/>
      <c r="BE128" s="1538"/>
      <c r="BF128" s="1538"/>
      <c r="BG128" s="1439"/>
      <c r="BH128" s="59"/>
      <c r="BI128" s="59"/>
      <c r="BJ128" s="60"/>
      <c r="BK128" s="78"/>
      <c r="BL128" s="78"/>
      <c r="BM128" s="78"/>
      <c r="BN128" s="78"/>
      <c r="BO128" s="78"/>
      <c r="BP128" s="78"/>
      <c r="BQ128" s="78"/>
      <c r="BR128" s="78"/>
      <c r="BS128" s="79"/>
      <c r="BT128" s="78"/>
      <c r="BU128" s="78"/>
      <c r="BV128" s="78"/>
      <c r="BW128" s="78"/>
      <c r="BX128" s="78"/>
      <c r="BY128" s="78"/>
      <c r="BZ128" s="78"/>
      <c r="CA128" s="78"/>
      <c r="CB128" s="42"/>
      <c r="CC128" s="43"/>
      <c r="CD128" s="43"/>
      <c r="CE128" s="43"/>
      <c r="CF128" s="43"/>
      <c r="CG128" s="43"/>
      <c r="CH128" s="43"/>
      <c r="CI128" s="44"/>
      <c r="CJ128" s="43"/>
      <c r="CK128" s="43"/>
      <c r="CL128" s="43"/>
      <c r="CM128" s="101" t="s">
        <v>174</v>
      </c>
      <c r="CN128" s="126"/>
      <c r="CO128" s="43"/>
      <c r="CP128" s="43"/>
      <c r="CQ128" s="43"/>
      <c r="CR128" s="43"/>
      <c r="CS128" s="43"/>
      <c r="CT128" s="44"/>
      <c r="CU128" s="66"/>
      <c r="CV128" s="66"/>
      <c r="CW128" s="66"/>
      <c r="CX128" s="66"/>
      <c r="CY128" s="66"/>
      <c r="CZ128" s="66"/>
      <c r="DA128" s="66"/>
      <c r="DB128" s="66"/>
      <c r="DC128" s="66"/>
      <c r="DD128" s="66"/>
      <c r="DE128" s="67"/>
      <c r="DF128" s="42"/>
      <c r="DG128" s="43"/>
      <c r="DH128" s="9"/>
      <c r="DI128" s="9"/>
      <c r="DJ128" s="9"/>
      <c r="DK128" s="76"/>
      <c r="DL128" s="78"/>
      <c r="DM128" s="70"/>
      <c r="DN128" s="71"/>
      <c r="DO128" s="71"/>
      <c r="DP128" s="71"/>
      <c r="DQ128" s="71"/>
      <c r="DR128" s="70"/>
      <c r="DS128" s="71"/>
      <c r="DT128" s="72"/>
      <c r="DU128" s="9"/>
      <c r="DV128" s="9"/>
      <c r="DW128" s="9"/>
      <c r="DX128" s="9"/>
      <c r="DY128" s="9"/>
      <c r="DZ128" s="9"/>
      <c r="EA128" s="9"/>
      <c r="EB128" s="9"/>
      <c r="EC128" s="9"/>
      <c r="ED128" s="136"/>
    </row>
    <row r="129" spans="1:134" x14ac:dyDescent="0.15">
      <c r="A129" s="35"/>
      <c r="B129" s="36"/>
      <c r="C129" s="36"/>
      <c r="D129" s="36"/>
      <c r="E129" s="37"/>
      <c r="F129" s="43"/>
      <c r="G129" s="43"/>
      <c r="H129" s="43"/>
      <c r="I129" s="43"/>
      <c r="J129" s="43"/>
      <c r="K129" s="43"/>
      <c r="L129" s="9"/>
      <c r="M129" s="9"/>
      <c r="N129" s="9"/>
      <c r="O129" s="9"/>
      <c r="P129" s="9"/>
      <c r="Q129" s="9"/>
      <c r="R129" s="9"/>
      <c r="S129" s="1543"/>
      <c r="T129" s="1538"/>
      <c r="U129" s="1538"/>
      <c r="V129" s="1538"/>
      <c r="W129" s="1538"/>
      <c r="X129" s="1538"/>
      <c r="Y129" s="1538"/>
      <c r="Z129" s="1542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64"/>
      <c r="AM129" s="58"/>
      <c r="AN129" s="58"/>
      <c r="AO129" s="95"/>
      <c r="AP129" s="43"/>
      <c r="AQ129" s="43"/>
      <c r="AR129" s="1545" t="s">
        <v>146</v>
      </c>
      <c r="AS129" s="1538"/>
      <c r="AT129" s="1538"/>
      <c r="AU129" s="1538"/>
      <c r="AV129" s="43"/>
      <c r="AW129" s="44"/>
      <c r="AX129" s="59"/>
      <c r="AY129" s="59"/>
      <c r="AZ129" s="59"/>
      <c r="BA129" s="1538"/>
      <c r="BB129" s="1538"/>
      <c r="BC129" s="1538"/>
      <c r="BD129" s="1538"/>
      <c r="BE129" s="1538"/>
      <c r="BF129" s="1538"/>
      <c r="BG129" s="1439"/>
      <c r="BH129" s="59"/>
      <c r="BI129" s="59"/>
      <c r="BJ129" s="60"/>
      <c r="BK129" s="78"/>
      <c r="BL129" s="78"/>
      <c r="BM129" s="78"/>
      <c r="BN129" s="78"/>
      <c r="BO129" s="78"/>
      <c r="BP129" s="78"/>
      <c r="BQ129" s="78"/>
      <c r="BR129" s="78"/>
      <c r="BS129" s="79"/>
      <c r="BT129" s="78"/>
      <c r="BU129" s="78"/>
      <c r="BV129" s="78"/>
      <c r="BW129" s="78"/>
      <c r="BX129" s="78"/>
      <c r="BY129" s="78"/>
      <c r="BZ129" s="78"/>
      <c r="CA129" s="78"/>
      <c r="CB129" s="42"/>
      <c r="CC129" s="43"/>
      <c r="CD129" s="68" t="s">
        <v>175</v>
      </c>
      <c r="CE129" s="43"/>
      <c r="CF129" s="43"/>
      <c r="CG129" s="43"/>
      <c r="CH129" s="43"/>
      <c r="CI129" s="44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4"/>
      <c r="CU129" s="66"/>
      <c r="CV129" s="66"/>
      <c r="CW129" s="66"/>
      <c r="CX129" s="66"/>
      <c r="CY129" s="66"/>
      <c r="CZ129" s="66"/>
      <c r="DA129" s="66"/>
      <c r="DB129" s="66"/>
      <c r="DC129" s="66"/>
      <c r="DD129" s="66"/>
      <c r="DE129" s="67"/>
      <c r="DF129" s="42"/>
      <c r="DG129" s="43"/>
      <c r="DH129" s="9"/>
      <c r="DI129" s="9"/>
      <c r="DJ129" s="9"/>
      <c r="DK129" s="76"/>
      <c r="DL129" s="78"/>
      <c r="DM129" s="76"/>
      <c r="DN129" s="265" t="s">
        <v>122</v>
      </c>
      <c r="DO129" s="78"/>
      <c r="DP129" s="78"/>
      <c r="DQ129" s="78"/>
      <c r="DR129" s="274" t="s">
        <v>402</v>
      </c>
      <c r="DS129" s="78"/>
      <c r="DT129" s="79"/>
      <c r="DU129" s="9"/>
      <c r="DV129" s="9"/>
      <c r="DW129" s="9"/>
      <c r="DX129" s="9"/>
      <c r="DY129" s="9"/>
      <c r="DZ129" s="9"/>
      <c r="EA129" s="9"/>
      <c r="EB129" s="9"/>
      <c r="EC129" s="9"/>
      <c r="ED129" s="136"/>
    </row>
    <row r="130" spans="1:134" x14ac:dyDescent="0.15">
      <c r="A130" s="35"/>
      <c r="B130" s="36"/>
      <c r="C130" s="36"/>
      <c r="D130" s="36"/>
      <c r="E130" s="37"/>
      <c r="F130" s="43"/>
      <c r="G130" s="43"/>
      <c r="H130" s="43"/>
      <c r="I130" s="43"/>
      <c r="J130" s="43"/>
      <c r="K130" s="43"/>
      <c r="L130" s="9"/>
      <c r="M130" s="9"/>
      <c r="N130" s="9"/>
      <c r="O130" s="9"/>
      <c r="P130" s="9"/>
      <c r="Q130" s="9"/>
      <c r="R130" s="9"/>
      <c r="S130" s="42"/>
      <c r="T130" s="43"/>
      <c r="U130" s="43"/>
      <c r="V130" s="43"/>
      <c r="W130" s="43"/>
      <c r="X130" s="43"/>
      <c r="Y130" s="43"/>
      <c r="Z130" s="44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64"/>
      <c r="AM130" s="58"/>
      <c r="AN130" s="58"/>
      <c r="AO130" s="95"/>
      <c r="AP130" s="43"/>
      <c r="AQ130" s="43"/>
      <c r="AR130" s="1538"/>
      <c r="AS130" s="1538"/>
      <c r="AT130" s="1538"/>
      <c r="AU130" s="1538"/>
      <c r="AV130" s="43"/>
      <c r="AW130" s="44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60"/>
      <c r="BK130" s="78"/>
      <c r="BL130" s="78"/>
      <c r="BM130" s="78"/>
      <c r="BN130" s="78"/>
      <c r="BO130" s="78"/>
      <c r="BP130" s="78"/>
      <c r="BQ130" s="78"/>
      <c r="BR130" s="78"/>
      <c r="BS130" s="79"/>
      <c r="BT130" s="78"/>
      <c r="BU130" s="78"/>
      <c r="BV130" s="78"/>
      <c r="BW130" s="78"/>
      <c r="BX130" s="78"/>
      <c r="BY130" s="78"/>
      <c r="BZ130" s="78"/>
      <c r="CA130" s="78"/>
      <c r="CB130" s="42"/>
      <c r="CC130" s="43"/>
      <c r="CD130" s="43"/>
      <c r="CE130" s="43"/>
      <c r="CF130" s="43"/>
      <c r="CG130" s="43"/>
      <c r="CH130" s="43"/>
      <c r="CI130" s="44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4"/>
      <c r="CU130" s="1546" t="s">
        <v>176</v>
      </c>
      <c r="CV130" s="1538"/>
      <c r="CW130" s="1538"/>
      <c r="CX130" s="1538"/>
      <c r="CY130" s="1538"/>
      <c r="CZ130" s="1538"/>
      <c r="DA130" s="1538"/>
      <c r="DB130" s="1538"/>
      <c r="DC130" s="66"/>
      <c r="DD130" s="66"/>
      <c r="DE130" s="67"/>
      <c r="DF130" s="42"/>
      <c r="DG130" s="43"/>
      <c r="DH130" s="9"/>
      <c r="DI130" s="9"/>
      <c r="DJ130" s="9"/>
      <c r="DK130" s="76"/>
      <c r="DL130" s="78"/>
      <c r="DM130" s="82"/>
      <c r="DN130" s="83"/>
      <c r="DO130" s="83"/>
      <c r="DP130" s="83"/>
      <c r="DQ130" s="83"/>
      <c r="DR130" s="82"/>
      <c r="DS130" s="83"/>
      <c r="DT130" s="85"/>
      <c r="DU130" s="9"/>
      <c r="DV130" s="9"/>
      <c r="DW130" s="9"/>
      <c r="DX130" s="9"/>
      <c r="DY130" s="9"/>
      <c r="DZ130" s="9"/>
      <c r="EA130" s="9"/>
      <c r="EB130" s="9"/>
      <c r="EC130" s="9"/>
      <c r="ED130" s="136"/>
    </row>
    <row r="131" spans="1:134" x14ac:dyDescent="0.15">
      <c r="A131" s="35"/>
      <c r="B131" s="36"/>
      <c r="C131" s="36"/>
      <c r="D131" s="36"/>
      <c r="E131" s="37"/>
      <c r="F131" s="43"/>
      <c r="G131" s="43"/>
      <c r="H131" s="43"/>
      <c r="I131" s="43"/>
      <c r="J131" s="43"/>
      <c r="K131" s="43"/>
      <c r="L131" s="9"/>
      <c r="M131" s="9"/>
      <c r="N131" s="9"/>
      <c r="O131" s="9"/>
      <c r="P131" s="9"/>
      <c r="Q131" s="9"/>
      <c r="R131" s="9"/>
      <c r="S131" s="42"/>
      <c r="T131" s="43"/>
      <c r="U131" s="43"/>
      <c r="V131" s="43"/>
      <c r="W131" s="43"/>
      <c r="X131" s="43"/>
      <c r="Y131" s="43"/>
      <c r="Z131" s="44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8"/>
      <c r="AN131" s="58"/>
      <c r="AO131" s="95"/>
      <c r="AP131" s="43"/>
      <c r="AQ131" s="43"/>
      <c r="AR131" s="43"/>
      <c r="AS131" s="43"/>
      <c r="AT131" s="43"/>
      <c r="AU131" s="43"/>
      <c r="AV131" s="43"/>
      <c r="AW131" s="44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60"/>
      <c r="BK131" s="78"/>
      <c r="BL131" s="78"/>
      <c r="BM131" s="78"/>
      <c r="BN131" s="78"/>
      <c r="BO131" s="78"/>
      <c r="BP131" s="78"/>
      <c r="BQ131" s="78"/>
      <c r="BR131" s="78"/>
      <c r="BS131" s="79"/>
      <c r="BT131" s="78"/>
      <c r="BU131" s="78"/>
      <c r="BV131" s="78"/>
      <c r="BW131" s="78"/>
      <c r="BX131" s="78"/>
      <c r="BY131" s="78"/>
      <c r="BZ131" s="78"/>
      <c r="CA131" s="78"/>
      <c r="CB131" s="42"/>
      <c r="CC131" s="43"/>
      <c r="CD131" s="43"/>
      <c r="CE131" s="43"/>
      <c r="CF131" s="43"/>
      <c r="CG131" s="43"/>
      <c r="CH131" s="43"/>
      <c r="CI131" s="44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4"/>
      <c r="CU131" s="1543"/>
      <c r="CV131" s="1538"/>
      <c r="CW131" s="1538"/>
      <c r="CX131" s="1538"/>
      <c r="CY131" s="1538"/>
      <c r="CZ131" s="1538"/>
      <c r="DA131" s="1538"/>
      <c r="DB131" s="1538"/>
      <c r="DC131" s="66"/>
      <c r="DD131" s="66"/>
      <c r="DE131" s="67"/>
      <c r="DF131" s="42"/>
      <c r="DG131" s="43"/>
      <c r="DH131" s="9"/>
      <c r="DI131" s="9"/>
      <c r="DJ131" s="9"/>
      <c r="DK131" s="76"/>
      <c r="DL131" s="78"/>
      <c r="DM131" s="264"/>
      <c r="DN131" s="263"/>
      <c r="DO131" s="262"/>
      <c r="DP131" s="262"/>
      <c r="DQ131" s="262"/>
      <c r="DR131" s="262"/>
      <c r="DS131" s="262"/>
      <c r="DT131" s="258"/>
      <c r="DU131" s="9"/>
      <c r="DV131" s="9"/>
      <c r="DW131" s="9"/>
      <c r="DX131" s="9"/>
      <c r="DY131" s="9"/>
      <c r="DZ131" s="9"/>
      <c r="EA131" s="9"/>
      <c r="EB131" s="9"/>
      <c r="EC131" s="9"/>
      <c r="ED131" s="136"/>
    </row>
    <row r="132" spans="1:134" x14ac:dyDescent="0.15">
      <c r="A132" s="35"/>
      <c r="B132" s="36"/>
      <c r="C132" s="36"/>
      <c r="D132" s="38"/>
      <c r="E132" s="49"/>
      <c r="F132" s="43"/>
      <c r="G132" s="43"/>
      <c r="H132" s="43"/>
      <c r="I132" s="43"/>
      <c r="J132" s="43"/>
      <c r="K132" s="43"/>
      <c r="L132" s="9"/>
      <c r="M132" s="9"/>
      <c r="N132" s="9"/>
      <c r="O132" s="9"/>
      <c r="P132" s="9"/>
      <c r="Q132" s="9"/>
      <c r="R132" s="9"/>
      <c r="S132" s="74"/>
      <c r="T132" s="51"/>
      <c r="U132" s="51"/>
      <c r="V132" s="51"/>
      <c r="W132" s="51"/>
      <c r="X132" s="51"/>
      <c r="Y132" s="51"/>
      <c r="Z132" s="52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22"/>
      <c r="AN132" s="122"/>
      <c r="AO132" s="97"/>
      <c r="AP132" s="51"/>
      <c r="AQ132" s="51"/>
      <c r="AR132" s="51"/>
      <c r="AS132" s="51"/>
      <c r="AT132" s="51"/>
      <c r="AU132" s="51"/>
      <c r="AV132" s="51"/>
      <c r="AW132" s="52"/>
      <c r="AX132" s="90"/>
      <c r="AY132" s="90"/>
      <c r="AZ132" s="90"/>
      <c r="BA132" s="90"/>
      <c r="BB132" s="90"/>
      <c r="BC132" s="90"/>
      <c r="BD132" s="90"/>
      <c r="BE132" s="90"/>
      <c r="BF132" s="90"/>
      <c r="BG132" s="90"/>
      <c r="BH132" s="90"/>
      <c r="BI132" s="90"/>
      <c r="BJ132" s="91"/>
      <c r="BK132" s="83"/>
      <c r="BL132" s="83"/>
      <c r="BM132" s="83"/>
      <c r="BN132" s="83"/>
      <c r="BO132" s="83"/>
      <c r="BP132" s="83"/>
      <c r="BQ132" s="83"/>
      <c r="BR132" s="83"/>
      <c r="BS132" s="85"/>
      <c r="BT132" s="83"/>
      <c r="BU132" s="83"/>
      <c r="BV132" s="83"/>
      <c r="BW132" s="83"/>
      <c r="BX132" s="83"/>
      <c r="BY132" s="83"/>
      <c r="BZ132" s="83"/>
      <c r="CA132" s="83"/>
      <c r="CB132" s="74"/>
      <c r="CC132" s="51"/>
      <c r="CD132" s="51"/>
      <c r="CE132" s="51"/>
      <c r="CF132" s="51"/>
      <c r="CG132" s="51"/>
      <c r="CH132" s="51"/>
      <c r="CI132" s="52"/>
      <c r="CJ132" s="42"/>
      <c r="CK132" s="43"/>
      <c r="CL132" s="43"/>
      <c r="CM132" s="43"/>
      <c r="CN132" s="43"/>
      <c r="CO132" s="43"/>
      <c r="CP132" s="43"/>
      <c r="CQ132" s="43"/>
      <c r="CR132" s="43"/>
      <c r="CS132" s="43"/>
      <c r="CT132" s="44"/>
      <c r="CU132" s="128"/>
      <c r="CV132" s="128"/>
      <c r="CW132" s="128"/>
      <c r="CX132" s="128"/>
      <c r="CY132" s="128"/>
      <c r="CZ132" s="128"/>
      <c r="DA132" s="128"/>
      <c r="DB132" s="128"/>
      <c r="DC132" s="128"/>
      <c r="DD132" s="128"/>
      <c r="DE132" s="129"/>
      <c r="DF132" s="42"/>
      <c r="DG132" s="43"/>
      <c r="DH132" s="9"/>
      <c r="DI132" s="9"/>
      <c r="DJ132" s="9"/>
      <c r="DK132" s="76"/>
      <c r="DL132" s="78"/>
      <c r="DM132" s="264"/>
      <c r="DN132" s="263"/>
      <c r="DO132" s="262"/>
      <c r="DP132" s="262"/>
      <c r="DQ132" s="262"/>
      <c r="DR132" s="262"/>
      <c r="DS132" s="262"/>
      <c r="DT132" s="258"/>
      <c r="DU132" s="9"/>
      <c r="DV132" s="9"/>
      <c r="DW132" s="9"/>
      <c r="DX132" s="9"/>
      <c r="DY132" s="9"/>
      <c r="DZ132" s="9"/>
      <c r="EA132" s="9"/>
      <c r="EB132" s="9"/>
      <c r="EC132" s="9"/>
      <c r="ED132" s="136"/>
    </row>
    <row r="133" spans="1:134" x14ac:dyDescent="0.15">
      <c r="A133" s="35"/>
      <c r="B133" s="36"/>
      <c r="C133" s="37"/>
      <c r="D133" s="43"/>
      <c r="E133" s="43"/>
      <c r="F133" s="43"/>
      <c r="G133" s="43"/>
      <c r="H133" s="43"/>
      <c r="I133" s="43"/>
      <c r="J133" s="43"/>
      <c r="K133" s="43"/>
      <c r="L133" s="9"/>
      <c r="M133" s="9"/>
      <c r="N133" s="32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4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186"/>
      <c r="CK133" s="127"/>
      <c r="CL133" s="127"/>
      <c r="CM133" s="127"/>
      <c r="CN133" s="127"/>
      <c r="CO133" s="127"/>
      <c r="CP133" s="127"/>
      <c r="CQ133" s="127"/>
      <c r="CR133" s="127"/>
      <c r="CS133" s="127"/>
      <c r="CT133" s="187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9"/>
      <c r="DI133" s="9"/>
      <c r="DJ133" s="9"/>
      <c r="DK133" s="76"/>
      <c r="DL133" s="78"/>
      <c r="DM133" s="74"/>
      <c r="DN133" s="51"/>
      <c r="DO133" s="15"/>
      <c r="DP133" s="15"/>
      <c r="DQ133" s="15"/>
      <c r="DR133" s="161"/>
      <c r="DS133" s="15"/>
      <c r="DT133" s="75"/>
      <c r="DU133" s="9"/>
      <c r="DV133" s="9"/>
      <c r="DW133" s="9"/>
      <c r="DX133" s="9"/>
      <c r="DY133" s="9"/>
      <c r="DZ133" s="9"/>
      <c r="EA133" s="9"/>
      <c r="EB133" s="9"/>
      <c r="EC133" s="9"/>
      <c r="ED133" s="136"/>
    </row>
    <row r="134" spans="1:134" x14ac:dyDescent="0.15">
      <c r="A134" s="35"/>
      <c r="B134" s="36"/>
      <c r="C134" s="37"/>
      <c r="D134" s="43"/>
      <c r="E134" s="43"/>
      <c r="F134" s="43"/>
      <c r="G134" s="43"/>
      <c r="H134" s="43"/>
      <c r="I134" s="43"/>
      <c r="J134" s="43"/>
      <c r="K134" s="43"/>
      <c r="L134" s="9"/>
      <c r="M134" s="9"/>
      <c r="N134" s="35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7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9"/>
      <c r="DI134" s="9"/>
      <c r="DJ134" s="9"/>
      <c r="DK134" s="76"/>
      <c r="DL134" s="78"/>
      <c r="DM134" s="70"/>
      <c r="DN134" s="71"/>
      <c r="DO134" s="71"/>
      <c r="DP134" s="71"/>
      <c r="DQ134" s="71"/>
      <c r="DR134" s="70"/>
      <c r="DS134" s="71"/>
      <c r="DT134" s="72"/>
      <c r="DU134" s="9"/>
      <c r="DV134" s="9"/>
      <c r="DW134" s="9"/>
      <c r="DX134" s="9"/>
      <c r="DY134" s="9"/>
      <c r="DZ134" s="9"/>
      <c r="EA134" s="9"/>
      <c r="EB134" s="9"/>
      <c r="EC134" s="9"/>
      <c r="ED134" s="152"/>
    </row>
    <row r="135" spans="1:134" x14ac:dyDescent="0.15">
      <c r="A135" s="45"/>
      <c r="B135" s="38"/>
      <c r="C135" s="4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35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7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1533"/>
      <c r="BR135" s="1534"/>
      <c r="BS135" s="1533"/>
      <c r="BT135" s="1534"/>
      <c r="BU135" s="1533"/>
      <c r="BV135" s="1534"/>
      <c r="BW135" s="1533"/>
      <c r="BX135" s="1536"/>
      <c r="BY135" s="130"/>
      <c r="BZ135" s="130"/>
      <c r="CA135" s="1533"/>
      <c r="CB135" s="1534"/>
      <c r="CC135" s="1533"/>
      <c r="CD135" s="1534"/>
      <c r="CE135" s="1533"/>
      <c r="CF135" s="1534"/>
      <c r="CG135" s="1533"/>
      <c r="CH135" s="1536"/>
      <c r="CI135" s="130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9"/>
      <c r="DI135" s="9"/>
      <c r="DJ135" s="9"/>
      <c r="DK135" s="76"/>
      <c r="DL135" s="78"/>
      <c r="DM135" s="76"/>
      <c r="DN135" s="265" t="s">
        <v>122</v>
      </c>
      <c r="DO135" s="78"/>
      <c r="DP135" s="78"/>
      <c r="DQ135" s="78"/>
      <c r="DR135" s="274" t="s">
        <v>402</v>
      </c>
      <c r="DS135" s="78"/>
      <c r="DT135" s="79"/>
      <c r="DU135" s="9"/>
      <c r="DV135" s="9"/>
      <c r="DW135" s="9"/>
      <c r="DX135" s="9"/>
      <c r="DY135" s="9"/>
      <c r="DZ135" s="9"/>
      <c r="EA135" s="9"/>
      <c r="EB135" s="9"/>
      <c r="EC135" s="9"/>
      <c r="ED135" s="9"/>
    </row>
    <row r="136" spans="1:134" x14ac:dyDescent="0.1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35"/>
      <c r="O136" s="37"/>
      <c r="P136" s="131"/>
      <c r="Q136" s="1464"/>
      <c r="R136" s="1464"/>
      <c r="S136" s="1464"/>
      <c r="T136" s="1464"/>
      <c r="U136" s="1464"/>
      <c r="V136" s="1464"/>
      <c r="W136" s="1464"/>
      <c r="X136" s="1464"/>
      <c r="Y136" s="1464"/>
      <c r="Z136" s="1464"/>
      <c r="AA136" s="1464"/>
      <c r="AB136" s="1464"/>
      <c r="AC136" s="1464"/>
      <c r="AD136" s="1464"/>
      <c r="AE136" s="1464"/>
      <c r="AF136" s="1464"/>
      <c r="AG136" s="1464"/>
      <c r="AH136" s="1464"/>
      <c r="AI136" s="1464"/>
      <c r="AJ136" s="1464"/>
      <c r="AK136" s="1464"/>
      <c r="AL136" s="47"/>
      <c r="AM136" s="36"/>
      <c r="AN136" s="36"/>
      <c r="AO136" s="36"/>
      <c r="AP136" s="36"/>
      <c r="AQ136" s="37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1488"/>
      <c r="BR136" s="1535"/>
      <c r="BS136" s="1488"/>
      <c r="BT136" s="1535"/>
      <c r="BU136" s="1488"/>
      <c r="BV136" s="1535"/>
      <c r="BW136" s="1488"/>
      <c r="BX136" s="1489"/>
      <c r="BY136" s="130"/>
      <c r="BZ136" s="130"/>
      <c r="CA136" s="1488"/>
      <c r="CB136" s="1535"/>
      <c r="CC136" s="1488"/>
      <c r="CD136" s="1535"/>
      <c r="CE136" s="1488"/>
      <c r="CF136" s="1535"/>
      <c r="CG136" s="1488"/>
      <c r="CH136" s="1489"/>
      <c r="CI136" s="130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9"/>
      <c r="DI136" s="9"/>
      <c r="DJ136" s="9"/>
      <c r="DK136" s="76"/>
      <c r="DL136" s="78"/>
      <c r="DM136" s="82"/>
      <c r="DN136" s="83"/>
      <c r="DO136" s="83"/>
      <c r="DP136" s="83"/>
      <c r="DQ136" s="83"/>
      <c r="DR136" s="82"/>
      <c r="DS136" s="83"/>
      <c r="DT136" s="85"/>
      <c r="DU136" s="9"/>
      <c r="DV136" s="9"/>
      <c r="DW136" s="9"/>
      <c r="DX136" s="9"/>
      <c r="DY136" s="9"/>
      <c r="DZ136" s="9"/>
      <c r="EA136" s="9"/>
      <c r="EB136" s="9"/>
      <c r="EC136" s="9"/>
      <c r="ED136" s="9"/>
    </row>
    <row r="137" spans="1:134" x14ac:dyDescent="0.15">
      <c r="A137" s="132" t="s">
        <v>177</v>
      </c>
      <c r="B137" s="132"/>
      <c r="C137" s="132"/>
      <c r="D137" s="132"/>
      <c r="E137" s="132"/>
      <c r="F137" s="132"/>
      <c r="G137" s="132"/>
      <c r="H137" s="9"/>
      <c r="I137" s="9"/>
      <c r="J137" s="9"/>
      <c r="K137" s="9"/>
      <c r="L137" s="9"/>
      <c r="M137" s="9"/>
      <c r="N137" s="35"/>
      <c r="O137" s="37"/>
      <c r="P137" s="9"/>
      <c r="Q137" s="1465"/>
      <c r="R137" s="1465"/>
      <c r="S137" s="1465"/>
      <c r="T137" s="1465"/>
      <c r="U137" s="1465"/>
      <c r="V137" s="1465"/>
      <c r="W137" s="1465"/>
      <c r="X137" s="1465"/>
      <c r="Y137" s="1465"/>
      <c r="Z137" s="1465"/>
      <c r="AA137" s="1465"/>
      <c r="AB137" s="1465"/>
      <c r="AC137" s="1465"/>
      <c r="AD137" s="1465"/>
      <c r="AE137" s="1465"/>
      <c r="AF137" s="1465"/>
      <c r="AG137" s="1465"/>
      <c r="AH137" s="1465"/>
      <c r="AI137" s="1465"/>
      <c r="AJ137" s="1465"/>
      <c r="AK137" s="1465"/>
      <c r="AL137" s="50"/>
      <c r="AM137" s="36"/>
      <c r="AN137" s="36"/>
      <c r="AO137" s="36"/>
      <c r="AP137" s="36"/>
      <c r="AQ137" s="37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1488"/>
      <c r="BR137" s="1535"/>
      <c r="BS137" s="1488"/>
      <c r="BT137" s="1535"/>
      <c r="BU137" s="1488"/>
      <c r="BV137" s="1535"/>
      <c r="BW137" s="1488"/>
      <c r="BX137" s="1489"/>
      <c r="BY137" s="130"/>
      <c r="BZ137" s="130"/>
      <c r="CA137" s="1488"/>
      <c r="CB137" s="1535"/>
      <c r="CC137" s="1488"/>
      <c r="CD137" s="1535"/>
      <c r="CE137" s="1488"/>
      <c r="CF137" s="1535"/>
      <c r="CG137" s="1488"/>
      <c r="CH137" s="1489"/>
      <c r="CI137" s="130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9"/>
      <c r="DI137" s="9"/>
      <c r="DJ137" s="9"/>
      <c r="DK137" s="76"/>
      <c r="DL137" s="77"/>
      <c r="DM137" s="70"/>
      <c r="DN137" s="71"/>
      <c r="DO137" s="71"/>
      <c r="DP137" s="71"/>
      <c r="DQ137" s="71"/>
      <c r="DR137" s="70"/>
      <c r="DS137" s="71"/>
      <c r="DT137" s="72"/>
      <c r="DU137" s="9"/>
      <c r="DV137" s="9"/>
      <c r="DW137" s="9"/>
      <c r="DX137" s="9"/>
      <c r="DY137" s="9"/>
      <c r="DZ137" s="9"/>
      <c r="EA137" s="9"/>
      <c r="EB137" s="9"/>
      <c r="ED137" s="9"/>
    </row>
    <row r="138" spans="1:134" x14ac:dyDescent="0.15">
      <c r="A138" s="132" t="s">
        <v>178</v>
      </c>
      <c r="B138" s="132"/>
      <c r="C138" s="132"/>
      <c r="D138" s="132"/>
      <c r="E138" s="132"/>
      <c r="F138" s="132"/>
      <c r="G138" s="132"/>
      <c r="H138" s="9"/>
      <c r="I138" s="9"/>
      <c r="J138" s="9"/>
      <c r="K138" s="9"/>
      <c r="L138" s="9"/>
      <c r="M138" s="9"/>
      <c r="N138" s="35"/>
      <c r="O138" s="37"/>
      <c r="P138" s="9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50"/>
      <c r="AM138" s="38"/>
      <c r="AN138" s="38"/>
      <c r="AO138" s="38"/>
      <c r="AP138" s="38"/>
      <c r="AQ138" s="49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1488"/>
      <c r="BR138" s="1535"/>
      <c r="BS138" s="1488"/>
      <c r="BT138" s="1535"/>
      <c r="BU138" s="1488"/>
      <c r="BV138" s="1535"/>
      <c r="BW138" s="1488"/>
      <c r="BX138" s="1489"/>
      <c r="BY138" s="130"/>
      <c r="BZ138" s="130"/>
      <c r="CA138" s="1488"/>
      <c r="CB138" s="1535"/>
      <c r="CC138" s="1488"/>
      <c r="CD138" s="1535"/>
      <c r="CE138" s="1488"/>
      <c r="CF138" s="1535"/>
      <c r="CG138" s="1488"/>
      <c r="CH138" s="1489"/>
      <c r="CI138" s="130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9"/>
      <c r="DI138" s="9"/>
      <c r="DJ138" s="9"/>
      <c r="DK138" s="76"/>
      <c r="DL138" s="77"/>
      <c r="DM138" s="76"/>
      <c r="DN138" s="265" t="s">
        <v>122</v>
      </c>
      <c r="DO138" s="78"/>
      <c r="DP138" s="78"/>
      <c r="DQ138" s="78"/>
      <c r="DR138" s="274" t="s">
        <v>402</v>
      </c>
      <c r="DS138" s="78"/>
      <c r="DT138" s="79"/>
      <c r="DU138" s="9"/>
      <c r="DV138" s="9"/>
      <c r="DW138" s="9"/>
      <c r="DX138" s="9"/>
      <c r="DY138" s="9"/>
      <c r="DZ138" s="9"/>
      <c r="EA138" s="9"/>
      <c r="EB138" s="9"/>
      <c r="EC138" s="132" t="s">
        <v>404</v>
      </c>
      <c r="ED138" s="9"/>
    </row>
    <row r="139" spans="1:134" x14ac:dyDescent="0.15">
      <c r="A139" s="15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45"/>
      <c r="O139" s="49"/>
      <c r="P139" s="9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Q139" s="133"/>
      <c r="BR139" s="133"/>
      <c r="BS139" s="133"/>
      <c r="BT139" s="133"/>
      <c r="BU139" s="133"/>
      <c r="BV139" s="133"/>
      <c r="BW139" s="133"/>
      <c r="BX139" s="133"/>
      <c r="BY139" s="130"/>
      <c r="BZ139" s="130"/>
      <c r="CA139" s="133"/>
      <c r="CB139" s="133"/>
      <c r="CC139" s="133"/>
      <c r="CD139" s="133"/>
      <c r="CE139" s="133"/>
      <c r="CF139" s="133"/>
      <c r="CG139" s="133"/>
      <c r="CH139" s="133"/>
      <c r="CI139" s="134"/>
      <c r="CJ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82"/>
      <c r="DL139" s="78"/>
      <c r="DM139" s="82"/>
      <c r="DN139" s="83"/>
      <c r="DO139" s="83"/>
      <c r="DP139" s="83"/>
      <c r="DQ139" s="83"/>
      <c r="DR139" s="82"/>
      <c r="DS139" s="83"/>
      <c r="DT139" s="85"/>
      <c r="DU139" s="9"/>
      <c r="DV139" s="9"/>
      <c r="DW139" s="9"/>
      <c r="DX139" s="9"/>
      <c r="DY139" s="9"/>
      <c r="DZ139" s="9"/>
      <c r="EA139" s="9"/>
      <c r="EB139" s="9"/>
      <c r="EC139" s="9"/>
      <c r="ED139" s="9"/>
    </row>
    <row r="140" spans="1:134" x14ac:dyDescent="0.15">
      <c r="A140" s="135"/>
      <c r="B140" s="43"/>
      <c r="C140" s="44"/>
      <c r="D140" s="33"/>
      <c r="E140" s="33"/>
      <c r="F140" s="33"/>
      <c r="G140" s="33"/>
      <c r="H140" s="33"/>
      <c r="I140" s="33"/>
      <c r="J140" s="33"/>
      <c r="K140" s="34"/>
      <c r="L140" s="9"/>
      <c r="M140" s="9"/>
      <c r="N140" s="9"/>
      <c r="O140" s="9"/>
      <c r="P140" s="9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Q140" s="9"/>
      <c r="BR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159"/>
      <c r="DL140" s="47"/>
      <c r="DM140" s="39"/>
      <c r="DN140" s="40"/>
      <c r="DO140" s="46"/>
      <c r="DP140" s="46"/>
      <c r="DQ140" s="46"/>
      <c r="DR140" s="46"/>
      <c r="DS140" s="46"/>
      <c r="DT140" s="47"/>
      <c r="DU140" s="9"/>
      <c r="DV140" s="9"/>
      <c r="DW140" s="9"/>
      <c r="DX140" s="9"/>
      <c r="DY140" s="9"/>
      <c r="DZ140" s="9"/>
      <c r="EA140" s="9"/>
      <c r="EB140" s="9"/>
      <c r="EC140" s="9"/>
      <c r="ED140" s="9"/>
    </row>
    <row r="141" spans="1:134" x14ac:dyDescent="0.15">
      <c r="A141" s="136"/>
      <c r="B141" s="43"/>
      <c r="C141" s="44"/>
      <c r="D141" s="36"/>
      <c r="E141" s="36"/>
      <c r="F141" s="36"/>
      <c r="G141" s="36"/>
      <c r="H141" s="36"/>
      <c r="I141" s="36"/>
      <c r="J141" s="36"/>
      <c r="K141" s="37"/>
      <c r="L141" s="9"/>
      <c r="M141" s="9"/>
      <c r="N141" s="9"/>
      <c r="O141" s="9"/>
      <c r="P141" s="9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161"/>
      <c r="DL141" s="75"/>
      <c r="DM141" s="74"/>
      <c r="DN141" s="51"/>
      <c r="DO141" s="15"/>
      <c r="DP141" s="15"/>
      <c r="DQ141" s="15"/>
      <c r="DR141" s="15"/>
      <c r="DS141" s="15"/>
      <c r="DT141" s="75"/>
      <c r="DU141" s="9"/>
      <c r="DV141" s="9"/>
      <c r="DW141" s="9"/>
      <c r="DX141" s="9"/>
      <c r="DY141" s="9"/>
      <c r="DZ141" s="9"/>
      <c r="EA141" s="9"/>
      <c r="EB141" s="9"/>
      <c r="EC141" s="43"/>
      <c r="ED141" s="135"/>
    </row>
    <row r="142" spans="1:134" x14ac:dyDescent="0.15">
      <c r="A142" s="136"/>
      <c r="B142" s="43"/>
      <c r="C142" s="44"/>
      <c r="D142" s="36"/>
      <c r="E142" s="36"/>
      <c r="F142" s="36"/>
      <c r="G142" s="36"/>
      <c r="H142" s="36"/>
      <c r="I142" s="36"/>
      <c r="J142" s="36"/>
      <c r="K142" s="37"/>
      <c r="L142" s="9"/>
      <c r="M142" s="1464"/>
      <c r="N142" s="1464"/>
      <c r="O142" s="1464"/>
      <c r="P142" s="1464"/>
      <c r="Q142" s="1464"/>
      <c r="R142" s="1464"/>
      <c r="S142" s="1464"/>
      <c r="T142" s="1464"/>
      <c r="U142" s="1464"/>
      <c r="V142" s="1464"/>
      <c r="W142" s="1464"/>
      <c r="X142" s="1464"/>
      <c r="Y142" s="1464"/>
      <c r="Z142" s="1464"/>
      <c r="AA142" s="1464"/>
      <c r="AB142" s="1464"/>
      <c r="AC142" s="1496"/>
      <c r="AD142" s="1496"/>
      <c r="AE142" s="1496"/>
      <c r="AF142" s="1496"/>
      <c r="AG142" s="1496"/>
      <c r="AH142" s="1496"/>
      <c r="AI142" s="1464"/>
      <c r="AJ142" s="1464"/>
      <c r="AK142" s="1464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43"/>
      <c r="DN142" s="43"/>
      <c r="DO142" s="43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43"/>
      <c r="ED142" s="136"/>
    </row>
    <row r="143" spans="1:134" x14ac:dyDescent="0.15">
      <c r="A143" s="136"/>
      <c r="B143" s="43"/>
      <c r="C143" s="44"/>
      <c r="D143" s="38"/>
      <c r="E143" s="38"/>
      <c r="F143" s="36"/>
      <c r="G143" s="36"/>
      <c r="H143" s="36"/>
      <c r="I143" s="36"/>
      <c r="J143" s="36"/>
      <c r="K143" s="37"/>
      <c r="L143" s="9"/>
      <c r="M143" s="1532"/>
      <c r="N143" s="1532"/>
      <c r="O143" s="1532"/>
      <c r="P143" s="1532"/>
      <c r="Q143" s="1532"/>
      <c r="R143" s="1532"/>
      <c r="S143" s="1532"/>
      <c r="T143" s="1532"/>
      <c r="U143" s="1532"/>
      <c r="V143" s="1532"/>
      <c r="W143" s="1532"/>
      <c r="X143" s="1532"/>
      <c r="Y143" s="1532"/>
      <c r="Z143" s="1532"/>
      <c r="AA143" s="1532"/>
      <c r="AB143" s="1532"/>
      <c r="AC143" s="1531"/>
      <c r="AD143" s="1531"/>
      <c r="AE143" s="1531"/>
      <c r="AF143" s="1531"/>
      <c r="AG143" s="1531"/>
      <c r="AH143" s="1531"/>
      <c r="AI143" s="1532"/>
      <c r="AJ143" s="1532"/>
      <c r="AK143" s="1532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43"/>
      <c r="DN143" s="43"/>
      <c r="DO143" s="43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43"/>
      <c r="ED143" s="136"/>
    </row>
    <row r="144" spans="1:134" x14ac:dyDescent="0.15">
      <c r="A144" s="136"/>
      <c r="B144" s="9"/>
      <c r="C144" s="9"/>
      <c r="D144" s="9"/>
      <c r="E144" s="9"/>
      <c r="F144" s="35"/>
      <c r="G144" s="36"/>
      <c r="H144" s="36"/>
      <c r="I144" s="36"/>
      <c r="J144" s="36"/>
      <c r="K144" s="36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4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133"/>
      <c r="BB144" s="133"/>
      <c r="BC144" s="133"/>
      <c r="BD144" s="133"/>
      <c r="BE144" s="133"/>
      <c r="BF144" s="133"/>
      <c r="BG144" s="133"/>
      <c r="BH144" s="133"/>
      <c r="BI144" s="133"/>
      <c r="BJ144" s="133"/>
      <c r="BK144" s="43"/>
      <c r="BL144" s="43"/>
      <c r="BM144" s="43"/>
      <c r="BN144" s="43"/>
      <c r="BO144" s="43"/>
      <c r="BP144" s="43"/>
      <c r="BQ144" s="133"/>
      <c r="BR144" s="133"/>
      <c r="BS144" s="133"/>
      <c r="BT144" s="133"/>
      <c r="BU144" s="133"/>
      <c r="BV144" s="133"/>
      <c r="BW144" s="133"/>
      <c r="BX144" s="133"/>
      <c r="BY144" s="133"/>
      <c r="BZ144" s="133"/>
      <c r="CA144" s="133"/>
      <c r="CB144" s="133"/>
      <c r="CC144" s="133"/>
      <c r="CD144" s="133"/>
      <c r="CE144" s="133"/>
      <c r="CF144" s="133"/>
      <c r="CG144" s="133"/>
      <c r="CH144" s="133"/>
      <c r="CI144" s="133"/>
      <c r="CJ144" s="133"/>
      <c r="CK144" s="133"/>
      <c r="CL144" s="133"/>
      <c r="CM144" s="133"/>
      <c r="CN144" s="133"/>
      <c r="CO144" s="133"/>
      <c r="CP144" s="133"/>
      <c r="CQ144" s="133"/>
      <c r="CR144" s="133"/>
      <c r="CS144" s="137"/>
      <c r="CT144" s="137"/>
      <c r="CU144" s="137"/>
      <c r="CV144" s="137"/>
      <c r="CW144" s="137"/>
      <c r="CX144" s="137"/>
      <c r="CY144" s="137"/>
      <c r="CZ144" s="137"/>
      <c r="DA144" s="137"/>
      <c r="DB144" s="137"/>
      <c r="DC144" s="9"/>
      <c r="DD144" s="9"/>
      <c r="DE144" s="138"/>
      <c r="DF144" s="134"/>
      <c r="DG144" s="9"/>
      <c r="DH144" s="9"/>
      <c r="DI144" s="9"/>
      <c r="DJ144" s="9"/>
      <c r="DK144" s="9"/>
      <c r="DL144" s="9"/>
      <c r="DM144" s="43"/>
      <c r="DN144" s="43"/>
      <c r="DO144" s="43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43"/>
      <c r="ED144" s="136"/>
    </row>
    <row r="145" spans="1:134" x14ac:dyDescent="0.15">
      <c r="A145" s="136"/>
      <c r="B145" s="9"/>
      <c r="C145" s="9"/>
      <c r="D145" s="9"/>
      <c r="E145" s="9"/>
      <c r="F145" s="35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7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133"/>
      <c r="BB145" s="1514"/>
      <c r="BC145" s="1527"/>
      <c r="BD145" s="1514"/>
      <c r="BE145" s="1527"/>
      <c r="BF145" s="1514"/>
      <c r="BG145" s="1527"/>
      <c r="BH145" s="1514"/>
      <c r="BI145" s="1515"/>
      <c r="BJ145" s="1514"/>
      <c r="BK145" s="1515"/>
      <c r="BL145" s="43"/>
      <c r="BM145" s="43"/>
      <c r="BN145" s="43"/>
      <c r="BO145" s="43"/>
      <c r="BP145" s="43"/>
      <c r="BQ145" s="133"/>
      <c r="BR145" s="133"/>
      <c r="BS145" s="1488"/>
      <c r="BT145" s="1489"/>
      <c r="BU145" s="1488"/>
      <c r="BV145" s="1489"/>
      <c r="BW145" s="1488"/>
      <c r="BX145" s="1489"/>
      <c r="BY145" s="1488"/>
      <c r="BZ145" s="1489"/>
      <c r="CA145" s="1488"/>
      <c r="CB145" s="1489"/>
      <c r="CC145" s="1488"/>
      <c r="CD145" s="1489"/>
      <c r="CE145" s="1488"/>
      <c r="CF145" s="1489"/>
      <c r="CG145" s="1488"/>
      <c r="CH145" s="1489"/>
      <c r="CI145" s="1488"/>
      <c r="CJ145" s="1489"/>
      <c r="CK145" s="1488"/>
      <c r="CL145" s="1489"/>
      <c r="CM145" s="1488"/>
      <c r="CN145" s="1489"/>
      <c r="CO145" s="1488"/>
      <c r="CP145" s="1489"/>
      <c r="CQ145" s="1488"/>
      <c r="CR145" s="1489"/>
      <c r="CS145" s="1488"/>
      <c r="CT145" s="1489"/>
      <c r="CU145" s="1488"/>
      <c r="CV145" s="1489"/>
      <c r="CW145" s="1488"/>
      <c r="CX145" s="1489"/>
      <c r="CY145" s="1488"/>
      <c r="CZ145" s="1489"/>
      <c r="DA145" s="1488"/>
      <c r="DB145" s="1489"/>
      <c r="DC145" s="1514"/>
      <c r="DD145" s="1515"/>
      <c r="DE145" s="1514"/>
      <c r="DF145" s="1515"/>
      <c r="DG145" s="9"/>
      <c r="DH145" s="9"/>
      <c r="DI145" s="9"/>
      <c r="DJ145" s="9"/>
      <c r="DK145" s="9"/>
      <c r="DL145" s="9"/>
      <c r="DM145" s="43"/>
      <c r="DN145" s="43"/>
      <c r="DO145" s="43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43"/>
      <c r="ED145" s="136"/>
    </row>
    <row r="146" spans="1:134" x14ac:dyDescent="0.15">
      <c r="A146" s="136"/>
      <c r="B146" s="9"/>
      <c r="C146" s="9"/>
      <c r="D146" s="9"/>
      <c r="E146" s="9"/>
      <c r="F146" s="45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4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133"/>
      <c r="BB146" s="1528"/>
      <c r="BC146" s="1527"/>
      <c r="BD146" s="1528"/>
      <c r="BE146" s="1527"/>
      <c r="BF146" s="1528"/>
      <c r="BG146" s="1527"/>
      <c r="BH146" s="1514"/>
      <c r="BI146" s="1515"/>
      <c r="BJ146" s="1514"/>
      <c r="BK146" s="1515"/>
      <c r="BL146" s="43"/>
      <c r="BM146" s="43"/>
      <c r="BN146" s="43"/>
      <c r="BO146" s="43"/>
      <c r="BP146" s="43"/>
      <c r="BQ146" s="133"/>
      <c r="BR146" s="137"/>
      <c r="BS146" s="1488"/>
      <c r="BT146" s="1489"/>
      <c r="BU146" s="1488"/>
      <c r="BV146" s="1489"/>
      <c r="BW146" s="1488"/>
      <c r="BX146" s="1489"/>
      <c r="BY146" s="1488"/>
      <c r="BZ146" s="1489"/>
      <c r="CA146" s="1488"/>
      <c r="CB146" s="1489"/>
      <c r="CC146" s="1488"/>
      <c r="CD146" s="1489"/>
      <c r="CE146" s="1488"/>
      <c r="CF146" s="1489"/>
      <c r="CG146" s="1488"/>
      <c r="CH146" s="1489"/>
      <c r="CI146" s="1488"/>
      <c r="CJ146" s="1489"/>
      <c r="CK146" s="1488"/>
      <c r="CL146" s="1489"/>
      <c r="CM146" s="1488"/>
      <c r="CN146" s="1489"/>
      <c r="CO146" s="1488"/>
      <c r="CP146" s="1489"/>
      <c r="CQ146" s="1488"/>
      <c r="CR146" s="1489"/>
      <c r="CS146" s="1488"/>
      <c r="CT146" s="1489"/>
      <c r="CU146" s="1488"/>
      <c r="CV146" s="1489"/>
      <c r="CW146" s="1488"/>
      <c r="CX146" s="1489"/>
      <c r="CY146" s="1488"/>
      <c r="CZ146" s="1489"/>
      <c r="DA146" s="1488"/>
      <c r="DB146" s="1489"/>
      <c r="DC146" s="1514"/>
      <c r="DD146" s="1515"/>
      <c r="DE146" s="1514"/>
      <c r="DF146" s="1515"/>
      <c r="DG146" s="9"/>
      <c r="DH146" s="9"/>
      <c r="DI146" s="9"/>
      <c r="DJ146" s="9"/>
      <c r="DK146" s="9"/>
      <c r="DL146" s="9"/>
      <c r="DM146" s="43"/>
      <c r="DN146" s="51"/>
      <c r="DO146" s="43"/>
      <c r="DP146" s="9"/>
      <c r="DQ146" s="9"/>
      <c r="DR146" s="159"/>
      <c r="DS146" s="46"/>
      <c r="DT146" s="46"/>
      <c r="DU146" s="46"/>
      <c r="DV146" s="47"/>
      <c r="DW146" s="159"/>
      <c r="DX146" s="46"/>
      <c r="DY146" s="159"/>
      <c r="DZ146" s="47"/>
      <c r="EA146" s="46"/>
      <c r="EB146" s="47"/>
      <c r="EC146" s="43"/>
      <c r="ED146" s="136"/>
    </row>
    <row r="147" spans="1:134" x14ac:dyDescent="0.15">
      <c r="A147" s="136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133"/>
      <c r="BB147" s="1528"/>
      <c r="BC147" s="1527"/>
      <c r="BD147" s="1528"/>
      <c r="BE147" s="1527"/>
      <c r="BF147" s="1528"/>
      <c r="BG147" s="1527"/>
      <c r="BH147" s="1514"/>
      <c r="BI147" s="1515"/>
      <c r="BJ147" s="1514"/>
      <c r="BK147" s="1515"/>
      <c r="BL147" s="43"/>
      <c r="BM147" s="43"/>
      <c r="BN147" s="43"/>
      <c r="BO147" s="43"/>
      <c r="BP147" s="43"/>
      <c r="BQ147" s="133"/>
      <c r="BR147" s="137"/>
      <c r="BS147" s="1488"/>
      <c r="BT147" s="1489"/>
      <c r="BU147" s="1488"/>
      <c r="BV147" s="1489"/>
      <c r="BW147" s="1488"/>
      <c r="BX147" s="1489"/>
      <c r="BY147" s="1488"/>
      <c r="BZ147" s="1489"/>
      <c r="CA147" s="1488"/>
      <c r="CB147" s="1489"/>
      <c r="CC147" s="1488"/>
      <c r="CD147" s="1489"/>
      <c r="CE147" s="1488"/>
      <c r="CF147" s="1489"/>
      <c r="CG147" s="1488"/>
      <c r="CH147" s="1489"/>
      <c r="CI147" s="1488"/>
      <c r="CJ147" s="1489"/>
      <c r="CK147" s="1488"/>
      <c r="CL147" s="1489"/>
      <c r="CM147" s="1488"/>
      <c r="CN147" s="1489"/>
      <c r="CO147" s="1488"/>
      <c r="CP147" s="1489"/>
      <c r="CQ147" s="1488"/>
      <c r="CR147" s="1489"/>
      <c r="CS147" s="1488"/>
      <c r="CT147" s="1489"/>
      <c r="CU147" s="1488"/>
      <c r="CV147" s="1489"/>
      <c r="CW147" s="1488"/>
      <c r="CX147" s="1489"/>
      <c r="CY147" s="1488"/>
      <c r="CZ147" s="1489"/>
      <c r="DA147" s="1488"/>
      <c r="DB147" s="1489"/>
      <c r="DC147" s="1514"/>
      <c r="DD147" s="1515"/>
      <c r="DE147" s="1514"/>
      <c r="DF147" s="1515"/>
      <c r="DG147" s="34"/>
      <c r="DH147" s="9"/>
      <c r="DI147" s="9"/>
      <c r="DJ147" s="9"/>
      <c r="DK147" s="9"/>
      <c r="DL147" s="9"/>
      <c r="DN147" s="136"/>
      <c r="DO147" s="43"/>
      <c r="DP147" s="9"/>
      <c r="DQ147" s="9"/>
      <c r="DR147" s="161"/>
      <c r="DS147" s="15"/>
      <c r="DT147" s="15"/>
      <c r="DU147" s="15"/>
      <c r="DV147" s="75"/>
      <c r="DW147" s="245"/>
      <c r="DX147" s="246"/>
      <c r="DY147" s="249"/>
      <c r="DZ147" s="250"/>
      <c r="EA147" s="249"/>
      <c r="EB147" s="250"/>
      <c r="EC147" s="43"/>
      <c r="ED147" s="136"/>
    </row>
    <row r="148" spans="1:134" x14ac:dyDescent="0.15">
      <c r="A148" s="136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133"/>
      <c r="BB148" s="1529"/>
      <c r="BC148" s="1530"/>
      <c r="BD148" s="1529"/>
      <c r="BE148" s="1530"/>
      <c r="BF148" s="1529"/>
      <c r="BG148" s="1530"/>
      <c r="BH148" s="1516"/>
      <c r="BI148" s="1517"/>
      <c r="BJ148" s="1516"/>
      <c r="BK148" s="1517"/>
      <c r="BL148" s="43"/>
      <c r="BM148" s="43"/>
      <c r="BN148" s="43"/>
      <c r="BO148" s="43"/>
      <c r="BP148" s="43"/>
      <c r="BQ148" s="133"/>
      <c r="BR148" s="137"/>
      <c r="BS148" s="1490"/>
      <c r="BT148" s="1491"/>
      <c r="BU148" s="1490"/>
      <c r="BV148" s="1491"/>
      <c r="BW148" s="1490"/>
      <c r="BX148" s="1491"/>
      <c r="BY148" s="1490"/>
      <c r="BZ148" s="1491"/>
      <c r="CA148" s="1490"/>
      <c r="CB148" s="1491"/>
      <c r="CC148" s="1490"/>
      <c r="CD148" s="1491"/>
      <c r="CE148" s="1490"/>
      <c r="CF148" s="1491"/>
      <c r="CG148" s="1490"/>
      <c r="CH148" s="1491"/>
      <c r="CI148" s="1490"/>
      <c r="CJ148" s="1491"/>
      <c r="CK148" s="1490"/>
      <c r="CL148" s="1491"/>
      <c r="CM148" s="1490"/>
      <c r="CN148" s="1491"/>
      <c r="CO148" s="1490"/>
      <c r="CP148" s="1491"/>
      <c r="CQ148" s="1490"/>
      <c r="CR148" s="1491"/>
      <c r="CS148" s="1488"/>
      <c r="CT148" s="1489"/>
      <c r="CU148" s="1488"/>
      <c r="CV148" s="1489"/>
      <c r="CW148" s="1488"/>
      <c r="CX148" s="1489"/>
      <c r="CY148" s="1488"/>
      <c r="CZ148" s="1489"/>
      <c r="DA148" s="1488"/>
      <c r="DB148" s="1489"/>
      <c r="DC148" s="1514"/>
      <c r="DD148" s="1515"/>
      <c r="DE148" s="1514"/>
      <c r="DF148" s="1515"/>
      <c r="DG148" s="37"/>
      <c r="DH148" s="9"/>
      <c r="DI148" s="9"/>
      <c r="DJ148" s="9"/>
      <c r="DK148" s="9"/>
      <c r="DL148" s="9"/>
      <c r="DN148" s="136"/>
      <c r="DO148" s="43"/>
      <c r="DP148" s="9"/>
      <c r="DQ148" s="9"/>
      <c r="DR148" s="159"/>
      <c r="DS148" s="46"/>
      <c r="DT148" s="46"/>
      <c r="DU148" s="46"/>
      <c r="DV148" s="47"/>
      <c r="DW148" s="245"/>
      <c r="DX148" s="246"/>
      <c r="DY148" s="249"/>
      <c r="DZ148" s="250"/>
      <c r="EA148" s="249"/>
      <c r="EB148" s="250"/>
      <c r="EC148" s="43"/>
      <c r="ED148" s="136"/>
    </row>
    <row r="149" spans="1:134" x14ac:dyDescent="0.15">
      <c r="A149" s="35"/>
      <c r="B149" s="33"/>
      <c r="C149" s="33"/>
      <c r="D149" s="33"/>
      <c r="E149" s="33"/>
      <c r="F149" s="33"/>
      <c r="G149" s="33"/>
      <c r="H149" s="33"/>
      <c r="I149" s="33"/>
      <c r="J149" s="33"/>
      <c r="K149" s="34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32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4"/>
      <c r="BN149" s="9"/>
      <c r="BO149" s="9"/>
      <c r="BP149" s="9"/>
      <c r="BQ149" s="9"/>
      <c r="BR149" s="32"/>
      <c r="BS149" s="36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4"/>
      <c r="CF149" s="9"/>
      <c r="CG149" s="9"/>
      <c r="CH149" s="1518"/>
      <c r="CI149" s="1519"/>
      <c r="CJ149" s="1519"/>
      <c r="CK149" s="1466" t="s">
        <v>179</v>
      </c>
      <c r="CL149" s="1467"/>
      <c r="CM149" s="1467"/>
      <c r="CN149" s="1467"/>
      <c r="CO149" s="1467"/>
      <c r="CP149" s="1467"/>
      <c r="CQ149" s="1467"/>
      <c r="CR149" s="1468"/>
      <c r="CS149" s="1525"/>
      <c r="CT149" s="1526"/>
      <c r="CU149" s="1525"/>
      <c r="CV149" s="1526"/>
      <c r="CW149" s="1525"/>
      <c r="CX149" s="1526"/>
      <c r="CY149" s="1525"/>
      <c r="CZ149" s="1526"/>
      <c r="DA149" s="1525"/>
      <c r="DB149" s="1526"/>
      <c r="DC149" s="1516"/>
      <c r="DD149" s="1517"/>
      <c r="DE149" s="1516"/>
      <c r="DF149" s="1517"/>
      <c r="DG149" s="37"/>
      <c r="DH149" s="9"/>
      <c r="DI149" s="9"/>
      <c r="DJ149" s="9"/>
      <c r="DK149" s="9"/>
      <c r="DL149" s="9"/>
      <c r="DN149" s="136"/>
      <c r="DO149" s="43"/>
      <c r="DP149" s="9"/>
      <c r="DQ149" s="9"/>
      <c r="DR149" s="161"/>
      <c r="DS149" s="15"/>
      <c r="DT149" s="15"/>
      <c r="DU149" s="15"/>
      <c r="DV149" s="75"/>
      <c r="DW149" s="245"/>
      <c r="DX149" s="246"/>
      <c r="DY149" s="249"/>
      <c r="DZ149" s="250"/>
      <c r="EA149" s="249"/>
      <c r="EB149" s="250"/>
      <c r="EC149" s="43"/>
      <c r="ED149" s="136"/>
    </row>
    <row r="150" spans="1:134" x14ac:dyDescent="0.15">
      <c r="A150" s="35"/>
      <c r="B150" s="36"/>
      <c r="C150" s="36"/>
      <c r="D150" s="36"/>
      <c r="E150" s="36"/>
      <c r="F150" s="36"/>
      <c r="G150" s="36"/>
      <c r="H150" s="36"/>
      <c r="I150" s="36"/>
      <c r="J150" s="36"/>
      <c r="K150" s="37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35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7"/>
      <c r="BN150" s="43"/>
      <c r="BO150" s="43"/>
      <c r="BP150" s="43"/>
      <c r="BQ150" s="43"/>
      <c r="BR150" s="35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7"/>
      <c r="CF150" s="9"/>
      <c r="CG150" s="9"/>
      <c r="CH150" s="1514"/>
      <c r="CI150" s="1520"/>
      <c r="CJ150" s="1520"/>
      <c r="CK150" s="1469"/>
      <c r="CL150" s="1470"/>
      <c r="CM150" s="1470"/>
      <c r="CN150" s="1470"/>
      <c r="CO150" s="1470"/>
      <c r="CP150" s="1470"/>
      <c r="CQ150" s="1470"/>
      <c r="CR150" s="1471"/>
      <c r="CS150" s="139"/>
      <c r="CT150" s="139"/>
      <c r="CU150" s="139"/>
      <c r="CV150" s="139"/>
      <c r="CW150" s="139"/>
      <c r="CX150" s="139"/>
      <c r="CY150" s="139"/>
      <c r="CZ150" s="139"/>
      <c r="DA150" s="139"/>
      <c r="DB150" s="139"/>
      <c r="DC150" s="33"/>
      <c r="DD150" s="33"/>
      <c r="DE150" s="140"/>
      <c r="DF150" s="140"/>
      <c r="DG150" s="37"/>
      <c r="DH150" s="9"/>
      <c r="DI150" s="9"/>
      <c r="DJ150" s="9"/>
      <c r="DK150" s="9"/>
      <c r="DL150" s="9"/>
      <c r="DN150" s="136"/>
      <c r="DO150" s="43"/>
      <c r="DP150" s="9"/>
      <c r="DQ150" s="9"/>
      <c r="DR150" s="159"/>
      <c r="DS150" s="46"/>
      <c r="DT150" s="46"/>
      <c r="DU150" s="46"/>
      <c r="DV150" s="47"/>
      <c r="DW150" s="245"/>
      <c r="DX150" s="246"/>
      <c r="DY150" s="249"/>
      <c r="DZ150" s="250"/>
      <c r="EA150" s="249"/>
      <c r="EB150" s="250"/>
      <c r="EC150" s="43"/>
      <c r="ED150" s="136"/>
    </row>
    <row r="151" spans="1:134" x14ac:dyDescent="0.15">
      <c r="A151" s="35"/>
      <c r="B151" s="36"/>
      <c r="C151" s="36"/>
      <c r="D151" s="36"/>
      <c r="E151" s="36"/>
      <c r="F151" s="36"/>
      <c r="G151" s="36"/>
      <c r="H151" s="36"/>
      <c r="I151" s="36"/>
      <c r="J151" s="36"/>
      <c r="K151" s="37"/>
      <c r="L151" s="1488"/>
      <c r="M151" s="1489"/>
      <c r="N151" s="1488"/>
      <c r="O151" s="1489"/>
      <c r="P151" s="1488"/>
      <c r="Q151" s="1489"/>
      <c r="R151" s="1488"/>
      <c r="S151" s="1489"/>
      <c r="T151" s="1488"/>
      <c r="U151" s="1489"/>
      <c r="V151" s="1488"/>
      <c r="W151" s="1489"/>
      <c r="X151" s="1488"/>
      <c r="Y151" s="1489"/>
      <c r="Z151" s="1488"/>
      <c r="AA151" s="1489"/>
      <c r="AB151" s="135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45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49"/>
      <c r="BN151" s="43"/>
      <c r="BO151" s="43"/>
      <c r="BP151" s="43"/>
      <c r="BQ151" s="43"/>
      <c r="BR151" s="45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49"/>
      <c r="CF151" s="9"/>
      <c r="CG151" s="9"/>
      <c r="CH151" s="1516"/>
      <c r="CI151" s="1521"/>
      <c r="CJ151" s="1521"/>
      <c r="CK151" s="1469"/>
      <c r="CL151" s="1470"/>
      <c r="CM151" s="1470"/>
      <c r="CN151" s="1470"/>
      <c r="CO151" s="1470"/>
      <c r="CP151" s="1470"/>
      <c r="CQ151" s="1470"/>
      <c r="CR151" s="1471"/>
      <c r="CS151" s="139"/>
      <c r="CT151" s="139"/>
      <c r="CU151" s="139"/>
      <c r="CV151" s="139"/>
      <c r="CW151" s="139"/>
      <c r="CX151" s="139"/>
      <c r="CY151" s="139"/>
      <c r="CZ151" s="139"/>
      <c r="DA151" s="139"/>
      <c r="DB151" s="139"/>
      <c r="DC151" s="36"/>
      <c r="DD151" s="36"/>
      <c r="DE151" s="141"/>
      <c r="DF151" s="141"/>
      <c r="DG151" s="37"/>
      <c r="DH151" s="9"/>
      <c r="DI151" s="9"/>
      <c r="DJ151" s="9"/>
      <c r="DK151" s="9"/>
      <c r="DL151" s="9"/>
      <c r="DN151" s="136"/>
      <c r="DO151" s="43"/>
      <c r="DP151" s="9"/>
      <c r="DQ151" s="9"/>
      <c r="DR151" s="161"/>
      <c r="DS151" s="15"/>
      <c r="DT151" s="15"/>
      <c r="DU151" s="15"/>
      <c r="DV151" s="75"/>
      <c r="DW151" s="247"/>
      <c r="DX151" s="248"/>
      <c r="DY151" s="251"/>
      <c r="DZ151" s="252"/>
      <c r="EA151" s="251"/>
      <c r="EB151" s="252"/>
      <c r="EC151" s="43"/>
      <c r="ED151" s="136"/>
    </row>
    <row r="152" spans="1:134" x14ac:dyDescent="0.15">
      <c r="A152" s="35"/>
      <c r="B152" s="36"/>
      <c r="C152" s="36"/>
      <c r="D152" s="36"/>
      <c r="E152" s="36"/>
      <c r="F152" s="36"/>
      <c r="G152" s="36"/>
      <c r="H152" s="36"/>
      <c r="I152" s="1492"/>
      <c r="J152" s="1493"/>
      <c r="K152" s="37"/>
      <c r="L152" s="1488"/>
      <c r="M152" s="1489"/>
      <c r="N152" s="1488"/>
      <c r="O152" s="1489"/>
      <c r="P152" s="1488"/>
      <c r="Q152" s="1489"/>
      <c r="R152" s="1488"/>
      <c r="S152" s="1489"/>
      <c r="T152" s="1488"/>
      <c r="U152" s="1489"/>
      <c r="V152" s="1488"/>
      <c r="W152" s="1489"/>
      <c r="X152" s="1488"/>
      <c r="Y152" s="1489"/>
      <c r="Z152" s="1488"/>
      <c r="AA152" s="1489"/>
      <c r="AB152" s="136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32"/>
      <c r="CI152" s="33"/>
      <c r="CJ152" s="33"/>
      <c r="CK152" s="1522"/>
      <c r="CL152" s="1523"/>
      <c r="CM152" s="1523"/>
      <c r="CN152" s="1523"/>
      <c r="CO152" s="1523"/>
      <c r="CP152" s="1523"/>
      <c r="CQ152" s="1523"/>
      <c r="CR152" s="1524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7"/>
      <c r="DH152" s="9"/>
      <c r="DI152" s="9"/>
      <c r="DJ152" s="9"/>
      <c r="DK152" s="9"/>
      <c r="DL152" s="9"/>
      <c r="DN152" s="136"/>
      <c r="DO152" s="43"/>
      <c r="DP152" s="9"/>
      <c r="DQ152" s="9"/>
      <c r="DR152" s="1464"/>
      <c r="DS152" s="1464"/>
      <c r="DT152" s="243"/>
      <c r="DU152" s="243"/>
      <c r="DV152" s="243"/>
      <c r="DW152" s="243"/>
      <c r="DX152" s="243"/>
      <c r="DY152" s="243"/>
      <c r="DZ152" s="243"/>
      <c r="EA152" s="243"/>
      <c r="EB152" s="254"/>
      <c r="EC152" s="43"/>
      <c r="ED152" s="136"/>
    </row>
    <row r="153" spans="1:134" ht="13.5" customHeight="1" x14ac:dyDescent="0.15">
      <c r="A153" s="35"/>
      <c r="B153" s="36"/>
      <c r="C153" s="36"/>
      <c r="D153" s="36"/>
      <c r="E153" s="36"/>
      <c r="F153" s="36"/>
      <c r="G153" s="36"/>
      <c r="H153" s="36"/>
      <c r="I153" s="1494"/>
      <c r="J153" s="1495"/>
      <c r="K153" s="37"/>
      <c r="L153" s="1488"/>
      <c r="M153" s="1489"/>
      <c r="N153" s="1488"/>
      <c r="O153" s="1489"/>
      <c r="P153" s="1488"/>
      <c r="Q153" s="1489"/>
      <c r="R153" s="1488"/>
      <c r="S153" s="1489"/>
      <c r="T153" s="1488"/>
      <c r="U153" s="1489"/>
      <c r="V153" s="1488"/>
      <c r="W153" s="1489"/>
      <c r="X153" s="1488"/>
      <c r="Y153" s="1489"/>
      <c r="Z153" s="1488"/>
      <c r="AA153" s="1489"/>
      <c r="AB153" s="136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43"/>
      <c r="AO153" s="43"/>
      <c r="AP153" s="43"/>
      <c r="AQ153" s="43"/>
      <c r="AR153" s="43"/>
      <c r="AS153" s="142"/>
      <c r="AT153" s="143"/>
      <c r="AU153" s="143"/>
      <c r="AV153" s="143"/>
      <c r="AW153" s="144"/>
      <c r="AX153" s="43"/>
      <c r="AY153" s="43"/>
      <c r="AZ153" s="43"/>
      <c r="BA153" s="1498" t="s">
        <v>180</v>
      </c>
      <c r="BB153" s="1499"/>
      <c r="BC153" s="1499"/>
      <c r="BD153" s="1499"/>
      <c r="BE153" s="1499"/>
      <c r="BF153" s="1499"/>
      <c r="BG153" s="1499"/>
      <c r="BH153" s="1499"/>
      <c r="BI153" s="1499"/>
      <c r="BJ153" s="1499"/>
      <c r="BK153" s="1499"/>
      <c r="BL153" s="1499"/>
      <c r="BM153" s="1499"/>
      <c r="BN153" s="1499"/>
      <c r="BO153" s="1499"/>
      <c r="BP153" s="1499"/>
      <c r="BQ153" s="1499"/>
      <c r="BR153" s="1499"/>
      <c r="BS153" s="1499"/>
      <c r="BT153" s="1499"/>
      <c r="BU153" s="1499"/>
      <c r="BV153" s="1499"/>
      <c r="BW153" s="1499"/>
      <c r="BX153" s="1499"/>
      <c r="BY153" s="1499"/>
      <c r="BZ153" s="1499"/>
      <c r="CA153" s="1499"/>
      <c r="CB153" s="1499"/>
      <c r="CC153" s="1499"/>
      <c r="CD153" s="1500"/>
      <c r="CE153" s="9"/>
      <c r="CF153" s="9"/>
      <c r="CG153" s="9"/>
      <c r="CH153" s="35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7"/>
      <c r="DH153" s="9"/>
      <c r="DI153" s="9"/>
      <c r="DJ153" s="9"/>
      <c r="DK153" s="9"/>
      <c r="DL153" s="9"/>
      <c r="DN153" s="136"/>
      <c r="DO153" s="43"/>
      <c r="DP153" s="9"/>
      <c r="DQ153" s="9"/>
      <c r="DR153" s="1465"/>
      <c r="DS153" s="1465"/>
      <c r="DT153" s="244"/>
      <c r="DU153" s="244"/>
      <c r="DV153" s="244"/>
      <c r="DW153" s="244"/>
      <c r="DX153" s="244"/>
      <c r="DY153" s="244"/>
      <c r="DZ153" s="244"/>
      <c r="EA153" s="244"/>
      <c r="EB153" s="251"/>
      <c r="EC153" s="43"/>
      <c r="ED153" s="136"/>
    </row>
    <row r="154" spans="1:134" ht="13.5" customHeight="1" x14ac:dyDescent="0.15">
      <c r="A154" s="35"/>
      <c r="B154" s="36"/>
      <c r="C154" s="36"/>
      <c r="D154" s="36"/>
      <c r="E154" s="36"/>
      <c r="F154" s="36"/>
      <c r="G154" s="36"/>
      <c r="H154" s="36"/>
      <c r="I154" s="36"/>
      <c r="J154" s="36"/>
      <c r="K154" s="37"/>
      <c r="L154" s="1488"/>
      <c r="M154" s="1489"/>
      <c r="N154" s="1488"/>
      <c r="O154" s="1489"/>
      <c r="P154" s="1488"/>
      <c r="Q154" s="1489"/>
      <c r="R154" s="1488"/>
      <c r="S154" s="1489"/>
      <c r="T154" s="1488"/>
      <c r="U154" s="1489"/>
      <c r="V154" s="1488"/>
      <c r="W154" s="1489"/>
      <c r="X154" s="1488"/>
      <c r="Y154" s="1489"/>
      <c r="Z154" s="1488"/>
      <c r="AA154" s="1489"/>
      <c r="AB154" s="136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1507"/>
      <c r="AO154" s="1508"/>
      <c r="AP154" s="1508"/>
      <c r="AQ154" s="1508"/>
      <c r="AR154" s="1508"/>
      <c r="AS154" s="145"/>
      <c r="AT154" s="146"/>
      <c r="AU154" s="146"/>
      <c r="AV154" s="146"/>
      <c r="AW154" s="147"/>
      <c r="AX154" s="43"/>
      <c r="AY154" s="148"/>
      <c r="AZ154" s="149"/>
      <c r="BA154" s="1501"/>
      <c r="BB154" s="1502"/>
      <c r="BC154" s="1502"/>
      <c r="BD154" s="1502"/>
      <c r="BE154" s="1502"/>
      <c r="BF154" s="1502"/>
      <c r="BG154" s="1502"/>
      <c r="BH154" s="1502"/>
      <c r="BI154" s="1502"/>
      <c r="BJ154" s="1502"/>
      <c r="BK154" s="1502"/>
      <c r="BL154" s="1502"/>
      <c r="BM154" s="1502"/>
      <c r="BN154" s="1502"/>
      <c r="BO154" s="1502"/>
      <c r="BP154" s="1502"/>
      <c r="BQ154" s="1502"/>
      <c r="BR154" s="1502"/>
      <c r="BS154" s="1502"/>
      <c r="BT154" s="1502"/>
      <c r="BU154" s="1502"/>
      <c r="BV154" s="1502"/>
      <c r="BW154" s="1502"/>
      <c r="BX154" s="1502"/>
      <c r="BY154" s="1502"/>
      <c r="BZ154" s="1502"/>
      <c r="CA154" s="1502"/>
      <c r="CB154" s="1502"/>
      <c r="CC154" s="1502"/>
      <c r="CD154" s="1503"/>
      <c r="CE154" s="9"/>
      <c r="CF154" s="9"/>
      <c r="CG154" s="9"/>
      <c r="CH154" s="35"/>
      <c r="CI154" s="1496"/>
      <c r="CJ154" s="1464"/>
      <c r="CK154" s="1496"/>
      <c r="CL154" s="1496"/>
      <c r="CM154" s="1496"/>
      <c r="CN154" s="1496"/>
      <c r="CO154" s="1496"/>
      <c r="CP154" s="1496"/>
      <c r="CQ154" s="1496"/>
      <c r="CR154" s="1496"/>
      <c r="CS154" s="1496"/>
      <c r="CT154" s="1496"/>
      <c r="CU154" s="1496"/>
      <c r="CV154" s="1496"/>
      <c r="CW154" s="1512"/>
      <c r="CX154" s="1464"/>
      <c r="CY154" s="1464"/>
      <c r="CZ154" s="1464"/>
      <c r="DA154" s="1464"/>
      <c r="DB154" s="1464"/>
      <c r="DC154" s="1464"/>
      <c r="DD154" s="1464"/>
      <c r="DE154" s="1464"/>
      <c r="DF154" s="1464"/>
      <c r="DG154" s="136"/>
      <c r="DH154" s="9"/>
      <c r="DI154" s="9"/>
      <c r="DJ154" s="9"/>
      <c r="DK154" s="9"/>
      <c r="DL154" s="9"/>
      <c r="DN154" s="136"/>
      <c r="DO154" s="43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43"/>
      <c r="ED154" s="136"/>
    </row>
    <row r="155" spans="1:134" ht="13.5" customHeight="1" x14ac:dyDescent="0.15">
      <c r="A155" s="35"/>
      <c r="B155" s="36"/>
      <c r="C155" s="36"/>
      <c r="D155" s="36"/>
      <c r="E155" s="36"/>
      <c r="F155" s="36"/>
      <c r="G155" s="36"/>
      <c r="H155" s="36"/>
      <c r="I155" s="36"/>
      <c r="J155" s="36"/>
      <c r="K155" s="37"/>
      <c r="L155" s="1490"/>
      <c r="M155" s="1491"/>
      <c r="N155" s="1490"/>
      <c r="O155" s="1491"/>
      <c r="P155" s="1490"/>
      <c r="Q155" s="1491"/>
      <c r="R155" s="1490"/>
      <c r="S155" s="1491"/>
      <c r="T155" s="1490"/>
      <c r="U155" s="1491"/>
      <c r="V155" s="1490"/>
      <c r="W155" s="1491"/>
      <c r="X155" s="1490"/>
      <c r="Y155" s="1491"/>
      <c r="Z155" s="1490"/>
      <c r="AA155" s="1491"/>
      <c r="AB155" s="136"/>
      <c r="AC155" s="1488"/>
      <c r="AD155" s="1489"/>
      <c r="AE155" s="1488"/>
      <c r="AF155" s="1489"/>
      <c r="AG155" s="1488"/>
      <c r="AH155" s="1489"/>
      <c r="AI155" s="135"/>
      <c r="AJ155" s="9"/>
      <c r="AK155" s="9"/>
      <c r="AL155" s="9"/>
      <c r="AM155" s="43"/>
      <c r="AN155" s="1509"/>
      <c r="AO155" s="1510"/>
      <c r="AP155" s="1510"/>
      <c r="AQ155" s="1510"/>
      <c r="AR155" s="1511"/>
      <c r="AS155" s="146"/>
      <c r="AT155" s="146"/>
      <c r="AU155" s="146"/>
      <c r="AV155" s="146"/>
      <c r="AW155" s="147"/>
      <c r="AX155" s="43"/>
      <c r="AY155" s="150"/>
      <c r="AZ155" s="151"/>
      <c r="BA155" s="1501"/>
      <c r="BB155" s="1502"/>
      <c r="BC155" s="1502"/>
      <c r="BD155" s="1502"/>
      <c r="BE155" s="1502"/>
      <c r="BF155" s="1502"/>
      <c r="BG155" s="1502"/>
      <c r="BH155" s="1502"/>
      <c r="BI155" s="1502"/>
      <c r="BJ155" s="1502"/>
      <c r="BK155" s="1502"/>
      <c r="BL155" s="1502"/>
      <c r="BM155" s="1502"/>
      <c r="BN155" s="1502"/>
      <c r="BO155" s="1502"/>
      <c r="BP155" s="1502"/>
      <c r="BQ155" s="1502"/>
      <c r="BR155" s="1502"/>
      <c r="BS155" s="1502"/>
      <c r="BT155" s="1502"/>
      <c r="BU155" s="1502"/>
      <c r="BV155" s="1502"/>
      <c r="BW155" s="1502"/>
      <c r="BX155" s="1502"/>
      <c r="BY155" s="1502"/>
      <c r="BZ155" s="1502"/>
      <c r="CA155" s="1502"/>
      <c r="CB155" s="1502"/>
      <c r="CC155" s="1502"/>
      <c r="CD155" s="1503"/>
      <c r="CE155" s="9"/>
      <c r="CF155" s="9"/>
      <c r="CG155" s="9"/>
      <c r="CH155" s="45"/>
      <c r="CI155" s="1497"/>
      <c r="CJ155" s="1465"/>
      <c r="CK155" s="1497"/>
      <c r="CL155" s="1497"/>
      <c r="CM155" s="1497"/>
      <c r="CN155" s="1497"/>
      <c r="CO155" s="1497"/>
      <c r="CP155" s="1497"/>
      <c r="CQ155" s="1497"/>
      <c r="CR155" s="1497"/>
      <c r="CS155" s="1497"/>
      <c r="CT155" s="1497"/>
      <c r="CU155" s="1497"/>
      <c r="CV155" s="1497"/>
      <c r="CW155" s="1513"/>
      <c r="CX155" s="1465"/>
      <c r="CY155" s="1465"/>
      <c r="CZ155" s="1465"/>
      <c r="DA155" s="1465"/>
      <c r="DB155" s="1465"/>
      <c r="DC155" s="1465"/>
      <c r="DD155" s="1465"/>
      <c r="DE155" s="1465"/>
      <c r="DF155" s="1465"/>
      <c r="DG155" s="152"/>
      <c r="DH155" s="9"/>
      <c r="DI155" s="9"/>
      <c r="DJ155" s="9"/>
      <c r="DK155" s="9"/>
      <c r="DL155" s="9"/>
      <c r="DN155" s="136"/>
      <c r="DO155" s="43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43"/>
      <c r="ED155" s="136"/>
    </row>
    <row r="156" spans="1:134" ht="13.5" customHeight="1" x14ac:dyDescent="0.15">
      <c r="A156" s="35"/>
      <c r="B156" s="1479" t="s">
        <v>181</v>
      </c>
      <c r="C156" s="1480"/>
      <c r="D156" s="1480"/>
      <c r="E156" s="1480"/>
      <c r="F156" s="1480"/>
      <c r="G156" s="1480"/>
      <c r="H156" s="1480"/>
      <c r="I156" s="1480"/>
      <c r="J156" s="1480"/>
      <c r="K156" s="1480"/>
      <c r="L156" s="1480"/>
      <c r="M156" s="1480"/>
      <c r="N156" s="1480"/>
      <c r="O156" s="1480"/>
      <c r="P156" s="1480"/>
      <c r="Q156" s="1481"/>
      <c r="R156" s="32"/>
      <c r="S156" s="33"/>
      <c r="T156" s="33"/>
      <c r="U156" s="33"/>
      <c r="V156" s="33"/>
      <c r="W156" s="33"/>
      <c r="X156" s="33"/>
      <c r="Y156" s="33"/>
      <c r="Z156" s="33"/>
      <c r="AA156" s="33"/>
      <c r="AB156" s="36"/>
      <c r="AC156" s="1488"/>
      <c r="AD156" s="1489"/>
      <c r="AE156" s="1488"/>
      <c r="AF156" s="1489"/>
      <c r="AG156" s="1488"/>
      <c r="AH156" s="1489"/>
      <c r="AI156" s="136"/>
      <c r="AJ156" s="9"/>
      <c r="AK156" s="9"/>
      <c r="AL156" s="9"/>
      <c r="AM156" s="44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7"/>
      <c r="AX156" s="43"/>
      <c r="AY156" s="153"/>
      <c r="AZ156" s="154"/>
      <c r="BA156" s="1501"/>
      <c r="BB156" s="1502"/>
      <c r="BC156" s="1502"/>
      <c r="BD156" s="1502"/>
      <c r="BE156" s="1502"/>
      <c r="BF156" s="1502"/>
      <c r="BG156" s="1502"/>
      <c r="BH156" s="1502"/>
      <c r="BI156" s="1502"/>
      <c r="BJ156" s="1502"/>
      <c r="BK156" s="1502"/>
      <c r="BL156" s="1502"/>
      <c r="BM156" s="1502"/>
      <c r="BN156" s="1502"/>
      <c r="BO156" s="1502"/>
      <c r="BP156" s="1502"/>
      <c r="BQ156" s="1502"/>
      <c r="BR156" s="1502"/>
      <c r="BS156" s="1502"/>
      <c r="BT156" s="1502"/>
      <c r="BU156" s="1502"/>
      <c r="BV156" s="1502"/>
      <c r="BW156" s="1502"/>
      <c r="BX156" s="1502"/>
      <c r="BY156" s="1502"/>
      <c r="BZ156" s="1502"/>
      <c r="CA156" s="1502"/>
      <c r="CB156" s="1502"/>
      <c r="CC156" s="1502"/>
      <c r="CD156" s="1503"/>
      <c r="CE156" s="9"/>
      <c r="CF156" s="9"/>
      <c r="CG156" s="9"/>
      <c r="CH156" s="9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N156" s="136"/>
      <c r="DO156" s="43"/>
      <c r="DP156" s="9"/>
      <c r="DQ156" s="9"/>
      <c r="DR156" s="1464"/>
      <c r="DS156" s="1464"/>
      <c r="DT156" s="243"/>
      <c r="DU156" s="243"/>
      <c r="DV156" s="243"/>
      <c r="DW156" s="243"/>
      <c r="DX156" s="243"/>
      <c r="DY156" s="243"/>
      <c r="DZ156" s="243"/>
      <c r="EA156" s="243"/>
      <c r="EB156" s="254"/>
      <c r="EC156" s="43"/>
      <c r="ED156" s="136"/>
    </row>
    <row r="157" spans="1:134" ht="13.5" customHeight="1" x14ac:dyDescent="0.15">
      <c r="A157" s="35"/>
      <c r="B157" s="1482"/>
      <c r="C157" s="1483"/>
      <c r="D157" s="1483"/>
      <c r="E157" s="1483"/>
      <c r="F157" s="1483"/>
      <c r="G157" s="1483"/>
      <c r="H157" s="1483"/>
      <c r="I157" s="1483"/>
      <c r="J157" s="1483"/>
      <c r="K157" s="1483"/>
      <c r="L157" s="1483"/>
      <c r="M157" s="1483"/>
      <c r="N157" s="1483"/>
      <c r="O157" s="1483"/>
      <c r="P157" s="1483"/>
      <c r="Q157" s="1484"/>
      <c r="R157" s="36"/>
      <c r="S157" s="36"/>
      <c r="T157" s="1466" t="s">
        <v>187</v>
      </c>
      <c r="U157" s="1467"/>
      <c r="V157" s="1468"/>
      <c r="W157" s="36"/>
      <c r="X157" s="36"/>
      <c r="Y157" s="36"/>
      <c r="Z157" s="36"/>
      <c r="AA157" s="36"/>
      <c r="AB157" s="36"/>
      <c r="AC157" s="1488"/>
      <c r="AD157" s="1489"/>
      <c r="AE157" s="1488"/>
      <c r="AF157" s="1489"/>
      <c r="AG157" s="1488"/>
      <c r="AH157" s="1489"/>
      <c r="AI157" s="136"/>
      <c r="AJ157" s="9"/>
      <c r="AK157" s="9"/>
      <c r="AL157" s="9"/>
      <c r="AM157" s="44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7"/>
      <c r="AX157" s="43"/>
      <c r="AY157" s="43"/>
      <c r="AZ157" s="43"/>
      <c r="BA157" s="1501"/>
      <c r="BB157" s="1502"/>
      <c r="BC157" s="1502"/>
      <c r="BD157" s="1502"/>
      <c r="BE157" s="1502"/>
      <c r="BF157" s="1502"/>
      <c r="BG157" s="1502"/>
      <c r="BH157" s="1502"/>
      <c r="BI157" s="1502"/>
      <c r="BJ157" s="1502"/>
      <c r="BK157" s="1502"/>
      <c r="BL157" s="1502"/>
      <c r="BM157" s="1502"/>
      <c r="BN157" s="1502"/>
      <c r="BO157" s="1502"/>
      <c r="BP157" s="1502"/>
      <c r="BQ157" s="1502"/>
      <c r="BR157" s="1502"/>
      <c r="BS157" s="1502"/>
      <c r="BT157" s="1502"/>
      <c r="BU157" s="1502"/>
      <c r="BV157" s="1502"/>
      <c r="BW157" s="1502"/>
      <c r="BX157" s="1502"/>
      <c r="BY157" s="1502"/>
      <c r="BZ157" s="1502"/>
      <c r="CA157" s="1502"/>
      <c r="CB157" s="1502"/>
      <c r="CC157" s="1502"/>
      <c r="CD157" s="1503"/>
      <c r="CE157" s="9"/>
      <c r="CF157" s="9"/>
      <c r="CG157" s="9"/>
      <c r="CH157" s="9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N157" s="136"/>
      <c r="DO157" s="43"/>
      <c r="DP157" s="9"/>
      <c r="DQ157" s="9"/>
      <c r="DR157" s="1465"/>
      <c r="DS157" s="1465"/>
      <c r="DT157" s="244"/>
      <c r="DU157" s="244"/>
      <c r="DV157" s="244"/>
      <c r="DW157" s="244"/>
      <c r="DX157" s="244"/>
      <c r="DY157" s="244"/>
      <c r="DZ157" s="244"/>
      <c r="EA157" s="244"/>
      <c r="EB157" s="251"/>
      <c r="EC157" s="43"/>
      <c r="ED157" s="136"/>
    </row>
    <row r="158" spans="1:134" ht="13.5" customHeight="1" x14ac:dyDescent="0.15">
      <c r="A158" s="35"/>
      <c r="B158" s="1482"/>
      <c r="C158" s="1483"/>
      <c r="D158" s="1483"/>
      <c r="E158" s="1483"/>
      <c r="F158" s="1483"/>
      <c r="G158" s="1483"/>
      <c r="H158" s="1483"/>
      <c r="I158" s="1483"/>
      <c r="J158" s="1483"/>
      <c r="K158" s="1483"/>
      <c r="L158" s="1483"/>
      <c r="M158" s="1483"/>
      <c r="N158" s="1483"/>
      <c r="O158" s="1483"/>
      <c r="P158" s="1483"/>
      <c r="Q158" s="1484"/>
      <c r="R158" s="36"/>
      <c r="S158" s="36"/>
      <c r="T158" s="1469"/>
      <c r="U158" s="1470"/>
      <c r="V158" s="1471"/>
      <c r="W158" s="36"/>
      <c r="X158" s="36"/>
      <c r="Y158" s="36"/>
      <c r="Z158" s="36"/>
      <c r="AA158" s="36"/>
      <c r="AB158" s="36"/>
      <c r="AC158" s="1488"/>
      <c r="AD158" s="1489"/>
      <c r="AE158" s="1488"/>
      <c r="AF158" s="1489"/>
      <c r="AG158" s="1488"/>
      <c r="AH158" s="1489"/>
      <c r="AI158" s="136"/>
      <c r="AJ158" s="9"/>
      <c r="AK158" s="9"/>
      <c r="AL158" s="9"/>
      <c r="AM158" s="44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7"/>
      <c r="AX158" s="43"/>
      <c r="AY158" s="43"/>
      <c r="AZ158" s="43"/>
      <c r="BA158" s="1501"/>
      <c r="BB158" s="1502"/>
      <c r="BC158" s="1502"/>
      <c r="BD158" s="1502"/>
      <c r="BE158" s="1502"/>
      <c r="BF158" s="1502"/>
      <c r="BG158" s="1502"/>
      <c r="BH158" s="1502"/>
      <c r="BI158" s="1502"/>
      <c r="BJ158" s="1502"/>
      <c r="BK158" s="1502"/>
      <c r="BL158" s="1502"/>
      <c r="BM158" s="1502"/>
      <c r="BN158" s="1502"/>
      <c r="BO158" s="1502"/>
      <c r="BP158" s="1502"/>
      <c r="BQ158" s="1502"/>
      <c r="BR158" s="1502"/>
      <c r="BS158" s="1502"/>
      <c r="BT158" s="1502"/>
      <c r="BU158" s="1502"/>
      <c r="BV158" s="1502"/>
      <c r="BW158" s="1502"/>
      <c r="BX158" s="1502"/>
      <c r="BY158" s="1502"/>
      <c r="BZ158" s="1502"/>
      <c r="CA158" s="1502"/>
      <c r="CB158" s="1502"/>
      <c r="CC158" s="1502"/>
      <c r="CD158" s="1503"/>
      <c r="CE158" s="9"/>
      <c r="CF158" s="9"/>
      <c r="CG158" s="9"/>
      <c r="CI158" s="126"/>
      <c r="CJ158" s="126"/>
      <c r="CK158" s="126"/>
      <c r="CL158" s="126"/>
      <c r="CM158" s="126"/>
      <c r="CN158" s="126"/>
      <c r="CO158" s="126"/>
      <c r="CP158" s="126"/>
      <c r="CQ158" s="126"/>
      <c r="CR158" s="126"/>
      <c r="CS158" s="126"/>
      <c r="CT158" s="126"/>
      <c r="CU158" s="126"/>
      <c r="CV158" s="126"/>
      <c r="DG158" s="134"/>
      <c r="DH158" s="134"/>
      <c r="DI158" s="134"/>
      <c r="DJ158" s="134"/>
      <c r="DK158" s="9"/>
      <c r="DL158" s="9"/>
      <c r="DN158" s="136"/>
      <c r="DO158" s="51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43"/>
      <c r="ED158" s="136"/>
    </row>
    <row r="159" spans="1:134" ht="13.5" customHeight="1" x14ac:dyDescent="0.15">
      <c r="A159" s="35"/>
      <c r="B159" s="1482"/>
      <c r="C159" s="1483"/>
      <c r="D159" s="1483"/>
      <c r="E159" s="1483"/>
      <c r="F159" s="1483"/>
      <c r="G159" s="1483"/>
      <c r="H159" s="1483"/>
      <c r="I159" s="1483"/>
      <c r="J159" s="1483"/>
      <c r="K159" s="1483"/>
      <c r="L159" s="1483"/>
      <c r="M159" s="1483"/>
      <c r="N159" s="1483"/>
      <c r="O159" s="1483"/>
      <c r="P159" s="1483"/>
      <c r="Q159" s="1484"/>
      <c r="R159" s="36"/>
      <c r="S159" s="36"/>
      <c r="T159" s="1472"/>
      <c r="U159" s="1473"/>
      <c r="V159" s="1474"/>
      <c r="W159" s="36"/>
      <c r="X159" s="36"/>
      <c r="Y159" s="36"/>
      <c r="Z159" s="36"/>
      <c r="AA159" s="36"/>
      <c r="AB159" s="36"/>
      <c r="AC159" s="1488"/>
      <c r="AD159" s="1489"/>
      <c r="AE159" s="1488"/>
      <c r="AF159" s="1489"/>
      <c r="AG159" s="1488"/>
      <c r="AH159" s="1489"/>
      <c r="AI159" s="136"/>
      <c r="AJ159" s="9"/>
      <c r="AK159" s="9"/>
      <c r="AL159" s="9"/>
      <c r="AM159" s="44"/>
      <c r="AN159" s="146"/>
      <c r="AO159" s="1464"/>
      <c r="AP159" s="1464"/>
      <c r="AQ159" s="1475"/>
      <c r="AR159" s="1464"/>
      <c r="AS159" s="1464"/>
      <c r="AT159" s="1477"/>
      <c r="AU159" s="1464"/>
      <c r="AV159" s="1464"/>
      <c r="AW159" s="147"/>
      <c r="AX159" s="43"/>
      <c r="AY159" s="43"/>
      <c r="AZ159" s="43"/>
      <c r="BA159" s="1501"/>
      <c r="BB159" s="1502"/>
      <c r="BC159" s="1502"/>
      <c r="BD159" s="1502"/>
      <c r="BE159" s="1502"/>
      <c r="BF159" s="1502"/>
      <c r="BG159" s="1502"/>
      <c r="BH159" s="1502"/>
      <c r="BI159" s="1502"/>
      <c r="BJ159" s="1502"/>
      <c r="BK159" s="1502"/>
      <c r="BL159" s="1502"/>
      <c r="BM159" s="1502"/>
      <c r="BN159" s="1502"/>
      <c r="BO159" s="1502"/>
      <c r="BP159" s="1502"/>
      <c r="BQ159" s="1502"/>
      <c r="BR159" s="1502"/>
      <c r="BS159" s="1502"/>
      <c r="BT159" s="1502"/>
      <c r="BU159" s="1502"/>
      <c r="BV159" s="1502"/>
      <c r="BW159" s="1502"/>
      <c r="BX159" s="1502"/>
      <c r="BY159" s="1502"/>
      <c r="BZ159" s="1502"/>
      <c r="CA159" s="1502"/>
      <c r="CB159" s="1502"/>
      <c r="CC159" s="1502"/>
      <c r="CD159" s="1503"/>
      <c r="CE159" s="32"/>
      <c r="CF159" s="33"/>
      <c r="CG159" s="34"/>
      <c r="CH159" s="1464"/>
      <c r="CI159" s="1496"/>
      <c r="CJ159" s="1496"/>
      <c r="CK159" s="1496"/>
      <c r="CL159" s="1464"/>
      <c r="CM159" s="1464"/>
      <c r="CN159" s="1464"/>
      <c r="CO159" s="1464"/>
      <c r="CP159" s="1464"/>
      <c r="CQ159" s="1464"/>
      <c r="CR159" s="1464"/>
      <c r="CS159" s="1464"/>
      <c r="CT159" s="1464"/>
      <c r="CU159" s="1464"/>
      <c r="CV159" s="1464"/>
      <c r="CW159" s="1464"/>
      <c r="CX159" s="1464"/>
      <c r="CY159" s="1464"/>
      <c r="CZ159" s="1464"/>
      <c r="DA159" s="1464"/>
      <c r="DB159" s="1464"/>
      <c r="DC159" s="1464"/>
      <c r="DD159" s="1464"/>
      <c r="DE159" s="1464"/>
      <c r="DF159" s="1464"/>
      <c r="DG159" s="155"/>
      <c r="DH159" s="134"/>
      <c r="DI159" s="134"/>
      <c r="DJ159" s="134"/>
      <c r="DK159" s="9"/>
      <c r="DL159" s="9"/>
      <c r="DN159" s="35"/>
      <c r="DO159" s="37"/>
      <c r="DP159" s="48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43"/>
      <c r="ED159" s="136"/>
    </row>
    <row r="160" spans="1:134" ht="13.5" customHeight="1" x14ac:dyDescent="0.15">
      <c r="A160" s="35"/>
      <c r="B160" s="1485"/>
      <c r="C160" s="1486"/>
      <c r="D160" s="1486"/>
      <c r="E160" s="1486"/>
      <c r="F160" s="1486"/>
      <c r="G160" s="1486"/>
      <c r="H160" s="1486"/>
      <c r="I160" s="1486"/>
      <c r="J160" s="1486"/>
      <c r="K160" s="1486"/>
      <c r="L160" s="1486"/>
      <c r="M160" s="1486"/>
      <c r="N160" s="1486"/>
      <c r="O160" s="1486"/>
      <c r="P160" s="1486"/>
      <c r="Q160" s="1487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1490"/>
      <c r="AD160" s="1491"/>
      <c r="AE160" s="1490"/>
      <c r="AF160" s="1491"/>
      <c r="AG160" s="1490"/>
      <c r="AH160" s="1491"/>
      <c r="AI160" s="136"/>
      <c r="AJ160" s="9"/>
      <c r="AK160" s="9"/>
      <c r="AL160" s="9"/>
      <c r="AM160" s="44"/>
      <c r="AN160" s="156"/>
      <c r="AO160" s="1465"/>
      <c r="AP160" s="1465"/>
      <c r="AQ160" s="1476"/>
      <c r="AR160" s="1465"/>
      <c r="AS160" s="1465"/>
      <c r="AT160" s="1478"/>
      <c r="AU160" s="1465"/>
      <c r="AV160" s="1465"/>
      <c r="AW160" s="157"/>
      <c r="AX160" s="43"/>
      <c r="AY160" s="43"/>
      <c r="AZ160" s="43"/>
      <c r="BA160" s="1504"/>
      <c r="BB160" s="1505"/>
      <c r="BC160" s="1505"/>
      <c r="BD160" s="1505"/>
      <c r="BE160" s="1505"/>
      <c r="BF160" s="1505"/>
      <c r="BG160" s="1505"/>
      <c r="BH160" s="1505"/>
      <c r="BI160" s="1505"/>
      <c r="BJ160" s="1505"/>
      <c r="BK160" s="1505"/>
      <c r="BL160" s="1505"/>
      <c r="BM160" s="1505"/>
      <c r="BN160" s="1505"/>
      <c r="BO160" s="1505"/>
      <c r="BP160" s="1505"/>
      <c r="BQ160" s="1505"/>
      <c r="BR160" s="1505"/>
      <c r="BS160" s="1505"/>
      <c r="BT160" s="1505"/>
      <c r="BU160" s="1505"/>
      <c r="BV160" s="1505"/>
      <c r="BW160" s="1505"/>
      <c r="BX160" s="1505"/>
      <c r="BY160" s="1505"/>
      <c r="BZ160" s="1505"/>
      <c r="CA160" s="1505"/>
      <c r="CB160" s="1505"/>
      <c r="CC160" s="1505"/>
      <c r="CD160" s="1506"/>
      <c r="CE160" s="35"/>
      <c r="CF160" s="36"/>
      <c r="CG160" s="37"/>
      <c r="CH160" s="1465"/>
      <c r="CI160" s="1497"/>
      <c r="CJ160" s="1497"/>
      <c r="CK160" s="1497"/>
      <c r="CL160" s="1465"/>
      <c r="CM160" s="1465"/>
      <c r="CN160" s="1465"/>
      <c r="CO160" s="1465"/>
      <c r="CP160" s="1465"/>
      <c r="CQ160" s="1465"/>
      <c r="CR160" s="1465"/>
      <c r="CS160" s="1465"/>
      <c r="CT160" s="1465"/>
      <c r="CU160" s="1465"/>
      <c r="CV160" s="1465"/>
      <c r="CW160" s="1465"/>
      <c r="CX160" s="1465"/>
      <c r="CY160" s="1465"/>
      <c r="CZ160" s="1465"/>
      <c r="DA160" s="1465"/>
      <c r="DB160" s="1465"/>
      <c r="DC160" s="1465"/>
      <c r="DD160" s="1465"/>
      <c r="DE160" s="1465"/>
      <c r="DF160" s="1465"/>
      <c r="DG160" s="158"/>
      <c r="DH160" s="134"/>
      <c r="DI160" s="134"/>
      <c r="DJ160" s="134"/>
      <c r="DK160" s="9"/>
      <c r="DL160" s="9"/>
      <c r="DN160" s="35"/>
      <c r="DO160" s="37"/>
      <c r="DQ160" s="9"/>
      <c r="DR160" s="1464"/>
      <c r="DS160" s="1464"/>
      <c r="DT160" s="243"/>
      <c r="DU160" s="243"/>
      <c r="DV160" s="243"/>
      <c r="DW160" s="243"/>
      <c r="DX160" s="243"/>
      <c r="DY160" s="243"/>
      <c r="DZ160" s="243"/>
      <c r="EA160" s="243"/>
      <c r="EB160" s="254"/>
      <c r="EC160" s="43"/>
      <c r="ED160" s="136"/>
    </row>
    <row r="161" spans="1:134" x14ac:dyDescent="0.15">
      <c r="A161" s="35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7"/>
      <c r="AJ161" s="43"/>
      <c r="AK161" s="43"/>
      <c r="AL161" s="43"/>
      <c r="AM161" s="44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3"/>
      <c r="AY161" s="33"/>
      <c r="AZ161" s="33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7"/>
      <c r="DH161" s="42"/>
      <c r="DI161" s="9"/>
      <c r="DJ161" s="9"/>
      <c r="DK161" s="9"/>
      <c r="DL161" s="9"/>
      <c r="DN161" s="35"/>
      <c r="DO161" s="37"/>
      <c r="DQ161" s="15"/>
      <c r="DR161" s="1465"/>
      <c r="DS161" s="1465"/>
      <c r="DT161" s="244"/>
      <c r="DU161" s="244"/>
      <c r="DV161" s="244"/>
      <c r="DW161" s="244"/>
      <c r="DX161" s="244"/>
      <c r="DY161" s="244"/>
      <c r="DZ161" s="244"/>
      <c r="EA161" s="244"/>
      <c r="EB161" s="251"/>
      <c r="EC161" s="52"/>
      <c r="ED161" s="136"/>
    </row>
    <row r="162" spans="1:134" x14ac:dyDescent="0.15">
      <c r="A162" s="35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7"/>
      <c r="AJ162" s="43"/>
      <c r="AK162" s="43"/>
      <c r="AL162" s="43"/>
      <c r="AM162" s="44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7"/>
      <c r="DH162" s="42"/>
      <c r="DI162" s="9"/>
      <c r="DJ162" s="9"/>
      <c r="DK162" s="9"/>
      <c r="DL162" s="9"/>
      <c r="DN162" s="35"/>
      <c r="DO162" s="36"/>
      <c r="DP162" s="33"/>
      <c r="DQ162" s="36"/>
      <c r="DR162" s="36"/>
      <c r="DS162" s="36"/>
      <c r="DT162" s="36"/>
      <c r="DU162" s="36"/>
      <c r="DV162" s="36"/>
      <c r="DW162" s="36"/>
      <c r="DX162" s="36"/>
      <c r="DY162" s="36"/>
      <c r="DZ162" s="36"/>
      <c r="EA162" s="36"/>
      <c r="EB162" s="36"/>
      <c r="EC162" s="36"/>
      <c r="ED162" s="37"/>
    </row>
    <row r="163" spans="1:134" x14ac:dyDescent="0.15">
      <c r="A163" s="4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49"/>
      <c r="AJ163" s="43"/>
      <c r="AK163" s="68" t="s">
        <v>182</v>
      </c>
      <c r="AL163" s="43"/>
      <c r="AM163" s="44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  <c r="DD163" s="38"/>
      <c r="DE163" s="38"/>
      <c r="DF163" s="38"/>
      <c r="DG163" s="38"/>
      <c r="DH163" s="42"/>
      <c r="DJ163" s="132" t="s">
        <v>183</v>
      </c>
      <c r="DK163" s="9"/>
      <c r="DL163" s="9"/>
      <c r="DN163" s="45"/>
      <c r="DO163" s="38"/>
      <c r="DP163" s="38"/>
      <c r="DQ163" s="38"/>
      <c r="DR163" s="38"/>
      <c r="DS163" s="38"/>
      <c r="DT163" s="38"/>
      <c r="DU163" s="38"/>
      <c r="DV163" s="38"/>
      <c r="DW163" s="38"/>
      <c r="DX163" s="38"/>
      <c r="DY163" s="38"/>
      <c r="DZ163" s="38"/>
      <c r="EA163" s="38"/>
      <c r="EB163" s="38"/>
      <c r="EC163" s="38"/>
      <c r="ED163" s="49"/>
    </row>
  </sheetData>
  <mergeCells count="297">
    <mergeCell ref="BK90:BK91"/>
    <mergeCell ref="AE83:AN83"/>
    <mergeCell ref="W2:AY2"/>
    <mergeCell ref="BG90:BG91"/>
    <mergeCell ref="BH90:BH91"/>
    <mergeCell ref="BC90:BC91"/>
    <mergeCell ref="BD90:BD91"/>
    <mergeCell ref="BE90:BE91"/>
    <mergeCell ref="BF90:BF91"/>
    <mergeCell ref="CH90:CH91"/>
    <mergeCell ref="BY90:BY91"/>
    <mergeCell ref="BZ90:BZ91"/>
    <mergeCell ref="CA90:CA91"/>
    <mergeCell ref="CB90:CB91"/>
    <mergeCell ref="CI90:CI91"/>
    <mergeCell ref="CJ90:CJ91"/>
    <mergeCell ref="CC90:CC91"/>
    <mergeCell ref="CD90:CD91"/>
    <mergeCell ref="CE90:CE91"/>
    <mergeCell ref="CF90:CF91"/>
    <mergeCell ref="AZ93:AZ94"/>
    <mergeCell ref="BA93:BA94"/>
    <mergeCell ref="BB93:BB94"/>
    <mergeCell ref="BC93:BC94"/>
    <mergeCell ref="AV93:AV94"/>
    <mergeCell ref="AW93:AW94"/>
    <mergeCell ref="AX93:AX94"/>
    <mergeCell ref="AY93:AY94"/>
    <mergeCell ref="CG90:CG91"/>
    <mergeCell ref="BU90:BU91"/>
    <mergeCell ref="BV90:BV91"/>
    <mergeCell ref="BW90:BW91"/>
    <mergeCell ref="BX90:BX91"/>
    <mergeCell ref="BQ90:BQ91"/>
    <mergeCell ref="BR90:BR91"/>
    <mergeCell ref="BS90:BS91"/>
    <mergeCell ref="BT90:BT91"/>
    <mergeCell ref="BI90:BI91"/>
    <mergeCell ref="BJ90:BJ91"/>
    <mergeCell ref="BO90:BO91"/>
    <mergeCell ref="BP90:BP91"/>
    <mergeCell ref="BL90:BL91"/>
    <mergeCell ref="BM90:BM91"/>
    <mergeCell ref="BN90:BN91"/>
    <mergeCell ref="CP93:CP94"/>
    <mergeCell ref="CQ93:CQ94"/>
    <mergeCell ref="CR93:CR94"/>
    <mergeCell ref="CS93:CS94"/>
    <mergeCell ref="CL93:CL94"/>
    <mergeCell ref="CM93:CM94"/>
    <mergeCell ref="CN93:CN94"/>
    <mergeCell ref="CO93:CO94"/>
    <mergeCell ref="BD93:BD94"/>
    <mergeCell ref="BE93:BE94"/>
    <mergeCell ref="BF93:BF94"/>
    <mergeCell ref="BG93:BG94"/>
    <mergeCell ref="DB93:DB94"/>
    <mergeCell ref="DC93:DC94"/>
    <mergeCell ref="CZ93:CZ94"/>
    <mergeCell ref="DA93:DA94"/>
    <mergeCell ref="CT93:CT94"/>
    <mergeCell ref="CU93:CU94"/>
    <mergeCell ref="CV93:CV94"/>
    <mergeCell ref="CW93:CW94"/>
    <mergeCell ref="DI93:DL95"/>
    <mergeCell ref="CX93:CX94"/>
    <mergeCell ref="CY93:CY94"/>
    <mergeCell ref="CH95:CH96"/>
    <mergeCell ref="AZ96:BN99"/>
    <mergeCell ref="CB95:CB96"/>
    <mergeCell ref="CC95:CC96"/>
    <mergeCell ref="CD95:CD96"/>
    <mergeCell ref="CE95:CE96"/>
    <mergeCell ref="BX95:BX96"/>
    <mergeCell ref="BY95:BY96"/>
    <mergeCell ref="BZ95:BZ96"/>
    <mergeCell ref="CA95:CA96"/>
    <mergeCell ref="BQ95:BQ96"/>
    <mergeCell ref="BR95:BR96"/>
    <mergeCell ref="BS95:BS96"/>
    <mergeCell ref="BT95:BT96"/>
    <mergeCell ref="BU95:BU96"/>
    <mergeCell ref="BV95:BV96"/>
    <mergeCell ref="BW95:BW96"/>
    <mergeCell ref="C100:I101"/>
    <mergeCell ref="BQ100:BQ101"/>
    <mergeCell ref="BR100:BR101"/>
    <mergeCell ref="BS100:BS101"/>
    <mergeCell ref="CF95:CF96"/>
    <mergeCell ref="CG95:CG96"/>
    <mergeCell ref="BX100:BX101"/>
    <mergeCell ref="BY100:BY101"/>
    <mergeCell ref="BZ100:BZ101"/>
    <mergeCell ref="CG100:CG101"/>
    <mergeCell ref="CP100:CP101"/>
    <mergeCell ref="CQ100:CQ101"/>
    <mergeCell ref="BF101:BH101"/>
    <mergeCell ref="BM101:BO101"/>
    <mergeCell ref="CI100:CI101"/>
    <mergeCell ref="CM100:CM101"/>
    <mergeCell ref="CN100:CN101"/>
    <mergeCell ref="CO100:CO101"/>
    <mergeCell ref="CE100:CE101"/>
    <mergeCell ref="BT100:BT101"/>
    <mergeCell ref="BU100:BU101"/>
    <mergeCell ref="BV100:BV101"/>
    <mergeCell ref="BW100:BW101"/>
    <mergeCell ref="CF100:CF101"/>
    <mergeCell ref="CH100:CH101"/>
    <mergeCell ref="CA100:CA101"/>
    <mergeCell ref="CB100:CB101"/>
    <mergeCell ref="CC100:CC101"/>
    <mergeCell ref="CD100:CD101"/>
    <mergeCell ref="CC112:CI113"/>
    <mergeCell ref="CV112:DC113"/>
    <mergeCell ref="C116:G117"/>
    <mergeCell ref="CX118:DA119"/>
    <mergeCell ref="T103:V104"/>
    <mergeCell ref="S105:X106"/>
    <mergeCell ref="CW105:DD106"/>
    <mergeCell ref="CC107:CH108"/>
    <mergeCell ref="S108:X110"/>
    <mergeCell ref="AC110:AH111"/>
    <mergeCell ref="BL110:BR111"/>
    <mergeCell ref="BV110:BY111"/>
    <mergeCell ref="S128:Z129"/>
    <mergeCell ref="BA128:BG129"/>
    <mergeCell ref="AR129:AU130"/>
    <mergeCell ref="CU130:DB131"/>
    <mergeCell ref="CN120:CP121"/>
    <mergeCell ref="AU121:AY122"/>
    <mergeCell ref="CD121:CF122"/>
    <mergeCell ref="D122:G123"/>
    <mergeCell ref="CC123:CF124"/>
    <mergeCell ref="CE135:CF138"/>
    <mergeCell ref="CG135:CH138"/>
    <mergeCell ref="BQ135:BR138"/>
    <mergeCell ref="BS135:BT138"/>
    <mergeCell ref="BU135:BV138"/>
    <mergeCell ref="BW135:BX138"/>
    <mergeCell ref="CX124:DB125"/>
    <mergeCell ref="AC125:AH126"/>
    <mergeCell ref="BV126:BZ127"/>
    <mergeCell ref="AG136:AG137"/>
    <mergeCell ref="AH136:AH137"/>
    <mergeCell ref="Q136:Q137"/>
    <mergeCell ref="R136:R137"/>
    <mergeCell ref="S136:S137"/>
    <mergeCell ref="T136:T137"/>
    <mergeCell ref="CA135:CB138"/>
    <mergeCell ref="CC135:CD138"/>
    <mergeCell ref="Y136:Y137"/>
    <mergeCell ref="Z136:Z137"/>
    <mergeCell ref="AA136:AA137"/>
    <mergeCell ref="AB136:AB137"/>
    <mergeCell ref="V142:V143"/>
    <mergeCell ref="W142:W143"/>
    <mergeCell ref="X142:X143"/>
    <mergeCell ref="Y142:Y143"/>
    <mergeCell ref="AK136:AK137"/>
    <mergeCell ref="M142:M143"/>
    <mergeCell ref="N142:N143"/>
    <mergeCell ref="O142:O143"/>
    <mergeCell ref="P142:P143"/>
    <mergeCell ref="Q142:Q143"/>
    <mergeCell ref="R142:R143"/>
    <mergeCell ref="S142:S143"/>
    <mergeCell ref="T142:T143"/>
    <mergeCell ref="U142:U143"/>
    <mergeCell ref="AI136:AI137"/>
    <mergeCell ref="AJ136:AJ137"/>
    <mergeCell ref="AC136:AC137"/>
    <mergeCell ref="AD136:AD137"/>
    <mergeCell ref="AE136:AE137"/>
    <mergeCell ref="AF136:AF137"/>
    <mergeCell ref="U136:U137"/>
    <mergeCell ref="V136:V137"/>
    <mergeCell ref="W136:W137"/>
    <mergeCell ref="X136:X137"/>
    <mergeCell ref="AH142:AH143"/>
    <mergeCell ref="AI142:AI143"/>
    <mergeCell ref="AJ142:AJ143"/>
    <mergeCell ref="AK142:AK143"/>
    <mergeCell ref="AD142:AD143"/>
    <mergeCell ref="AE142:AE143"/>
    <mergeCell ref="AF142:AF143"/>
    <mergeCell ref="AG142:AG143"/>
    <mergeCell ref="Z142:Z143"/>
    <mergeCell ref="AA142:AA143"/>
    <mergeCell ref="AB142:AB143"/>
    <mergeCell ref="AC142:AC143"/>
    <mergeCell ref="CC145:CD148"/>
    <mergeCell ref="CE145:CF148"/>
    <mergeCell ref="BJ145:BK148"/>
    <mergeCell ref="BS145:BT148"/>
    <mergeCell ref="BU145:BV148"/>
    <mergeCell ref="BW145:BX148"/>
    <mergeCell ref="BB145:BC148"/>
    <mergeCell ref="BD145:BE148"/>
    <mergeCell ref="BF145:BG148"/>
    <mergeCell ref="BH145:BI148"/>
    <mergeCell ref="DE145:DF149"/>
    <mergeCell ref="CH149:CJ151"/>
    <mergeCell ref="CK149:CR152"/>
    <mergeCell ref="L151:M155"/>
    <mergeCell ref="N151:O155"/>
    <mergeCell ref="P151:Q155"/>
    <mergeCell ref="R151:S155"/>
    <mergeCell ref="T151:U155"/>
    <mergeCell ref="V151:W155"/>
    <mergeCell ref="X151:Y155"/>
    <mergeCell ref="CW145:CX149"/>
    <mergeCell ref="CY145:CZ149"/>
    <mergeCell ref="DA145:DB149"/>
    <mergeCell ref="DC145:DD149"/>
    <mergeCell ref="CO145:CP148"/>
    <mergeCell ref="CQ145:CR148"/>
    <mergeCell ref="CS145:CT149"/>
    <mergeCell ref="CU145:CV149"/>
    <mergeCell ref="CG145:CH148"/>
    <mergeCell ref="CI145:CJ148"/>
    <mergeCell ref="CK145:CL148"/>
    <mergeCell ref="CM145:CN148"/>
    <mergeCell ref="BY145:BZ148"/>
    <mergeCell ref="CA145:CB148"/>
    <mergeCell ref="DR152:DR153"/>
    <mergeCell ref="DS152:DS153"/>
    <mergeCell ref="BA153:CD160"/>
    <mergeCell ref="AN154:AR155"/>
    <mergeCell ref="CI154:CI155"/>
    <mergeCell ref="CJ154:CJ155"/>
    <mergeCell ref="CK154:CK155"/>
    <mergeCell ref="CL154:CL155"/>
    <mergeCell ref="CM154:CM155"/>
    <mergeCell ref="CN154:CN155"/>
    <mergeCell ref="CW154:CW155"/>
    <mergeCell ref="CX154:CX155"/>
    <mergeCell ref="CY154:CY155"/>
    <mergeCell ref="CZ154:CZ155"/>
    <mergeCell ref="CS154:CS155"/>
    <mergeCell ref="CT154:CT155"/>
    <mergeCell ref="CU154:CU155"/>
    <mergeCell ref="CV154:CV155"/>
    <mergeCell ref="CO154:CO155"/>
    <mergeCell ref="CP154:CP155"/>
    <mergeCell ref="CQ154:CQ155"/>
    <mergeCell ref="CR154:CR155"/>
    <mergeCell ref="CS159:CS160"/>
    <mergeCell ref="CT159:CT160"/>
    <mergeCell ref="B156:Q160"/>
    <mergeCell ref="Z151:AA155"/>
    <mergeCell ref="I152:J153"/>
    <mergeCell ref="DR156:DR157"/>
    <mergeCell ref="CH159:CH160"/>
    <mergeCell ref="CI159:CI160"/>
    <mergeCell ref="CJ159:CJ160"/>
    <mergeCell ref="CK159:CK160"/>
    <mergeCell ref="CL159:CL160"/>
    <mergeCell ref="CM159:CM160"/>
    <mergeCell ref="DE154:DE155"/>
    <mergeCell ref="DF154:DF155"/>
    <mergeCell ref="AC155:AD160"/>
    <mergeCell ref="AE155:AF160"/>
    <mergeCell ref="AG155:AH160"/>
    <mergeCell ref="CN159:CN160"/>
    <mergeCell ref="CO159:CO160"/>
    <mergeCell ref="CP159:CP160"/>
    <mergeCell ref="CQ159:CQ160"/>
    <mergeCell ref="CR159:CR160"/>
    <mergeCell ref="DA154:DA155"/>
    <mergeCell ref="DB154:DB155"/>
    <mergeCell ref="DC154:DC155"/>
    <mergeCell ref="DD154:DD155"/>
    <mergeCell ref="CU159:CU160"/>
    <mergeCell ref="CV159:CV160"/>
    <mergeCell ref="DS156:DS157"/>
    <mergeCell ref="T157:V159"/>
    <mergeCell ref="AO159:AO160"/>
    <mergeCell ref="AP159:AP160"/>
    <mergeCell ref="AQ159:AQ160"/>
    <mergeCell ref="AR159:AR160"/>
    <mergeCell ref="AS159:AS160"/>
    <mergeCell ref="AT159:AT160"/>
    <mergeCell ref="AU159:AU160"/>
    <mergeCell ref="AV159:AV160"/>
    <mergeCell ref="DE159:DE160"/>
    <mergeCell ref="DF159:DF160"/>
    <mergeCell ref="DR160:DR161"/>
    <mergeCell ref="DS160:DS161"/>
    <mergeCell ref="DA159:DA160"/>
    <mergeCell ref="DB159:DB160"/>
    <mergeCell ref="DC159:DC160"/>
    <mergeCell ref="DD159:DD160"/>
    <mergeCell ref="CW159:CW160"/>
    <mergeCell ref="CX159:CX160"/>
    <mergeCell ref="CY159:CY160"/>
    <mergeCell ref="CZ159:CZ160"/>
  </mergeCells>
  <phoneticPr fontId="2"/>
  <pageMargins left="0.61" right="0.45" top="0.28999999999999998" bottom="0.46" header="0.27" footer="0.33"/>
  <pageSetup paperSize="9" scale="75" orientation="portrait" r:id="rId1"/>
  <headerFooter alignWithMargins="0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2:I52"/>
  <sheetViews>
    <sheetView workbookViewId="0">
      <selection activeCell="T4" sqref="T4"/>
    </sheetView>
  </sheetViews>
  <sheetFormatPr defaultRowHeight="13.5" x14ac:dyDescent="0.15"/>
  <sheetData>
    <row r="2" spans="2:2" ht="14.25" x14ac:dyDescent="0.15">
      <c r="B2" s="31" t="s">
        <v>139</v>
      </c>
    </row>
    <row r="30" spans="3:3" ht="14.25" x14ac:dyDescent="0.15">
      <c r="C30" s="31" t="s">
        <v>391</v>
      </c>
    </row>
    <row r="32" spans="3:3" ht="18" customHeight="1" x14ac:dyDescent="0.15"/>
    <row r="33" spans="2:9" ht="18" customHeight="1" x14ac:dyDescent="0.15">
      <c r="C33" s="31" t="s">
        <v>140</v>
      </c>
    </row>
    <row r="34" spans="2:9" ht="18" customHeight="1" x14ac:dyDescent="0.15">
      <c r="C34" t="s">
        <v>141</v>
      </c>
    </row>
    <row r="35" spans="2:9" ht="18" customHeight="1" x14ac:dyDescent="0.15">
      <c r="C35" t="s">
        <v>142</v>
      </c>
    </row>
    <row r="36" spans="2:9" x14ac:dyDescent="0.15">
      <c r="C36" t="s">
        <v>143</v>
      </c>
    </row>
    <row r="37" spans="2:9" x14ac:dyDescent="0.15">
      <c r="C37" t="s">
        <v>277</v>
      </c>
    </row>
    <row r="43" spans="2:9" x14ac:dyDescent="0.15">
      <c r="B43" s="159"/>
      <c r="C43" s="46"/>
      <c r="D43" s="46"/>
      <c r="E43" s="46"/>
      <c r="F43" s="46"/>
      <c r="G43" s="46"/>
      <c r="H43" s="46"/>
      <c r="I43" s="47"/>
    </row>
    <row r="44" spans="2:9" x14ac:dyDescent="0.15">
      <c r="B44" s="48"/>
      <c r="C44" s="160" t="s">
        <v>435</v>
      </c>
      <c r="D44" s="9"/>
      <c r="E44" s="9"/>
      <c r="F44" s="9"/>
      <c r="G44" s="9"/>
      <c r="H44" s="9"/>
      <c r="I44" s="50"/>
    </row>
    <row r="45" spans="2:9" x14ac:dyDescent="0.15">
      <c r="B45" s="48"/>
      <c r="C45" s="9"/>
      <c r="D45" s="9"/>
      <c r="E45" s="9"/>
      <c r="F45" s="9"/>
      <c r="G45" s="9"/>
      <c r="H45" s="9"/>
      <c r="I45" s="50"/>
    </row>
    <row r="46" spans="2:9" ht="17.25" x14ac:dyDescent="0.2">
      <c r="B46" s="48"/>
      <c r="C46" s="9"/>
      <c r="D46" s="9"/>
      <c r="E46" s="9" t="s">
        <v>438</v>
      </c>
      <c r="F46" s="9"/>
      <c r="G46" s="9"/>
      <c r="H46" s="9"/>
      <c r="I46" s="50"/>
    </row>
    <row r="47" spans="2:9" x14ac:dyDescent="0.15">
      <c r="B47" s="48"/>
      <c r="C47" s="9"/>
      <c r="D47" s="9"/>
      <c r="E47" s="9"/>
      <c r="F47" s="9"/>
      <c r="G47" s="9"/>
      <c r="H47" s="9"/>
      <c r="I47" s="50"/>
    </row>
    <row r="48" spans="2:9" x14ac:dyDescent="0.15">
      <c r="B48" s="48"/>
      <c r="C48" s="9"/>
      <c r="D48" s="160" t="s">
        <v>191</v>
      </c>
      <c r="E48" s="9"/>
      <c r="F48" s="160" t="s">
        <v>363</v>
      </c>
      <c r="G48" s="9"/>
      <c r="H48" s="9"/>
      <c r="I48" s="50"/>
    </row>
    <row r="49" spans="2:9" x14ac:dyDescent="0.15">
      <c r="B49" s="48"/>
      <c r="C49" s="9"/>
      <c r="D49" s="9"/>
      <c r="E49" s="9"/>
      <c r="F49" s="160" t="s">
        <v>364</v>
      </c>
      <c r="G49" s="9"/>
      <c r="H49" s="9"/>
      <c r="I49" s="50"/>
    </row>
    <row r="50" spans="2:9" x14ac:dyDescent="0.15">
      <c r="B50" s="48"/>
      <c r="C50" s="9"/>
      <c r="D50" s="9"/>
      <c r="E50" s="9"/>
      <c r="F50" s="160" t="s">
        <v>431</v>
      </c>
      <c r="G50" s="160" t="s">
        <v>432</v>
      </c>
      <c r="H50" s="9"/>
      <c r="I50" s="50"/>
    </row>
    <row r="51" spans="2:9" x14ac:dyDescent="0.15">
      <c r="B51" s="48"/>
      <c r="C51" s="9"/>
      <c r="D51" s="9"/>
      <c r="E51" s="9"/>
      <c r="F51" s="9"/>
      <c r="G51" s="160" t="s">
        <v>433</v>
      </c>
      <c r="H51" s="9"/>
      <c r="I51" s="50"/>
    </row>
    <row r="52" spans="2:9" x14ac:dyDescent="0.15">
      <c r="B52" s="161"/>
      <c r="C52" s="15"/>
      <c r="D52" s="15"/>
      <c r="E52" s="15"/>
      <c r="F52" s="15"/>
      <c r="G52" s="15"/>
      <c r="H52" s="15"/>
      <c r="I52" s="75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indexed="23"/>
  </sheetPr>
  <dimension ref="B1:EP77"/>
  <sheetViews>
    <sheetView topLeftCell="BA19" workbookViewId="0">
      <selection activeCell="T4" sqref="T4"/>
    </sheetView>
  </sheetViews>
  <sheetFormatPr defaultRowHeight="13.5" x14ac:dyDescent="0.15"/>
  <cols>
    <col min="1" max="1" width="1.625" customWidth="1"/>
    <col min="2" max="2" width="1.5" customWidth="1"/>
    <col min="3" max="153" width="1.625" customWidth="1"/>
  </cols>
  <sheetData>
    <row r="1" spans="2:146" ht="9.9499999999999993" customHeight="1" x14ac:dyDescent="0.15"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4"/>
      <c r="EH1" s="43"/>
      <c r="EI1" s="43"/>
      <c r="EJ1" s="43"/>
      <c r="EK1" s="43"/>
      <c r="EL1" s="43"/>
      <c r="EM1" s="43"/>
      <c r="EN1" s="43"/>
      <c r="EO1" s="43"/>
      <c r="EP1" s="43"/>
    </row>
    <row r="2" spans="2:146" ht="9.9499999999999993" customHeight="1" x14ac:dyDescent="0.15"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7"/>
      <c r="EH2" s="43"/>
      <c r="EI2" s="43"/>
      <c r="EJ2" s="43"/>
      <c r="EK2" s="43"/>
      <c r="EL2" s="43"/>
      <c r="EM2" s="43"/>
      <c r="EN2" s="43"/>
      <c r="EO2" s="43"/>
      <c r="EP2" s="43"/>
    </row>
    <row r="3" spans="2:146" ht="9.9499999999999993" customHeight="1" x14ac:dyDescent="0.15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7"/>
      <c r="EH3" s="43"/>
      <c r="EI3" s="43"/>
      <c r="EJ3" s="43"/>
      <c r="EK3" s="43"/>
      <c r="EL3" s="43"/>
      <c r="EM3" s="43"/>
      <c r="EN3" s="43"/>
      <c r="EO3" s="43"/>
      <c r="EP3" s="43"/>
    </row>
    <row r="4" spans="2:146" ht="9.9499999999999993" customHeight="1" x14ac:dyDescent="0.15"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1583"/>
      <c r="BE4" s="1583"/>
      <c r="BF4" s="1583"/>
      <c r="BG4" s="1583"/>
      <c r="BH4" s="1583"/>
      <c r="BI4" s="1583"/>
      <c r="BJ4" s="1583"/>
      <c r="BK4" s="1583"/>
      <c r="BL4" s="1583"/>
      <c r="BM4" s="1583"/>
      <c r="BN4" s="1584"/>
      <c r="BO4" s="1585"/>
      <c r="BP4" s="1464"/>
      <c r="BQ4" s="1464"/>
      <c r="BR4" s="1464"/>
      <c r="BS4" s="1464"/>
      <c r="BT4" s="1464"/>
      <c r="BU4" s="1464"/>
      <c r="BV4" s="1464"/>
      <c r="BW4" s="1464"/>
      <c r="BX4" s="1464"/>
      <c r="BY4" s="1464"/>
      <c r="BZ4" s="1464"/>
      <c r="CA4" s="1464"/>
      <c r="CB4" s="1464"/>
      <c r="CC4" s="1464"/>
      <c r="CD4" s="1464"/>
      <c r="CE4" s="1464"/>
      <c r="CF4" s="1464"/>
      <c r="CG4" s="1464"/>
      <c r="CH4" s="1464"/>
      <c r="CI4" s="1464"/>
      <c r="CJ4" s="1464"/>
      <c r="CK4" s="1464"/>
      <c r="CL4" s="35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255"/>
      <c r="DP4" s="257"/>
      <c r="DQ4" s="256"/>
      <c r="DR4" s="246"/>
      <c r="DS4" s="245"/>
      <c r="DT4" s="246"/>
      <c r="DU4" s="245"/>
      <c r="DV4" s="246"/>
      <c r="DW4" s="245"/>
      <c r="DX4" s="246"/>
      <c r="DY4" s="249"/>
      <c r="DZ4" s="250"/>
      <c r="EA4" s="249"/>
      <c r="EB4" s="250"/>
      <c r="EC4" s="249"/>
      <c r="ED4" s="253"/>
      <c r="EE4" s="136"/>
      <c r="EH4" s="43"/>
      <c r="EI4" s="43"/>
      <c r="EJ4" s="43"/>
      <c r="EK4" s="43"/>
      <c r="EL4" s="43"/>
      <c r="EM4" s="43"/>
      <c r="EN4" s="43"/>
      <c r="EO4" s="43"/>
      <c r="EP4" s="43"/>
    </row>
    <row r="5" spans="2:146" ht="9.9499999999999993" customHeight="1" x14ac:dyDescent="0.15">
      <c r="B5" s="35"/>
      <c r="C5" s="36"/>
      <c r="D5" s="39"/>
      <c r="E5" s="40"/>
      <c r="F5" s="40"/>
      <c r="G5" s="40"/>
      <c r="H5" s="40"/>
      <c r="I5" s="40"/>
      <c r="J5" s="41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1583"/>
      <c r="BE5" s="1583"/>
      <c r="BF5" s="1583"/>
      <c r="BG5" s="1583"/>
      <c r="BH5" s="1583"/>
      <c r="BI5" s="1583"/>
      <c r="BJ5" s="1583"/>
      <c r="BK5" s="1583"/>
      <c r="BL5" s="1583"/>
      <c r="BM5" s="1583"/>
      <c r="BN5" s="1584"/>
      <c r="BO5" s="1517"/>
      <c r="BP5" s="1465"/>
      <c r="BQ5" s="1465"/>
      <c r="BR5" s="1465"/>
      <c r="BS5" s="1465"/>
      <c r="BT5" s="1465"/>
      <c r="BU5" s="1465"/>
      <c r="BV5" s="1465"/>
      <c r="BW5" s="1465"/>
      <c r="BX5" s="1465"/>
      <c r="BY5" s="1465"/>
      <c r="BZ5" s="1465"/>
      <c r="CA5" s="1465"/>
      <c r="CB5" s="1465"/>
      <c r="CC5" s="1465"/>
      <c r="CD5" s="1465"/>
      <c r="CE5" s="1465"/>
      <c r="CF5" s="1465"/>
      <c r="CG5" s="1465"/>
      <c r="CH5" s="1465"/>
      <c r="CI5" s="1465"/>
      <c r="CJ5" s="1465"/>
      <c r="CK5" s="1465"/>
      <c r="CL5" s="35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245"/>
      <c r="DP5" s="246"/>
      <c r="DQ5" s="256"/>
      <c r="DR5" s="246"/>
      <c r="DS5" s="245"/>
      <c r="DT5" s="246"/>
      <c r="DU5" s="245"/>
      <c r="DV5" s="246"/>
      <c r="DW5" s="245"/>
      <c r="DX5" s="246"/>
      <c r="DY5" s="249"/>
      <c r="DZ5" s="250"/>
      <c r="EA5" s="249"/>
      <c r="EB5" s="250"/>
      <c r="EC5" s="249"/>
      <c r="ED5" s="253"/>
      <c r="EE5" s="136"/>
      <c r="EH5" s="43"/>
      <c r="EI5" s="43"/>
      <c r="EJ5" s="43"/>
      <c r="EK5" s="43"/>
      <c r="EL5" s="43"/>
      <c r="EM5" s="43"/>
      <c r="EN5" s="43"/>
      <c r="EO5" s="43"/>
      <c r="EP5" s="43"/>
    </row>
    <row r="6" spans="2:146" ht="9.9499999999999993" customHeight="1" x14ac:dyDescent="0.15">
      <c r="B6" s="35"/>
      <c r="C6" s="36"/>
      <c r="D6" s="42"/>
      <c r="E6" s="43"/>
      <c r="F6" s="43"/>
      <c r="G6" s="43"/>
      <c r="H6" s="43"/>
      <c r="I6" s="43"/>
      <c r="J6" s="44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6"/>
      <c r="BM6" s="36"/>
      <c r="BN6" s="37"/>
      <c r="BO6" s="39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1"/>
      <c r="CL6" s="45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245"/>
      <c r="DP6" s="246"/>
      <c r="DQ6" s="256"/>
      <c r="DR6" s="246"/>
      <c r="DS6" s="245"/>
      <c r="DT6" s="246"/>
      <c r="DU6" s="245"/>
      <c r="DV6" s="246"/>
      <c r="DW6" s="245"/>
      <c r="DX6" s="246"/>
      <c r="DY6" s="249"/>
      <c r="DZ6" s="250"/>
      <c r="EA6" s="249"/>
      <c r="EB6" s="250"/>
      <c r="EC6" s="249"/>
      <c r="ED6" s="253"/>
      <c r="EE6" s="136"/>
      <c r="EH6" s="43"/>
      <c r="EI6" s="43"/>
      <c r="EJ6" s="43"/>
      <c r="EK6" s="43"/>
      <c r="EL6" s="43"/>
      <c r="EM6" s="43"/>
      <c r="EN6" s="43"/>
      <c r="EO6" s="43"/>
      <c r="EP6" s="43"/>
    </row>
    <row r="7" spans="2:146" ht="9.9499999999999993" customHeight="1" x14ac:dyDescent="0.15">
      <c r="B7" s="35"/>
      <c r="C7" s="36"/>
      <c r="D7" s="42"/>
      <c r="E7" s="43"/>
      <c r="F7" s="43"/>
      <c r="G7" s="43"/>
      <c r="H7" s="43"/>
      <c r="I7" s="43"/>
      <c r="J7" s="44"/>
      <c r="K7" s="38"/>
      <c r="L7" s="38"/>
      <c r="M7" s="38"/>
      <c r="N7" s="38"/>
      <c r="O7" s="38"/>
      <c r="P7" s="38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7"/>
      <c r="AU7" s="9"/>
      <c r="AV7" s="9"/>
      <c r="AW7" s="1464"/>
      <c r="AX7" s="1464"/>
      <c r="AY7" s="1464"/>
      <c r="AZ7" s="1464"/>
      <c r="BA7" s="1464"/>
      <c r="BB7" s="1464"/>
      <c r="BC7" s="1464"/>
      <c r="BD7" s="1464"/>
      <c r="BE7" s="1464"/>
      <c r="BF7" s="1464"/>
      <c r="BG7" s="1464"/>
      <c r="BH7" s="1464"/>
      <c r="BI7" s="9"/>
      <c r="BJ7" s="9"/>
      <c r="BK7" s="9"/>
      <c r="BL7" s="35"/>
      <c r="BM7" s="36"/>
      <c r="BN7" s="37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9"/>
      <c r="CM7" s="1464"/>
      <c r="CN7" s="1464"/>
      <c r="CO7" s="1464"/>
      <c r="CP7" s="1464"/>
      <c r="CQ7" s="1464"/>
      <c r="CR7" s="1464"/>
      <c r="CS7" s="1464"/>
      <c r="CT7" s="1464"/>
      <c r="CU7" s="1464"/>
      <c r="CV7" s="1464"/>
      <c r="CW7" s="1464"/>
      <c r="CX7" s="1464"/>
      <c r="CY7" s="1464"/>
      <c r="CZ7" s="1464"/>
      <c r="DA7" s="1464"/>
      <c r="DB7" s="1464"/>
      <c r="DC7" s="1464"/>
      <c r="DD7" s="1464"/>
      <c r="DE7" s="46"/>
      <c r="DF7" s="46"/>
      <c r="DG7" s="46"/>
      <c r="DH7" s="46"/>
      <c r="DI7" s="46"/>
      <c r="DJ7" s="1574" t="s">
        <v>184</v>
      </c>
      <c r="DK7" s="1575"/>
      <c r="DL7" s="1575"/>
      <c r="DM7" s="1576"/>
      <c r="DN7" s="42"/>
      <c r="DO7" s="245"/>
      <c r="DP7" s="246"/>
      <c r="DQ7" s="256"/>
      <c r="DR7" s="246"/>
      <c r="DS7" s="245"/>
      <c r="DT7" s="246"/>
      <c r="DU7" s="245"/>
      <c r="DV7" s="246"/>
      <c r="DW7" s="245"/>
      <c r="DX7" s="246"/>
      <c r="DY7" s="249"/>
      <c r="DZ7" s="250"/>
      <c r="EA7" s="249"/>
      <c r="EB7" s="250"/>
      <c r="EC7" s="249"/>
      <c r="ED7" s="253"/>
      <c r="EE7" s="136"/>
      <c r="EH7" s="43"/>
      <c r="EI7" s="43"/>
      <c r="EJ7" s="43"/>
      <c r="EK7" s="43"/>
      <c r="EL7" s="43"/>
      <c r="EM7" s="43"/>
      <c r="EN7" s="43"/>
      <c r="EO7" s="43"/>
      <c r="EP7" s="43"/>
    </row>
    <row r="8" spans="2:146" ht="9.9499999999999993" customHeight="1" x14ac:dyDescent="0.15">
      <c r="B8" s="35"/>
      <c r="C8" s="36"/>
      <c r="D8" s="42"/>
      <c r="E8" s="43"/>
      <c r="F8" s="43"/>
      <c r="G8" s="43"/>
      <c r="H8" s="43"/>
      <c r="I8" s="43"/>
      <c r="J8" s="44"/>
      <c r="K8" s="40"/>
      <c r="L8" s="40"/>
      <c r="M8" s="46"/>
      <c r="N8" s="46"/>
      <c r="O8" s="46"/>
      <c r="P8" s="47"/>
      <c r="Q8" s="35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7"/>
      <c r="AU8" s="48"/>
      <c r="AV8" s="9"/>
      <c r="AW8" s="1465"/>
      <c r="AX8" s="1465"/>
      <c r="AY8" s="1465"/>
      <c r="AZ8" s="1465"/>
      <c r="BA8" s="1465"/>
      <c r="BB8" s="1465"/>
      <c r="BC8" s="1465"/>
      <c r="BD8" s="1465"/>
      <c r="BE8" s="1465"/>
      <c r="BF8" s="1465"/>
      <c r="BG8" s="1465"/>
      <c r="BH8" s="1465"/>
      <c r="BI8" s="9"/>
      <c r="BJ8" s="9"/>
      <c r="BK8" s="9"/>
      <c r="BL8" s="45"/>
      <c r="BM8" s="38"/>
      <c r="BN8" s="49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9"/>
      <c r="CM8" s="1465"/>
      <c r="CN8" s="1465"/>
      <c r="CO8" s="1465"/>
      <c r="CP8" s="1465"/>
      <c r="CQ8" s="1465"/>
      <c r="CR8" s="1465"/>
      <c r="CS8" s="1465"/>
      <c r="CT8" s="1465"/>
      <c r="CU8" s="1465"/>
      <c r="CV8" s="1465"/>
      <c r="CW8" s="1465"/>
      <c r="CX8" s="1465"/>
      <c r="CY8" s="1465"/>
      <c r="CZ8" s="1465"/>
      <c r="DA8" s="1465"/>
      <c r="DB8" s="1465"/>
      <c r="DC8" s="1465"/>
      <c r="DD8" s="1465"/>
      <c r="DE8" s="9"/>
      <c r="DF8" s="9"/>
      <c r="DG8" s="9"/>
      <c r="DH8" s="9"/>
      <c r="DI8" s="9"/>
      <c r="DJ8" s="1577"/>
      <c r="DK8" s="1578"/>
      <c r="DL8" s="1578"/>
      <c r="DM8" s="1579"/>
      <c r="DN8" s="42"/>
      <c r="DO8" s="259"/>
      <c r="DP8" s="260"/>
      <c r="DQ8" s="261"/>
      <c r="DR8" s="260"/>
      <c r="DS8" s="259"/>
      <c r="DT8" s="260"/>
      <c r="DU8" s="259"/>
      <c r="DV8" s="260"/>
      <c r="DW8" s="259"/>
      <c r="DX8" s="260"/>
      <c r="DY8" s="249"/>
      <c r="DZ8" s="250"/>
      <c r="EA8" s="249"/>
      <c r="EB8" s="250"/>
      <c r="EC8" s="249"/>
      <c r="ED8" s="250"/>
      <c r="EE8" s="136"/>
      <c r="EH8" s="43"/>
      <c r="EI8" s="43"/>
      <c r="EJ8" s="43"/>
      <c r="EK8" s="43"/>
      <c r="EL8" s="43"/>
      <c r="EM8" s="43"/>
      <c r="EN8" s="43"/>
      <c r="EO8" s="43"/>
      <c r="EP8" s="43"/>
    </row>
    <row r="9" spans="2:146" ht="9.9499999999999993" customHeight="1" x14ac:dyDescent="0.15">
      <c r="B9" s="35"/>
      <c r="C9" s="36"/>
      <c r="D9" s="42"/>
      <c r="E9" s="43"/>
      <c r="F9" s="43"/>
      <c r="G9" s="43"/>
      <c r="H9" s="43"/>
      <c r="I9" s="43"/>
      <c r="J9" s="44"/>
      <c r="K9" s="43"/>
      <c r="L9" s="43"/>
      <c r="M9" s="9"/>
      <c r="N9" s="9"/>
      <c r="O9" s="9"/>
      <c r="P9" s="50"/>
      <c r="Q9" s="35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48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43"/>
      <c r="BP9" s="43"/>
      <c r="BQ9" s="43"/>
      <c r="BR9" s="1464"/>
      <c r="BS9" s="1464"/>
      <c r="BT9" s="1464"/>
      <c r="BU9" s="1464"/>
      <c r="BV9" s="1464"/>
      <c r="BW9" s="1464"/>
      <c r="BX9" s="1464"/>
      <c r="BY9" s="1464"/>
      <c r="BZ9" s="1464"/>
      <c r="CA9" s="1464"/>
      <c r="CB9" s="1464"/>
      <c r="CC9" s="1464"/>
      <c r="CD9" s="1464"/>
      <c r="CE9" s="1464"/>
      <c r="CF9" s="1464"/>
      <c r="CG9" s="1464"/>
      <c r="CH9" s="1464"/>
      <c r="CI9" s="1464"/>
      <c r="CJ9" s="43"/>
      <c r="CK9" s="43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1580"/>
      <c r="DK9" s="1581"/>
      <c r="DL9" s="1581"/>
      <c r="DM9" s="1582"/>
      <c r="DN9" s="42"/>
      <c r="DO9" s="161"/>
      <c r="DP9" s="75"/>
      <c r="DQ9" s="161"/>
      <c r="DR9" s="75"/>
      <c r="DS9" s="161"/>
      <c r="DT9" s="75"/>
      <c r="DU9" s="161"/>
      <c r="DV9" s="75"/>
      <c r="DW9" s="161"/>
      <c r="DX9" s="75"/>
      <c r="DY9" s="161"/>
      <c r="DZ9" s="75"/>
      <c r="EA9" s="161"/>
      <c r="EB9" s="75"/>
      <c r="EC9" s="161"/>
      <c r="ED9" s="75"/>
      <c r="EE9" s="152"/>
      <c r="EH9" s="9"/>
      <c r="EI9" s="9"/>
      <c r="EJ9" s="9"/>
      <c r="EK9" s="9"/>
      <c r="EL9" s="9"/>
      <c r="EM9" s="9"/>
      <c r="EN9" s="9"/>
      <c r="EO9" s="9"/>
      <c r="EP9" s="9"/>
    </row>
    <row r="10" spans="2:146" ht="9.9499999999999993" customHeight="1" x14ac:dyDescent="0.15">
      <c r="B10" s="35"/>
      <c r="C10" s="36"/>
      <c r="D10" s="42"/>
      <c r="E10" s="43"/>
      <c r="F10" s="43"/>
      <c r="G10" s="43"/>
      <c r="H10" s="43"/>
      <c r="I10" s="43"/>
      <c r="J10" s="44"/>
      <c r="K10" s="43"/>
      <c r="L10" s="43"/>
      <c r="M10" s="9"/>
      <c r="N10" s="9"/>
      <c r="O10" s="9"/>
      <c r="P10" s="50"/>
      <c r="Q10" s="45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49"/>
      <c r="AU10" s="48"/>
      <c r="AV10" s="9"/>
      <c r="AW10" s="9"/>
      <c r="AX10" s="9"/>
      <c r="AY10" s="9"/>
      <c r="AZ10" s="9"/>
      <c r="BA10" s="1573" t="s">
        <v>98</v>
      </c>
      <c r="BB10" s="1573"/>
      <c r="BC10" s="1573"/>
      <c r="BD10" s="1573"/>
      <c r="BE10" s="1573"/>
      <c r="BF10" s="1573"/>
      <c r="BG10" s="1573"/>
      <c r="BH10" s="1573"/>
      <c r="BI10" s="1573"/>
      <c r="BJ10" s="1573"/>
      <c r="BK10" s="1573"/>
      <c r="BL10" s="1573"/>
      <c r="BM10" s="1573"/>
      <c r="BN10" s="1573"/>
      <c r="BO10" s="1573"/>
      <c r="BP10" s="43"/>
      <c r="BQ10" s="43"/>
      <c r="BR10" s="1465"/>
      <c r="BS10" s="1465"/>
      <c r="BT10" s="1465"/>
      <c r="BU10" s="1465"/>
      <c r="BV10" s="1465"/>
      <c r="BW10" s="1465"/>
      <c r="BX10" s="1465"/>
      <c r="BY10" s="1465"/>
      <c r="BZ10" s="1465"/>
      <c r="CA10" s="1465"/>
      <c r="CB10" s="1465"/>
      <c r="CC10" s="1465"/>
      <c r="CD10" s="1465"/>
      <c r="CE10" s="1465"/>
      <c r="CF10" s="1465"/>
      <c r="CG10" s="1465"/>
      <c r="CH10" s="1465"/>
      <c r="CI10" s="1465"/>
      <c r="CJ10" s="43"/>
      <c r="CK10" s="43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43"/>
      <c r="DO10" s="43"/>
      <c r="DP10" s="43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</row>
    <row r="11" spans="2:146" ht="9.9499999999999993" customHeight="1" x14ac:dyDescent="0.15">
      <c r="B11" s="35"/>
      <c r="C11" s="36"/>
      <c r="D11" s="42"/>
      <c r="E11" s="43"/>
      <c r="F11" s="43"/>
      <c r="G11" s="43"/>
      <c r="H11" s="43"/>
      <c r="I11" s="43"/>
      <c r="J11" s="44"/>
      <c r="K11" s="43"/>
      <c r="L11" s="43"/>
      <c r="M11" s="9"/>
      <c r="N11" s="9"/>
      <c r="O11" s="9"/>
      <c r="P11" s="9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9"/>
      <c r="AV11" s="9"/>
      <c r="AW11" s="9"/>
      <c r="AX11" s="9"/>
      <c r="AY11" s="9"/>
      <c r="AZ11" s="9"/>
      <c r="BA11" s="1573"/>
      <c r="BB11" s="1573"/>
      <c r="BC11" s="1573"/>
      <c r="BD11" s="1573"/>
      <c r="BE11" s="1573"/>
      <c r="BF11" s="1573"/>
      <c r="BG11" s="1573"/>
      <c r="BH11" s="1573"/>
      <c r="BI11" s="1573"/>
      <c r="BJ11" s="1573"/>
      <c r="BK11" s="1573"/>
      <c r="BL11" s="1573"/>
      <c r="BM11" s="1573"/>
      <c r="BN11" s="1573"/>
      <c r="BO11" s="157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43"/>
      <c r="DO11" s="43"/>
      <c r="DP11" s="43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</row>
    <row r="12" spans="2:146" ht="9.9499999999999993" customHeight="1" x14ac:dyDescent="0.15">
      <c r="B12" s="35"/>
      <c r="C12" s="36"/>
      <c r="D12" s="42"/>
      <c r="E12" s="43"/>
      <c r="F12" s="43"/>
      <c r="G12" s="43"/>
      <c r="H12" s="43"/>
      <c r="I12" s="43"/>
      <c r="J12" s="44"/>
      <c r="K12" s="43"/>
      <c r="L12" s="43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BA12" s="1573"/>
      <c r="BB12" s="1573"/>
      <c r="BC12" s="1573"/>
      <c r="BD12" s="1573"/>
      <c r="BE12" s="1573"/>
      <c r="BF12" s="1573"/>
      <c r="BG12" s="1573"/>
      <c r="BH12" s="1573"/>
      <c r="BI12" s="1573"/>
      <c r="BJ12" s="1573"/>
      <c r="BK12" s="1573"/>
      <c r="BL12" s="1573"/>
      <c r="BM12" s="1573"/>
      <c r="BN12" s="1573"/>
      <c r="BO12" s="157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43"/>
      <c r="DO12" s="43"/>
      <c r="DP12" s="43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</row>
    <row r="13" spans="2:146" ht="9.9499999999999993" customHeight="1" x14ac:dyDescent="0.15">
      <c r="B13" s="35"/>
      <c r="C13" s="36"/>
      <c r="D13" s="42"/>
      <c r="E13" s="43"/>
      <c r="F13" s="43"/>
      <c r="G13" s="43"/>
      <c r="H13" s="43"/>
      <c r="I13" s="43"/>
      <c r="J13" s="44"/>
      <c r="K13" s="43"/>
      <c r="L13" s="43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9"/>
      <c r="AO13" s="9"/>
      <c r="AP13" s="9"/>
      <c r="AQ13" s="9"/>
      <c r="BA13" s="1573"/>
      <c r="BB13" s="1573"/>
      <c r="BC13" s="1573"/>
      <c r="BD13" s="1573"/>
      <c r="BE13" s="1573"/>
      <c r="BF13" s="1573"/>
      <c r="BG13" s="1573"/>
      <c r="BH13" s="1573"/>
      <c r="BI13" s="1573"/>
      <c r="BJ13" s="1573"/>
      <c r="BK13" s="1573"/>
      <c r="BL13" s="1573"/>
      <c r="BM13" s="1573"/>
      <c r="BN13" s="1573"/>
      <c r="BO13" s="157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51"/>
      <c r="DD13" s="51"/>
      <c r="DE13" s="51"/>
      <c r="DF13" s="51"/>
      <c r="DG13" s="43"/>
      <c r="DH13" s="43"/>
      <c r="DI13" s="43"/>
      <c r="DJ13" s="43"/>
      <c r="DK13" s="9"/>
      <c r="DL13" s="159"/>
      <c r="DM13" s="40"/>
      <c r="DN13" s="40"/>
      <c r="DO13" s="40"/>
      <c r="DP13" s="46"/>
      <c r="DQ13" s="46"/>
      <c r="DR13" s="46"/>
      <c r="DS13" s="46"/>
      <c r="DT13" s="46"/>
      <c r="DU13" s="47"/>
      <c r="DV13" s="9"/>
      <c r="DW13" s="9"/>
      <c r="DX13" s="9"/>
      <c r="DY13" s="9"/>
      <c r="DZ13" s="9"/>
      <c r="EA13" s="9"/>
      <c r="EB13" s="9"/>
      <c r="EC13" s="9"/>
      <c r="ED13" s="132" t="s">
        <v>404</v>
      </c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</row>
    <row r="14" spans="2:146" ht="9.9499999999999993" customHeight="1" x14ac:dyDescent="0.15">
      <c r="B14" s="35"/>
      <c r="C14" s="36"/>
      <c r="D14" s="1541" t="s">
        <v>338</v>
      </c>
      <c r="E14" s="1538"/>
      <c r="F14" s="1538"/>
      <c r="G14" s="1538"/>
      <c r="H14" s="1538"/>
      <c r="I14" s="1538"/>
      <c r="J14" s="1549"/>
      <c r="K14" s="43"/>
      <c r="L14" s="43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39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1"/>
      <c r="AN14" s="43"/>
      <c r="AO14" s="43"/>
      <c r="AP14" s="9"/>
      <c r="AQ14" s="9"/>
      <c r="BD14" s="183" t="s">
        <v>274</v>
      </c>
      <c r="BG14" s="9"/>
      <c r="BH14" s="9"/>
      <c r="BI14" s="9"/>
      <c r="BJ14" s="9"/>
      <c r="BK14" s="183" t="s">
        <v>273</v>
      </c>
      <c r="BL14" s="183"/>
      <c r="BM14" s="183"/>
      <c r="BN14" s="184"/>
      <c r="BO14" s="184"/>
      <c r="BP14" s="184"/>
      <c r="BQ14" s="43"/>
      <c r="BR14" s="1464"/>
      <c r="BS14" s="1464"/>
      <c r="BT14" s="1464"/>
      <c r="BU14" s="1464"/>
      <c r="BV14" s="1464"/>
      <c r="BW14" s="1464"/>
      <c r="BX14" s="1464"/>
      <c r="BY14" s="1464"/>
      <c r="BZ14" s="1464"/>
      <c r="CA14" s="1464"/>
      <c r="CB14" s="1464"/>
      <c r="CC14" s="1464"/>
      <c r="CD14" s="1464"/>
      <c r="CE14" s="1464"/>
      <c r="CF14" s="1464"/>
      <c r="CG14" s="1464"/>
      <c r="CH14" s="1464"/>
      <c r="CI14" s="1464"/>
      <c r="CJ14" s="1464"/>
      <c r="CK14" s="43"/>
      <c r="CL14" s="9"/>
      <c r="CM14" s="9"/>
      <c r="CN14" s="1464"/>
      <c r="CO14" s="1464"/>
      <c r="CP14" s="1464"/>
      <c r="CQ14" s="1464"/>
      <c r="CR14" s="1464"/>
      <c r="CS14" s="43"/>
      <c r="CT14" s="43"/>
      <c r="CU14" s="9"/>
      <c r="CV14" s="9"/>
      <c r="CW14" s="9"/>
      <c r="CX14" s="9"/>
      <c r="CY14" s="9"/>
      <c r="CZ14" s="9"/>
      <c r="DA14" s="9"/>
      <c r="DB14" s="50"/>
      <c r="DC14" s="32"/>
      <c r="DD14" s="33"/>
      <c r="DE14" s="33"/>
      <c r="DF14" s="33"/>
      <c r="DG14" s="42"/>
      <c r="DH14" s="43"/>
      <c r="DI14" s="9"/>
      <c r="DJ14" s="9"/>
      <c r="DK14" s="9"/>
      <c r="DL14" s="48"/>
      <c r="DM14" s="43"/>
      <c r="DN14" s="43"/>
      <c r="DP14" s="101" t="s">
        <v>401</v>
      </c>
      <c r="DR14" s="9"/>
      <c r="DS14" s="9"/>
      <c r="DT14" s="9"/>
      <c r="DU14" s="50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</row>
    <row r="15" spans="2:146" ht="9.9499999999999993" customHeight="1" x14ac:dyDescent="0.15">
      <c r="B15" s="35"/>
      <c r="C15" s="36"/>
      <c r="D15" s="1543"/>
      <c r="E15" s="1538"/>
      <c r="F15" s="1538"/>
      <c r="G15" s="1538"/>
      <c r="H15" s="1538"/>
      <c r="I15" s="1538"/>
      <c r="J15" s="1549"/>
      <c r="K15" s="43"/>
      <c r="L15" s="4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4"/>
      <c r="AN15" s="43"/>
      <c r="AO15" s="43"/>
      <c r="AP15" s="9"/>
      <c r="AQ15" s="9"/>
      <c r="BD15" s="183" t="s">
        <v>122</v>
      </c>
      <c r="BG15" s="1570"/>
      <c r="BH15" s="1571"/>
      <c r="BI15" s="1572"/>
      <c r="BJ15" s="9"/>
      <c r="BK15" s="183" t="s">
        <v>122</v>
      </c>
      <c r="BL15" s="183"/>
      <c r="BM15" s="9"/>
      <c r="BN15" s="1570"/>
      <c r="BO15" s="1571"/>
      <c r="BP15" s="1572"/>
      <c r="BQ15" s="51"/>
      <c r="BR15" s="1465"/>
      <c r="BS15" s="1465"/>
      <c r="BT15" s="1465"/>
      <c r="BU15" s="1465"/>
      <c r="BV15" s="1465"/>
      <c r="BW15" s="1465"/>
      <c r="BX15" s="1465"/>
      <c r="BY15" s="1465"/>
      <c r="BZ15" s="1465"/>
      <c r="CA15" s="1465"/>
      <c r="CB15" s="1465"/>
      <c r="CC15" s="1465"/>
      <c r="CD15" s="1465"/>
      <c r="CE15" s="1465"/>
      <c r="CF15" s="1465"/>
      <c r="CG15" s="1465"/>
      <c r="CH15" s="1465"/>
      <c r="CI15" s="1465"/>
      <c r="CJ15" s="1465"/>
      <c r="CK15" s="51"/>
      <c r="CL15" s="15"/>
      <c r="CM15" s="15"/>
      <c r="CN15" s="1465"/>
      <c r="CO15" s="1465"/>
      <c r="CP15" s="1465"/>
      <c r="CQ15" s="1465"/>
      <c r="CR15" s="1465"/>
      <c r="CS15" s="51"/>
      <c r="CT15" s="51"/>
      <c r="CU15" s="15"/>
      <c r="CV15" s="51"/>
      <c r="CW15" s="51"/>
      <c r="CX15" s="51"/>
      <c r="CY15" s="51"/>
      <c r="CZ15" s="51"/>
      <c r="DA15" s="51"/>
      <c r="DB15" s="52"/>
      <c r="DC15" s="35"/>
      <c r="DD15" s="36"/>
      <c r="DE15" s="36"/>
      <c r="DF15" s="36"/>
      <c r="DG15" s="42"/>
      <c r="DH15" s="43"/>
      <c r="DI15" s="9"/>
      <c r="DJ15" s="9"/>
      <c r="DK15" s="9"/>
      <c r="DL15" s="161"/>
      <c r="DM15" s="15"/>
      <c r="DN15" s="9"/>
      <c r="DO15" s="9"/>
      <c r="DP15" s="9"/>
      <c r="DQ15" s="9"/>
      <c r="DR15" s="9"/>
      <c r="DS15" s="9"/>
      <c r="DT15" s="9"/>
      <c r="DU15" s="50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43"/>
    </row>
    <row r="16" spans="2:146" ht="9.9499999999999993" customHeight="1" x14ac:dyDescent="0.15">
      <c r="B16" s="35"/>
      <c r="C16" s="36"/>
      <c r="D16" s="42"/>
      <c r="E16" s="43"/>
      <c r="F16" s="43"/>
      <c r="G16" s="43"/>
      <c r="H16" s="43"/>
      <c r="I16" s="43"/>
      <c r="J16" s="44"/>
      <c r="K16" s="43"/>
      <c r="L16" s="43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42"/>
      <c r="Y16" s="43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2"/>
      <c r="AN16" s="51"/>
      <c r="AO16" s="51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9"/>
      <c r="BM16" s="9"/>
      <c r="BN16" s="32"/>
      <c r="BO16" s="33"/>
      <c r="BP16" s="33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6"/>
      <c r="DD16" s="36"/>
      <c r="DE16" s="36"/>
      <c r="DF16" s="36"/>
      <c r="DG16" s="42"/>
      <c r="DH16" s="43"/>
      <c r="DI16" s="9"/>
      <c r="DJ16" s="9"/>
      <c r="DK16" s="9"/>
      <c r="DL16" s="76"/>
      <c r="DM16" s="78"/>
      <c r="DN16" s="70"/>
      <c r="DO16" s="71"/>
      <c r="DP16" s="71"/>
      <c r="DQ16" s="71"/>
      <c r="DR16" s="71"/>
      <c r="DS16" s="70"/>
      <c r="DT16" s="71"/>
      <c r="DU16" s="72"/>
      <c r="DV16" s="9"/>
      <c r="DW16" s="9"/>
      <c r="DX16" s="9"/>
      <c r="DY16" s="9"/>
      <c r="DZ16" s="9"/>
      <c r="EA16" s="9"/>
      <c r="EB16" s="9"/>
      <c r="EC16" s="9"/>
      <c r="ED16" s="9"/>
      <c r="EE16" s="135"/>
      <c r="EH16" s="9"/>
      <c r="EI16" s="9"/>
      <c r="EJ16" s="9"/>
      <c r="EK16" s="9"/>
      <c r="EL16" s="9"/>
      <c r="EM16" s="9"/>
      <c r="EN16" s="9"/>
      <c r="EO16" s="43"/>
    </row>
    <row r="17" spans="2:145" ht="9.9499999999999993" customHeight="1" x14ac:dyDescent="0.15">
      <c r="B17" s="35"/>
      <c r="C17" s="36"/>
      <c r="D17" s="42"/>
      <c r="E17" s="43"/>
      <c r="F17" s="43"/>
      <c r="G17" s="43"/>
      <c r="H17" s="43"/>
      <c r="I17" s="43"/>
      <c r="J17" s="44"/>
      <c r="K17" s="43"/>
      <c r="L17" s="43"/>
      <c r="M17" s="9"/>
      <c r="N17" s="9"/>
      <c r="O17" s="9"/>
      <c r="P17" s="9"/>
      <c r="Q17" s="9"/>
      <c r="R17" s="9"/>
      <c r="S17" s="9"/>
      <c r="T17" s="39"/>
      <c r="U17" s="1558" t="s">
        <v>275</v>
      </c>
      <c r="V17" s="1559"/>
      <c r="W17" s="1559"/>
      <c r="X17" s="40"/>
      <c r="Y17" s="41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4"/>
      <c r="AN17" s="55"/>
      <c r="AO17" s="55"/>
      <c r="AP17" s="55"/>
      <c r="AQ17" s="39"/>
      <c r="AR17" s="40"/>
      <c r="AS17" s="40"/>
      <c r="AT17" s="40"/>
      <c r="AU17" s="40"/>
      <c r="AV17" s="40"/>
      <c r="AW17" s="40"/>
      <c r="AX17" s="41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7"/>
      <c r="BL17" s="9"/>
      <c r="BM17" s="50"/>
      <c r="BN17" s="35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42"/>
      <c r="DH17" s="43"/>
      <c r="DI17" s="9"/>
      <c r="DJ17" s="9"/>
      <c r="DK17" s="9"/>
      <c r="DL17" s="76"/>
      <c r="DM17" s="78"/>
      <c r="DN17" s="76"/>
      <c r="DO17" s="265" t="s">
        <v>122</v>
      </c>
      <c r="DP17" s="78"/>
      <c r="DQ17" s="78"/>
      <c r="DR17" s="78"/>
      <c r="DS17" s="266" t="s">
        <v>402</v>
      </c>
      <c r="DT17" s="78"/>
      <c r="DU17" s="79"/>
      <c r="DV17" s="9"/>
      <c r="DW17" s="9"/>
      <c r="DX17" s="9"/>
      <c r="DY17" s="9"/>
      <c r="DZ17" s="9"/>
      <c r="EA17" s="9"/>
      <c r="EB17" s="9"/>
      <c r="EC17" s="9"/>
      <c r="ED17" s="9"/>
      <c r="EE17" s="136"/>
      <c r="EH17" s="9"/>
      <c r="EI17" s="9"/>
      <c r="EJ17" s="9"/>
      <c r="EK17" s="9"/>
      <c r="EL17" s="9"/>
      <c r="EM17" s="9"/>
      <c r="EN17" s="9"/>
      <c r="EO17" s="43"/>
    </row>
    <row r="18" spans="2:145" ht="9.9499999999999993" customHeight="1" x14ac:dyDescent="0.15">
      <c r="B18" s="35"/>
      <c r="C18" s="36"/>
      <c r="D18" s="42"/>
      <c r="E18" s="43"/>
      <c r="F18" s="43"/>
      <c r="G18" s="43"/>
      <c r="H18" s="43"/>
      <c r="I18" s="43"/>
      <c r="J18" s="44"/>
      <c r="K18" s="43"/>
      <c r="L18" s="43"/>
      <c r="M18" s="9"/>
      <c r="N18" s="9"/>
      <c r="O18" s="9"/>
      <c r="P18" s="9"/>
      <c r="Q18" s="9"/>
      <c r="R18" s="9"/>
      <c r="S18" s="9"/>
      <c r="T18" s="185"/>
      <c r="U18" s="1447"/>
      <c r="V18" s="1447"/>
      <c r="W18" s="1447"/>
      <c r="X18" s="51"/>
      <c r="Y18" s="52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8"/>
      <c r="AO18" s="58"/>
      <c r="AP18" s="58"/>
      <c r="AQ18" s="42"/>
      <c r="AR18" s="43"/>
      <c r="AS18" s="43"/>
      <c r="AT18" s="43"/>
      <c r="AU18" s="43"/>
      <c r="AV18" s="43"/>
      <c r="AW18" s="43"/>
      <c r="AX18" s="44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L18" s="9"/>
      <c r="BM18" s="50"/>
      <c r="BN18" s="35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7"/>
      <c r="CV18" s="61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42"/>
      <c r="DH18" s="43"/>
      <c r="DI18" s="9"/>
      <c r="DJ18" s="9"/>
      <c r="DK18" s="9"/>
      <c r="DL18" s="76"/>
      <c r="DM18" s="78"/>
      <c r="DN18" s="82"/>
      <c r="DO18" s="83"/>
      <c r="DP18" s="83"/>
      <c r="DQ18" s="83"/>
      <c r="DR18" s="83"/>
      <c r="DS18" s="82"/>
      <c r="DT18" s="83"/>
      <c r="DU18" s="85"/>
      <c r="DV18" s="9"/>
      <c r="DW18" s="9"/>
      <c r="DX18" s="9"/>
      <c r="DY18" s="9"/>
      <c r="DZ18" s="9"/>
      <c r="EA18" s="9"/>
      <c r="EB18" s="9"/>
      <c r="EC18" s="9"/>
      <c r="ED18" s="9"/>
      <c r="EE18" s="136"/>
      <c r="EH18" s="9"/>
      <c r="EI18" s="9"/>
      <c r="EJ18" s="9"/>
      <c r="EK18" s="9"/>
      <c r="EL18" s="9"/>
      <c r="EM18" s="9"/>
      <c r="EN18" s="9"/>
      <c r="EO18" s="43"/>
    </row>
    <row r="19" spans="2:145" ht="9.9499999999999993" customHeight="1" x14ac:dyDescent="0.15">
      <c r="B19" s="35"/>
      <c r="C19" s="36"/>
      <c r="D19" s="42"/>
      <c r="E19" s="43"/>
      <c r="F19" s="43"/>
      <c r="G19" s="43"/>
      <c r="H19" s="43"/>
      <c r="I19" s="43"/>
      <c r="J19" s="44"/>
      <c r="K19" s="43"/>
      <c r="L19" s="43"/>
      <c r="M19" s="9"/>
      <c r="N19" s="9"/>
      <c r="O19" s="9"/>
      <c r="P19" s="9"/>
      <c r="Q19" s="9"/>
      <c r="R19" s="9"/>
      <c r="S19" s="9"/>
      <c r="T19" s="1560" t="s">
        <v>144</v>
      </c>
      <c r="U19" s="1561"/>
      <c r="V19" s="1561"/>
      <c r="W19" s="1561"/>
      <c r="X19" s="1561"/>
      <c r="Y19" s="1562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64"/>
      <c r="AN19" s="58"/>
      <c r="AO19" s="58"/>
      <c r="AP19" s="58"/>
      <c r="AQ19" s="42"/>
      <c r="AR19" s="43"/>
      <c r="AS19" s="43"/>
      <c r="AT19" s="43"/>
      <c r="AU19" s="43"/>
      <c r="AV19" s="43"/>
      <c r="AW19" s="43"/>
      <c r="AX19" s="44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L19" s="9"/>
      <c r="BM19" s="50"/>
      <c r="BN19" s="35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49"/>
      <c r="CV19" s="65"/>
      <c r="CW19" s="66"/>
      <c r="CX19" s="1563" t="s">
        <v>145</v>
      </c>
      <c r="CY19" s="1439"/>
      <c r="CZ19" s="1439"/>
      <c r="DA19" s="1439"/>
      <c r="DB19" s="1439"/>
      <c r="DC19" s="1439"/>
      <c r="DD19" s="1439"/>
      <c r="DE19" s="1439"/>
      <c r="DF19" s="66"/>
      <c r="DG19" s="42"/>
      <c r="DH19" s="43"/>
      <c r="DI19" s="9"/>
      <c r="DJ19" s="9"/>
      <c r="DK19" s="9"/>
      <c r="DL19" s="76"/>
      <c r="DM19" s="78"/>
      <c r="DN19" s="70"/>
      <c r="DO19" s="71"/>
      <c r="DP19" s="71"/>
      <c r="DQ19" s="71"/>
      <c r="DR19" s="71"/>
      <c r="DS19" s="70"/>
      <c r="DT19" s="71"/>
      <c r="DU19" s="72"/>
      <c r="DV19" s="9"/>
      <c r="DW19" s="9"/>
      <c r="DX19" s="9"/>
      <c r="DY19" s="9"/>
      <c r="DZ19" s="9"/>
      <c r="EA19" s="9"/>
      <c r="EB19" s="9"/>
      <c r="EC19" s="9"/>
      <c r="ED19" s="9"/>
      <c r="EE19" s="136"/>
      <c r="EH19" s="9"/>
      <c r="EI19" s="9"/>
      <c r="EJ19" s="9"/>
      <c r="EK19" s="9"/>
      <c r="EL19" s="9"/>
      <c r="EM19" s="9"/>
      <c r="EN19" s="9"/>
      <c r="EO19" s="43"/>
    </row>
    <row r="20" spans="2:145" ht="9.9499999999999993" customHeight="1" x14ac:dyDescent="0.15">
      <c r="B20" s="35"/>
      <c r="C20" s="36"/>
      <c r="D20" s="42"/>
      <c r="E20" s="43"/>
      <c r="F20" s="43"/>
      <c r="G20" s="43"/>
      <c r="H20" s="43"/>
      <c r="I20" s="43"/>
      <c r="J20" s="44"/>
      <c r="K20" s="43"/>
      <c r="L20" s="43"/>
      <c r="M20" s="9"/>
      <c r="N20" s="9"/>
      <c r="O20" s="9"/>
      <c r="P20" s="9"/>
      <c r="Q20" s="9"/>
      <c r="R20" s="9"/>
      <c r="S20" s="9"/>
      <c r="T20" s="1543"/>
      <c r="U20" s="1538"/>
      <c r="V20" s="1538"/>
      <c r="W20" s="1538"/>
      <c r="X20" s="1538"/>
      <c r="Y20" s="1542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64"/>
      <c r="AN20" s="58"/>
      <c r="AO20" s="58"/>
      <c r="AP20" s="58"/>
      <c r="AQ20" s="42"/>
      <c r="AR20" s="43"/>
      <c r="AS20" s="68" t="s">
        <v>146</v>
      </c>
      <c r="AT20" s="43"/>
      <c r="AU20" s="43"/>
      <c r="AV20" s="43"/>
      <c r="AW20" s="43"/>
      <c r="AX20" s="44"/>
      <c r="AY20" s="59"/>
      <c r="AZ20" s="59"/>
      <c r="BA20" s="59"/>
      <c r="BB20" s="69"/>
      <c r="BC20" s="59"/>
      <c r="BD20" s="59"/>
      <c r="BE20" s="59"/>
      <c r="BF20" s="59"/>
      <c r="BG20" s="59"/>
      <c r="BH20" s="59"/>
      <c r="BI20" s="59"/>
      <c r="BJ20" s="59"/>
      <c r="BK20" s="60"/>
      <c r="BL20" s="9"/>
      <c r="BM20" s="50"/>
      <c r="BN20" s="35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70"/>
      <c r="CD20" s="71"/>
      <c r="CE20" s="71"/>
      <c r="CF20" s="71"/>
      <c r="CG20" s="71"/>
      <c r="CH20" s="71"/>
      <c r="CI20" s="71"/>
      <c r="CJ20" s="72"/>
      <c r="CK20" s="71"/>
      <c r="CL20" s="71"/>
      <c r="CM20" s="71"/>
      <c r="CN20" s="70"/>
      <c r="CO20" s="71"/>
      <c r="CP20" s="71"/>
      <c r="CQ20" s="71"/>
      <c r="CR20" s="71"/>
      <c r="CS20" s="71"/>
      <c r="CT20" s="71"/>
      <c r="CU20" s="72"/>
      <c r="CV20" s="66"/>
      <c r="CW20" s="66"/>
      <c r="CX20" s="1439"/>
      <c r="CY20" s="1439"/>
      <c r="CZ20" s="1439"/>
      <c r="DA20" s="1439"/>
      <c r="DB20" s="1439"/>
      <c r="DC20" s="1439"/>
      <c r="DD20" s="1439"/>
      <c r="DE20" s="1439"/>
      <c r="DF20" s="66"/>
      <c r="DG20" s="42"/>
      <c r="DH20" s="43"/>
      <c r="DI20" s="9"/>
      <c r="DJ20" s="9"/>
      <c r="DK20" s="9"/>
      <c r="DL20" s="76"/>
      <c r="DM20" s="78"/>
      <c r="DN20" s="76"/>
      <c r="DO20" s="265" t="s">
        <v>122</v>
      </c>
      <c r="DP20" s="78"/>
      <c r="DQ20" s="78"/>
      <c r="DR20" s="78"/>
      <c r="DS20" s="266" t="s">
        <v>402</v>
      </c>
      <c r="DT20" s="78"/>
      <c r="DU20" s="79"/>
      <c r="DV20" s="9"/>
      <c r="DW20" s="9"/>
      <c r="DX20" s="9"/>
      <c r="DY20" s="9"/>
      <c r="DZ20" s="9"/>
      <c r="EA20" s="9"/>
      <c r="EB20" s="9"/>
      <c r="EC20" s="9"/>
      <c r="ED20" s="9"/>
      <c r="EE20" s="136"/>
      <c r="EH20" s="9"/>
      <c r="EI20" s="9"/>
      <c r="EJ20" s="9"/>
      <c r="EK20" s="9"/>
      <c r="EL20" s="9"/>
      <c r="EM20" s="9"/>
      <c r="EN20" s="9"/>
      <c r="EO20" s="43"/>
    </row>
    <row r="21" spans="2:145" ht="9.9499999999999993" customHeight="1" x14ac:dyDescent="0.15">
      <c r="B21" s="35"/>
      <c r="C21" s="36"/>
      <c r="D21" s="42"/>
      <c r="E21" s="43"/>
      <c r="F21" s="43"/>
      <c r="G21" s="43"/>
      <c r="H21" s="43"/>
      <c r="I21" s="43"/>
      <c r="J21" s="44"/>
      <c r="K21" s="43"/>
      <c r="L21" s="43"/>
      <c r="M21" s="9"/>
      <c r="N21" s="9"/>
      <c r="O21" s="9"/>
      <c r="P21" s="9"/>
      <c r="Q21" s="9"/>
      <c r="R21" s="9"/>
      <c r="S21" s="9"/>
      <c r="T21" s="74"/>
      <c r="U21" s="51"/>
      <c r="V21" s="51"/>
      <c r="W21" s="51"/>
      <c r="X21" s="51"/>
      <c r="Y21" s="52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64"/>
      <c r="AN21" s="58"/>
      <c r="AO21" s="58"/>
      <c r="AP21" s="58"/>
      <c r="AQ21" s="42"/>
      <c r="AR21" s="43"/>
      <c r="AS21" s="43"/>
      <c r="AT21" s="43"/>
      <c r="AU21" s="43"/>
      <c r="AV21" s="43"/>
      <c r="AW21" s="43"/>
      <c r="AX21" s="44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60"/>
      <c r="BL21" s="15"/>
      <c r="BM21" s="75"/>
      <c r="BN21" s="45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76"/>
      <c r="CD21" s="1540" t="s">
        <v>148</v>
      </c>
      <c r="CE21" s="1538"/>
      <c r="CF21" s="1538"/>
      <c r="CG21" s="1538"/>
      <c r="CH21" s="1538"/>
      <c r="CI21" s="1538"/>
      <c r="CJ21" s="79"/>
      <c r="CK21" s="78"/>
      <c r="CL21" s="78"/>
      <c r="CM21" s="37"/>
      <c r="CN21" s="80" t="s">
        <v>149</v>
      </c>
      <c r="CO21" s="81"/>
      <c r="CP21" s="36"/>
      <c r="CQ21" s="36"/>
      <c r="CR21" s="36"/>
      <c r="CS21" s="78"/>
      <c r="CT21" s="78"/>
      <c r="CU21" s="79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42"/>
      <c r="DH21" s="43"/>
      <c r="DI21" s="9"/>
      <c r="DJ21" s="9"/>
      <c r="DK21" s="9"/>
      <c r="DL21" s="76"/>
      <c r="DM21" s="78"/>
      <c r="DN21" s="82"/>
      <c r="DO21" s="83"/>
      <c r="DP21" s="83"/>
      <c r="DQ21" s="83"/>
      <c r="DR21" s="83"/>
      <c r="DS21" s="82"/>
      <c r="DT21" s="83"/>
      <c r="DU21" s="85"/>
      <c r="DV21" s="9"/>
      <c r="DW21" s="9"/>
      <c r="DX21" s="9"/>
      <c r="DY21" s="9"/>
      <c r="DZ21" s="9"/>
      <c r="EA21" s="9"/>
      <c r="EB21" s="9"/>
      <c r="EC21" s="9"/>
      <c r="ED21" s="9"/>
      <c r="EE21" s="136"/>
      <c r="EH21" s="9"/>
      <c r="EI21" s="9"/>
      <c r="EJ21" s="9"/>
      <c r="EK21" s="9"/>
      <c r="EL21" s="9"/>
      <c r="EM21" s="9"/>
      <c r="EN21" s="9"/>
      <c r="EO21" s="43"/>
    </row>
    <row r="22" spans="2:145" ht="9.9499999999999993" customHeight="1" x14ac:dyDescent="0.15">
      <c r="B22" s="35"/>
      <c r="C22" s="36"/>
      <c r="D22" s="42"/>
      <c r="E22" s="43"/>
      <c r="F22" s="43"/>
      <c r="G22" s="43"/>
      <c r="H22" s="43"/>
      <c r="I22" s="43"/>
      <c r="J22" s="44"/>
      <c r="K22" s="43"/>
      <c r="L22" s="43"/>
      <c r="M22" s="9"/>
      <c r="N22" s="9"/>
      <c r="O22" s="9"/>
      <c r="P22" s="9"/>
      <c r="Q22" s="9"/>
      <c r="R22" s="9"/>
      <c r="S22" s="9"/>
      <c r="T22" s="1518" t="s">
        <v>150</v>
      </c>
      <c r="U22" s="1565"/>
      <c r="V22" s="1565"/>
      <c r="W22" s="1565"/>
      <c r="X22" s="1565"/>
      <c r="Y22" s="1566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64"/>
      <c r="AN22" s="58"/>
      <c r="AO22" s="58"/>
      <c r="AP22" s="58"/>
      <c r="AQ22" s="42"/>
      <c r="AR22" s="43"/>
      <c r="AS22" s="43"/>
      <c r="AT22" s="43"/>
      <c r="AU22" s="43"/>
      <c r="AV22" s="43"/>
      <c r="AW22" s="43"/>
      <c r="AX22" s="44"/>
      <c r="AY22" s="59"/>
      <c r="AZ22" s="59"/>
      <c r="BA22" s="59"/>
      <c r="BB22" s="69" t="s">
        <v>147</v>
      </c>
      <c r="BC22" s="59"/>
      <c r="BD22" s="59"/>
      <c r="BE22" s="59"/>
      <c r="BF22" s="59"/>
      <c r="BG22" s="59"/>
      <c r="BH22" s="59"/>
      <c r="BI22" s="59"/>
      <c r="BJ22" s="59"/>
      <c r="BK22" s="60"/>
      <c r="BL22" s="71"/>
      <c r="BM22" s="71"/>
      <c r="BN22" s="71"/>
      <c r="BO22" s="71"/>
      <c r="BP22" s="71"/>
      <c r="BQ22" s="71"/>
      <c r="BR22" s="71"/>
      <c r="BS22" s="71"/>
      <c r="BT22" s="72"/>
      <c r="BU22" s="71"/>
      <c r="BV22" s="71"/>
      <c r="BW22" s="71"/>
      <c r="BX22" s="71"/>
      <c r="BY22" s="71"/>
      <c r="BZ22" s="71"/>
      <c r="CA22" s="71"/>
      <c r="CB22" s="71"/>
      <c r="CC22" s="82"/>
      <c r="CD22" s="1564"/>
      <c r="CE22" s="1564"/>
      <c r="CF22" s="1564"/>
      <c r="CG22" s="1564"/>
      <c r="CH22" s="1564"/>
      <c r="CI22" s="1564"/>
      <c r="CJ22" s="84"/>
      <c r="CK22" s="78"/>
      <c r="CL22" s="78"/>
      <c r="CM22" s="78"/>
      <c r="CN22" s="82"/>
      <c r="CO22" s="83"/>
      <c r="CP22" s="83"/>
      <c r="CQ22" s="83"/>
      <c r="CR22" s="83"/>
      <c r="CS22" s="83"/>
      <c r="CT22" s="83"/>
      <c r="CU22" s="85"/>
      <c r="CV22" s="86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42"/>
      <c r="DH22" s="43"/>
      <c r="DI22" s="9"/>
      <c r="DJ22" s="9"/>
      <c r="DK22" s="9"/>
      <c r="DL22" s="76"/>
      <c r="DM22" s="78"/>
      <c r="DN22" s="39"/>
      <c r="DO22" s="40"/>
      <c r="DP22" s="46"/>
      <c r="DQ22" s="46"/>
      <c r="DR22" s="46"/>
      <c r="DS22" s="46"/>
      <c r="DT22" s="46"/>
      <c r="DU22" s="47"/>
      <c r="DV22" s="9"/>
      <c r="DW22" s="9"/>
      <c r="DX22" s="9"/>
      <c r="DY22" s="9"/>
      <c r="DZ22" s="9"/>
      <c r="EA22" s="9"/>
      <c r="EB22" s="9"/>
      <c r="EC22" s="9"/>
      <c r="ED22" s="9"/>
      <c r="EE22" s="136"/>
      <c r="EH22" s="9"/>
      <c r="EI22" s="9"/>
      <c r="EJ22" s="9"/>
      <c r="EK22" s="9"/>
      <c r="EL22" s="9"/>
      <c r="EM22" s="9"/>
      <c r="EN22" s="9"/>
      <c r="EO22" s="43"/>
    </row>
    <row r="23" spans="2:145" ht="9.9499999999999993" customHeight="1" x14ac:dyDescent="0.15">
      <c r="B23" s="35"/>
      <c r="C23" s="36"/>
      <c r="D23" s="74"/>
      <c r="E23" s="51"/>
      <c r="F23" s="51"/>
      <c r="G23" s="51"/>
      <c r="H23" s="51"/>
      <c r="I23" s="51"/>
      <c r="J23" s="52"/>
      <c r="K23" s="43"/>
      <c r="L23" s="43"/>
      <c r="M23" s="9"/>
      <c r="N23" s="9"/>
      <c r="O23" s="9"/>
      <c r="P23" s="9"/>
      <c r="Q23" s="9"/>
      <c r="R23" s="9"/>
      <c r="S23" s="9"/>
      <c r="T23" s="1528"/>
      <c r="U23" s="1567"/>
      <c r="V23" s="1567"/>
      <c r="W23" s="1567"/>
      <c r="X23" s="1567"/>
      <c r="Y23" s="1527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64"/>
      <c r="AN23" s="58"/>
      <c r="AO23" s="58"/>
      <c r="AP23" s="58"/>
      <c r="AQ23" s="42"/>
      <c r="AR23" s="43"/>
      <c r="AS23" s="43"/>
      <c r="AT23" s="43"/>
      <c r="AU23" s="43"/>
      <c r="AV23" s="43"/>
      <c r="AW23" s="43"/>
      <c r="AX23" s="44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60"/>
      <c r="BL23" s="78"/>
      <c r="BM23" s="78"/>
      <c r="BN23" s="78"/>
      <c r="BO23" s="78"/>
      <c r="BP23" s="78"/>
      <c r="BQ23" s="78"/>
      <c r="BR23" s="78"/>
      <c r="BS23" s="78"/>
      <c r="BT23" s="79"/>
      <c r="BU23" s="78"/>
      <c r="BV23" s="78"/>
      <c r="BW23" s="78"/>
      <c r="BX23" s="78"/>
      <c r="BY23" s="78"/>
      <c r="BZ23" s="78"/>
      <c r="CA23" s="78"/>
      <c r="CB23" s="78"/>
      <c r="CC23" s="70"/>
      <c r="CD23" s="71"/>
      <c r="CE23" s="71"/>
      <c r="CF23" s="71"/>
      <c r="CG23" s="71"/>
      <c r="CH23" s="71"/>
      <c r="CI23" s="71"/>
      <c r="CJ23" s="72"/>
      <c r="CK23" s="78"/>
      <c r="CL23" s="78"/>
      <c r="CM23" s="78"/>
      <c r="CN23" s="70"/>
      <c r="CO23" s="71"/>
      <c r="CP23" s="71"/>
      <c r="CQ23" s="71"/>
      <c r="CR23" s="71"/>
      <c r="CS23" s="71"/>
      <c r="CT23" s="71"/>
      <c r="CU23" s="72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42"/>
      <c r="DH23" s="43"/>
      <c r="DI23" s="9"/>
      <c r="DJ23" s="9"/>
      <c r="DK23" s="9"/>
      <c r="DL23" s="76"/>
      <c r="DM23" s="78"/>
      <c r="DN23" s="74"/>
      <c r="DO23" s="51"/>
      <c r="DP23" s="15"/>
      <c r="DQ23" s="15"/>
      <c r="DR23" s="15"/>
      <c r="DS23" s="15"/>
      <c r="DT23" s="15"/>
      <c r="DU23" s="75"/>
      <c r="DV23" s="9"/>
      <c r="DW23" s="9"/>
      <c r="DX23" s="9"/>
      <c r="DY23" s="9"/>
      <c r="DZ23" s="9"/>
      <c r="EA23" s="9"/>
      <c r="EB23" s="9"/>
      <c r="EC23" s="9"/>
      <c r="ED23" s="9"/>
      <c r="EE23" s="136"/>
      <c r="EH23" s="9"/>
      <c r="EI23" s="9"/>
      <c r="EJ23" s="9"/>
      <c r="EK23" s="9"/>
      <c r="EL23" s="9"/>
      <c r="EM23" s="9"/>
      <c r="EN23" s="9"/>
      <c r="EO23" s="43"/>
    </row>
    <row r="24" spans="2:145" ht="9.9499999999999993" customHeight="1" x14ac:dyDescent="0.15">
      <c r="B24" s="35"/>
      <c r="C24" s="36"/>
      <c r="D24" s="36"/>
      <c r="E24" s="36"/>
      <c r="F24" s="37"/>
      <c r="G24" s="43"/>
      <c r="H24" s="43"/>
      <c r="I24" s="43"/>
      <c r="J24" s="43"/>
      <c r="K24" s="43"/>
      <c r="L24" s="43"/>
      <c r="M24" s="9"/>
      <c r="N24" s="9"/>
      <c r="O24" s="9"/>
      <c r="P24" s="9"/>
      <c r="Q24" s="9"/>
      <c r="R24" s="9"/>
      <c r="S24" s="9"/>
      <c r="T24" s="1529"/>
      <c r="U24" s="1568"/>
      <c r="V24" s="1568"/>
      <c r="W24" s="1568"/>
      <c r="X24" s="1568"/>
      <c r="Y24" s="1530"/>
      <c r="Z24" s="53"/>
      <c r="AA24" s="53"/>
      <c r="AB24" s="53"/>
      <c r="AC24" s="53"/>
      <c r="AD24" s="1539" t="s">
        <v>151</v>
      </c>
      <c r="AE24" s="1538"/>
      <c r="AF24" s="1538"/>
      <c r="AG24" s="1538"/>
      <c r="AH24" s="1538"/>
      <c r="AI24" s="1538"/>
      <c r="AJ24" s="53"/>
      <c r="AK24" s="53"/>
      <c r="AL24" s="53"/>
      <c r="AM24" s="64"/>
      <c r="AN24" s="58"/>
      <c r="AO24" s="58"/>
      <c r="AP24" s="58"/>
      <c r="AQ24" s="74"/>
      <c r="AR24" s="51"/>
      <c r="AS24" s="51"/>
      <c r="AT24" s="51"/>
      <c r="AU24" s="51"/>
      <c r="AV24" s="51"/>
      <c r="AW24" s="51"/>
      <c r="AX24" s="52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1"/>
      <c r="BL24" s="78"/>
      <c r="BM24" s="1569" t="s">
        <v>152</v>
      </c>
      <c r="BN24" s="1538"/>
      <c r="BO24" s="1538"/>
      <c r="BP24" s="1538"/>
      <c r="BQ24" s="1538"/>
      <c r="BR24" s="1538"/>
      <c r="BS24" s="1538"/>
      <c r="BT24" s="79"/>
      <c r="BU24" s="78"/>
      <c r="BV24" s="78"/>
      <c r="BW24" s="1540" t="s">
        <v>153</v>
      </c>
      <c r="BX24" s="1538"/>
      <c r="BY24" s="1538"/>
      <c r="BZ24" s="1538"/>
      <c r="CA24" s="78"/>
      <c r="CB24" s="78"/>
      <c r="CC24" s="76"/>
      <c r="CD24" s="78"/>
      <c r="CE24" s="78"/>
      <c r="CF24" s="78"/>
      <c r="CG24" s="78"/>
      <c r="CH24" s="78"/>
      <c r="CI24" s="78"/>
      <c r="CJ24" s="79"/>
      <c r="CK24" s="78"/>
      <c r="CL24" s="78"/>
      <c r="CM24" s="78"/>
      <c r="CN24" s="76"/>
      <c r="CO24" s="78"/>
      <c r="CP24" s="78"/>
      <c r="CQ24" s="78"/>
      <c r="CR24" s="78"/>
      <c r="CS24" s="78"/>
      <c r="CT24" s="78"/>
      <c r="CU24" s="79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42"/>
      <c r="DH24" s="43"/>
      <c r="DI24" s="9"/>
      <c r="DJ24" s="9"/>
      <c r="DK24" s="9"/>
      <c r="DL24" s="76"/>
      <c r="DM24" s="78"/>
      <c r="DN24" s="70"/>
      <c r="DO24" s="71"/>
      <c r="DP24" s="71"/>
      <c r="DQ24" s="71"/>
      <c r="DR24" s="71"/>
      <c r="DS24" s="70"/>
      <c r="DT24" s="71"/>
      <c r="DU24" s="72"/>
      <c r="DV24" s="9"/>
      <c r="DW24" s="9"/>
      <c r="DX24" s="9"/>
      <c r="DY24" s="9"/>
      <c r="DZ24" s="9"/>
      <c r="EA24" s="9"/>
      <c r="EB24" s="9"/>
      <c r="EC24" s="9"/>
      <c r="ED24" s="9"/>
      <c r="EE24" s="136"/>
      <c r="EH24" s="9"/>
      <c r="EI24" s="9"/>
      <c r="EJ24" s="9"/>
      <c r="EK24" s="9"/>
      <c r="EL24" s="9"/>
      <c r="EM24" s="9"/>
      <c r="EN24" s="9"/>
      <c r="EO24" s="43"/>
    </row>
    <row r="25" spans="2:145" ht="9.9499999999999993" customHeight="1" x14ac:dyDescent="0.15">
      <c r="B25" s="35"/>
      <c r="C25" s="36"/>
      <c r="D25" s="36"/>
      <c r="E25" s="36"/>
      <c r="F25" s="37"/>
      <c r="G25" s="43"/>
      <c r="H25" s="43"/>
      <c r="I25" s="43"/>
      <c r="J25" s="43"/>
      <c r="K25" s="43"/>
      <c r="L25" s="43"/>
      <c r="M25" s="9"/>
      <c r="N25" s="9"/>
      <c r="O25" s="9"/>
      <c r="P25" s="9"/>
      <c r="Q25" s="9"/>
      <c r="R25" s="9"/>
      <c r="S25" s="9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1538"/>
      <c r="AE25" s="1538"/>
      <c r="AF25" s="1538"/>
      <c r="AG25" s="1538"/>
      <c r="AH25" s="1538"/>
      <c r="AI25" s="1538"/>
      <c r="AJ25" s="53"/>
      <c r="AK25" s="53"/>
      <c r="AL25" s="53"/>
      <c r="AM25" s="64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94"/>
      <c r="BL25" s="78"/>
      <c r="BM25" s="1538"/>
      <c r="BN25" s="1538"/>
      <c r="BO25" s="1538"/>
      <c r="BP25" s="1538"/>
      <c r="BQ25" s="1538"/>
      <c r="BR25" s="1538"/>
      <c r="BS25" s="1538"/>
      <c r="BT25" s="79"/>
      <c r="BU25" s="78"/>
      <c r="BV25" s="78"/>
      <c r="BW25" s="1538"/>
      <c r="BX25" s="1538"/>
      <c r="BY25" s="1538"/>
      <c r="BZ25" s="1538"/>
      <c r="CA25" s="78"/>
      <c r="CB25" s="78"/>
      <c r="CC25" s="76"/>
      <c r="CD25" s="78"/>
      <c r="CE25" s="78"/>
      <c r="CF25" s="78"/>
      <c r="CG25" s="78"/>
      <c r="CH25" s="78"/>
      <c r="CI25" s="78"/>
      <c r="CJ25" s="79"/>
      <c r="CK25" s="78"/>
      <c r="CL25" s="78"/>
      <c r="CM25" s="78"/>
      <c r="CN25" s="76"/>
      <c r="CO25" s="78"/>
      <c r="CP25" s="78"/>
      <c r="CQ25" s="78"/>
      <c r="CR25" s="78"/>
      <c r="CS25" s="78"/>
      <c r="CT25" s="78"/>
      <c r="CU25" s="79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42"/>
      <c r="DH25" s="43"/>
      <c r="DI25" s="9"/>
      <c r="DJ25" s="9"/>
      <c r="DK25" s="9"/>
      <c r="DL25" s="76"/>
      <c r="DM25" s="78"/>
      <c r="DN25" s="76"/>
      <c r="DO25" s="265" t="s">
        <v>122</v>
      </c>
      <c r="DP25" s="78"/>
      <c r="DQ25" s="78"/>
      <c r="DR25" s="78"/>
      <c r="DS25" s="274" t="s">
        <v>402</v>
      </c>
      <c r="DT25" s="78"/>
      <c r="DU25" s="79"/>
      <c r="DV25" s="9"/>
      <c r="DW25" s="9"/>
      <c r="DX25" s="9"/>
      <c r="DY25" s="9"/>
      <c r="DZ25" s="9"/>
      <c r="EA25" s="9"/>
      <c r="EB25" s="9"/>
      <c r="EC25" s="9"/>
      <c r="ED25" s="9"/>
      <c r="EE25" s="136"/>
      <c r="EH25" s="9"/>
      <c r="EI25" s="9"/>
      <c r="EJ25" s="9"/>
      <c r="EK25" s="9"/>
      <c r="EL25" s="9"/>
      <c r="EM25" s="9"/>
      <c r="EN25" s="9"/>
      <c r="EO25" s="43"/>
    </row>
    <row r="26" spans="2:145" ht="9.9499999999999993" customHeight="1" x14ac:dyDescent="0.15">
      <c r="B26" s="35"/>
      <c r="C26" s="36"/>
      <c r="D26" s="36"/>
      <c r="E26" s="36"/>
      <c r="F26" s="37"/>
      <c r="G26" s="43"/>
      <c r="H26" s="43"/>
      <c r="I26" s="43"/>
      <c r="J26" s="43"/>
      <c r="K26" s="43"/>
      <c r="L26" s="43"/>
      <c r="M26" s="9"/>
      <c r="N26" s="9"/>
      <c r="O26" s="9"/>
      <c r="P26" s="9"/>
      <c r="Q26" s="9"/>
      <c r="R26" s="9"/>
      <c r="S26" s="9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64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95"/>
      <c r="BL26" s="78"/>
      <c r="BM26" s="81"/>
      <c r="BN26" s="78"/>
      <c r="BO26" s="78"/>
      <c r="BP26" s="78"/>
      <c r="BQ26" s="78"/>
      <c r="BR26" s="78"/>
      <c r="BS26" s="78"/>
      <c r="BT26" s="79"/>
      <c r="BU26" s="78"/>
      <c r="BV26" s="78"/>
      <c r="BW26" s="81"/>
      <c r="BX26" s="78"/>
      <c r="BY26" s="78"/>
      <c r="BZ26" s="78"/>
      <c r="CA26" s="78"/>
      <c r="CB26" s="78"/>
      <c r="CC26" s="76"/>
      <c r="CD26" s="1540" t="s">
        <v>149</v>
      </c>
      <c r="CE26" s="1538"/>
      <c r="CF26" s="1538"/>
      <c r="CG26" s="1538"/>
      <c r="CH26" s="1538"/>
      <c r="CI26" s="1538"/>
      <c r="CJ26" s="1549"/>
      <c r="CK26" s="78"/>
      <c r="CL26" s="78"/>
      <c r="CM26" s="37"/>
      <c r="CN26" s="80" t="s">
        <v>154</v>
      </c>
      <c r="CO26" s="81"/>
      <c r="CP26" s="36"/>
      <c r="CQ26" s="36"/>
      <c r="CR26" s="36"/>
      <c r="CS26" s="78"/>
      <c r="CT26" s="78"/>
      <c r="CU26" s="79"/>
      <c r="CV26" s="66"/>
      <c r="CW26" s="1537" t="s">
        <v>155</v>
      </c>
      <c r="CX26" s="1538"/>
      <c r="CY26" s="1538"/>
      <c r="CZ26" s="1538"/>
      <c r="DA26" s="1538"/>
      <c r="DB26" s="1538"/>
      <c r="DC26" s="1538"/>
      <c r="DD26" s="1439"/>
      <c r="DE26" s="66"/>
      <c r="DF26" s="66"/>
      <c r="DG26" s="42"/>
      <c r="DH26" s="43"/>
      <c r="DI26" s="9"/>
      <c r="DJ26" s="9"/>
      <c r="DK26" s="9"/>
      <c r="DL26" s="76"/>
      <c r="DM26" s="78"/>
      <c r="DN26" s="82"/>
      <c r="DO26" s="83"/>
      <c r="DP26" s="83"/>
      <c r="DQ26" s="83"/>
      <c r="DR26" s="83"/>
      <c r="DS26" s="82"/>
      <c r="DT26" s="83"/>
      <c r="DU26" s="85"/>
      <c r="DV26" s="9"/>
      <c r="DW26" s="9"/>
      <c r="DX26" s="9"/>
      <c r="DY26" s="9"/>
      <c r="DZ26" s="9"/>
      <c r="EA26" s="9"/>
      <c r="EB26" s="9"/>
      <c r="EC26" s="9"/>
      <c r="ED26" s="9"/>
      <c r="EE26" s="136"/>
      <c r="EH26" s="9"/>
      <c r="EI26" s="9"/>
      <c r="EJ26" s="9"/>
      <c r="EK26" s="9"/>
      <c r="EL26" s="9"/>
      <c r="EM26" s="9"/>
      <c r="EN26" s="9"/>
      <c r="EO26" s="43"/>
    </row>
    <row r="27" spans="2:145" ht="9.9499999999999993" customHeight="1" x14ac:dyDescent="0.15">
      <c r="B27" s="35"/>
      <c r="C27" s="36"/>
      <c r="D27" s="36"/>
      <c r="E27" s="36"/>
      <c r="F27" s="37"/>
      <c r="G27" s="43"/>
      <c r="H27" s="43"/>
      <c r="I27" s="43"/>
      <c r="J27" s="43"/>
      <c r="K27" s="43"/>
      <c r="L27" s="43"/>
      <c r="M27" s="9"/>
      <c r="N27" s="9"/>
      <c r="O27" s="9"/>
      <c r="P27" s="9"/>
      <c r="Q27" s="9"/>
      <c r="R27" s="9"/>
      <c r="S27" s="93"/>
      <c r="T27" s="53"/>
      <c r="U27" s="89" t="s">
        <v>156</v>
      </c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64"/>
      <c r="AN27" s="58"/>
      <c r="AO27" s="58"/>
      <c r="AP27" s="58"/>
      <c r="AQ27" s="58"/>
      <c r="AR27" s="58"/>
      <c r="AS27" s="58"/>
      <c r="AT27" s="58"/>
      <c r="AU27" s="58"/>
      <c r="AV27" s="96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95"/>
      <c r="BL27" s="78"/>
      <c r="BM27" s="78"/>
      <c r="BN27" s="78"/>
      <c r="BO27" s="78"/>
      <c r="BP27" s="78"/>
      <c r="BQ27" s="78"/>
      <c r="BR27" s="78"/>
      <c r="BS27" s="78"/>
      <c r="BT27" s="79"/>
      <c r="BU27" s="78"/>
      <c r="BV27" s="78"/>
      <c r="BW27" s="78"/>
      <c r="BX27" s="78"/>
      <c r="BY27" s="78"/>
      <c r="BZ27" s="78"/>
      <c r="CA27" s="78"/>
      <c r="CB27" s="78"/>
      <c r="CC27" s="76"/>
      <c r="CD27" s="1538"/>
      <c r="CE27" s="1538"/>
      <c r="CF27" s="1538"/>
      <c r="CG27" s="1538"/>
      <c r="CH27" s="1538"/>
      <c r="CI27" s="1538"/>
      <c r="CJ27" s="1549"/>
      <c r="CK27" s="78"/>
      <c r="CL27" s="78"/>
      <c r="CM27" s="78"/>
      <c r="CN27" s="76"/>
      <c r="CO27" s="78"/>
      <c r="CP27" s="78"/>
      <c r="CQ27" s="78"/>
      <c r="CR27" s="78"/>
      <c r="CS27" s="78"/>
      <c r="CT27" s="78"/>
      <c r="CU27" s="79"/>
      <c r="CV27" s="66"/>
      <c r="CW27" s="1538"/>
      <c r="CX27" s="1538"/>
      <c r="CY27" s="1538"/>
      <c r="CZ27" s="1538"/>
      <c r="DA27" s="1538"/>
      <c r="DB27" s="1538"/>
      <c r="DC27" s="1538"/>
      <c r="DD27" s="1439"/>
      <c r="DE27" s="66"/>
      <c r="DF27" s="66"/>
      <c r="DG27" s="42"/>
      <c r="DH27" s="43"/>
      <c r="DI27" s="9"/>
      <c r="DJ27" s="9"/>
      <c r="DK27" s="9"/>
      <c r="DL27" s="76"/>
      <c r="DM27" s="78"/>
      <c r="DN27" s="39"/>
      <c r="DO27" s="40"/>
      <c r="DP27" s="46"/>
      <c r="DQ27" s="46"/>
      <c r="DR27" s="46"/>
      <c r="DS27" s="46"/>
      <c r="DT27" s="46"/>
      <c r="DU27" s="47"/>
      <c r="DV27" s="9"/>
      <c r="DW27" s="9"/>
      <c r="DX27" s="9"/>
      <c r="DY27" s="9"/>
      <c r="DZ27" s="9"/>
      <c r="EA27" s="9"/>
      <c r="EB27" s="9"/>
      <c r="EC27" s="9"/>
      <c r="ED27" s="9"/>
      <c r="EE27" s="136"/>
      <c r="EH27" s="9"/>
      <c r="EI27" s="9"/>
      <c r="EJ27" s="9"/>
      <c r="EK27" s="9"/>
      <c r="EL27" s="9"/>
      <c r="EM27" s="9"/>
      <c r="EN27" s="9"/>
      <c r="EO27" s="43"/>
    </row>
    <row r="28" spans="2:145" ht="9.9499999999999993" customHeight="1" x14ac:dyDescent="0.15">
      <c r="B28" s="35"/>
      <c r="C28" s="36"/>
      <c r="D28" s="36"/>
      <c r="E28" s="36"/>
      <c r="F28" s="37"/>
      <c r="G28" s="43"/>
      <c r="H28" s="43"/>
      <c r="I28" s="43"/>
      <c r="J28" s="43"/>
      <c r="K28" s="43"/>
      <c r="L28" s="43"/>
      <c r="M28" s="9"/>
      <c r="N28" s="9"/>
      <c r="O28" s="9"/>
      <c r="P28" s="9"/>
      <c r="Q28" s="9"/>
      <c r="R28" s="9"/>
      <c r="S28" s="93"/>
      <c r="T28" s="53"/>
      <c r="U28" s="89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64"/>
      <c r="AN28" s="58"/>
      <c r="AO28" s="58"/>
      <c r="AP28" s="58"/>
      <c r="AQ28" s="58"/>
      <c r="AR28" s="58"/>
      <c r="AS28" s="58"/>
      <c r="AT28" s="58"/>
      <c r="AU28" s="58"/>
      <c r="AV28" s="96" t="s">
        <v>157</v>
      </c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95"/>
      <c r="BL28" s="78"/>
      <c r="BM28" s="78"/>
      <c r="BN28" s="78"/>
      <c r="BO28" s="78"/>
      <c r="BP28" s="78"/>
      <c r="BQ28" s="78"/>
      <c r="BR28" s="78"/>
      <c r="BS28" s="78"/>
      <c r="BT28" s="79"/>
      <c r="BU28" s="78"/>
      <c r="BV28" s="78"/>
      <c r="BW28" s="78"/>
      <c r="BX28" s="78"/>
      <c r="BY28" s="78"/>
      <c r="BZ28" s="78"/>
      <c r="CA28" s="78"/>
      <c r="CB28" s="78"/>
      <c r="CC28" s="76"/>
      <c r="CD28" s="78"/>
      <c r="CE28" s="78"/>
      <c r="CF28" s="78"/>
      <c r="CG28" s="78"/>
      <c r="CH28" s="78"/>
      <c r="CI28" s="78"/>
      <c r="CJ28" s="79"/>
      <c r="CK28" s="78"/>
      <c r="CL28" s="78"/>
      <c r="CM28" s="78"/>
      <c r="CN28" s="76"/>
      <c r="CO28" s="78"/>
      <c r="CP28" s="78"/>
      <c r="CQ28" s="78"/>
      <c r="CR28" s="78"/>
      <c r="CS28" s="78"/>
      <c r="CT28" s="78"/>
      <c r="CU28" s="79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42"/>
      <c r="DH28" s="43"/>
      <c r="DI28" s="9"/>
      <c r="DJ28" s="9"/>
      <c r="DK28" s="9"/>
      <c r="DL28" s="76"/>
      <c r="DM28" s="78"/>
      <c r="DN28" s="74"/>
      <c r="DO28" s="51"/>
      <c r="DP28" s="15"/>
      <c r="DQ28" s="15"/>
      <c r="DR28" s="15"/>
      <c r="DS28" s="15"/>
      <c r="DT28" s="15"/>
      <c r="DU28" s="75"/>
      <c r="DV28" s="9"/>
      <c r="DW28" s="9"/>
      <c r="DX28" s="9"/>
      <c r="DY28" s="9"/>
      <c r="DZ28" s="9"/>
      <c r="EA28" s="9"/>
      <c r="EB28" s="9"/>
      <c r="EC28" s="9"/>
      <c r="ED28" s="9"/>
      <c r="EE28" s="136"/>
      <c r="EH28" s="9"/>
      <c r="EI28" s="9"/>
      <c r="EJ28" s="9"/>
      <c r="EK28" s="9"/>
      <c r="EL28" s="9"/>
      <c r="EM28" s="9"/>
      <c r="EN28" s="9"/>
      <c r="EO28" s="43"/>
    </row>
    <row r="29" spans="2:145" ht="9.9499999999999993" customHeight="1" x14ac:dyDescent="0.15">
      <c r="B29" s="35"/>
      <c r="C29" s="36"/>
      <c r="D29" s="36"/>
      <c r="E29" s="36"/>
      <c r="F29" s="37"/>
      <c r="G29" s="43"/>
      <c r="H29" s="43"/>
      <c r="I29" s="43"/>
      <c r="J29" s="43"/>
      <c r="K29" s="43"/>
      <c r="L29" s="43"/>
      <c r="M29" s="9"/>
      <c r="N29" s="9"/>
      <c r="O29" s="9"/>
      <c r="P29" s="9"/>
      <c r="Q29" s="9"/>
      <c r="R29" s="9"/>
      <c r="S29" s="9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64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97"/>
      <c r="BL29" s="78"/>
      <c r="BM29" s="78"/>
      <c r="BN29" s="78"/>
      <c r="BO29" s="78"/>
      <c r="BP29" s="78"/>
      <c r="BQ29" s="78"/>
      <c r="BR29" s="78"/>
      <c r="BS29" s="78"/>
      <c r="BT29" s="79"/>
      <c r="BU29" s="78"/>
      <c r="BV29" s="78"/>
      <c r="BW29" s="78"/>
      <c r="BX29" s="78"/>
      <c r="BY29" s="78"/>
      <c r="BZ29" s="78"/>
      <c r="CA29" s="78"/>
      <c r="CB29" s="78"/>
      <c r="CC29" s="82"/>
      <c r="CD29" s="83"/>
      <c r="CE29" s="83"/>
      <c r="CF29" s="83"/>
      <c r="CG29" s="83"/>
      <c r="CH29" s="83"/>
      <c r="CI29" s="83"/>
      <c r="CJ29" s="85"/>
      <c r="CK29" s="77"/>
      <c r="CL29" s="77"/>
      <c r="CM29" s="77"/>
      <c r="CN29" s="82"/>
      <c r="CO29" s="83"/>
      <c r="CP29" s="83"/>
      <c r="CQ29" s="83"/>
      <c r="CR29" s="83"/>
      <c r="CS29" s="83"/>
      <c r="CT29" s="83"/>
      <c r="CU29" s="85"/>
      <c r="CV29" s="86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42"/>
      <c r="DH29" s="43"/>
      <c r="DI29" s="9"/>
      <c r="DJ29" s="9"/>
      <c r="DK29" s="9"/>
      <c r="DL29" s="76"/>
      <c r="DM29" s="78"/>
      <c r="DN29" s="70"/>
      <c r="DO29" s="71"/>
      <c r="DP29" s="71"/>
      <c r="DQ29" s="71"/>
      <c r="DR29" s="71"/>
      <c r="DS29" s="70"/>
      <c r="DT29" s="71"/>
      <c r="DU29" s="72"/>
      <c r="DV29" s="9"/>
      <c r="DW29" s="9"/>
      <c r="DX29" s="9"/>
      <c r="DY29" s="9"/>
      <c r="DZ29" s="9"/>
      <c r="EA29" s="9"/>
      <c r="EB29" s="9"/>
      <c r="EC29" s="9"/>
      <c r="ED29" s="9"/>
      <c r="EE29" s="136"/>
      <c r="EH29" s="9"/>
      <c r="EI29" s="9"/>
      <c r="EJ29" s="9"/>
      <c r="EK29" s="9"/>
      <c r="EL29" s="9"/>
      <c r="EM29" s="9"/>
      <c r="EN29" s="9"/>
      <c r="EO29" s="43"/>
    </row>
    <row r="30" spans="2:145" ht="9.9499999999999993" customHeight="1" x14ac:dyDescent="0.15">
      <c r="B30" s="35"/>
      <c r="C30" s="36"/>
      <c r="D30" s="1551" t="s">
        <v>158</v>
      </c>
      <c r="E30" s="1552"/>
      <c r="F30" s="1552"/>
      <c r="G30" s="1552"/>
      <c r="H30" s="1553"/>
      <c r="I30" s="43"/>
      <c r="J30" s="43"/>
      <c r="K30" s="43"/>
      <c r="L30" s="43"/>
      <c r="M30" s="9"/>
      <c r="N30" s="9"/>
      <c r="O30" s="9"/>
      <c r="P30" s="9"/>
      <c r="Q30" s="9"/>
      <c r="R30" s="9"/>
      <c r="S30" s="9"/>
      <c r="T30" s="39"/>
      <c r="U30" s="40"/>
      <c r="V30" s="40"/>
      <c r="W30" s="40"/>
      <c r="X30" s="40"/>
      <c r="Y30" s="41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64"/>
      <c r="AN30" s="39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1"/>
      <c r="BO30" s="82"/>
      <c r="BP30" s="83"/>
      <c r="BQ30" s="83"/>
      <c r="BR30" s="83"/>
      <c r="BS30" s="83"/>
      <c r="BT30" s="85"/>
      <c r="BU30" s="78"/>
      <c r="BV30" s="78"/>
      <c r="BW30" s="78"/>
      <c r="BX30" s="78"/>
      <c r="BY30" s="78"/>
      <c r="BZ30" s="78"/>
      <c r="CA30" s="78"/>
      <c r="CB30" s="78"/>
      <c r="CC30" s="78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2"/>
      <c r="CV30" s="73"/>
      <c r="CW30" s="73"/>
      <c r="CX30" s="73"/>
      <c r="CY30" s="73"/>
      <c r="CZ30" s="73"/>
      <c r="DA30" s="73"/>
      <c r="DB30" s="66"/>
      <c r="DC30" s="66"/>
      <c r="DD30" s="66"/>
      <c r="DE30" s="66"/>
      <c r="DF30" s="67"/>
      <c r="DG30" s="42"/>
      <c r="DH30" s="43"/>
      <c r="DI30" s="9"/>
      <c r="DJ30" s="9"/>
      <c r="DK30" s="9"/>
      <c r="DL30" s="76"/>
      <c r="DM30" s="78"/>
      <c r="DN30" s="76"/>
      <c r="DO30" s="265" t="s">
        <v>122</v>
      </c>
      <c r="DP30" s="78"/>
      <c r="DQ30" s="78"/>
      <c r="DR30" s="78"/>
      <c r="DS30" s="274" t="s">
        <v>402</v>
      </c>
      <c r="DT30" s="78"/>
      <c r="DU30" s="79"/>
      <c r="DV30" s="9"/>
      <c r="DW30" s="9"/>
      <c r="DX30" s="9"/>
      <c r="DY30" s="9"/>
      <c r="DZ30" s="9"/>
      <c r="EA30" s="9"/>
      <c r="EB30" s="9"/>
      <c r="EC30" s="9"/>
      <c r="ED30" s="9"/>
      <c r="EE30" s="136"/>
      <c r="EH30" s="9"/>
      <c r="EI30" s="9"/>
      <c r="EJ30" s="9"/>
      <c r="EK30" s="9"/>
      <c r="EL30" s="9"/>
      <c r="EM30" s="9"/>
      <c r="EN30" s="9"/>
      <c r="EO30" s="43"/>
    </row>
    <row r="31" spans="2:145" ht="9.9499999999999993" customHeight="1" x14ac:dyDescent="0.15">
      <c r="B31" s="35"/>
      <c r="C31" s="36"/>
      <c r="D31" s="1554"/>
      <c r="E31" s="1555"/>
      <c r="F31" s="1555"/>
      <c r="G31" s="1555"/>
      <c r="H31" s="1556"/>
      <c r="I31" s="43"/>
      <c r="J31" s="43"/>
      <c r="K31" s="43"/>
      <c r="L31" s="43"/>
      <c r="M31" s="9"/>
      <c r="N31" s="9"/>
      <c r="O31" s="9"/>
      <c r="P31" s="9"/>
      <c r="Q31" s="9"/>
      <c r="R31" s="9"/>
      <c r="S31" s="50"/>
      <c r="T31" s="98" t="s">
        <v>159</v>
      </c>
      <c r="U31" s="2"/>
      <c r="V31" s="99"/>
      <c r="W31" s="99"/>
      <c r="X31" s="99"/>
      <c r="Y31" s="100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64"/>
      <c r="AN31" s="42"/>
      <c r="AO31" s="43"/>
      <c r="AP31" s="43"/>
      <c r="AQ31" s="43"/>
      <c r="AR31" s="43"/>
      <c r="AS31" s="43"/>
      <c r="AT31" s="43"/>
      <c r="AU31" s="43"/>
      <c r="AV31" s="101" t="s">
        <v>185</v>
      </c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51"/>
      <c r="BM31" s="51"/>
      <c r="BN31" s="51"/>
      <c r="BO31" s="51"/>
      <c r="BP31" s="51"/>
      <c r="BQ31" s="51"/>
      <c r="BR31" s="51"/>
      <c r="BS31" s="51"/>
      <c r="BT31" s="52"/>
      <c r="BU31" s="78"/>
      <c r="BV31" s="78"/>
      <c r="BW31" s="78"/>
      <c r="BX31" s="78"/>
      <c r="BY31" s="78"/>
      <c r="BZ31" s="78"/>
      <c r="CA31" s="78"/>
      <c r="CB31" s="78"/>
      <c r="CC31" s="78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9"/>
      <c r="CV31" s="73"/>
      <c r="CW31" s="73"/>
      <c r="CX31" s="73"/>
      <c r="CY31" s="73"/>
      <c r="CZ31" s="73"/>
      <c r="DA31" s="73"/>
      <c r="DB31" s="66"/>
      <c r="DC31" s="66"/>
      <c r="DD31" s="66"/>
      <c r="DE31" s="66"/>
      <c r="DF31" s="67"/>
      <c r="DG31" s="42"/>
      <c r="DH31" s="43"/>
      <c r="DI31" s="9"/>
      <c r="DJ31" s="9"/>
      <c r="DK31" s="9"/>
      <c r="DL31" s="76"/>
      <c r="DM31" s="78"/>
      <c r="DN31" s="82"/>
      <c r="DO31" s="83"/>
      <c r="DP31" s="83"/>
      <c r="DQ31" s="83"/>
      <c r="DR31" s="83"/>
      <c r="DS31" s="82"/>
      <c r="DT31" s="83"/>
      <c r="DU31" s="85"/>
      <c r="DV31" s="9"/>
      <c r="DW31" s="9"/>
      <c r="DX31" s="9"/>
      <c r="DY31" s="9"/>
      <c r="DZ31" s="9"/>
      <c r="EA31" s="9"/>
      <c r="EB31" s="9"/>
      <c r="EC31" s="9"/>
      <c r="ED31" s="9"/>
      <c r="EE31" s="136"/>
      <c r="EH31" s="9"/>
      <c r="EI31" s="9"/>
      <c r="EJ31" s="9"/>
      <c r="EK31" s="9"/>
      <c r="EL31" s="9"/>
      <c r="EM31" s="9"/>
      <c r="EN31" s="9"/>
      <c r="EO31" s="43"/>
    </row>
    <row r="32" spans="2:145" ht="9.9499999999999993" customHeight="1" x14ac:dyDescent="0.15">
      <c r="B32" s="35"/>
      <c r="C32" s="36"/>
      <c r="D32" s="39"/>
      <c r="E32" s="40"/>
      <c r="F32" s="40"/>
      <c r="G32" s="40"/>
      <c r="H32" s="41"/>
      <c r="I32" s="43"/>
      <c r="J32" s="43"/>
      <c r="K32" s="43"/>
      <c r="L32" s="43"/>
      <c r="M32" s="9"/>
      <c r="N32" s="9"/>
      <c r="O32" s="9"/>
      <c r="P32" s="9"/>
      <c r="Q32" s="9"/>
      <c r="R32" s="9"/>
      <c r="S32" s="9"/>
      <c r="T32" s="102"/>
      <c r="U32" s="103"/>
      <c r="V32" s="103"/>
      <c r="W32" s="103"/>
      <c r="X32" s="103"/>
      <c r="Y32" s="104"/>
      <c r="Z32" s="105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7"/>
      <c r="AN32" s="42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4"/>
      <c r="BL32" s="77"/>
      <c r="BM32" s="77"/>
      <c r="BN32" s="77"/>
      <c r="BO32" s="77"/>
      <c r="BP32" s="77"/>
      <c r="BQ32" s="77"/>
      <c r="BR32" s="77"/>
      <c r="BS32" s="77"/>
      <c r="BT32" s="79"/>
      <c r="BU32" s="78"/>
      <c r="BV32" s="78"/>
      <c r="BW32" s="78"/>
      <c r="BX32" s="78"/>
      <c r="BY32" s="78"/>
      <c r="BZ32" s="78"/>
      <c r="CA32" s="78"/>
      <c r="CB32" s="78"/>
      <c r="CC32" s="78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9"/>
      <c r="CV32" s="73"/>
      <c r="CW32" s="73"/>
      <c r="CX32" s="73"/>
      <c r="CY32" s="1557" t="s">
        <v>109</v>
      </c>
      <c r="CZ32" s="1538"/>
      <c r="DA32" s="1538"/>
      <c r="DB32" s="1439"/>
      <c r="DC32" s="66"/>
      <c r="DD32" s="66"/>
      <c r="DE32" s="66"/>
      <c r="DF32" s="67"/>
      <c r="DG32" s="267"/>
      <c r="DH32" s="268"/>
      <c r="DI32" s="268"/>
      <c r="DJ32" s="268"/>
      <c r="DK32" s="268"/>
      <c r="DL32" s="76"/>
      <c r="DM32" s="78"/>
      <c r="DN32" s="70"/>
      <c r="DO32" s="71"/>
      <c r="DP32" s="71"/>
      <c r="DQ32" s="71"/>
      <c r="DR32" s="71"/>
      <c r="DS32" s="70"/>
      <c r="DT32" s="71"/>
      <c r="DU32" s="72"/>
      <c r="DV32" s="9"/>
      <c r="DW32" s="9"/>
      <c r="DX32" s="9"/>
      <c r="DY32" s="9"/>
      <c r="DZ32" s="9"/>
      <c r="EA32" s="9"/>
      <c r="EB32" s="9"/>
      <c r="EC32" s="9"/>
      <c r="ED32" s="9"/>
      <c r="EE32" s="136"/>
      <c r="EH32" s="9"/>
      <c r="EI32" s="9"/>
      <c r="EJ32" s="9"/>
      <c r="EK32" s="9"/>
      <c r="EL32" s="9"/>
      <c r="EM32" s="9"/>
      <c r="EN32" s="9"/>
      <c r="EO32" s="43"/>
    </row>
    <row r="33" spans="2:145" ht="9.9499999999999993" customHeight="1" x14ac:dyDescent="0.15">
      <c r="B33" s="35"/>
      <c r="C33" s="36"/>
      <c r="D33" s="42"/>
      <c r="E33" s="43"/>
      <c r="F33" s="43"/>
      <c r="G33" s="43"/>
      <c r="H33" s="44"/>
      <c r="I33" s="43"/>
      <c r="J33" s="43"/>
      <c r="K33" s="43"/>
      <c r="L33" s="43"/>
      <c r="M33" s="9"/>
      <c r="N33" s="9"/>
      <c r="O33" s="9"/>
      <c r="P33" s="9"/>
      <c r="Q33" s="9"/>
      <c r="R33" s="9"/>
      <c r="S33" s="93"/>
      <c r="T33" s="108"/>
      <c r="U33" s="108"/>
      <c r="V33" s="108"/>
      <c r="W33" s="108"/>
      <c r="X33" s="108"/>
      <c r="Y33" s="108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109"/>
      <c r="AN33" s="74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2"/>
      <c r="BL33" s="77"/>
      <c r="BM33" s="77"/>
      <c r="BN33" s="77"/>
      <c r="BO33" s="77"/>
      <c r="BP33" s="77"/>
      <c r="BQ33" s="77"/>
      <c r="BR33" s="77"/>
      <c r="BS33" s="77"/>
      <c r="BT33" s="79"/>
      <c r="BU33" s="78"/>
      <c r="BV33" s="78"/>
      <c r="BW33" s="78"/>
      <c r="BX33" s="78"/>
      <c r="BY33" s="78"/>
      <c r="BZ33" s="78"/>
      <c r="CA33" s="78"/>
      <c r="CB33" s="78"/>
      <c r="CC33" s="110"/>
      <c r="CD33" s="111"/>
      <c r="CE33" s="111"/>
      <c r="CF33" s="111"/>
      <c r="CG33" s="111"/>
      <c r="CH33" s="111"/>
      <c r="CI33" s="111"/>
      <c r="CJ33" s="112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9"/>
      <c r="CV33" s="73"/>
      <c r="CW33" s="73"/>
      <c r="CX33" s="73"/>
      <c r="CY33" s="1538"/>
      <c r="CZ33" s="1538"/>
      <c r="DA33" s="1538"/>
      <c r="DB33" s="1439"/>
      <c r="DC33" s="66"/>
      <c r="DD33" s="66"/>
      <c r="DE33" s="66"/>
      <c r="DF33" s="67"/>
      <c r="DG33" s="269" t="s">
        <v>403</v>
      </c>
      <c r="DH33" s="270"/>
      <c r="DI33" s="271"/>
      <c r="DJ33" s="271"/>
      <c r="DK33" s="271"/>
      <c r="DL33" s="76"/>
      <c r="DM33" s="78"/>
      <c r="DN33" s="76"/>
      <c r="DO33" s="265" t="s">
        <v>122</v>
      </c>
      <c r="DP33" s="78"/>
      <c r="DQ33" s="78"/>
      <c r="DR33" s="78"/>
      <c r="DS33" s="274" t="s">
        <v>402</v>
      </c>
      <c r="DT33" s="78"/>
      <c r="DU33" s="79"/>
      <c r="DV33" s="9"/>
      <c r="DW33" s="9"/>
      <c r="DX33" s="9"/>
      <c r="DY33" s="9"/>
      <c r="DZ33" s="9"/>
      <c r="EA33" s="9"/>
      <c r="EB33" s="9"/>
      <c r="EC33" s="9"/>
      <c r="ED33" s="9"/>
      <c r="EE33" s="136"/>
      <c r="EH33" s="9"/>
      <c r="EI33" s="9"/>
      <c r="EJ33" s="9"/>
      <c r="EK33" s="9"/>
      <c r="EL33" s="9"/>
      <c r="EM33" s="9"/>
      <c r="EN33" s="9"/>
      <c r="EO33" s="43"/>
    </row>
    <row r="34" spans="2:145" ht="9.9499999999999993" customHeight="1" x14ac:dyDescent="0.15">
      <c r="B34" s="35"/>
      <c r="C34" s="36"/>
      <c r="D34" s="42"/>
      <c r="E34" s="43"/>
      <c r="F34" s="43"/>
      <c r="G34" s="43"/>
      <c r="H34" s="44"/>
      <c r="I34" s="43"/>
      <c r="J34" s="43"/>
      <c r="K34" s="43"/>
      <c r="L34" s="43"/>
      <c r="M34" s="9"/>
      <c r="N34" s="9"/>
      <c r="O34" s="9"/>
      <c r="P34" s="9"/>
      <c r="Q34" s="9"/>
      <c r="R34" s="9"/>
      <c r="S34" s="93"/>
      <c r="T34" s="108"/>
      <c r="U34" s="108"/>
      <c r="V34" s="108"/>
      <c r="W34" s="108"/>
      <c r="X34" s="108"/>
      <c r="Y34" s="108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64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113"/>
      <c r="BF34" s="113"/>
      <c r="BG34" s="113"/>
      <c r="BH34" s="113"/>
      <c r="BI34" s="113"/>
      <c r="BJ34" s="113"/>
      <c r="BK34" s="95"/>
      <c r="BL34" s="77"/>
      <c r="BM34" s="77"/>
      <c r="BN34" s="77"/>
      <c r="BO34" s="77"/>
      <c r="BP34" s="77"/>
      <c r="BQ34" s="77"/>
      <c r="BR34" s="77"/>
      <c r="BS34" s="77"/>
      <c r="BT34" s="79"/>
      <c r="BU34" s="78"/>
      <c r="BV34" s="78"/>
      <c r="BW34" s="78"/>
      <c r="BX34" s="78"/>
      <c r="BY34" s="78"/>
      <c r="BZ34" s="78"/>
      <c r="CA34" s="78"/>
      <c r="CB34" s="78"/>
      <c r="CC34" s="114"/>
      <c r="CD34" s="115"/>
      <c r="CE34" s="115"/>
      <c r="CF34" s="115"/>
      <c r="CG34" s="115"/>
      <c r="CH34" s="115"/>
      <c r="CI34" s="115"/>
      <c r="CJ34" s="116"/>
      <c r="CK34" s="78"/>
      <c r="CL34" s="78"/>
      <c r="CM34" s="78"/>
      <c r="CN34" s="78"/>
      <c r="CO34" s="1540" t="s">
        <v>160</v>
      </c>
      <c r="CP34" s="1538"/>
      <c r="CQ34" s="1538"/>
      <c r="CR34" s="78"/>
      <c r="CS34" s="78"/>
      <c r="CT34" s="78"/>
      <c r="CU34" s="79"/>
      <c r="CV34" s="86"/>
      <c r="CW34" s="87"/>
      <c r="CX34" s="87"/>
      <c r="CY34" s="87"/>
      <c r="CZ34" s="87"/>
      <c r="DA34" s="87"/>
      <c r="DB34" s="87"/>
      <c r="DC34" s="87"/>
      <c r="DD34" s="87"/>
      <c r="DE34" s="87"/>
      <c r="DF34" s="88"/>
      <c r="DG34" s="272"/>
      <c r="DH34" s="273"/>
      <c r="DI34" s="273"/>
      <c r="DJ34" s="273"/>
      <c r="DK34" s="273"/>
      <c r="DL34" s="76"/>
      <c r="DM34" s="78"/>
      <c r="DN34" s="82"/>
      <c r="DO34" s="83"/>
      <c r="DP34" s="83"/>
      <c r="DQ34" s="83"/>
      <c r="DR34" s="83"/>
      <c r="DS34" s="82"/>
      <c r="DT34" s="83"/>
      <c r="DU34" s="85"/>
      <c r="DV34" s="9"/>
      <c r="DW34" s="9"/>
      <c r="DX34" s="9"/>
      <c r="DY34" s="9"/>
      <c r="DZ34" s="9"/>
      <c r="EA34" s="9"/>
      <c r="EB34" s="9"/>
      <c r="EC34" s="9"/>
      <c r="ED34" s="9"/>
      <c r="EE34" s="136"/>
      <c r="EH34" s="9"/>
      <c r="EI34" s="9"/>
      <c r="EJ34" s="9"/>
      <c r="EK34" s="9"/>
      <c r="EL34" s="9"/>
      <c r="EM34" s="9"/>
      <c r="EN34" s="9"/>
      <c r="EO34" s="43"/>
    </row>
    <row r="35" spans="2:145" ht="9.9499999999999993" customHeight="1" x14ac:dyDescent="0.15">
      <c r="B35" s="35"/>
      <c r="C35" s="36"/>
      <c r="D35" s="42"/>
      <c r="E35" s="43"/>
      <c r="F35" s="43"/>
      <c r="G35" s="43"/>
      <c r="H35" s="44"/>
      <c r="I35" s="43"/>
      <c r="J35" s="43"/>
      <c r="K35" s="43"/>
      <c r="L35" s="43"/>
      <c r="M35" s="9"/>
      <c r="N35" s="9"/>
      <c r="O35" s="9"/>
      <c r="P35" s="9"/>
      <c r="Q35" s="9"/>
      <c r="R35" s="9"/>
      <c r="S35" s="93"/>
      <c r="T35" s="108"/>
      <c r="U35" s="108"/>
      <c r="V35" s="108"/>
      <c r="W35" s="108"/>
      <c r="X35" s="108"/>
      <c r="Y35" s="108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64"/>
      <c r="AN35" s="58"/>
      <c r="AO35" s="58"/>
      <c r="AP35" s="58"/>
      <c r="AQ35" s="58"/>
      <c r="AR35" s="58"/>
      <c r="AS35" s="58"/>
      <c r="AT35" s="58"/>
      <c r="AU35" s="58"/>
      <c r="AV35" s="1547" t="s">
        <v>161</v>
      </c>
      <c r="AW35" s="1538"/>
      <c r="AX35" s="1538"/>
      <c r="AY35" s="1538"/>
      <c r="AZ35" s="153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95"/>
      <c r="BL35" s="78"/>
      <c r="BM35" s="78"/>
      <c r="BN35" s="78"/>
      <c r="BO35" s="78"/>
      <c r="BP35" s="78"/>
      <c r="BQ35" s="78"/>
      <c r="BR35" s="78"/>
      <c r="BS35" s="78"/>
      <c r="BT35" s="79"/>
      <c r="BU35" s="78"/>
      <c r="BV35" s="78"/>
      <c r="BW35" s="78"/>
      <c r="BX35" s="78"/>
      <c r="BY35" s="78"/>
      <c r="BZ35" s="78"/>
      <c r="CA35" s="78"/>
      <c r="CB35" s="78"/>
      <c r="CC35" s="114"/>
      <c r="CD35" s="115"/>
      <c r="CE35" s="1548" t="s">
        <v>162</v>
      </c>
      <c r="CF35" s="1538"/>
      <c r="CG35" s="1538"/>
      <c r="CH35" s="115"/>
      <c r="CI35" s="115"/>
      <c r="CJ35" s="116"/>
      <c r="CK35" s="78"/>
      <c r="CL35" s="78"/>
      <c r="CM35" s="78"/>
      <c r="CN35" s="78"/>
      <c r="CO35" s="1538"/>
      <c r="CP35" s="1538"/>
      <c r="CQ35" s="1538"/>
      <c r="CR35" s="78"/>
      <c r="CS35" s="78"/>
      <c r="CT35" s="78"/>
      <c r="CU35" s="79"/>
      <c r="CV35" s="66"/>
      <c r="CW35" s="66"/>
      <c r="CX35" s="61"/>
      <c r="CY35" s="62"/>
      <c r="CZ35" s="62"/>
      <c r="DA35" s="62"/>
      <c r="DB35" s="62"/>
      <c r="DC35" s="62"/>
      <c r="DD35" s="62"/>
      <c r="DE35" s="62"/>
      <c r="DF35" s="63"/>
      <c r="DG35" s="42"/>
      <c r="DH35" s="43"/>
      <c r="DI35" s="9"/>
      <c r="DJ35" s="9"/>
      <c r="DK35" s="9"/>
      <c r="DL35" s="76"/>
      <c r="DM35" s="78"/>
      <c r="DN35" s="39"/>
      <c r="DO35" s="40"/>
      <c r="DP35" s="46"/>
      <c r="DQ35" s="46"/>
      <c r="DR35" s="46"/>
      <c r="DS35" s="46"/>
      <c r="DT35" s="46"/>
      <c r="DU35" s="47"/>
      <c r="DV35" s="9"/>
      <c r="DW35" s="9"/>
      <c r="DX35" s="9"/>
      <c r="DY35" s="9"/>
      <c r="DZ35" s="9"/>
      <c r="EA35" s="9"/>
      <c r="EB35" s="9"/>
      <c r="EC35" s="9"/>
      <c r="ED35" s="9"/>
      <c r="EE35" s="136"/>
      <c r="EH35" s="9"/>
      <c r="EI35" s="9"/>
      <c r="EJ35" s="9"/>
      <c r="EK35" s="9"/>
      <c r="EL35" s="9"/>
      <c r="EM35" s="9"/>
      <c r="EN35" s="9"/>
      <c r="EO35" s="43"/>
    </row>
    <row r="36" spans="2:145" ht="9.9499999999999993" customHeight="1" x14ac:dyDescent="0.15">
      <c r="B36" s="35"/>
      <c r="C36" s="36"/>
      <c r="D36" s="42"/>
      <c r="E36" s="1545" t="s">
        <v>163</v>
      </c>
      <c r="F36" s="1538"/>
      <c r="G36" s="1538"/>
      <c r="H36" s="1549"/>
      <c r="I36" s="43"/>
      <c r="J36" s="43"/>
      <c r="K36" s="43"/>
      <c r="L36" s="43"/>
      <c r="M36" s="9"/>
      <c r="N36" s="9"/>
      <c r="O36" s="9"/>
      <c r="P36" s="9"/>
      <c r="Q36" s="9"/>
      <c r="R36" s="9"/>
      <c r="S36" s="93"/>
      <c r="T36" s="117"/>
      <c r="U36" s="118" t="s">
        <v>164</v>
      </c>
      <c r="V36" s="117"/>
      <c r="W36" s="117"/>
      <c r="X36" s="117"/>
      <c r="Y36" s="117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64"/>
      <c r="AN36" s="58"/>
      <c r="AO36" s="58"/>
      <c r="AP36" s="58"/>
      <c r="AQ36" s="58"/>
      <c r="AR36" s="58"/>
      <c r="AS36" s="58"/>
      <c r="AT36" s="58"/>
      <c r="AU36" s="58"/>
      <c r="AV36" s="1538"/>
      <c r="AW36" s="1538"/>
      <c r="AX36" s="1538"/>
      <c r="AY36" s="1538"/>
      <c r="AZ36" s="153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95"/>
      <c r="BL36" s="78"/>
      <c r="BM36" s="78"/>
      <c r="BN36" s="78"/>
      <c r="BO36" s="78"/>
      <c r="BP36" s="78"/>
      <c r="BQ36" s="78"/>
      <c r="BR36" s="78"/>
      <c r="BS36" s="78"/>
      <c r="BT36" s="79"/>
      <c r="BU36" s="78"/>
      <c r="BV36" s="78"/>
      <c r="BW36" s="78"/>
      <c r="BX36" s="78"/>
      <c r="BY36" s="78"/>
      <c r="BZ36" s="78"/>
      <c r="CA36" s="78"/>
      <c r="CB36" s="78"/>
      <c r="CC36" s="114"/>
      <c r="CD36" s="115"/>
      <c r="CE36" s="1538"/>
      <c r="CF36" s="1538"/>
      <c r="CG36" s="1538"/>
      <c r="CH36" s="115"/>
      <c r="CI36" s="115"/>
      <c r="CJ36" s="116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9"/>
      <c r="CV36" s="66"/>
      <c r="CW36" s="66"/>
      <c r="CX36" s="65"/>
      <c r="CY36" s="66"/>
      <c r="CZ36" s="66"/>
      <c r="DA36" s="66"/>
      <c r="DB36" s="66"/>
      <c r="DC36" s="66"/>
      <c r="DD36" s="66"/>
      <c r="DE36" s="66"/>
      <c r="DF36" s="67"/>
      <c r="DG36" s="42"/>
      <c r="DH36" s="43"/>
      <c r="DI36" s="9"/>
      <c r="DJ36" s="9"/>
      <c r="DK36" s="9"/>
      <c r="DL36" s="76"/>
      <c r="DM36" s="78"/>
      <c r="DN36" s="74"/>
      <c r="DO36" s="51"/>
      <c r="DP36" s="15"/>
      <c r="DQ36" s="15"/>
      <c r="DR36" s="15"/>
      <c r="DS36" s="15"/>
      <c r="DT36" s="15"/>
      <c r="DU36" s="75"/>
      <c r="DV36" s="9"/>
      <c r="DW36" s="9"/>
      <c r="DX36" s="9"/>
      <c r="DY36" s="9"/>
      <c r="DZ36" s="9"/>
      <c r="EA36" s="9"/>
      <c r="EB36" s="9"/>
      <c r="EC36" s="9"/>
      <c r="ED36" s="9"/>
      <c r="EE36" s="136"/>
      <c r="EH36" s="9"/>
      <c r="EI36" s="9"/>
      <c r="EJ36" s="9"/>
      <c r="EK36" s="9"/>
      <c r="EL36" s="9"/>
      <c r="EM36" s="9"/>
      <c r="EN36" s="9"/>
      <c r="EO36" s="43"/>
    </row>
    <row r="37" spans="2:145" ht="9.9499999999999993" customHeight="1" x14ac:dyDescent="0.15">
      <c r="B37" s="35"/>
      <c r="C37" s="36"/>
      <c r="D37" s="42"/>
      <c r="E37" s="1538"/>
      <c r="F37" s="1538"/>
      <c r="G37" s="1538"/>
      <c r="H37" s="1549"/>
      <c r="I37" s="43"/>
      <c r="J37" s="43"/>
      <c r="K37" s="43"/>
      <c r="L37" s="43"/>
      <c r="M37" s="9"/>
      <c r="N37" s="9"/>
      <c r="O37" s="9"/>
      <c r="P37" s="9"/>
      <c r="Q37" s="9"/>
      <c r="R37" s="9"/>
      <c r="S37" s="93"/>
      <c r="T37" s="117"/>
      <c r="U37" s="118"/>
      <c r="V37" s="117"/>
      <c r="W37" s="117"/>
      <c r="X37" s="117"/>
      <c r="Y37" s="117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64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95"/>
      <c r="BL37" s="78"/>
      <c r="BM37" s="78"/>
      <c r="BN37" s="78"/>
      <c r="BO37" s="78"/>
      <c r="BP37" s="78"/>
      <c r="BQ37" s="78"/>
      <c r="BR37" s="78"/>
      <c r="BS37" s="78"/>
      <c r="BT37" s="79"/>
      <c r="BU37" s="78"/>
      <c r="BV37" s="78"/>
      <c r="BW37" s="78"/>
      <c r="BX37" s="78"/>
      <c r="BY37" s="78"/>
      <c r="BZ37" s="78"/>
      <c r="CA37" s="78"/>
      <c r="CB37" s="78"/>
      <c r="CC37" s="114"/>
      <c r="CD37" s="1550" t="s">
        <v>186</v>
      </c>
      <c r="CE37" s="1538"/>
      <c r="CF37" s="1538"/>
      <c r="CG37" s="1538"/>
      <c r="CH37" s="115"/>
      <c r="CI37" s="115"/>
      <c r="CJ37" s="116"/>
      <c r="CK37" s="119"/>
      <c r="CL37" s="120"/>
      <c r="CM37" s="120"/>
      <c r="CN37" s="120"/>
      <c r="CO37" s="120"/>
      <c r="CP37" s="120"/>
      <c r="CQ37" s="120"/>
      <c r="CR37" s="120"/>
      <c r="CS37" s="120"/>
      <c r="CT37" s="120"/>
      <c r="CU37" s="121"/>
      <c r="CV37" s="66"/>
      <c r="CW37" s="66"/>
      <c r="CX37" s="65"/>
      <c r="CY37" s="66"/>
      <c r="CZ37" s="66"/>
      <c r="DA37" s="66"/>
      <c r="DB37" s="66"/>
      <c r="DC37" s="66"/>
      <c r="DD37" s="66"/>
      <c r="DE37" s="66"/>
      <c r="DF37" s="67"/>
      <c r="DG37" s="42"/>
      <c r="DH37" s="43"/>
      <c r="DI37" s="9"/>
      <c r="DJ37" s="9"/>
      <c r="DK37" s="9"/>
      <c r="DL37" s="76"/>
      <c r="DM37" s="78"/>
      <c r="DN37" s="39"/>
      <c r="DO37" s="40"/>
      <c r="DP37" s="46"/>
      <c r="DQ37" s="46"/>
      <c r="DR37" s="46"/>
      <c r="DS37" s="46"/>
      <c r="DT37" s="46"/>
      <c r="DU37" s="47"/>
      <c r="DV37" s="9"/>
      <c r="DW37" s="9"/>
      <c r="DX37" s="9"/>
      <c r="DY37" s="9"/>
      <c r="DZ37" s="9"/>
      <c r="EA37" s="9"/>
      <c r="EB37" s="9"/>
      <c r="EC37" s="9"/>
      <c r="ED37" s="9"/>
      <c r="EE37" s="136"/>
      <c r="EH37" s="9"/>
      <c r="EI37" s="9"/>
      <c r="EJ37" s="9"/>
      <c r="EK37" s="9"/>
      <c r="EL37" s="9"/>
      <c r="EM37" s="9"/>
      <c r="EN37" s="9"/>
      <c r="EO37" s="43"/>
    </row>
    <row r="38" spans="2:145" ht="9.9499999999999993" customHeight="1" x14ac:dyDescent="0.15">
      <c r="B38" s="35"/>
      <c r="C38" s="36"/>
      <c r="D38" s="42"/>
      <c r="E38" s="43"/>
      <c r="F38" s="43"/>
      <c r="G38" s="43"/>
      <c r="H38" s="44"/>
      <c r="I38" s="43"/>
      <c r="J38" s="43"/>
      <c r="K38" s="43"/>
      <c r="L38" s="43"/>
      <c r="M38" s="9"/>
      <c r="N38" s="9"/>
      <c r="O38" s="9"/>
      <c r="P38" s="9"/>
      <c r="Q38" s="9"/>
      <c r="R38" s="9"/>
      <c r="S38" s="93"/>
      <c r="T38" s="117"/>
      <c r="U38" s="117"/>
      <c r="V38" s="117"/>
      <c r="W38" s="117"/>
      <c r="X38" s="117"/>
      <c r="Y38" s="117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64"/>
      <c r="AN38" s="58"/>
      <c r="AO38" s="58"/>
      <c r="AP38" s="58"/>
      <c r="AQ38" s="58"/>
      <c r="AR38" s="58"/>
      <c r="AS38" s="58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97"/>
      <c r="BL38" s="78"/>
      <c r="BM38" s="81"/>
      <c r="BN38" s="78"/>
      <c r="BO38" s="78"/>
      <c r="BP38" s="78"/>
      <c r="BQ38" s="78"/>
      <c r="BR38" s="78"/>
      <c r="BS38" s="78"/>
      <c r="BT38" s="79"/>
      <c r="BU38" s="78"/>
      <c r="BV38" s="78"/>
      <c r="BW38" s="81"/>
      <c r="BX38" s="78"/>
      <c r="BY38" s="78"/>
      <c r="BZ38" s="78"/>
      <c r="CA38" s="78"/>
      <c r="CB38" s="78"/>
      <c r="CC38" s="114"/>
      <c r="CD38" s="1538"/>
      <c r="CE38" s="1538"/>
      <c r="CF38" s="1538"/>
      <c r="CG38" s="1538"/>
      <c r="CH38" s="115"/>
      <c r="CI38" s="115"/>
      <c r="CJ38" s="116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4"/>
      <c r="CV38" s="66"/>
      <c r="CW38" s="66"/>
      <c r="CX38" s="65"/>
      <c r="CY38" s="1537" t="s">
        <v>111</v>
      </c>
      <c r="CZ38" s="1538"/>
      <c r="DA38" s="1538"/>
      <c r="DB38" s="1538"/>
      <c r="DC38" s="1538"/>
      <c r="DD38" s="66"/>
      <c r="DE38" s="66"/>
      <c r="DF38" s="67"/>
      <c r="DG38" s="42"/>
      <c r="DH38" s="43"/>
      <c r="DI38" s="9"/>
      <c r="DJ38" s="9"/>
      <c r="DK38" s="9"/>
      <c r="DL38" s="76"/>
      <c r="DM38" s="78"/>
      <c r="DN38" s="74"/>
      <c r="DO38" s="51"/>
      <c r="DP38" s="15"/>
      <c r="DQ38" s="15"/>
      <c r="DR38" s="15"/>
      <c r="DS38" s="15"/>
      <c r="DT38" s="15"/>
      <c r="DU38" s="75"/>
      <c r="DV38" s="9"/>
      <c r="DW38" s="9"/>
      <c r="DX38" s="9"/>
      <c r="DY38" s="9"/>
      <c r="DZ38" s="9"/>
      <c r="EA38" s="9"/>
      <c r="EB38" s="9"/>
      <c r="EC38" s="9"/>
      <c r="ED38" s="9"/>
      <c r="EE38" s="136"/>
      <c r="EH38" s="9"/>
      <c r="EI38" s="9"/>
      <c r="EJ38" s="9"/>
      <c r="EK38" s="9"/>
      <c r="EL38" s="9"/>
      <c r="EM38" s="9"/>
      <c r="EN38" s="9"/>
      <c r="EO38" s="43"/>
    </row>
    <row r="39" spans="2:145" ht="9.9499999999999993" customHeight="1" x14ac:dyDescent="0.15">
      <c r="B39" s="35"/>
      <c r="C39" s="36"/>
      <c r="D39" s="42"/>
      <c r="E39" s="43"/>
      <c r="F39" s="43"/>
      <c r="G39" s="43"/>
      <c r="H39" s="44"/>
      <c r="I39" s="43"/>
      <c r="J39" s="43"/>
      <c r="K39" s="43"/>
      <c r="L39" s="43"/>
      <c r="M39" s="9"/>
      <c r="N39" s="9"/>
      <c r="O39" s="9"/>
      <c r="P39" s="9"/>
      <c r="Q39" s="9"/>
      <c r="R39" s="9"/>
      <c r="S39" s="9"/>
      <c r="T39" s="39"/>
      <c r="U39" s="40"/>
      <c r="V39" s="40"/>
      <c r="W39" s="40"/>
      <c r="X39" s="40"/>
      <c r="Y39" s="40"/>
      <c r="Z39" s="40"/>
      <c r="AA39" s="41"/>
      <c r="AB39" s="53"/>
      <c r="AC39" s="53"/>
      <c r="AD39" s="1539" t="s">
        <v>165</v>
      </c>
      <c r="AE39" s="1538"/>
      <c r="AF39" s="1538"/>
      <c r="AG39" s="1538"/>
      <c r="AH39" s="1538"/>
      <c r="AI39" s="1538"/>
      <c r="AJ39" s="53"/>
      <c r="AK39" s="53"/>
      <c r="AL39" s="53"/>
      <c r="AM39" s="64"/>
      <c r="AN39" s="58"/>
      <c r="AO39" s="58"/>
      <c r="AP39" s="58"/>
      <c r="AQ39" s="58"/>
      <c r="AR39" s="58"/>
      <c r="AS39" s="95"/>
      <c r="AT39" s="43"/>
      <c r="AU39" s="43"/>
      <c r="AV39" s="43"/>
      <c r="AW39" s="43"/>
      <c r="AX39" s="41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7"/>
      <c r="BL39" s="78"/>
      <c r="BM39" s="78"/>
      <c r="BN39" s="78"/>
      <c r="BO39" s="78"/>
      <c r="BP39" s="78"/>
      <c r="BQ39" s="78"/>
      <c r="BR39" s="78"/>
      <c r="BS39" s="78"/>
      <c r="BT39" s="79"/>
      <c r="BU39" s="78"/>
      <c r="BV39" s="78"/>
      <c r="BW39" s="78"/>
      <c r="BX39" s="78"/>
      <c r="BY39" s="78"/>
      <c r="BZ39" s="78"/>
      <c r="CA39" s="78"/>
      <c r="CB39" s="78"/>
      <c r="CC39" s="123"/>
      <c r="CD39" s="124"/>
      <c r="CE39" s="124"/>
      <c r="CF39" s="124"/>
      <c r="CG39" s="124"/>
      <c r="CH39" s="124"/>
      <c r="CI39" s="124"/>
      <c r="CJ39" s="125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4"/>
      <c r="CV39" s="66"/>
      <c r="CW39" s="66"/>
      <c r="CX39" s="65"/>
      <c r="CY39" s="1538"/>
      <c r="CZ39" s="1538"/>
      <c r="DA39" s="1538"/>
      <c r="DB39" s="1538"/>
      <c r="DC39" s="1538"/>
      <c r="DD39" s="66"/>
      <c r="DE39" s="66"/>
      <c r="DF39" s="67"/>
      <c r="DG39" s="42"/>
      <c r="DH39" s="43"/>
      <c r="DI39" s="9"/>
      <c r="DJ39" s="9"/>
      <c r="DK39" s="9"/>
      <c r="DL39" s="76"/>
      <c r="DM39" s="78"/>
      <c r="DN39" s="70"/>
      <c r="DO39" s="71"/>
      <c r="DP39" s="71"/>
      <c r="DQ39" s="71"/>
      <c r="DR39" s="71"/>
      <c r="DS39" s="70"/>
      <c r="DT39" s="71"/>
      <c r="DU39" s="72"/>
      <c r="DV39" s="9"/>
      <c r="DW39" s="9"/>
      <c r="DX39" s="9"/>
      <c r="DY39" s="9"/>
      <c r="DZ39" s="9"/>
      <c r="EA39" s="9"/>
      <c r="EB39" s="9"/>
      <c r="EC39" s="9"/>
      <c r="ED39" s="9"/>
      <c r="EE39" s="136"/>
      <c r="EH39" s="9"/>
      <c r="EI39" s="9"/>
      <c r="EJ39" s="9"/>
      <c r="EK39" s="9"/>
      <c r="EL39" s="9"/>
      <c r="EM39" s="9"/>
      <c r="EN39" s="9"/>
      <c r="EO39" s="43"/>
    </row>
    <row r="40" spans="2:145" ht="9.9499999999999993" customHeight="1" x14ac:dyDescent="0.15">
      <c r="B40" s="35"/>
      <c r="C40" s="36"/>
      <c r="D40" s="42"/>
      <c r="E40" s="43"/>
      <c r="F40" s="43"/>
      <c r="G40" s="43"/>
      <c r="H40" s="44"/>
      <c r="I40" s="43"/>
      <c r="J40" s="43"/>
      <c r="K40" s="43"/>
      <c r="L40" s="43"/>
      <c r="M40" s="9"/>
      <c r="N40" s="9"/>
      <c r="O40" s="9"/>
      <c r="P40" s="9"/>
      <c r="Q40" s="9"/>
      <c r="R40" s="9"/>
      <c r="S40" s="9"/>
      <c r="T40" s="42"/>
      <c r="U40" s="43"/>
      <c r="V40" s="43"/>
      <c r="W40" s="43"/>
      <c r="X40" s="43"/>
      <c r="Y40" s="43"/>
      <c r="Z40" s="43"/>
      <c r="AA40" s="44"/>
      <c r="AB40" s="53"/>
      <c r="AC40" s="53"/>
      <c r="AD40" s="1538"/>
      <c r="AE40" s="1538"/>
      <c r="AF40" s="1538"/>
      <c r="AG40" s="1538"/>
      <c r="AH40" s="1538"/>
      <c r="AI40" s="1538"/>
      <c r="AJ40" s="53"/>
      <c r="AK40" s="53"/>
      <c r="AL40" s="53"/>
      <c r="AM40" s="64"/>
      <c r="AN40" s="58"/>
      <c r="AO40" s="58"/>
      <c r="AP40" s="58"/>
      <c r="AQ40" s="58"/>
      <c r="AR40" s="58"/>
      <c r="AS40" s="95"/>
      <c r="AT40" s="43"/>
      <c r="AU40" s="43"/>
      <c r="AV40" s="43"/>
      <c r="AW40" s="43"/>
      <c r="AX40" s="44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60"/>
      <c r="BL40" s="78"/>
      <c r="BM40" s="92" t="s">
        <v>166</v>
      </c>
      <c r="BN40" s="78"/>
      <c r="BO40" s="78"/>
      <c r="BP40" s="78"/>
      <c r="BQ40" s="78"/>
      <c r="BR40" s="78"/>
      <c r="BS40" s="78"/>
      <c r="BT40" s="79"/>
      <c r="BU40" s="78"/>
      <c r="BV40" s="78"/>
      <c r="BW40" s="1540" t="s">
        <v>167</v>
      </c>
      <c r="BX40" s="1538"/>
      <c r="BY40" s="1538"/>
      <c r="BZ40" s="1538"/>
      <c r="CA40" s="1439"/>
      <c r="CB40" s="78"/>
      <c r="CC40" s="39"/>
      <c r="CD40" s="40"/>
      <c r="CE40" s="40"/>
      <c r="CF40" s="40"/>
      <c r="CG40" s="40"/>
      <c r="CH40" s="40"/>
      <c r="CI40" s="40"/>
      <c r="CJ40" s="41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4"/>
      <c r="CV40" s="66"/>
      <c r="CW40" s="66"/>
      <c r="CX40" s="65"/>
      <c r="CY40" s="66"/>
      <c r="CZ40" s="66"/>
      <c r="DA40" s="66"/>
      <c r="DB40" s="66"/>
      <c r="DC40" s="66"/>
      <c r="DD40" s="66"/>
      <c r="DE40" s="66"/>
      <c r="DF40" s="67"/>
      <c r="DG40" s="42"/>
      <c r="DH40" s="43"/>
      <c r="DI40" s="9"/>
      <c r="DJ40" s="9"/>
      <c r="DK40" s="9"/>
      <c r="DL40" s="76"/>
      <c r="DM40" s="78"/>
      <c r="DN40" s="76"/>
      <c r="DO40" s="265" t="s">
        <v>122</v>
      </c>
      <c r="DP40" s="78"/>
      <c r="DQ40" s="78"/>
      <c r="DR40" s="78"/>
      <c r="DS40" s="274" t="s">
        <v>402</v>
      </c>
      <c r="DT40" s="78"/>
      <c r="DU40" s="79"/>
      <c r="DV40" s="9"/>
      <c r="DW40" s="9"/>
      <c r="DX40" s="9"/>
      <c r="DY40" s="9"/>
      <c r="DZ40" s="9"/>
      <c r="EA40" s="9"/>
      <c r="EB40" s="9"/>
      <c r="EC40" s="9"/>
      <c r="ED40" s="9"/>
      <c r="EE40" s="136"/>
      <c r="EH40" s="9"/>
      <c r="EI40" s="9"/>
      <c r="EJ40" s="9"/>
      <c r="EK40" s="9"/>
      <c r="EL40" s="9"/>
      <c r="EM40" s="9"/>
      <c r="EN40" s="9"/>
      <c r="EO40" s="43"/>
    </row>
    <row r="41" spans="2:145" ht="9.9499999999999993" customHeight="1" x14ac:dyDescent="0.15">
      <c r="B41" s="35"/>
      <c r="C41" s="36"/>
      <c r="D41" s="74"/>
      <c r="E41" s="51"/>
      <c r="F41" s="51"/>
      <c r="G41" s="51"/>
      <c r="H41" s="52"/>
      <c r="I41" s="43"/>
      <c r="J41" s="43"/>
      <c r="K41" s="43"/>
      <c r="L41" s="43"/>
      <c r="M41" s="9"/>
      <c r="N41" s="9"/>
      <c r="O41" s="9"/>
      <c r="P41" s="9"/>
      <c r="Q41" s="9"/>
      <c r="R41" s="9"/>
      <c r="S41" s="9"/>
      <c r="T41" s="42"/>
      <c r="U41" s="43"/>
      <c r="V41" s="43"/>
      <c r="W41" s="43"/>
      <c r="X41" s="43"/>
      <c r="Y41" s="43"/>
      <c r="Z41" s="43"/>
      <c r="AA41" s="44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64"/>
      <c r="AN41" s="58"/>
      <c r="AO41" s="58"/>
      <c r="AP41" s="58"/>
      <c r="AQ41" s="122"/>
      <c r="AR41" s="122"/>
      <c r="AS41" s="97"/>
      <c r="AT41" s="43"/>
      <c r="AU41" s="43"/>
      <c r="AV41" s="43"/>
      <c r="AW41" s="43"/>
      <c r="AX41" s="44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60"/>
      <c r="BL41" s="78"/>
      <c r="BM41" s="78"/>
      <c r="BN41" s="78"/>
      <c r="BO41" s="78"/>
      <c r="BP41" s="78"/>
      <c r="BQ41" s="78"/>
      <c r="BR41" s="78"/>
      <c r="BS41" s="78"/>
      <c r="BT41" s="79"/>
      <c r="BU41" s="78"/>
      <c r="BV41" s="78"/>
      <c r="BW41" s="1538"/>
      <c r="BX41" s="1538"/>
      <c r="BY41" s="1538"/>
      <c r="BZ41" s="1538"/>
      <c r="CA41" s="1439"/>
      <c r="CB41" s="78"/>
      <c r="CC41" s="42"/>
      <c r="CD41" s="43"/>
      <c r="CE41" s="43"/>
      <c r="CF41" s="43"/>
      <c r="CG41" s="43"/>
      <c r="CH41" s="43"/>
      <c r="CI41" s="43"/>
      <c r="CJ41" s="44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4"/>
      <c r="CV41" s="66"/>
      <c r="CW41" s="66"/>
      <c r="CX41" s="86"/>
      <c r="CY41" s="87"/>
      <c r="CZ41" s="87"/>
      <c r="DA41" s="87"/>
      <c r="DB41" s="87"/>
      <c r="DC41" s="87"/>
      <c r="DD41" s="87"/>
      <c r="DE41" s="87"/>
      <c r="DF41" s="88"/>
      <c r="DG41" s="42"/>
      <c r="DH41" s="43"/>
      <c r="DI41" s="9"/>
      <c r="DJ41" s="9"/>
      <c r="DK41" s="9"/>
      <c r="DL41" s="76"/>
      <c r="DM41" s="78"/>
      <c r="DN41" s="82"/>
      <c r="DO41" s="83"/>
      <c r="DP41" s="83"/>
      <c r="DQ41" s="83"/>
      <c r="DR41" s="83"/>
      <c r="DS41" s="82"/>
      <c r="DT41" s="83"/>
      <c r="DU41" s="85"/>
      <c r="DV41" s="9"/>
      <c r="DW41" s="9"/>
      <c r="DX41" s="9"/>
      <c r="DY41" s="9"/>
      <c r="DZ41" s="9"/>
      <c r="EA41" s="9"/>
      <c r="EB41" s="9"/>
      <c r="EC41" s="9"/>
      <c r="ED41" s="9"/>
      <c r="EE41" s="136"/>
      <c r="EH41" s="9"/>
      <c r="EI41" s="9"/>
      <c r="EJ41" s="9"/>
      <c r="EK41" s="9"/>
      <c r="EL41" s="9"/>
      <c r="EM41" s="9"/>
      <c r="EN41" s="9"/>
      <c r="EO41" s="43"/>
    </row>
    <row r="42" spans="2:145" ht="9.9499999999999993" customHeight="1" x14ac:dyDescent="0.15">
      <c r="B42" s="35"/>
      <c r="C42" s="36"/>
      <c r="D42" s="36"/>
      <c r="E42" s="36"/>
      <c r="F42" s="37"/>
      <c r="G42" s="43"/>
      <c r="H42" s="43"/>
      <c r="I42" s="43"/>
      <c r="J42" s="43"/>
      <c r="K42" s="43"/>
      <c r="L42" s="43"/>
      <c r="M42" s="9"/>
      <c r="N42" s="9"/>
      <c r="O42" s="9"/>
      <c r="P42" s="9"/>
      <c r="Q42" s="9"/>
      <c r="R42" s="9"/>
      <c r="S42" s="9"/>
      <c r="T42" s="1541" t="s">
        <v>168</v>
      </c>
      <c r="U42" s="1538"/>
      <c r="V42" s="1538"/>
      <c r="W42" s="1538"/>
      <c r="X42" s="1538"/>
      <c r="Y42" s="1538"/>
      <c r="Z42" s="1538"/>
      <c r="AA42" s="1542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64"/>
      <c r="AN42" s="58"/>
      <c r="AO42" s="58"/>
      <c r="AP42" s="95"/>
      <c r="AQ42" s="43"/>
      <c r="AR42" s="43"/>
      <c r="AS42" s="43"/>
      <c r="AT42" s="43"/>
      <c r="AU42" s="43"/>
      <c r="AV42" s="43"/>
      <c r="AW42" s="43"/>
      <c r="AX42" s="44"/>
      <c r="AY42" s="59"/>
      <c r="AZ42" s="59"/>
      <c r="BA42" s="59"/>
      <c r="BB42" s="1544" t="s">
        <v>173</v>
      </c>
      <c r="BC42" s="1538"/>
      <c r="BD42" s="1538"/>
      <c r="BE42" s="1538"/>
      <c r="BF42" s="1538"/>
      <c r="BG42" s="1538"/>
      <c r="BH42" s="1439"/>
      <c r="BI42" s="59"/>
      <c r="BJ42" s="59"/>
      <c r="BK42" s="60"/>
      <c r="BL42" s="78"/>
      <c r="BM42" s="78"/>
      <c r="BN42" s="78"/>
      <c r="BO42" s="78"/>
      <c r="BP42" s="78"/>
      <c r="BQ42" s="78"/>
      <c r="BR42" s="78"/>
      <c r="BS42" s="78"/>
      <c r="BT42" s="79"/>
      <c r="BU42" s="78"/>
      <c r="BV42" s="78"/>
      <c r="BW42" s="78"/>
      <c r="BX42" s="78"/>
      <c r="BY42" s="78"/>
      <c r="BZ42" s="78"/>
      <c r="CA42" s="78"/>
      <c r="CB42" s="78"/>
      <c r="CC42" s="42"/>
      <c r="CD42" s="43"/>
      <c r="CE42" s="43"/>
      <c r="CF42" s="43"/>
      <c r="CG42" s="43"/>
      <c r="CH42" s="43"/>
      <c r="CI42" s="43"/>
      <c r="CJ42" s="44"/>
      <c r="CK42" s="43"/>
      <c r="CL42" s="43"/>
      <c r="CM42" s="43"/>
      <c r="CN42" s="101" t="s">
        <v>174</v>
      </c>
      <c r="CO42" s="126"/>
      <c r="CP42" s="43"/>
      <c r="CQ42" s="43"/>
      <c r="CR42" s="43"/>
      <c r="CS42" s="43"/>
      <c r="CT42" s="43"/>
      <c r="CU42" s="44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7"/>
      <c r="DG42" s="42"/>
      <c r="DH42" s="43"/>
      <c r="DI42" s="9"/>
      <c r="DJ42" s="9"/>
      <c r="DK42" s="9"/>
      <c r="DL42" s="76"/>
      <c r="DM42" s="78"/>
      <c r="DN42" s="70"/>
      <c r="DO42" s="71"/>
      <c r="DP42" s="71"/>
      <c r="DQ42" s="71"/>
      <c r="DR42" s="71"/>
      <c r="DS42" s="70"/>
      <c r="DT42" s="71"/>
      <c r="DU42" s="72"/>
      <c r="DV42" s="9"/>
      <c r="DW42" s="9"/>
      <c r="DX42" s="9"/>
      <c r="DY42" s="9"/>
      <c r="DZ42" s="9"/>
      <c r="EA42" s="9"/>
      <c r="EB42" s="9"/>
      <c r="EC42" s="9"/>
      <c r="ED42" s="9"/>
      <c r="EE42" s="136"/>
      <c r="EH42" s="9"/>
      <c r="EI42" s="9"/>
      <c r="EJ42" s="9"/>
      <c r="EK42" s="9"/>
      <c r="EL42" s="9"/>
      <c r="EM42" s="9"/>
      <c r="EN42" s="9"/>
      <c r="EO42" s="43"/>
    </row>
    <row r="43" spans="2:145" ht="9.9499999999999993" customHeight="1" x14ac:dyDescent="0.15">
      <c r="B43" s="35"/>
      <c r="C43" s="36"/>
      <c r="D43" s="36"/>
      <c r="E43" s="36"/>
      <c r="F43" s="37"/>
      <c r="G43" s="43"/>
      <c r="H43" s="43"/>
      <c r="I43" s="43"/>
      <c r="J43" s="43"/>
      <c r="K43" s="43"/>
      <c r="L43" s="43"/>
      <c r="M43" s="9"/>
      <c r="N43" s="9"/>
      <c r="O43" s="9"/>
      <c r="P43" s="9"/>
      <c r="Q43" s="9"/>
      <c r="R43" s="9"/>
      <c r="S43" s="9"/>
      <c r="T43" s="1543"/>
      <c r="U43" s="1538"/>
      <c r="V43" s="1538"/>
      <c r="W43" s="1538"/>
      <c r="X43" s="1538"/>
      <c r="Y43" s="1538"/>
      <c r="Z43" s="1538"/>
      <c r="AA43" s="1542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64"/>
      <c r="AN43" s="58"/>
      <c r="AO43" s="58"/>
      <c r="AP43" s="95"/>
      <c r="AQ43" s="43"/>
      <c r="AR43" s="43"/>
      <c r="AS43" s="1545" t="s">
        <v>146</v>
      </c>
      <c r="AT43" s="1538"/>
      <c r="AU43" s="1538"/>
      <c r="AV43" s="1538"/>
      <c r="AW43" s="43"/>
      <c r="AX43" s="44"/>
      <c r="AY43" s="59"/>
      <c r="AZ43" s="59"/>
      <c r="BA43" s="59"/>
      <c r="BB43" s="1538"/>
      <c r="BC43" s="1538"/>
      <c r="BD43" s="1538"/>
      <c r="BE43" s="1538"/>
      <c r="BF43" s="1538"/>
      <c r="BG43" s="1538"/>
      <c r="BH43" s="1439"/>
      <c r="BI43" s="59"/>
      <c r="BJ43" s="59"/>
      <c r="BK43" s="60"/>
      <c r="BL43" s="78"/>
      <c r="BM43" s="78"/>
      <c r="BN43" s="78"/>
      <c r="BO43" s="78"/>
      <c r="BP43" s="78"/>
      <c r="BQ43" s="78"/>
      <c r="BR43" s="78"/>
      <c r="BS43" s="78"/>
      <c r="BT43" s="79"/>
      <c r="BU43" s="78"/>
      <c r="BV43" s="78"/>
      <c r="BW43" s="78"/>
      <c r="BX43" s="78"/>
      <c r="BY43" s="78"/>
      <c r="BZ43" s="78"/>
      <c r="CA43" s="78"/>
      <c r="CB43" s="78"/>
      <c r="CC43" s="42"/>
      <c r="CD43" s="43"/>
      <c r="CE43" s="68" t="s">
        <v>175</v>
      </c>
      <c r="CF43" s="43"/>
      <c r="CG43" s="43"/>
      <c r="CH43" s="43"/>
      <c r="CI43" s="43"/>
      <c r="CJ43" s="44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4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7"/>
      <c r="DG43" s="42"/>
      <c r="DH43" s="43"/>
      <c r="DI43" s="9"/>
      <c r="DJ43" s="9"/>
      <c r="DK43" s="9"/>
      <c r="DL43" s="76"/>
      <c r="DM43" s="78"/>
      <c r="DN43" s="76"/>
      <c r="DO43" s="265" t="s">
        <v>122</v>
      </c>
      <c r="DP43" s="78"/>
      <c r="DQ43" s="78"/>
      <c r="DR43" s="78"/>
      <c r="DS43" s="274" t="s">
        <v>402</v>
      </c>
      <c r="DT43" s="78"/>
      <c r="DU43" s="79"/>
      <c r="DV43" s="9"/>
      <c r="DW43" s="9"/>
      <c r="DX43" s="9"/>
      <c r="DY43" s="9"/>
      <c r="DZ43" s="9"/>
      <c r="EA43" s="9"/>
      <c r="EB43" s="9"/>
      <c r="EC43" s="9"/>
      <c r="ED43" s="9"/>
      <c r="EE43" s="136"/>
      <c r="EH43" s="9"/>
      <c r="EI43" s="9"/>
      <c r="EJ43" s="9"/>
      <c r="EK43" s="9"/>
      <c r="EL43" s="9"/>
      <c r="EM43" s="9"/>
      <c r="EN43" s="9"/>
      <c r="EO43" s="43"/>
    </row>
    <row r="44" spans="2:145" ht="9.9499999999999993" customHeight="1" x14ac:dyDescent="0.15">
      <c r="B44" s="35"/>
      <c r="C44" s="36"/>
      <c r="D44" s="36"/>
      <c r="E44" s="36"/>
      <c r="F44" s="37"/>
      <c r="G44" s="43"/>
      <c r="H44" s="43"/>
      <c r="I44" s="43"/>
      <c r="J44" s="43"/>
      <c r="K44" s="43"/>
      <c r="L44" s="43"/>
      <c r="M44" s="9"/>
      <c r="N44" s="9"/>
      <c r="O44" s="9"/>
      <c r="P44" s="9"/>
      <c r="Q44" s="9"/>
      <c r="R44" s="9"/>
      <c r="S44" s="9"/>
      <c r="T44" s="42"/>
      <c r="U44" s="43"/>
      <c r="V44" s="43"/>
      <c r="W44" s="43"/>
      <c r="X44" s="43"/>
      <c r="Y44" s="43"/>
      <c r="Z44" s="43"/>
      <c r="AA44" s="44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64"/>
      <c r="AN44" s="58"/>
      <c r="AO44" s="58"/>
      <c r="AP44" s="95"/>
      <c r="AQ44" s="43"/>
      <c r="AR44" s="43"/>
      <c r="AS44" s="1538"/>
      <c r="AT44" s="1538"/>
      <c r="AU44" s="1538"/>
      <c r="AV44" s="1538"/>
      <c r="AW44" s="43"/>
      <c r="AX44" s="44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60"/>
      <c r="BL44" s="78"/>
      <c r="BM44" s="78"/>
      <c r="BN44" s="78"/>
      <c r="BO44" s="78"/>
      <c r="BP44" s="78"/>
      <c r="BQ44" s="78"/>
      <c r="BR44" s="78"/>
      <c r="BS44" s="78"/>
      <c r="BT44" s="79"/>
      <c r="BU44" s="78"/>
      <c r="BV44" s="78"/>
      <c r="BW44" s="78"/>
      <c r="BX44" s="78"/>
      <c r="BY44" s="78"/>
      <c r="BZ44" s="78"/>
      <c r="CA44" s="78"/>
      <c r="CB44" s="78"/>
      <c r="CC44" s="42"/>
      <c r="CD44" s="43"/>
      <c r="CE44" s="43"/>
      <c r="CF44" s="43"/>
      <c r="CG44" s="43"/>
      <c r="CH44" s="43"/>
      <c r="CI44" s="43"/>
      <c r="CJ44" s="44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4"/>
      <c r="CV44" s="1546" t="s">
        <v>176</v>
      </c>
      <c r="CW44" s="1538"/>
      <c r="CX44" s="1538"/>
      <c r="CY44" s="1538"/>
      <c r="CZ44" s="1538"/>
      <c r="DA44" s="1538"/>
      <c r="DB44" s="1538"/>
      <c r="DC44" s="1538"/>
      <c r="DD44" s="66"/>
      <c r="DE44" s="66"/>
      <c r="DF44" s="67"/>
      <c r="DG44" s="42"/>
      <c r="DH44" s="43"/>
      <c r="DI44" s="9"/>
      <c r="DJ44" s="9"/>
      <c r="DK44" s="9"/>
      <c r="DL44" s="76"/>
      <c r="DM44" s="78"/>
      <c r="DN44" s="82"/>
      <c r="DO44" s="83"/>
      <c r="DP44" s="83"/>
      <c r="DQ44" s="83"/>
      <c r="DR44" s="83"/>
      <c r="DS44" s="82"/>
      <c r="DT44" s="83"/>
      <c r="DU44" s="85"/>
      <c r="DV44" s="9"/>
      <c r="DW44" s="9"/>
      <c r="DX44" s="9"/>
      <c r="DY44" s="9"/>
      <c r="DZ44" s="9"/>
      <c r="EA44" s="9"/>
      <c r="EB44" s="9"/>
      <c r="EC44" s="9"/>
      <c r="ED44" s="9"/>
      <c r="EE44" s="136"/>
      <c r="EH44" s="9"/>
      <c r="EI44" s="9"/>
      <c r="EJ44" s="9"/>
      <c r="EK44" s="9"/>
      <c r="EL44" s="9"/>
      <c r="EM44" s="9"/>
      <c r="EN44" s="9"/>
      <c r="EO44" s="43"/>
    </row>
    <row r="45" spans="2:145" ht="9.9499999999999993" customHeight="1" x14ac:dyDescent="0.15">
      <c r="B45" s="35"/>
      <c r="C45" s="36"/>
      <c r="D45" s="36"/>
      <c r="E45" s="36"/>
      <c r="F45" s="37"/>
      <c r="G45" s="43"/>
      <c r="H45" s="43"/>
      <c r="I45" s="43"/>
      <c r="J45" s="43"/>
      <c r="K45" s="43"/>
      <c r="L45" s="43"/>
      <c r="M45" s="9"/>
      <c r="N45" s="9"/>
      <c r="O45" s="9"/>
      <c r="P45" s="9"/>
      <c r="Q45" s="9"/>
      <c r="R45" s="9"/>
      <c r="S45" s="9"/>
      <c r="T45" s="42"/>
      <c r="U45" s="43"/>
      <c r="V45" s="43"/>
      <c r="W45" s="43"/>
      <c r="X45" s="43"/>
      <c r="Y45" s="43"/>
      <c r="Z45" s="43"/>
      <c r="AA45" s="44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8"/>
      <c r="AO45" s="58"/>
      <c r="AP45" s="95"/>
      <c r="AQ45" s="43"/>
      <c r="AR45" s="43"/>
      <c r="AS45" s="43"/>
      <c r="AT45" s="43"/>
      <c r="AU45" s="43"/>
      <c r="AV45" s="43"/>
      <c r="AW45" s="43"/>
      <c r="AX45" s="44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60"/>
      <c r="BL45" s="78"/>
      <c r="BM45" s="78"/>
      <c r="BN45" s="78"/>
      <c r="BO45" s="78"/>
      <c r="BP45" s="78"/>
      <c r="BQ45" s="78"/>
      <c r="BR45" s="78"/>
      <c r="BS45" s="78"/>
      <c r="BT45" s="79"/>
      <c r="BU45" s="78"/>
      <c r="BV45" s="78"/>
      <c r="BW45" s="78"/>
      <c r="BX45" s="78"/>
      <c r="BY45" s="78"/>
      <c r="BZ45" s="78"/>
      <c r="CA45" s="78"/>
      <c r="CB45" s="78"/>
      <c r="CC45" s="42"/>
      <c r="CD45" s="43"/>
      <c r="CE45" s="43"/>
      <c r="CF45" s="43"/>
      <c r="CG45" s="43"/>
      <c r="CH45" s="43"/>
      <c r="CI45" s="43"/>
      <c r="CJ45" s="44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4"/>
      <c r="CV45" s="1543"/>
      <c r="CW45" s="1538"/>
      <c r="CX45" s="1538"/>
      <c r="CY45" s="1538"/>
      <c r="CZ45" s="1538"/>
      <c r="DA45" s="1538"/>
      <c r="DB45" s="1538"/>
      <c r="DC45" s="1538"/>
      <c r="DD45" s="66"/>
      <c r="DE45" s="66"/>
      <c r="DF45" s="67"/>
      <c r="DG45" s="42"/>
      <c r="DH45" s="43"/>
      <c r="DI45" s="9"/>
      <c r="DJ45" s="9"/>
      <c r="DK45" s="9"/>
      <c r="DL45" s="76"/>
      <c r="DM45" s="78"/>
      <c r="DN45" s="264"/>
      <c r="DO45" s="263"/>
      <c r="DP45" s="262"/>
      <c r="DQ45" s="262"/>
      <c r="DR45" s="262"/>
      <c r="DS45" s="262"/>
      <c r="DT45" s="262"/>
      <c r="DU45" s="258"/>
      <c r="DV45" s="9"/>
      <c r="DW45" s="9"/>
      <c r="DX45" s="9"/>
      <c r="DY45" s="9"/>
      <c r="DZ45" s="9"/>
      <c r="EA45" s="9"/>
      <c r="EB45" s="9"/>
      <c r="EC45" s="9"/>
      <c r="ED45" s="9"/>
      <c r="EE45" s="136"/>
      <c r="EH45" s="9"/>
      <c r="EI45" s="9"/>
      <c r="EJ45" s="9"/>
      <c r="EK45" s="9"/>
      <c r="EL45" s="9"/>
      <c r="EM45" s="9"/>
      <c r="EN45" s="9"/>
      <c r="EO45" s="43"/>
    </row>
    <row r="46" spans="2:145" ht="9.9499999999999993" customHeight="1" x14ac:dyDescent="0.15">
      <c r="B46" s="35"/>
      <c r="C46" s="36"/>
      <c r="D46" s="36"/>
      <c r="E46" s="38"/>
      <c r="F46" s="49"/>
      <c r="G46" s="43"/>
      <c r="H46" s="43"/>
      <c r="I46" s="43"/>
      <c r="J46" s="43"/>
      <c r="K46" s="43"/>
      <c r="L46" s="43"/>
      <c r="M46" s="9"/>
      <c r="N46" s="9"/>
      <c r="O46" s="9"/>
      <c r="P46" s="9"/>
      <c r="Q46" s="9"/>
      <c r="R46" s="9"/>
      <c r="S46" s="9"/>
      <c r="T46" s="74"/>
      <c r="U46" s="51"/>
      <c r="V46" s="51"/>
      <c r="W46" s="51"/>
      <c r="X46" s="51"/>
      <c r="Y46" s="51"/>
      <c r="Z46" s="51"/>
      <c r="AA46" s="52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22"/>
      <c r="AO46" s="122"/>
      <c r="AP46" s="97"/>
      <c r="AQ46" s="51"/>
      <c r="AR46" s="51"/>
      <c r="AS46" s="51"/>
      <c r="AT46" s="51"/>
      <c r="AU46" s="51"/>
      <c r="AV46" s="51"/>
      <c r="AW46" s="51"/>
      <c r="AX46" s="52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1"/>
      <c r="BL46" s="83"/>
      <c r="BM46" s="83"/>
      <c r="BN46" s="83"/>
      <c r="BO46" s="83"/>
      <c r="BP46" s="83"/>
      <c r="BQ46" s="83"/>
      <c r="BR46" s="83"/>
      <c r="BS46" s="83"/>
      <c r="BT46" s="85"/>
      <c r="BU46" s="83"/>
      <c r="BV46" s="83"/>
      <c r="BW46" s="83"/>
      <c r="BX46" s="83"/>
      <c r="BY46" s="83"/>
      <c r="BZ46" s="83"/>
      <c r="CA46" s="83"/>
      <c r="CB46" s="83"/>
      <c r="CC46" s="74"/>
      <c r="CD46" s="51"/>
      <c r="CE46" s="51"/>
      <c r="CF46" s="51"/>
      <c r="CG46" s="51"/>
      <c r="CH46" s="51"/>
      <c r="CI46" s="51"/>
      <c r="CJ46" s="52"/>
      <c r="CK46" s="42"/>
      <c r="CL46" s="43"/>
      <c r="CM46" s="43"/>
      <c r="CN46" s="43"/>
      <c r="CO46" s="43"/>
      <c r="CP46" s="43"/>
      <c r="CQ46" s="43"/>
      <c r="CR46" s="43"/>
      <c r="CS46" s="43"/>
      <c r="CT46" s="43"/>
      <c r="CU46" s="44"/>
      <c r="CV46" s="128"/>
      <c r="CW46" s="128"/>
      <c r="CX46" s="128"/>
      <c r="CY46" s="128"/>
      <c r="CZ46" s="128"/>
      <c r="DA46" s="128"/>
      <c r="DB46" s="128"/>
      <c r="DC46" s="128"/>
      <c r="DD46" s="128"/>
      <c r="DE46" s="128"/>
      <c r="DF46" s="129"/>
      <c r="DG46" s="42"/>
      <c r="DH46" s="43"/>
      <c r="DI46" s="9"/>
      <c r="DJ46" s="9"/>
      <c r="DK46" s="9"/>
      <c r="DL46" s="76"/>
      <c r="DM46" s="78"/>
      <c r="DN46" s="264"/>
      <c r="DO46" s="263"/>
      <c r="DP46" s="262"/>
      <c r="DQ46" s="262"/>
      <c r="DR46" s="262"/>
      <c r="DS46" s="262"/>
      <c r="DT46" s="262"/>
      <c r="DU46" s="258"/>
      <c r="DV46" s="9"/>
      <c r="DW46" s="9"/>
      <c r="DX46" s="9"/>
      <c r="DY46" s="9"/>
      <c r="DZ46" s="9"/>
      <c r="EA46" s="9"/>
      <c r="EB46" s="9"/>
      <c r="EC46" s="9"/>
      <c r="ED46" s="9"/>
      <c r="EE46" s="136"/>
      <c r="EH46" s="9"/>
      <c r="EI46" s="9"/>
      <c r="EJ46" s="9"/>
      <c r="EK46" s="9"/>
      <c r="EL46" s="9"/>
      <c r="EM46" s="9"/>
      <c r="EN46" s="9"/>
      <c r="EO46" s="43"/>
    </row>
    <row r="47" spans="2:145" ht="9.9499999999999993" customHeight="1" x14ac:dyDescent="0.15">
      <c r="B47" s="35"/>
      <c r="C47" s="36"/>
      <c r="D47" s="37"/>
      <c r="E47" s="43"/>
      <c r="F47" s="43"/>
      <c r="G47" s="43"/>
      <c r="H47" s="43"/>
      <c r="I47" s="43"/>
      <c r="J47" s="43"/>
      <c r="K47" s="43"/>
      <c r="L47" s="43"/>
      <c r="M47" s="9"/>
      <c r="N47" s="9"/>
      <c r="O47" s="32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4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186"/>
      <c r="CL47" s="127"/>
      <c r="CM47" s="127"/>
      <c r="CN47" s="127"/>
      <c r="CO47" s="127"/>
      <c r="CP47" s="127"/>
      <c r="CQ47" s="127"/>
      <c r="CR47" s="127"/>
      <c r="CS47" s="127"/>
      <c r="CT47" s="127"/>
      <c r="CU47" s="187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9"/>
      <c r="DJ47" s="9"/>
      <c r="DK47" s="9"/>
      <c r="DL47" s="76"/>
      <c r="DM47" s="78"/>
      <c r="DN47" s="74"/>
      <c r="DO47" s="51"/>
      <c r="DP47" s="15"/>
      <c r="DQ47" s="15"/>
      <c r="DR47" s="15"/>
      <c r="DS47" s="161"/>
      <c r="DT47" s="15"/>
      <c r="DU47" s="75"/>
      <c r="DV47" s="9"/>
      <c r="DW47" s="9"/>
      <c r="DX47" s="9"/>
      <c r="DY47" s="9"/>
      <c r="DZ47" s="9"/>
      <c r="EA47" s="9"/>
      <c r="EB47" s="9"/>
      <c r="EC47" s="9"/>
      <c r="ED47" s="9"/>
      <c r="EE47" s="136"/>
      <c r="EH47" s="9"/>
      <c r="EI47" s="9"/>
      <c r="EJ47" s="9"/>
      <c r="EK47" s="9"/>
      <c r="EL47" s="9"/>
      <c r="EM47" s="9"/>
      <c r="EN47" s="9"/>
      <c r="EO47" s="43"/>
    </row>
    <row r="48" spans="2:145" ht="9.9499999999999993" customHeight="1" x14ac:dyDescent="0.15">
      <c r="B48" s="35"/>
      <c r="C48" s="36"/>
      <c r="D48" s="37"/>
      <c r="E48" s="43"/>
      <c r="F48" s="43"/>
      <c r="G48" s="43"/>
      <c r="H48" s="43"/>
      <c r="I48" s="43"/>
      <c r="J48" s="43"/>
      <c r="K48" s="43"/>
      <c r="L48" s="43"/>
      <c r="M48" s="9"/>
      <c r="N48" s="9"/>
      <c r="O48" s="35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7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9"/>
      <c r="DJ48" s="9"/>
      <c r="DK48" s="9"/>
      <c r="DL48" s="76"/>
      <c r="DM48" s="78"/>
      <c r="DN48" s="70"/>
      <c r="DO48" s="71"/>
      <c r="DP48" s="71"/>
      <c r="DQ48" s="71"/>
      <c r="DR48" s="71"/>
      <c r="DS48" s="70"/>
      <c r="DT48" s="71"/>
      <c r="DU48" s="72"/>
      <c r="DV48" s="9"/>
      <c r="DW48" s="9"/>
      <c r="DX48" s="9"/>
      <c r="DY48" s="9"/>
      <c r="DZ48" s="9"/>
      <c r="EA48" s="9"/>
      <c r="EB48" s="9"/>
      <c r="EC48" s="9"/>
      <c r="ED48" s="9"/>
      <c r="EE48" s="152"/>
      <c r="EH48" s="9"/>
      <c r="EI48" s="9"/>
      <c r="EJ48" s="9"/>
      <c r="EK48" s="9"/>
      <c r="EL48" s="9"/>
      <c r="EM48" s="9"/>
      <c r="EN48" s="9"/>
      <c r="EO48" s="43"/>
    </row>
    <row r="49" spans="2:146" ht="9.9499999999999993" customHeight="1" x14ac:dyDescent="0.15">
      <c r="B49" s="45"/>
      <c r="C49" s="38"/>
      <c r="D49" s="49"/>
      <c r="E49" s="9"/>
      <c r="F49" s="9"/>
      <c r="G49" s="9"/>
      <c r="H49" s="9"/>
      <c r="I49" s="9"/>
      <c r="J49" s="9"/>
      <c r="K49" s="9"/>
      <c r="L49" s="9"/>
      <c r="M49" s="9"/>
      <c r="N49" s="9"/>
      <c r="O49" s="35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7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1533"/>
      <c r="BS49" s="1534"/>
      <c r="BT49" s="1533"/>
      <c r="BU49" s="1534"/>
      <c r="BV49" s="1533"/>
      <c r="BW49" s="1534"/>
      <c r="BX49" s="1533"/>
      <c r="BY49" s="1536"/>
      <c r="BZ49" s="130"/>
      <c r="CA49" s="130"/>
      <c r="CB49" s="1533"/>
      <c r="CC49" s="1534"/>
      <c r="CD49" s="1533"/>
      <c r="CE49" s="1534"/>
      <c r="CF49" s="1533"/>
      <c r="CG49" s="1534"/>
      <c r="CH49" s="1533"/>
      <c r="CI49" s="1536"/>
      <c r="CJ49" s="130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9"/>
      <c r="DJ49" s="9"/>
      <c r="DK49" s="9"/>
      <c r="DL49" s="76"/>
      <c r="DM49" s="78"/>
      <c r="DN49" s="76"/>
      <c r="DO49" s="265" t="s">
        <v>122</v>
      </c>
      <c r="DP49" s="78"/>
      <c r="DQ49" s="78"/>
      <c r="DR49" s="78"/>
      <c r="DS49" s="274" t="s">
        <v>402</v>
      </c>
      <c r="DT49" s="78"/>
      <c r="DU49" s="79"/>
      <c r="DV49" s="9"/>
      <c r="DW49" s="9"/>
      <c r="DX49" s="9"/>
      <c r="DY49" s="9"/>
      <c r="DZ49" s="9"/>
      <c r="EA49" s="9"/>
      <c r="EB49" s="9"/>
      <c r="EC49" s="9"/>
      <c r="ED49" s="9"/>
      <c r="EE49" s="9"/>
      <c r="EG49" s="9"/>
      <c r="EH49" s="9"/>
      <c r="EI49" s="9"/>
      <c r="EJ49" s="9"/>
      <c r="EK49" s="9"/>
      <c r="EL49" s="9"/>
      <c r="EM49" s="9"/>
      <c r="EN49" s="9"/>
      <c r="EO49" s="43"/>
    </row>
    <row r="50" spans="2:146" ht="9.9499999999999993" customHeight="1" x14ac:dyDescent="0.1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35"/>
      <c r="P50" s="37"/>
      <c r="Q50" s="131"/>
      <c r="R50" s="1464"/>
      <c r="S50" s="1464"/>
      <c r="T50" s="1464"/>
      <c r="U50" s="1464"/>
      <c r="V50" s="1464"/>
      <c r="W50" s="1464"/>
      <c r="X50" s="1464"/>
      <c r="Y50" s="1464"/>
      <c r="Z50" s="1464"/>
      <c r="AA50" s="1464"/>
      <c r="AB50" s="1464"/>
      <c r="AC50" s="1464"/>
      <c r="AD50" s="1464"/>
      <c r="AE50" s="1464"/>
      <c r="AF50" s="1464"/>
      <c r="AG50" s="1464"/>
      <c r="AH50" s="1464"/>
      <c r="AI50" s="1464"/>
      <c r="AJ50" s="1464"/>
      <c r="AK50" s="1464"/>
      <c r="AL50" s="1464"/>
      <c r="AM50" s="47"/>
      <c r="AN50" s="36"/>
      <c r="AO50" s="36"/>
      <c r="AP50" s="36"/>
      <c r="AQ50" s="36"/>
      <c r="AR50" s="37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1488"/>
      <c r="BS50" s="1535"/>
      <c r="BT50" s="1488"/>
      <c r="BU50" s="1535"/>
      <c r="BV50" s="1488"/>
      <c r="BW50" s="1535"/>
      <c r="BX50" s="1488"/>
      <c r="BY50" s="1489"/>
      <c r="BZ50" s="130"/>
      <c r="CA50" s="130"/>
      <c r="CB50" s="1488"/>
      <c r="CC50" s="1535"/>
      <c r="CD50" s="1488"/>
      <c r="CE50" s="1535"/>
      <c r="CF50" s="1488"/>
      <c r="CG50" s="1535"/>
      <c r="CH50" s="1488"/>
      <c r="CI50" s="1489"/>
      <c r="CJ50" s="130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9"/>
      <c r="DJ50" s="9"/>
      <c r="DK50" s="9"/>
      <c r="DL50" s="76"/>
      <c r="DM50" s="78"/>
      <c r="DN50" s="82"/>
      <c r="DO50" s="83"/>
      <c r="DP50" s="83"/>
      <c r="DQ50" s="83"/>
      <c r="DR50" s="83"/>
      <c r="DS50" s="82"/>
      <c r="DT50" s="83"/>
      <c r="DU50" s="85"/>
      <c r="DV50" s="9"/>
      <c r="DW50" s="9"/>
      <c r="DX50" s="9"/>
      <c r="DY50" s="9"/>
      <c r="DZ50" s="9"/>
      <c r="EA50" s="9"/>
      <c r="EB50" s="9"/>
      <c r="EC50" s="9"/>
      <c r="ED50" s="9"/>
      <c r="EE50" s="9"/>
      <c r="EG50" s="9"/>
      <c r="EH50" s="9"/>
      <c r="EI50" s="9"/>
      <c r="EJ50" s="9"/>
      <c r="EK50" s="9"/>
      <c r="EL50" s="9"/>
      <c r="EM50" s="9"/>
      <c r="EN50" s="9"/>
      <c r="EO50" s="43"/>
    </row>
    <row r="51" spans="2:146" ht="9.9499999999999993" customHeight="1" x14ac:dyDescent="0.15">
      <c r="B51" s="132" t="s">
        <v>177</v>
      </c>
      <c r="C51" s="132"/>
      <c r="D51" s="132"/>
      <c r="E51" s="132"/>
      <c r="F51" s="132"/>
      <c r="G51" s="132"/>
      <c r="H51" s="132"/>
      <c r="I51" s="9"/>
      <c r="J51" s="9"/>
      <c r="K51" s="9"/>
      <c r="L51" s="9"/>
      <c r="M51" s="9"/>
      <c r="N51" s="9"/>
      <c r="O51" s="35"/>
      <c r="P51" s="37"/>
      <c r="Q51" s="9"/>
      <c r="R51" s="1465"/>
      <c r="S51" s="1465"/>
      <c r="T51" s="1465"/>
      <c r="U51" s="1465"/>
      <c r="V51" s="1465"/>
      <c r="W51" s="1465"/>
      <c r="X51" s="1465"/>
      <c r="Y51" s="1465"/>
      <c r="Z51" s="1465"/>
      <c r="AA51" s="1465"/>
      <c r="AB51" s="1465"/>
      <c r="AC51" s="1465"/>
      <c r="AD51" s="1465"/>
      <c r="AE51" s="1465"/>
      <c r="AF51" s="1465"/>
      <c r="AG51" s="1465"/>
      <c r="AH51" s="1465"/>
      <c r="AI51" s="1465"/>
      <c r="AJ51" s="1465"/>
      <c r="AK51" s="1465"/>
      <c r="AL51" s="1465"/>
      <c r="AM51" s="50"/>
      <c r="AN51" s="36"/>
      <c r="AO51" s="36"/>
      <c r="AP51" s="36"/>
      <c r="AQ51" s="36"/>
      <c r="AR51" s="37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1488"/>
      <c r="BS51" s="1535"/>
      <c r="BT51" s="1488"/>
      <c r="BU51" s="1535"/>
      <c r="BV51" s="1488"/>
      <c r="BW51" s="1535"/>
      <c r="BX51" s="1488"/>
      <c r="BY51" s="1489"/>
      <c r="BZ51" s="130"/>
      <c r="CA51" s="130"/>
      <c r="CB51" s="1488"/>
      <c r="CC51" s="1535"/>
      <c r="CD51" s="1488"/>
      <c r="CE51" s="1535"/>
      <c r="CF51" s="1488"/>
      <c r="CG51" s="1535"/>
      <c r="CH51" s="1488"/>
      <c r="CI51" s="1489"/>
      <c r="CJ51" s="130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9"/>
      <c r="DJ51" s="9"/>
      <c r="DK51" s="9"/>
      <c r="DL51" s="76"/>
      <c r="DM51" s="77"/>
      <c r="DN51" s="70"/>
      <c r="DO51" s="71"/>
      <c r="DP51" s="71"/>
      <c r="DQ51" s="71"/>
      <c r="DR51" s="71"/>
      <c r="DS51" s="70"/>
      <c r="DT51" s="71"/>
      <c r="DU51" s="72"/>
      <c r="DV51" s="9"/>
      <c r="DW51" s="9"/>
      <c r="DX51" s="9"/>
      <c r="DY51" s="9"/>
      <c r="DZ51" s="9"/>
      <c r="EA51" s="9"/>
      <c r="EB51" s="9"/>
      <c r="EC51" s="9"/>
      <c r="EE51" s="9"/>
      <c r="EG51" s="9"/>
      <c r="EH51" s="9"/>
      <c r="EI51" s="9"/>
      <c r="EJ51" s="9"/>
      <c r="EK51" s="9"/>
      <c r="EL51" s="9"/>
      <c r="EM51" s="9"/>
      <c r="EN51" s="9"/>
      <c r="EO51" s="43"/>
    </row>
    <row r="52" spans="2:146" ht="9.9499999999999993" customHeight="1" x14ac:dyDescent="0.15">
      <c r="B52" s="132" t="s">
        <v>178</v>
      </c>
      <c r="C52" s="132"/>
      <c r="D52" s="132"/>
      <c r="E52" s="132"/>
      <c r="F52" s="132"/>
      <c r="G52" s="132"/>
      <c r="H52" s="132"/>
      <c r="I52" s="9"/>
      <c r="J52" s="9"/>
      <c r="K52" s="9"/>
      <c r="L52" s="9"/>
      <c r="M52" s="9"/>
      <c r="N52" s="9"/>
      <c r="O52" s="35"/>
      <c r="P52" s="37"/>
      <c r="Q52" s="9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50"/>
      <c r="AN52" s="38"/>
      <c r="AO52" s="38"/>
      <c r="AP52" s="38"/>
      <c r="AQ52" s="38"/>
      <c r="AR52" s="49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1488"/>
      <c r="BS52" s="1535"/>
      <c r="BT52" s="1488"/>
      <c r="BU52" s="1535"/>
      <c r="BV52" s="1488"/>
      <c r="BW52" s="1535"/>
      <c r="BX52" s="1488"/>
      <c r="BY52" s="1489"/>
      <c r="BZ52" s="130"/>
      <c r="CA52" s="130"/>
      <c r="CB52" s="1488"/>
      <c r="CC52" s="1535"/>
      <c r="CD52" s="1488"/>
      <c r="CE52" s="1535"/>
      <c r="CF52" s="1488"/>
      <c r="CG52" s="1535"/>
      <c r="CH52" s="1488"/>
      <c r="CI52" s="1489"/>
      <c r="CJ52" s="130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9"/>
      <c r="DJ52" s="9"/>
      <c r="DK52" s="9"/>
      <c r="DL52" s="76"/>
      <c r="DM52" s="77"/>
      <c r="DN52" s="76"/>
      <c r="DO52" s="265" t="s">
        <v>122</v>
      </c>
      <c r="DP52" s="78"/>
      <c r="DQ52" s="78"/>
      <c r="DR52" s="78"/>
      <c r="DS52" s="274" t="s">
        <v>402</v>
      </c>
      <c r="DT52" s="78"/>
      <c r="DU52" s="79"/>
      <c r="DV52" s="9"/>
      <c r="DW52" s="9"/>
      <c r="DX52" s="9"/>
      <c r="DY52" s="9"/>
      <c r="DZ52" s="9"/>
      <c r="EA52" s="9"/>
      <c r="EB52" s="9"/>
      <c r="EC52" s="9"/>
      <c r="ED52" s="132" t="s">
        <v>404</v>
      </c>
      <c r="EE52" s="9"/>
      <c r="EG52" s="9"/>
      <c r="EH52" s="9"/>
      <c r="EI52" s="9"/>
      <c r="EJ52" s="9"/>
      <c r="EK52" s="9"/>
      <c r="EL52" s="9"/>
      <c r="EM52" s="9"/>
      <c r="EN52" s="9"/>
      <c r="EO52" s="43"/>
    </row>
    <row r="53" spans="2:146" ht="9.9499999999999993" customHeight="1" x14ac:dyDescent="0.15">
      <c r="B53" s="15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45"/>
      <c r="P53" s="49"/>
      <c r="Q53" s="9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R53" s="133"/>
      <c r="BS53" s="133"/>
      <c r="BT53" s="133"/>
      <c r="BU53" s="133"/>
      <c r="BV53" s="133"/>
      <c r="BW53" s="133"/>
      <c r="BX53" s="133"/>
      <c r="BY53" s="133"/>
      <c r="BZ53" s="130"/>
      <c r="CA53" s="130"/>
      <c r="CB53" s="133"/>
      <c r="CC53" s="133"/>
      <c r="CD53" s="133"/>
      <c r="CE53" s="133"/>
      <c r="CF53" s="133"/>
      <c r="CG53" s="133"/>
      <c r="CH53" s="133"/>
      <c r="CI53" s="133"/>
      <c r="CJ53" s="134"/>
      <c r="CK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82"/>
      <c r="DM53" s="78"/>
      <c r="DN53" s="82"/>
      <c r="DO53" s="83"/>
      <c r="DP53" s="83"/>
      <c r="DQ53" s="83"/>
      <c r="DR53" s="83"/>
      <c r="DS53" s="82"/>
      <c r="DT53" s="83"/>
      <c r="DU53" s="85"/>
      <c r="DV53" s="9"/>
      <c r="DW53" s="9"/>
      <c r="DX53" s="9"/>
      <c r="DY53" s="9"/>
      <c r="DZ53" s="9"/>
      <c r="EA53" s="9"/>
      <c r="EB53" s="9"/>
      <c r="EC53" s="9"/>
      <c r="ED53" s="9"/>
      <c r="EE53" s="9"/>
      <c r="EG53" s="9"/>
      <c r="EH53" s="9"/>
      <c r="EI53" s="9"/>
      <c r="EJ53" s="9"/>
      <c r="EK53" s="9"/>
      <c r="EL53" s="9"/>
      <c r="EM53" s="9"/>
      <c r="EN53" s="9"/>
      <c r="EO53" s="43"/>
      <c r="EP53" s="9"/>
    </row>
    <row r="54" spans="2:146" ht="9.9499999999999993" customHeight="1" x14ac:dyDescent="0.15">
      <c r="B54" s="135"/>
      <c r="C54" s="43"/>
      <c r="D54" s="44"/>
      <c r="E54" s="33"/>
      <c r="F54" s="33"/>
      <c r="G54" s="33"/>
      <c r="H54" s="33"/>
      <c r="I54" s="33"/>
      <c r="J54" s="33"/>
      <c r="K54" s="33"/>
      <c r="L54" s="34"/>
      <c r="M54" s="9"/>
      <c r="N54" s="9"/>
      <c r="O54" s="9"/>
      <c r="P54" s="9"/>
      <c r="Q54" s="9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R54" s="9"/>
      <c r="BS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159"/>
      <c r="DM54" s="47"/>
      <c r="DN54" s="39"/>
      <c r="DO54" s="40"/>
      <c r="DP54" s="46"/>
      <c r="DQ54" s="46"/>
      <c r="DR54" s="46"/>
      <c r="DS54" s="46"/>
      <c r="DT54" s="46"/>
      <c r="DU54" s="47"/>
      <c r="DV54" s="9"/>
      <c r="DW54" s="9"/>
      <c r="DX54" s="9"/>
      <c r="DY54" s="9"/>
      <c r="DZ54" s="9"/>
      <c r="EA54" s="9"/>
      <c r="EB54" s="9"/>
      <c r="EC54" s="9"/>
      <c r="ED54" s="9"/>
      <c r="EE54" s="9"/>
      <c r="EG54" s="9"/>
      <c r="EH54" s="9"/>
      <c r="EI54" s="9"/>
      <c r="EJ54" s="9"/>
      <c r="EK54" s="9"/>
      <c r="EL54" s="9"/>
      <c r="EM54" s="9"/>
      <c r="EN54" s="9"/>
      <c r="EO54" s="43"/>
      <c r="EP54" s="9"/>
    </row>
    <row r="55" spans="2:146" ht="9.9499999999999993" customHeight="1" x14ac:dyDescent="0.15">
      <c r="B55" s="136"/>
      <c r="C55" s="43"/>
      <c r="D55" s="44"/>
      <c r="E55" s="36"/>
      <c r="F55" s="36"/>
      <c r="G55" s="36"/>
      <c r="H55" s="36"/>
      <c r="I55" s="36"/>
      <c r="J55" s="36"/>
      <c r="K55" s="36"/>
      <c r="L55" s="37"/>
      <c r="M55" s="9"/>
      <c r="N55" s="9"/>
      <c r="O55" s="9"/>
      <c r="P55" s="9"/>
      <c r="Q55" s="9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161"/>
      <c r="DM55" s="75"/>
      <c r="DN55" s="74"/>
      <c r="DO55" s="51"/>
      <c r="DP55" s="15"/>
      <c r="DQ55" s="15"/>
      <c r="DR55" s="15"/>
      <c r="DS55" s="15"/>
      <c r="DT55" s="15"/>
      <c r="DU55" s="75"/>
      <c r="DV55" s="9"/>
      <c r="DW55" s="9"/>
      <c r="DX55" s="9"/>
      <c r="DY55" s="9"/>
      <c r="DZ55" s="9"/>
      <c r="EA55" s="9"/>
      <c r="EB55" s="9"/>
      <c r="EC55" s="9"/>
      <c r="ED55" s="43"/>
      <c r="EE55" s="135"/>
      <c r="EH55" s="43"/>
      <c r="EI55" s="43"/>
      <c r="EJ55" s="43"/>
      <c r="EK55" s="43"/>
      <c r="EL55" s="43"/>
      <c r="EM55" s="43"/>
      <c r="EN55" s="43"/>
      <c r="EO55" s="43"/>
      <c r="EP55" s="9"/>
    </row>
    <row r="56" spans="2:146" ht="9.9499999999999993" customHeight="1" x14ac:dyDescent="0.15">
      <c r="B56" s="136"/>
      <c r="C56" s="43"/>
      <c r="D56" s="44"/>
      <c r="E56" s="36"/>
      <c r="F56" s="36"/>
      <c r="G56" s="36"/>
      <c r="H56" s="36"/>
      <c r="I56" s="36"/>
      <c r="J56" s="36"/>
      <c r="K56" s="36"/>
      <c r="L56" s="37"/>
      <c r="M56" s="9"/>
      <c r="N56" s="1464"/>
      <c r="O56" s="1464"/>
      <c r="P56" s="1464"/>
      <c r="Q56" s="1464"/>
      <c r="R56" s="1464"/>
      <c r="S56" s="1464"/>
      <c r="T56" s="1464"/>
      <c r="U56" s="1464"/>
      <c r="V56" s="1464"/>
      <c r="W56" s="1464"/>
      <c r="X56" s="1464"/>
      <c r="Y56" s="1464"/>
      <c r="Z56" s="1464"/>
      <c r="AA56" s="1464"/>
      <c r="AB56" s="1464"/>
      <c r="AC56" s="1464"/>
      <c r="AD56" s="1496"/>
      <c r="AE56" s="1496"/>
      <c r="AF56" s="1496"/>
      <c r="AG56" s="1496"/>
      <c r="AH56" s="1496"/>
      <c r="AI56" s="1496"/>
      <c r="AJ56" s="1464"/>
      <c r="AK56" s="1464"/>
      <c r="AL56" s="1464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43"/>
      <c r="DO56" s="43"/>
      <c r="DP56" s="43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43"/>
      <c r="EE56" s="136"/>
      <c r="EH56" s="43"/>
      <c r="EI56" s="43"/>
      <c r="EJ56" s="43"/>
      <c r="EK56" s="43"/>
      <c r="EL56" s="43"/>
      <c r="EM56" s="43"/>
      <c r="EN56" s="43"/>
      <c r="EO56" s="43"/>
      <c r="EP56" s="9"/>
    </row>
    <row r="57" spans="2:146" ht="9.9499999999999993" customHeight="1" x14ac:dyDescent="0.15">
      <c r="B57" s="136"/>
      <c r="C57" s="43"/>
      <c r="D57" s="44"/>
      <c r="E57" s="38"/>
      <c r="F57" s="38"/>
      <c r="G57" s="36"/>
      <c r="H57" s="36"/>
      <c r="I57" s="36"/>
      <c r="J57" s="36"/>
      <c r="K57" s="36"/>
      <c r="L57" s="37"/>
      <c r="M57" s="9"/>
      <c r="N57" s="1532"/>
      <c r="O57" s="1532"/>
      <c r="P57" s="1532"/>
      <c r="Q57" s="1532"/>
      <c r="R57" s="1532"/>
      <c r="S57" s="1532"/>
      <c r="T57" s="1532"/>
      <c r="U57" s="1532"/>
      <c r="V57" s="1532"/>
      <c r="W57" s="1532"/>
      <c r="X57" s="1532"/>
      <c r="Y57" s="1532"/>
      <c r="Z57" s="1532"/>
      <c r="AA57" s="1532"/>
      <c r="AB57" s="1532"/>
      <c r="AC57" s="1532"/>
      <c r="AD57" s="1531"/>
      <c r="AE57" s="1531"/>
      <c r="AF57" s="1531"/>
      <c r="AG57" s="1531"/>
      <c r="AH57" s="1531"/>
      <c r="AI57" s="1531"/>
      <c r="AJ57" s="1532"/>
      <c r="AK57" s="1532"/>
      <c r="AL57" s="1532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43"/>
      <c r="DO57" s="43"/>
      <c r="DP57" s="43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43"/>
      <c r="EE57" s="136"/>
      <c r="EH57" s="43"/>
      <c r="EI57" s="43"/>
      <c r="EJ57" s="43"/>
      <c r="EK57" s="43"/>
      <c r="EL57" s="43"/>
      <c r="EM57" s="43"/>
      <c r="EN57" s="43"/>
      <c r="EO57" s="43"/>
      <c r="EP57" s="9"/>
    </row>
    <row r="58" spans="2:146" ht="9.9499999999999993" customHeight="1" x14ac:dyDescent="0.15">
      <c r="B58" s="136"/>
      <c r="C58" s="9"/>
      <c r="D58" s="9"/>
      <c r="E58" s="9"/>
      <c r="F58" s="9"/>
      <c r="G58" s="35"/>
      <c r="H58" s="36"/>
      <c r="I58" s="36"/>
      <c r="J58" s="36"/>
      <c r="K58" s="36"/>
      <c r="L58" s="36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4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133"/>
      <c r="BC58" s="133"/>
      <c r="BD58" s="133"/>
      <c r="BE58" s="133"/>
      <c r="BF58" s="133"/>
      <c r="BG58" s="133"/>
      <c r="BH58" s="133"/>
      <c r="BI58" s="133"/>
      <c r="BJ58" s="133"/>
      <c r="BK58" s="133"/>
      <c r="BL58" s="43"/>
      <c r="BM58" s="43"/>
      <c r="BN58" s="43"/>
      <c r="BO58" s="43"/>
      <c r="BP58" s="43"/>
      <c r="BQ58" s="43"/>
      <c r="BR58" s="133"/>
      <c r="BS58" s="133"/>
      <c r="BT58" s="133"/>
      <c r="BU58" s="133"/>
      <c r="BV58" s="133"/>
      <c r="BW58" s="133"/>
      <c r="BX58" s="133"/>
      <c r="BY58" s="133"/>
      <c r="BZ58" s="133"/>
      <c r="CA58" s="133"/>
      <c r="CB58" s="133"/>
      <c r="CC58" s="133"/>
      <c r="CD58" s="133"/>
      <c r="CE58" s="133"/>
      <c r="CF58" s="133"/>
      <c r="CG58" s="133"/>
      <c r="CH58" s="133"/>
      <c r="CI58" s="133"/>
      <c r="CJ58" s="133"/>
      <c r="CK58" s="133"/>
      <c r="CL58" s="133"/>
      <c r="CM58" s="133"/>
      <c r="CN58" s="133"/>
      <c r="CO58" s="133"/>
      <c r="CP58" s="133"/>
      <c r="CQ58" s="133"/>
      <c r="CR58" s="133"/>
      <c r="CS58" s="133"/>
      <c r="CT58" s="137"/>
      <c r="CU58" s="137"/>
      <c r="CV58" s="137"/>
      <c r="CW58" s="137"/>
      <c r="CX58" s="137"/>
      <c r="CY58" s="137"/>
      <c r="CZ58" s="137"/>
      <c r="DA58" s="137"/>
      <c r="DB58" s="137"/>
      <c r="DC58" s="137"/>
      <c r="DD58" s="9"/>
      <c r="DE58" s="9"/>
      <c r="DF58" s="138"/>
      <c r="DG58" s="134"/>
      <c r="DH58" s="9"/>
      <c r="DI58" s="9"/>
      <c r="DJ58" s="9"/>
      <c r="DK58" s="9"/>
      <c r="DL58" s="9"/>
      <c r="DM58" s="9"/>
      <c r="DN58" s="43"/>
      <c r="DO58" s="43"/>
      <c r="DP58" s="43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43"/>
      <c r="EE58" s="136"/>
      <c r="EH58" s="43"/>
      <c r="EI58" s="43"/>
      <c r="EJ58" s="43"/>
      <c r="EK58" s="43"/>
      <c r="EL58" s="43"/>
      <c r="EM58" s="43"/>
      <c r="EN58" s="43"/>
      <c r="EO58" s="43"/>
      <c r="EP58" s="9"/>
    </row>
    <row r="59" spans="2:146" ht="9.9499999999999993" customHeight="1" x14ac:dyDescent="0.15">
      <c r="B59" s="136"/>
      <c r="C59" s="9"/>
      <c r="D59" s="9"/>
      <c r="E59" s="9"/>
      <c r="F59" s="9"/>
      <c r="G59" s="35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7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133"/>
      <c r="BC59" s="1514"/>
      <c r="BD59" s="1527"/>
      <c r="BE59" s="1514"/>
      <c r="BF59" s="1527"/>
      <c r="BG59" s="1514"/>
      <c r="BH59" s="1527"/>
      <c r="BI59" s="1514"/>
      <c r="BJ59" s="1515"/>
      <c r="BK59" s="1514"/>
      <c r="BL59" s="1515"/>
      <c r="BM59" s="43"/>
      <c r="BN59" s="43"/>
      <c r="BO59" s="43"/>
      <c r="BP59" s="43"/>
      <c r="BQ59" s="43"/>
      <c r="BR59" s="133"/>
      <c r="BS59" s="133"/>
      <c r="BT59" s="1488"/>
      <c r="BU59" s="1489"/>
      <c r="BV59" s="1488"/>
      <c r="BW59" s="1489"/>
      <c r="BX59" s="1488"/>
      <c r="BY59" s="1489"/>
      <c r="BZ59" s="1488"/>
      <c r="CA59" s="1489"/>
      <c r="CB59" s="1488"/>
      <c r="CC59" s="1489"/>
      <c r="CD59" s="1488"/>
      <c r="CE59" s="1489"/>
      <c r="CF59" s="1488"/>
      <c r="CG59" s="1489"/>
      <c r="CH59" s="1488"/>
      <c r="CI59" s="1489"/>
      <c r="CJ59" s="1488"/>
      <c r="CK59" s="1489"/>
      <c r="CL59" s="1488"/>
      <c r="CM59" s="1489"/>
      <c r="CN59" s="1488"/>
      <c r="CO59" s="1489"/>
      <c r="CP59" s="1488"/>
      <c r="CQ59" s="1489"/>
      <c r="CR59" s="1488"/>
      <c r="CS59" s="1489"/>
      <c r="CT59" s="1488"/>
      <c r="CU59" s="1489"/>
      <c r="CV59" s="1488"/>
      <c r="CW59" s="1489"/>
      <c r="CX59" s="1488"/>
      <c r="CY59" s="1489"/>
      <c r="CZ59" s="1488"/>
      <c r="DA59" s="1489"/>
      <c r="DB59" s="1488"/>
      <c r="DC59" s="1489"/>
      <c r="DD59" s="1514"/>
      <c r="DE59" s="1515"/>
      <c r="DF59" s="1514"/>
      <c r="DG59" s="1515"/>
      <c r="DH59" s="9"/>
      <c r="DI59" s="9"/>
      <c r="DJ59" s="9"/>
      <c r="DK59" s="9"/>
      <c r="DL59" s="9"/>
      <c r="DM59" s="9"/>
      <c r="DN59" s="43"/>
      <c r="DO59" s="43"/>
      <c r="DP59" s="43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43"/>
      <c r="EE59" s="136"/>
      <c r="EH59" s="43"/>
      <c r="EI59" s="43"/>
      <c r="EJ59" s="43"/>
      <c r="EK59" s="43"/>
      <c r="EL59" s="43"/>
      <c r="EM59" s="43"/>
      <c r="EN59" s="43"/>
      <c r="EO59" s="43"/>
    </row>
    <row r="60" spans="2:146" ht="9.9499999999999993" customHeight="1" x14ac:dyDescent="0.15">
      <c r="B60" s="136"/>
      <c r="C60" s="9"/>
      <c r="D60" s="9"/>
      <c r="E60" s="9"/>
      <c r="F60" s="9"/>
      <c r="G60" s="45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4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133"/>
      <c r="BC60" s="1528"/>
      <c r="BD60" s="1527"/>
      <c r="BE60" s="1528"/>
      <c r="BF60" s="1527"/>
      <c r="BG60" s="1528"/>
      <c r="BH60" s="1527"/>
      <c r="BI60" s="1514"/>
      <c r="BJ60" s="1515"/>
      <c r="BK60" s="1514"/>
      <c r="BL60" s="1515"/>
      <c r="BM60" s="43"/>
      <c r="BN60" s="43"/>
      <c r="BO60" s="43"/>
      <c r="BP60" s="43"/>
      <c r="BQ60" s="43"/>
      <c r="BR60" s="133"/>
      <c r="BS60" s="137"/>
      <c r="BT60" s="1488"/>
      <c r="BU60" s="1489"/>
      <c r="BV60" s="1488"/>
      <c r="BW60" s="1489"/>
      <c r="BX60" s="1488"/>
      <c r="BY60" s="1489"/>
      <c r="BZ60" s="1488"/>
      <c r="CA60" s="1489"/>
      <c r="CB60" s="1488"/>
      <c r="CC60" s="1489"/>
      <c r="CD60" s="1488"/>
      <c r="CE60" s="1489"/>
      <c r="CF60" s="1488"/>
      <c r="CG60" s="1489"/>
      <c r="CH60" s="1488"/>
      <c r="CI60" s="1489"/>
      <c r="CJ60" s="1488"/>
      <c r="CK60" s="1489"/>
      <c r="CL60" s="1488"/>
      <c r="CM60" s="1489"/>
      <c r="CN60" s="1488"/>
      <c r="CO60" s="1489"/>
      <c r="CP60" s="1488"/>
      <c r="CQ60" s="1489"/>
      <c r="CR60" s="1488"/>
      <c r="CS60" s="1489"/>
      <c r="CT60" s="1488"/>
      <c r="CU60" s="1489"/>
      <c r="CV60" s="1488"/>
      <c r="CW60" s="1489"/>
      <c r="CX60" s="1488"/>
      <c r="CY60" s="1489"/>
      <c r="CZ60" s="1488"/>
      <c r="DA60" s="1489"/>
      <c r="DB60" s="1488"/>
      <c r="DC60" s="1489"/>
      <c r="DD60" s="1514"/>
      <c r="DE60" s="1515"/>
      <c r="DF60" s="1514"/>
      <c r="DG60" s="1515"/>
      <c r="DH60" s="9"/>
      <c r="DI60" s="9"/>
      <c r="DJ60" s="9"/>
      <c r="DK60" s="9"/>
      <c r="DL60" s="9"/>
      <c r="DM60" s="9"/>
      <c r="DN60" s="43"/>
      <c r="DO60" s="51"/>
      <c r="DP60" s="43"/>
      <c r="DQ60" s="9"/>
      <c r="DR60" s="9"/>
      <c r="DS60" s="159"/>
      <c r="DT60" s="46"/>
      <c r="DU60" s="46"/>
      <c r="DV60" s="46"/>
      <c r="DW60" s="47"/>
      <c r="DX60" s="159"/>
      <c r="DY60" s="46"/>
      <c r="DZ60" s="159"/>
      <c r="EA60" s="47"/>
      <c r="EB60" s="46"/>
      <c r="EC60" s="47"/>
      <c r="ED60" s="43"/>
      <c r="EE60" s="136"/>
      <c r="EH60" s="43"/>
      <c r="EI60" s="43"/>
      <c r="EJ60" s="43"/>
      <c r="EK60" s="43"/>
      <c r="EL60" s="43"/>
      <c r="EM60" s="43"/>
      <c r="EN60" s="43"/>
      <c r="EO60" s="43"/>
    </row>
    <row r="61" spans="2:146" ht="9.9499999999999993" customHeight="1" x14ac:dyDescent="0.15">
      <c r="B61" s="13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133"/>
      <c r="BC61" s="1528"/>
      <c r="BD61" s="1527"/>
      <c r="BE61" s="1528"/>
      <c r="BF61" s="1527"/>
      <c r="BG61" s="1528"/>
      <c r="BH61" s="1527"/>
      <c r="BI61" s="1514"/>
      <c r="BJ61" s="1515"/>
      <c r="BK61" s="1514"/>
      <c r="BL61" s="1515"/>
      <c r="BM61" s="43"/>
      <c r="BN61" s="43"/>
      <c r="BO61" s="43"/>
      <c r="BP61" s="43"/>
      <c r="BQ61" s="43"/>
      <c r="BR61" s="133"/>
      <c r="BS61" s="137"/>
      <c r="BT61" s="1488"/>
      <c r="BU61" s="1489"/>
      <c r="BV61" s="1488"/>
      <c r="BW61" s="1489"/>
      <c r="BX61" s="1488"/>
      <c r="BY61" s="1489"/>
      <c r="BZ61" s="1488"/>
      <c r="CA61" s="1489"/>
      <c r="CB61" s="1488"/>
      <c r="CC61" s="1489"/>
      <c r="CD61" s="1488"/>
      <c r="CE61" s="1489"/>
      <c r="CF61" s="1488"/>
      <c r="CG61" s="1489"/>
      <c r="CH61" s="1488"/>
      <c r="CI61" s="1489"/>
      <c r="CJ61" s="1488"/>
      <c r="CK61" s="1489"/>
      <c r="CL61" s="1488"/>
      <c r="CM61" s="1489"/>
      <c r="CN61" s="1488"/>
      <c r="CO61" s="1489"/>
      <c r="CP61" s="1488"/>
      <c r="CQ61" s="1489"/>
      <c r="CR61" s="1488"/>
      <c r="CS61" s="1489"/>
      <c r="CT61" s="1488"/>
      <c r="CU61" s="1489"/>
      <c r="CV61" s="1488"/>
      <c r="CW61" s="1489"/>
      <c r="CX61" s="1488"/>
      <c r="CY61" s="1489"/>
      <c r="CZ61" s="1488"/>
      <c r="DA61" s="1489"/>
      <c r="DB61" s="1488"/>
      <c r="DC61" s="1489"/>
      <c r="DD61" s="1514"/>
      <c r="DE61" s="1515"/>
      <c r="DF61" s="1514"/>
      <c r="DG61" s="1515"/>
      <c r="DH61" s="34"/>
      <c r="DI61" s="9"/>
      <c r="DJ61" s="9"/>
      <c r="DK61" s="9"/>
      <c r="DL61" s="9"/>
      <c r="DM61" s="9"/>
      <c r="DO61" s="136"/>
      <c r="DP61" s="43"/>
      <c r="DQ61" s="9"/>
      <c r="DR61" s="9"/>
      <c r="DS61" s="161"/>
      <c r="DT61" s="15"/>
      <c r="DU61" s="15"/>
      <c r="DV61" s="15"/>
      <c r="DW61" s="75"/>
      <c r="DX61" s="245"/>
      <c r="DY61" s="246"/>
      <c r="DZ61" s="249"/>
      <c r="EA61" s="250"/>
      <c r="EB61" s="249"/>
      <c r="EC61" s="250"/>
      <c r="ED61" s="43"/>
      <c r="EE61" s="136"/>
      <c r="EH61" s="43"/>
      <c r="EI61" s="43"/>
      <c r="EJ61" s="43"/>
      <c r="EK61" s="43"/>
      <c r="EL61" s="43"/>
      <c r="EM61" s="43"/>
      <c r="EN61" s="43"/>
      <c r="EO61" s="43"/>
    </row>
    <row r="62" spans="2:146" ht="9.9499999999999993" customHeight="1" x14ac:dyDescent="0.15">
      <c r="B62" s="136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133"/>
      <c r="BC62" s="1529"/>
      <c r="BD62" s="1530"/>
      <c r="BE62" s="1529"/>
      <c r="BF62" s="1530"/>
      <c r="BG62" s="1529"/>
      <c r="BH62" s="1530"/>
      <c r="BI62" s="1516"/>
      <c r="BJ62" s="1517"/>
      <c r="BK62" s="1516"/>
      <c r="BL62" s="1517"/>
      <c r="BM62" s="43"/>
      <c r="BN62" s="43"/>
      <c r="BO62" s="43"/>
      <c r="BP62" s="43"/>
      <c r="BQ62" s="43"/>
      <c r="BR62" s="133"/>
      <c r="BS62" s="137"/>
      <c r="BT62" s="1490"/>
      <c r="BU62" s="1491"/>
      <c r="BV62" s="1490"/>
      <c r="BW62" s="1491"/>
      <c r="BX62" s="1490"/>
      <c r="BY62" s="1491"/>
      <c r="BZ62" s="1490"/>
      <c r="CA62" s="1491"/>
      <c r="CB62" s="1490"/>
      <c r="CC62" s="1491"/>
      <c r="CD62" s="1490"/>
      <c r="CE62" s="1491"/>
      <c r="CF62" s="1490"/>
      <c r="CG62" s="1491"/>
      <c r="CH62" s="1490"/>
      <c r="CI62" s="1491"/>
      <c r="CJ62" s="1490"/>
      <c r="CK62" s="1491"/>
      <c r="CL62" s="1490"/>
      <c r="CM62" s="1491"/>
      <c r="CN62" s="1490"/>
      <c r="CO62" s="1491"/>
      <c r="CP62" s="1490"/>
      <c r="CQ62" s="1491"/>
      <c r="CR62" s="1490"/>
      <c r="CS62" s="1491"/>
      <c r="CT62" s="1488"/>
      <c r="CU62" s="1489"/>
      <c r="CV62" s="1488"/>
      <c r="CW62" s="1489"/>
      <c r="CX62" s="1488"/>
      <c r="CY62" s="1489"/>
      <c r="CZ62" s="1488"/>
      <c r="DA62" s="1489"/>
      <c r="DB62" s="1488"/>
      <c r="DC62" s="1489"/>
      <c r="DD62" s="1514"/>
      <c r="DE62" s="1515"/>
      <c r="DF62" s="1514"/>
      <c r="DG62" s="1515"/>
      <c r="DH62" s="37"/>
      <c r="DI62" s="9"/>
      <c r="DJ62" s="9"/>
      <c r="DK62" s="9"/>
      <c r="DL62" s="9"/>
      <c r="DM62" s="9"/>
      <c r="DO62" s="136"/>
      <c r="DP62" s="43"/>
      <c r="DQ62" s="9"/>
      <c r="DR62" s="9"/>
      <c r="DS62" s="159"/>
      <c r="DT62" s="46"/>
      <c r="DU62" s="46"/>
      <c r="DV62" s="46"/>
      <c r="DW62" s="47"/>
      <c r="DX62" s="245"/>
      <c r="DY62" s="246"/>
      <c r="DZ62" s="249"/>
      <c r="EA62" s="250"/>
      <c r="EB62" s="249"/>
      <c r="EC62" s="250"/>
      <c r="ED62" s="43"/>
      <c r="EE62" s="136"/>
      <c r="EH62" s="43"/>
      <c r="EI62" s="43"/>
      <c r="EJ62" s="43"/>
      <c r="EK62" s="43"/>
      <c r="EL62" s="43"/>
      <c r="EM62" s="43"/>
      <c r="EN62" s="43"/>
      <c r="EO62" s="43"/>
    </row>
    <row r="63" spans="2:146" ht="9.9499999999999993" customHeight="1" x14ac:dyDescent="0.15">
      <c r="B63" s="35"/>
      <c r="C63" s="33"/>
      <c r="D63" s="33"/>
      <c r="E63" s="33"/>
      <c r="F63" s="33"/>
      <c r="G63" s="33"/>
      <c r="H63" s="33"/>
      <c r="I63" s="33"/>
      <c r="J63" s="33"/>
      <c r="K63" s="33"/>
      <c r="L63" s="34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32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4"/>
      <c r="BO63" s="9"/>
      <c r="BP63" s="9"/>
      <c r="BQ63" s="9"/>
      <c r="BR63" s="9"/>
      <c r="BS63" s="32"/>
      <c r="BT63" s="36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4"/>
      <c r="CG63" s="9"/>
      <c r="CH63" s="9"/>
      <c r="CI63" s="1518"/>
      <c r="CJ63" s="1519"/>
      <c r="CK63" s="1519"/>
      <c r="CL63" s="1466" t="s">
        <v>179</v>
      </c>
      <c r="CM63" s="1467"/>
      <c r="CN63" s="1467"/>
      <c r="CO63" s="1467"/>
      <c r="CP63" s="1467"/>
      <c r="CQ63" s="1467"/>
      <c r="CR63" s="1467"/>
      <c r="CS63" s="1468"/>
      <c r="CT63" s="1525"/>
      <c r="CU63" s="1526"/>
      <c r="CV63" s="1525"/>
      <c r="CW63" s="1526"/>
      <c r="CX63" s="1525"/>
      <c r="CY63" s="1526"/>
      <c r="CZ63" s="1525"/>
      <c r="DA63" s="1526"/>
      <c r="DB63" s="1525"/>
      <c r="DC63" s="1526"/>
      <c r="DD63" s="1516"/>
      <c r="DE63" s="1517"/>
      <c r="DF63" s="1516"/>
      <c r="DG63" s="1517"/>
      <c r="DH63" s="37"/>
      <c r="DI63" s="9"/>
      <c r="DJ63" s="9"/>
      <c r="DK63" s="9"/>
      <c r="DL63" s="9"/>
      <c r="DM63" s="9"/>
      <c r="DO63" s="136"/>
      <c r="DP63" s="43"/>
      <c r="DQ63" s="9"/>
      <c r="DR63" s="9"/>
      <c r="DS63" s="161"/>
      <c r="DT63" s="15"/>
      <c r="DU63" s="15"/>
      <c r="DV63" s="15"/>
      <c r="DW63" s="75"/>
      <c r="DX63" s="245"/>
      <c r="DY63" s="246"/>
      <c r="DZ63" s="249"/>
      <c r="EA63" s="250"/>
      <c r="EB63" s="249"/>
      <c r="EC63" s="250"/>
      <c r="ED63" s="43"/>
      <c r="EE63" s="136"/>
      <c r="EH63" s="43"/>
      <c r="EI63" s="43"/>
      <c r="EJ63" s="43"/>
      <c r="EK63" s="43"/>
      <c r="EL63" s="43"/>
      <c r="EM63" s="43"/>
      <c r="EN63" s="43"/>
      <c r="EO63" s="43"/>
    </row>
    <row r="64" spans="2:146" ht="9.9499999999999993" customHeight="1" x14ac:dyDescent="0.15"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37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35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7"/>
      <c r="BO64" s="43"/>
      <c r="BP64" s="43"/>
      <c r="BQ64" s="43"/>
      <c r="BR64" s="43"/>
      <c r="BS64" s="35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7"/>
      <c r="CG64" s="9"/>
      <c r="CH64" s="9"/>
      <c r="CI64" s="1514"/>
      <c r="CJ64" s="1520"/>
      <c r="CK64" s="1520"/>
      <c r="CL64" s="1469"/>
      <c r="CM64" s="1470"/>
      <c r="CN64" s="1470"/>
      <c r="CO64" s="1470"/>
      <c r="CP64" s="1470"/>
      <c r="CQ64" s="1470"/>
      <c r="CR64" s="1470"/>
      <c r="CS64" s="1471"/>
      <c r="CT64" s="139"/>
      <c r="CU64" s="139"/>
      <c r="CV64" s="139"/>
      <c r="CW64" s="139"/>
      <c r="CX64" s="139"/>
      <c r="CY64" s="139"/>
      <c r="CZ64" s="139"/>
      <c r="DA64" s="139"/>
      <c r="DB64" s="139"/>
      <c r="DC64" s="139"/>
      <c r="DD64" s="33"/>
      <c r="DE64" s="33"/>
      <c r="DF64" s="140"/>
      <c r="DG64" s="140"/>
      <c r="DH64" s="37"/>
      <c r="DI64" s="9"/>
      <c r="DJ64" s="9"/>
      <c r="DK64" s="9"/>
      <c r="DL64" s="9"/>
      <c r="DM64" s="9"/>
      <c r="DO64" s="136"/>
      <c r="DP64" s="43"/>
      <c r="DQ64" s="9"/>
      <c r="DR64" s="9"/>
      <c r="DS64" s="159"/>
      <c r="DT64" s="46"/>
      <c r="DU64" s="46"/>
      <c r="DV64" s="46"/>
      <c r="DW64" s="47"/>
      <c r="DX64" s="245"/>
      <c r="DY64" s="246"/>
      <c r="DZ64" s="249"/>
      <c r="EA64" s="250"/>
      <c r="EB64" s="249"/>
      <c r="EC64" s="250"/>
      <c r="ED64" s="43"/>
      <c r="EE64" s="136"/>
      <c r="EH64" s="43"/>
      <c r="EI64" s="43"/>
      <c r="EJ64" s="43"/>
      <c r="EK64" s="43"/>
      <c r="EL64" s="43"/>
      <c r="EM64" s="43"/>
      <c r="EN64" s="43"/>
      <c r="EO64" s="43"/>
    </row>
    <row r="65" spans="2:145" ht="9.9499999999999993" customHeight="1" x14ac:dyDescent="0.15">
      <c r="B65" s="35"/>
      <c r="C65" s="36"/>
      <c r="D65" s="36"/>
      <c r="E65" s="36"/>
      <c r="F65" s="36"/>
      <c r="G65" s="36"/>
      <c r="H65" s="36"/>
      <c r="I65" s="36"/>
      <c r="J65" s="36"/>
      <c r="K65" s="36"/>
      <c r="L65" s="37"/>
      <c r="M65" s="1488"/>
      <c r="N65" s="1489"/>
      <c r="O65" s="1488"/>
      <c r="P65" s="1489"/>
      <c r="Q65" s="1488"/>
      <c r="R65" s="1489"/>
      <c r="S65" s="1488"/>
      <c r="T65" s="1489"/>
      <c r="U65" s="1488"/>
      <c r="V65" s="1489"/>
      <c r="W65" s="1488"/>
      <c r="X65" s="1489"/>
      <c r="Y65" s="1488"/>
      <c r="Z65" s="1489"/>
      <c r="AA65" s="1488"/>
      <c r="AB65" s="1489"/>
      <c r="AC65" s="135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45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49"/>
      <c r="BO65" s="43"/>
      <c r="BP65" s="43"/>
      <c r="BQ65" s="43"/>
      <c r="BR65" s="43"/>
      <c r="BS65" s="45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49"/>
      <c r="CG65" s="9"/>
      <c r="CH65" s="9"/>
      <c r="CI65" s="1516"/>
      <c r="CJ65" s="1521"/>
      <c r="CK65" s="1521"/>
      <c r="CL65" s="1469"/>
      <c r="CM65" s="1470"/>
      <c r="CN65" s="1470"/>
      <c r="CO65" s="1470"/>
      <c r="CP65" s="1470"/>
      <c r="CQ65" s="1470"/>
      <c r="CR65" s="1470"/>
      <c r="CS65" s="1471"/>
      <c r="CT65" s="139"/>
      <c r="CU65" s="139"/>
      <c r="CV65" s="139"/>
      <c r="CW65" s="139"/>
      <c r="CX65" s="139"/>
      <c r="CY65" s="139"/>
      <c r="CZ65" s="139"/>
      <c r="DA65" s="139"/>
      <c r="DB65" s="139"/>
      <c r="DC65" s="139"/>
      <c r="DD65" s="36"/>
      <c r="DE65" s="36"/>
      <c r="DF65" s="141"/>
      <c r="DG65" s="141"/>
      <c r="DH65" s="37"/>
      <c r="DI65" s="9"/>
      <c r="DJ65" s="9"/>
      <c r="DK65" s="9"/>
      <c r="DL65" s="9"/>
      <c r="DM65" s="9"/>
      <c r="DO65" s="136"/>
      <c r="DP65" s="43"/>
      <c r="DQ65" s="9"/>
      <c r="DR65" s="9"/>
      <c r="DS65" s="161"/>
      <c r="DT65" s="15"/>
      <c r="DU65" s="15"/>
      <c r="DV65" s="15"/>
      <c r="DW65" s="75"/>
      <c r="DX65" s="247"/>
      <c r="DY65" s="248"/>
      <c r="DZ65" s="251"/>
      <c r="EA65" s="252"/>
      <c r="EB65" s="251"/>
      <c r="EC65" s="252"/>
      <c r="ED65" s="43"/>
      <c r="EE65" s="136"/>
      <c r="EH65" s="43"/>
      <c r="EI65" s="43"/>
      <c r="EJ65" s="43"/>
      <c r="EK65" s="43"/>
      <c r="EL65" s="43"/>
      <c r="EM65" s="43"/>
      <c r="EN65" s="43"/>
      <c r="EO65" s="43"/>
    </row>
    <row r="66" spans="2:145" ht="9.9499999999999993" customHeight="1" x14ac:dyDescent="0.15">
      <c r="B66" s="35"/>
      <c r="C66" s="36"/>
      <c r="D66" s="36"/>
      <c r="E66" s="36"/>
      <c r="F66" s="36"/>
      <c r="G66" s="36"/>
      <c r="H66" s="36"/>
      <c r="I66" s="36"/>
      <c r="J66" s="1492"/>
      <c r="K66" s="1493"/>
      <c r="L66" s="37"/>
      <c r="M66" s="1488"/>
      <c r="N66" s="1489"/>
      <c r="O66" s="1488"/>
      <c r="P66" s="1489"/>
      <c r="Q66" s="1488"/>
      <c r="R66" s="1489"/>
      <c r="S66" s="1488"/>
      <c r="T66" s="1489"/>
      <c r="U66" s="1488"/>
      <c r="V66" s="1489"/>
      <c r="W66" s="1488"/>
      <c r="X66" s="1489"/>
      <c r="Y66" s="1488"/>
      <c r="Z66" s="1489"/>
      <c r="AA66" s="1488"/>
      <c r="AB66" s="1489"/>
      <c r="AC66" s="136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32"/>
      <c r="CJ66" s="33"/>
      <c r="CK66" s="33"/>
      <c r="CL66" s="1522"/>
      <c r="CM66" s="1523"/>
      <c r="CN66" s="1523"/>
      <c r="CO66" s="1523"/>
      <c r="CP66" s="1523"/>
      <c r="CQ66" s="1523"/>
      <c r="CR66" s="1523"/>
      <c r="CS66" s="1524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7"/>
      <c r="DI66" s="9"/>
      <c r="DJ66" s="9"/>
      <c r="DK66" s="9"/>
      <c r="DL66" s="9"/>
      <c r="DM66" s="9"/>
      <c r="DO66" s="136"/>
      <c r="DP66" s="43"/>
      <c r="DQ66" s="9"/>
      <c r="DR66" s="9"/>
      <c r="DS66" s="1464"/>
      <c r="DT66" s="1464"/>
      <c r="DU66" s="243"/>
      <c r="DV66" s="243"/>
      <c r="DW66" s="243"/>
      <c r="DX66" s="243"/>
      <c r="DY66" s="243"/>
      <c r="DZ66" s="243"/>
      <c r="EA66" s="243"/>
      <c r="EB66" s="243"/>
      <c r="EC66" s="254"/>
      <c r="ED66" s="43"/>
      <c r="EE66" s="136"/>
      <c r="EH66" s="43"/>
      <c r="EI66" s="43"/>
      <c r="EJ66" s="43"/>
      <c r="EK66" s="43"/>
      <c r="EL66" s="43"/>
      <c r="EM66" s="43"/>
      <c r="EN66" s="43"/>
      <c r="EO66" s="43"/>
    </row>
    <row r="67" spans="2:145" ht="9.9499999999999993" customHeight="1" x14ac:dyDescent="0.15">
      <c r="B67" s="35"/>
      <c r="C67" s="36"/>
      <c r="D67" s="36"/>
      <c r="E67" s="36"/>
      <c r="F67" s="36"/>
      <c r="G67" s="36"/>
      <c r="H67" s="36"/>
      <c r="I67" s="36"/>
      <c r="J67" s="1494"/>
      <c r="K67" s="1495"/>
      <c r="L67" s="37"/>
      <c r="M67" s="1488"/>
      <c r="N67" s="1489"/>
      <c r="O67" s="1488"/>
      <c r="P67" s="1489"/>
      <c r="Q67" s="1488"/>
      <c r="R67" s="1489"/>
      <c r="S67" s="1488"/>
      <c r="T67" s="1489"/>
      <c r="U67" s="1488"/>
      <c r="V67" s="1489"/>
      <c r="W67" s="1488"/>
      <c r="X67" s="1489"/>
      <c r="Y67" s="1488"/>
      <c r="Z67" s="1489"/>
      <c r="AA67" s="1488"/>
      <c r="AB67" s="1489"/>
      <c r="AC67" s="136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43"/>
      <c r="AP67" s="43"/>
      <c r="AQ67" s="43"/>
      <c r="AR67" s="43"/>
      <c r="AS67" s="43"/>
      <c r="AT67" s="142"/>
      <c r="AU67" s="143"/>
      <c r="AV67" s="143"/>
      <c r="AW67" s="143"/>
      <c r="AX67" s="144"/>
      <c r="AY67" s="43"/>
      <c r="AZ67" s="43"/>
      <c r="BA67" s="43"/>
      <c r="BB67" s="1498" t="s">
        <v>180</v>
      </c>
      <c r="BC67" s="1499"/>
      <c r="BD67" s="1499"/>
      <c r="BE67" s="1499"/>
      <c r="BF67" s="1499"/>
      <c r="BG67" s="1499"/>
      <c r="BH67" s="1499"/>
      <c r="BI67" s="1499"/>
      <c r="BJ67" s="1499"/>
      <c r="BK67" s="1499"/>
      <c r="BL67" s="1499"/>
      <c r="BM67" s="1499"/>
      <c r="BN67" s="1499"/>
      <c r="BO67" s="1499"/>
      <c r="BP67" s="1499"/>
      <c r="BQ67" s="1499"/>
      <c r="BR67" s="1499"/>
      <c r="BS67" s="1499"/>
      <c r="BT67" s="1499"/>
      <c r="BU67" s="1499"/>
      <c r="BV67" s="1499"/>
      <c r="BW67" s="1499"/>
      <c r="BX67" s="1499"/>
      <c r="BY67" s="1499"/>
      <c r="BZ67" s="1499"/>
      <c r="CA67" s="1499"/>
      <c r="CB67" s="1499"/>
      <c r="CC67" s="1499"/>
      <c r="CD67" s="1499"/>
      <c r="CE67" s="1500"/>
      <c r="CF67" s="9"/>
      <c r="CG67" s="9"/>
      <c r="CH67" s="9"/>
      <c r="CI67" s="35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7"/>
      <c r="DI67" s="9"/>
      <c r="DJ67" s="9"/>
      <c r="DK67" s="9"/>
      <c r="DL67" s="9"/>
      <c r="DM67" s="9"/>
      <c r="DO67" s="136"/>
      <c r="DP67" s="43"/>
      <c r="DQ67" s="9"/>
      <c r="DR67" s="9"/>
      <c r="DS67" s="1465"/>
      <c r="DT67" s="1465"/>
      <c r="DU67" s="244"/>
      <c r="DV67" s="244"/>
      <c r="DW67" s="244"/>
      <c r="DX67" s="244"/>
      <c r="DY67" s="244"/>
      <c r="DZ67" s="244"/>
      <c r="EA67" s="244"/>
      <c r="EB67" s="244"/>
      <c r="EC67" s="251"/>
      <c r="ED67" s="43"/>
      <c r="EE67" s="136"/>
      <c r="EH67" s="43"/>
      <c r="EI67" s="43"/>
      <c r="EJ67" s="43"/>
      <c r="EK67" s="43"/>
      <c r="EL67" s="43"/>
      <c r="EM67" s="43"/>
      <c r="EN67" s="43"/>
      <c r="EO67" s="43"/>
    </row>
    <row r="68" spans="2:145" ht="9.9499999999999993" customHeight="1" x14ac:dyDescent="0.15">
      <c r="B68" s="35"/>
      <c r="C68" s="36"/>
      <c r="D68" s="36"/>
      <c r="E68" s="36"/>
      <c r="F68" s="36"/>
      <c r="G68" s="36"/>
      <c r="H68" s="36"/>
      <c r="I68" s="36"/>
      <c r="J68" s="36"/>
      <c r="K68" s="36"/>
      <c r="L68" s="37"/>
      <c r="M68" s="1488"/>
      <c r="N68" s="1489"/>
      <c r="O68" s="1488"/>
      <c r="P68" s="1489"/>
      <c r="Q68" s="1488"/>
      <c r="R68" s="1489"/>
      <c r="S68" s="1488"/>
      <c r="T68" s="1489"/>
      <c r="U68" s="1488"/>
      <c r="V68" s="1489"/>
      <c r="W68" s="1488"/>
      <c r="X68" s="1489"/>
      <c r="Y68" s="1488"/>
      <c r="Z68" s="1489"/>
      <c r="AA68" s="1488"/>
      <c r="AB68" s="1489"/>
      <c r="AC68" s="136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1507"/>
      <c r="AP68" s="1508"/>
      <c r="AQ68" s="1508"/>
      <c r="AR68" s="1508"/>
      <c r="AS68" s="1508"/>
      <c r="AT68" s="145"/>
      <c r="AU68" s="146"/>
      <c r="AV68" s="146"/>
      <c r="AW68" s="146"/>
      <c r="AX68" s="147"/>
      <c r="AY68" s="43"/>
      <c r="AZ68" s="148"/>
      <c r="BA68" s="149"/>
      <c r="BB68" s="1501"/>
      <c r="BC68" s="1502"/>
      <c r="BD68" s="1502"/>
      <c r="BE68" s="1502"/>
      <c r="BF68" s="1502"/>
      <c r="BG68" s="1502"/>
      <c r="BH68" s="1502"/>
      <c r="BI68" s="1502"/>
      <c r="BJ68" s="1502"/>
      <c r="BK68" s="1502"/>
      <c r="BL68" s="1502"/>
      <c r="BM68" s="1502"/>
      <c r="BN68" s="1502"/>
      <c r="BO68" s="1502"/>
      <c r="BP68" s="1502"/>
      <c r="BQ68" s="1502"/>
      <c r="BR68" s="1502"/>
      <c r="BS68" s="1502"/>
      <c r="BT68" s="1502"/>
      <c r="BU68" s="1502"/>
      <c r="BV68" s="1502"/>
      <c r="BW68" s="1502"/>
      <c r="BX68" s="1502"/>
      <c r="BY68" s="1502"/>
      <c r="BZ68" s="1502"/>
      <c r="CA68" s="1502"/>
      <c r="CB68" s="1502"/>
      <c r="CC68" s="1502"/>
      <c r="CD68" s="1502"/>
      <c r="CE68" s="1503"/>
      <c r="CF68" s="9"/>
      <c r="CG68" s="9"/>
      <c r="CH68" s="9"/>
      <c r="CI68" s="35"/>
      <c r="CJ68" s="1496"/>
      <c r="CK68" s="1464"/>
      <c r="CL68" s="1496"/>
      <c r="CM68" s="1496"/>
      <c r="CN68" s="1496"/>
      <c r="CO68" s="1496"/>
      <c r="CP68" s="1496"/>
      <c r="CQ68" s="1496"/>
      <c r="CR68" s="1496"/>
      <c r="CS68" s="1496"/>
      <c r="CT68" s="1496"/>
      <c r="CU68" s="1496"/>
      <c r="CV68" s="1496"/>
      <c r="CW68" s="1496"/>
      <c r="CX68" s="1512"/>
      <c r="CY68" s="1464"/>
      <c r="CZ68" s="1464"/>
      <c r="DA68" s="1464"/>
      <c r="DB68" s="1464"/>
      <c r="DC68" s="1464"/>
      <c r="DD68" s="1464"/>
      <c r="DE68" s="1464"/>
      <c r="DF68" s="1464"/>
      <c r="DG68" s="1464"/>
      <c r="DH68" s="136"/>
      <c r="DI68" s="9"/>
      <c r="DJ68" s="9"/>
      <c r="DK68" s="9"/>
      <c r="DL68" s="9"/>
      <c r="DM68" s="9"/>
      <c r="DO68" s="136"/>
      <c r="DP68" s="43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43"/>
      <c r="EE68" s="136"/>
      <c r="EH68" s="43"/>
      <c r="EI68" s="43"/>
      <c r="EJ68" s="43"/>
      <c r="EK68" s="43"/>
      <c r="EL68" s="43"/>
      <c r="EM68" s="43"/>
      <c r="EN68" s="43"/>
      <c r="EO68" s="43"/>
    </row>
    <row r="69" spans="2:145" ht="9.9499999999999993" customHeight="1" x14ac:dyDescent="0.15"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37"/>
      <c r="M69" s="1490"/>
      <c r="N69" s="1491"/>
      <c r="O69" s="1490"/>
      <c r="P69" s="1491"/>
      <c r="Q69" s="1490"/>
      <c r="R69" s="1491"/>
      <c r="S69" s="1490"/>
      <c r="T69" s="1491"/>
      <c r="U69" s="1490"/>
      <c r="V69" s="1491"/>
      <c r="W69" s="1490"/>
      <c r="X69" s="1491"/>
      <c r="Y69" s="1490"/>
      <c r="Z69" s="1491"/>
      <c r="AA69" s="1490"/>
      <c r="AB69" s="1491"/>
      <c r="AC69" s="136"/>
      <c r="AD69" s="1488"/>
      <c r="AE69" s="1489"/>
      <c r="AF69" s="1488"/>
      <c r="AG69" s="1489"/>
      <c r="AH69" s="1488"/>
      <c r="AI69" s="1489"/>
      <c r="AJ69" s="135"/>
      <c r="AK69" s="9"/>
      <c r="AL69" s="9"/>
      <c r="AM69" s="9"/>
      <c r="AN69" s="43"/>
      <c r="AO69" s="1509"/>
      <c r="AP69" s="1510"/>
      <c r="AQ69" s="1510"/>
      <c r="AR69" s="1510"/>
      <c r="AS69" s="1511"/>
      <c r="AT69" s="146"/>
      <c r="AU69" s="146"/>
      <c r="AV69" s="146"/>
      <c r="AW69" s="146"/>
      <c r="AX69" s="147"/>
      <c r="AY69" s="43"/>
      <c r="AZ69" s="150"/>
      <c r="BA69" s="151"/>
      <c r="BB69" s="1501"/>
      <c r="BC69" s="1502"/>
      <c r="BD69" s="1502"/>
      <c r="BE69" s="1502"/>
      <c r="BF69" s="1502"/>
      <c r="BG69" s="1502"/>
      <c r="BH69" s="1502"/>
      <c r="BI69" s="1502"/>
      <c r="BJ69" s="1502"/>
      <c r="BK69" s="1502"/>
      <c r="BL69" s="1502"/>
      <c r="BM69" s="1502"/>
      <c r="BN69" s="1502"/>
      <c r="BO69" s="1502"/>
      <c r="BP69" s="1502"/>
      <c r="BQ69" s="1502"/>
      <c r="BR69" s="1502"/>
      <c r="BS69" s="1502"/>
      <c r="BT69" s="1502"/>
      <c r="BU69" s="1502"/>
      <c r="BV69" s="1502"/>
      <c r="BW69" s="1502"/>
      <c r="BX69" s="1502"/>
      <c r="BY69" s="1502"/>
      <c r="BZ69" s="1502"/>
      <c r="CA69" s="1502"/>
      <c r="CB69" s="1502"/>
      <c r="CC69" s="1502"/>
      <c r="CD69" s="1502"/>
      <c r="CE69" s="1503"/>
      <c r="CF69" s="9"/>
      <c r="CG69" s="9"/>
      <c r="CH69" s="9"/>
      <c r="CI69" s="45"/>
      <c r="CJ69" s="1497"/>
      <c r="CK69" s="1465"/>
      <c r="CL69" s="1497"/>
      <c r="CM69" s="1497"/>
      <c r="CN69" s="1497"/>
      <c r="CO69" s="1497"/>
      <c r="CP69" s="1497"/>
      <c r="CQ69" s="1497"/>
      <c r="CR69" s="1497"/>
      <c r="CS69" s="1497"/>
      <c r="CT69" s="1497"/>
      <c r="CU69" s="1497"/>
      <c r="CV69" s="1497"/>
      <c r="CW69" s="1497"/>
      <c r="CX69" s="1513"/>
      <c r="CY69" s="1465"/>
      <c r="CZ69" s="1465"/>
      <c r="DA69" s="1465"/>
      <c r="DB69" s="1465"/>
      <c r="DC69" s="1465"/>
      <c r="DD69" s="1465"/>
      <c r="DE69" s="1465"/>
      <c r="DF69" s="1465"/>
      <c r="DG69" s="1465"/>
      <c r="DH69" s="152"/>
      <c r="DI69" s="9"/>
      <c r="DJ69" s="9"/>
      <c r="DK69" s="9"/>
      <c r="DL69" s="9"/>
      <c r="DM69" s="9"/>
      <c r="DO69" s="136"/>
      <c r="DP69" s="43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43"/>
      <c r="EE69" s="136"/>
      <c r="EH69" s="43"/>
      <c r="EI69" s="43"/>
      <c r="EJ69" s="43"/>
      <c r="EK69" s="43"/>
      <c r="EL69" s="43"/>
      <c r="EM69" s="43"/>
      <c r="EN69" s="43"/>
      <c r="EO69" s="43"/>
    </row>
    <row r="70" spans="2:145" ht="9.9499999999999993" customHeight="1" x14ac:dyDescent="0.15">
      <c r="B70" s="35"/>
      <c r="C70" s="1479" t="s">
        <v>181</v>
      </c>
      <c r="D70" s="1480"/>
      <c r="E70" s="1480"/>
      <c r="F70" s="1480"/>
      <c r="G70" s="1480"/>
      <c r="H70" s="1480"/>
      <c r="I70" s="1480"/>
      <c r="J70" s="1480"/>
      <c r="K70" s="1480"/>
      <c r="L70" s="1480"/>
      <c r="M70" s="1480"/>
      <c r="N70" s="1480"/>
      <c r="O70" s="1480"/>
      <c r="P70" s="1480"/>
      <c r="Q70" s="1480"/>
      <c r="R70" s="1481"/>
      <c r="S70" s="32"/>
      <c r="T70" s="33"/>
      <c r="U70" s="33"/>
      <c r="V70" s="33"/>
      <c r="W70" s="33"/>
      <c r="X70" s="33"/>
      <c r="Y70" s="33"/>
      <c r="Z70" s="33"/>
      <c r="AA70" s="33"/>
      <c r="AB70" s="33"/>
      <c r="AC70" s="36"/>
      <c r="AD70" s="1488"/>
      <c r="AE70" s="1489"/>
      <c r="AF70" s="1488"/>
      <c r="AG70" s="1489"/>
      <c r="AH70" s="1488"/>
      <c r="AI70" s="1489"/>
      <c r="AJ70" s="136"/>
      <c r="AK70" s="9"/>
      <c r="AL70" s="9"/>
      <c r="AM70" s="9"/>
      <c r="AN70" s="44"/>
      <c r="AO70" s="146"/>
      <c r="AP70" s="146"/>
      <c r="AQ70" s="146"/>
      <c r="AR70" s="146"/>
      <c r="AS70" s="146"/>
      <c r="AT70" s="146"/>
      <c r="AU70" s="146"/>
      <c r="AV70" s="146"/>
      <c r="AW70" s="146"/>
      <c r="AX70" s="147"/>
      <c r="AY70" s="43"/>
      <c r="AZ70" s="153"/>
      <c r="BA70" s="154"/>
      <c r="BB70" s="1501"/>
      <c r="BC70" s="1502"/>
      <c r="BD70" s="1502"/>
      <c r="BE70" s="1502"/>
      <c r="BF70" s="1502"/>
      <c r="BG70" s="1502"/>
      <c r="BH70" s="1502"/>
      <c r="BI70" s="1502"/>
      <c r="BJ70" s="1502"/>
      <c r="BK70" s="1502"/>
      <c r="BL70" s="1502"/>
      <c r="BM70" s="1502"/>
      <c r="BN70" s="1502"/>
      <c r="BO70" s="1502"/>
      <c r="BP70" s="1502"/>
      <c r="BQ70" s="1502"/>
      <c r="BR70" s="1502"/>
      <c r="BS70" s="1502"/>
      <c r="BT70" s="1502"/>
      <c r="BU70" s="1502"/>
      <c r="BV70" s="1502"/>
      <c r="BW70" s="1502"/>
      <c r="BX70" s="1502"/>
      <c r="BY70" s="1502"/>
      <c r="BZ70" s="1502"/>
      <c r="CA70" s="1502"/>
      <c r="CB70" s="1502"/>
      <c r="CC70" s="1502"/>
      <c r="CD70" s="1502"/>
      <c r="CE70" s="1503"/>
      <c r="CF70" s="9"/>
      <c r="CG70" s="9"/>
      <c r="CH70" s="9"/>
      <c r="CI70" s="9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O70" s="136"/>
      <c r="DP70" s="43"/>
      <c r="DQ70" s="9"/>
      <c r="DR70" s="9"/>
      <c r="DS70" s="1464"/>
      <c r="DT70" s="1464"/>
      <c r="DU70" s="243"/>
      <c r="DV70" s="243"/>
      <c r="DW70" s="243"/>
      <c r="DX70" s="243"/>
      <c r="DY70" s="243"/>
      <c r="DZ70" s="243"/>
      <c r="EA70" s="243"/>
      <c r="EB70" s="243"/>
      <c r="EC70" s="254"/>
      <c r="ED70" s="43"/>
      <c r="EE70" s="136"/>
      <c r="EH70" s="43"/>
      <c r="EI70" s="43"/>
      <c r="EJ70" s="43"/>
      <c r="EK70" s="43"/>
      <c r="EL70" s="43"/>
      <c r="EM70" s="43"/>
      <c r="EN70" s="43"/>
      <c r="EO70" s="43"/>
    </row>
    <row r="71" spans="2:145" ht="9.9499999999999993" customHeight="1" x14ac:dyDescent="0.15">
      <c r="B71" s="35"/>
      <c r="C71" s="1482"/>
      <c r="D71" s="1483"/>
      <c r="E71" s="1483"/>
      <c r="F71" s="1483"/>
      <c r="G71" s="1483"/>
      <c r="H71" s="1483"/>
      <c r="I71" s="1483"/>
      <c r="J71" s="1483"/>
      <c r="K71" s="1483"/>
      <c r="L71" s="1483"/>
      <c r="M71" s="1483"/>
      <c r="N71" s="1483"/>
      <c r="O71" s="1483"/>
      <c r="P71" s="1483"/>
      <c r="Q71" s="1483"/>
      <c r="R71" s="1484"/>
      <c r="S71" s="36"/>
      <c r="T71" s="36"/>
      <c r="U71" s="1466" t="s">
        <v>187</v>
      </c>
      <c r="V71" s="1467"/>
      <c r="W71" s="1468"/>
      <c r="X71" s="36"/>
      <c r="Y71" s="36"/>
      <c r="Z71" s="36"/>
      <c r="AA71" s="36"/>
      <c r="AB71" s="36"/>
      <c r="AC71" s="36"/>
      <c r="AD71" s="1488"/>
      <c r="AE71" s="1489"/>
      <c r="AF71" s="1488"/>
      <c r="AG71" s="1489"/>
      <c r="AH71" s="1488"/>
      <c r="AI71" s="1489"/>
      <c r="AJ71" s="136"/>
      <c r="AK71" s="9"/>
      <c r="AL71" s="9"/>
      <c r="AM71" s="9"/>
      <c r="AN71" s="44"/>
      <c r="AO71" s="146"/>
      <c r="AP71" s="146"/>
      <c r="AQ71" s="146"/>
      <c r="AR71" s="146"/>
      <c r="AS71" s="146"/>
      <c r="AT71" s="146"/>
      <c r="AU71" s="146"/>
      <c r="AV71" s="146"/>
      <c r="AW71" s="146"/>
      <c r="AX71" s="147"/>
      <c r="AY71" s="43"/>
      <c r="AZ71" s="43"/>
      <c r="BA71" s="43"/>
      <c r="BB71" s="1501"/>
      <c r="BC71" s="1502"/>
      <c r="BD71" s="1502"/>
      <c r="BE71" s="1502"/>
      <c r="BF71" s="1502"/>
      <c r="BG71" s="1502"/>
      <c r="BH71" s="1502"/>
      <c r="BI71" s="1502"/>
      <c r="BJ71" s="1502"/>
      <c r="BK71" s="1502"/>
      <c r="BL71" s="1502"/>
      <c r="BM71" s="1502"/>
      <c r="BN71" s="1502"/>
      <c r="BO71" s="1502"/>
      <c r="BP71" s="1502"/>
      <c r="BQ71" s="1502"/>
      <c r="BR71" s="1502"/>
      <c r="BS71" s="1502"/>
      <c r="BT71" s="1502"/>
      <c r="BU71" s="1502"/>
      <c r="BV71" s="1502"/>
      <c r="BW71" s="1502"/>
      <c r="BX71" s="1502"/>
      <c r="BY71" s="1502"/>
      <c r="BZ71" s="1502"/>
      <c r="CA71" s="1502"/>
      <c r="CB71" s="1502"/>
      <c r="CC71" s="1502"/>
      <c r="CD71" s="1502"/>
      <c r="CE71" s="1503"/>
      <c r="CF71" s="9"/>
      <c r="CG71" s="9"/>
      <c r="CH71" s="9"/>
      <c r="CI71" s="9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O71" s="136"/>
      <c r="DP71" s="43"/>
      <c r="DQ71" s="9"/>
      <c r="DR71" s="9"/>
      <c r="DS71" s="1465"/>
      <c r="DT71" s="1465"/>
      <c r="DU71" s="244"/>
      <c r="DV71" s="244"/>
      <c r="DW71" s="244"/>
      <c r="DX71" s="244"/>
      <c r="DY71" s="244"/>
      <c r="DZ71" s="244"/>
      <c r="EA71" s="244"/>
      <c r="EB71" s="244"/>
      <c r="EC71" s="251"/>
      <c r="ED71" s="43"/>
      <c r="EE71" s="136"/>
      <c r="EH71" s="43"/>
      <c r="EI71" s="43"/>
      <c r="EJ71" s="43"/>
      <c r="EK71" s="43"/>
      <c r="EL71" s="43"/>
      <c r="EM71" s="43"/>
      <c r="EN71" s="43"/>
      <c r="EO71" s="43"/>
    </row>
    <row r="72" spans="2:145" ht="9.9499999999999993" customHeight="1" x14ac:dyDescent="0.15">
      <c r="B72" s="35"/>
      <c r="C72" s="1482"/>
      <c r="D72" s="1483"/>
      <c r="E72" s="1483"/>
      <c r="F72" s="1483"/>
      <c r="G72" s="1483"/>
      <c r="H72" s="1483"/>
      <c r="I72" s="1483"/>
      <c r="J72" s="1483"/>
      <c r="K72" s="1483"/>
      <c r="L72" s="1483"/>
      <c r="M72" s="1483"/>
      <c r="N72" s="1483"/>
      <c r="O72" s="1483"/>
      <c r="P72" s="1483"/>
      <c r="Q72" s="1483"/>
      <c r="R72" s="1484"/>
      <c r="S72" s="36"/>
      <c r="T72" s="36"/>
      <c r="U72" s="1469"/>
      <c r="V72" s="1470"/>
      <c r="W72" s="1471"/>
      <c r="X72" s="36"/>
      <c r="Y72" s="36"/>
      <c r="Z72" s="36"/>
      <c r="AA72" s="36"/>
      <c r="AB72" s="36"/>
      <c r="AC72" s="36"/>
      <c r="AD72" s="1488"/>
      <c r="AE72" s="1489"/>
      <c r="AF72" s="1488"/>
      <c r="AG72" s="1489"/>
      <c r="AH72" s="1488"/>
      <c r="AI72" s="1489"/>
      <c r="AJ72" s="136"/>
      <c r="AK72" s="9"/>
      <c r="AL72" s="9"/>
      <c r="AM72" s="9"/>
      <c r="AN72" s="44"/>
      <c r="AO72" s="146"/>
      <c r="AP72" s="146"/>
      <c r="AQ72" s="146"/>
      <c r="AR72" s="146"/>
      <c r="AS72" s="146"/>
      <c r="AT72" s="146"/>
      <c r="AU72" s="146"/>
      <c r="AV72" s="146"/>
      <c r="AW72" s="146"/>
      <c r="AX72" s="147"/>
      <c r="AY72" s="43"/>
      <c r="AZ72" s="43"/>
      <c r="BA72" s="43"/>
      <c r="BB72" s="1501"/>
      <c r="BC72" s="1502"/>
      <c r="BD72" s="1502"/>
      <c r="BE72" s="1502"/>
      <c r="BF72" s="1502"/>
      <c r="BG72" s="1502"/>
      <c r="BH72" s="1502"/>
      <c r="BI72" s="1502"/>
      <c r="BJ72" s="1502"/>
      <c r="BK72" s="1502"/>
      <c r="BL72" s="1502"/>
      <c r="BM72" s="1502"/>
      <c r="BN72" s="1502"/>
      <c r="BO72" s="1502"/>
      <c r="BP72" s="1502"/>
      <c r="BQ72" s="1502"/>
      <c r="BR72" s="1502"/>
      <c r="BS72" s="1502"/>
      <c r="BT72" s="1502"/>
      <c r="BU72" s="1502"/>
      <c r="BV72" s="1502"/>
      <c r="BW72" s="1502"/>
      <c r="BX72" s="1502"/>
      <c r="BY72" s="1502"/>
      <c r="BZ72" s="1502"/>
      <c r="CA72" s="1502"/>
      <c r="CB72" s="1502"/>
      <c r="CC72" s="1502"/>
      <c r="CD72" s="1502"/>
      <c r="CE72" s="1503"/>
      <c r="CF72" s="9"/>
      <c r="CG72" s="9"/>
      <c r="CH72" s="9"/>
      <c r="CJ72" s="126"/>
      <c r="CK72" s="126"/>
      <c r="CL72" s="126"/>
      <c r="CM72" s="126"/>
      <c r="CN72" s="126"/>
      <c r="CO72" s="126"/>
      <c r="CP72" s="126"/>
      <c r="CQ72" s="126"/>
      <c r="CR72" s="126"/>
      <c r="CS72" s="126"/>
      <c r="CT72" s="126"/>
      <c r="CU72" s="126"/>
      <c r="CV72" s="126"/>
      <c r="CW72" s="126"/>
      <c r="DH72" s="134"/>
      <c r="DI72" s="134"/>
      <c r="DJ72" s="134"/>
      <c r="DK72" s="134"/>
      <c r="DL72" s="9"/>
      <c r="DM72" s="9"/>
      <c r="DO72" s="136"/>
      <c r="DP72" s="51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43"/>
      <c r="EE72" s="136"/>
      <c r="EH72" s="43"/>
      <c r="EI72" s="43"/>
      <c r="EJ72" s="43"/>
      <c r="EK72" s="43"/>
      <c r="EL72" s="43"/>
      <c r="EM72" s="43"/>
      <c r="EN72" s="43"/>
      <c r="EO72" s="43"/>
    </row>
    <row r="73" spans="2:145" ht="9.9499999999999993" customHeight="1" x14ac:dyDescent="0.15">
      <c r="B73" s="35"/>
      <c r="C73" s="1482"/>
      <c r="D73" s="1483"/>
      <c r="E73" s="1483"/>
      <c r="F73" s="1483"/>
      <c r="G73" s="1483"/>
      <c r="H73" s="1483"/>
      <c r="I73" s="1483"/>
      <c r="J73" s="1483"/>
      <c r="K73" s="1483"/>
      <c r="L73" s="1483"/>
      <c r="M73" s="1483"/>
      <c r="N73" s="1483"/>
      <c r="O73" s="1483"/>
      <c r="P73" s="1483"/>
      <c r="Q73" s="1483"/>
      <c r="R73" s="1484"/>
      <c r="S73" s="36"/>
      <c r="T73" s="36"/>
      <c r="U73" s="1472"/>
      <c r="V73" s="1473"/>
      <c r="W73" s="1474"/>
      <c r="X73" s="36"/>
      <c r="Y73" s="36"/>
      <c r="Z73" s="36"/>
      <c r="AA73" s="36"/>
      <c r="AB73" s="36"/>
      <c r="AC73" s="36"/>
      <c r="AD73" s="1488"/>
      <c r="AE73" s="1489"/>
      <c r="AF73" s="1488"/>
      <c r="AG73" s="1489"/>
      <c r="AH73" s="1488"/>
      <c r="AI73" s="1489"/>
      <c r="AJ73" s="136"/>
      <c r="AK73" s="9"/>
      <c r="AL73" s="9"/>
      <c r="AM73" s="9"/>
      <c r="AN73" s="44"/>
      <c r="AO73" s="146"/>
      <c r="AP73" s="1464"/>
      <c r="AQ73" s="1464"/>
      <c r="AR73" s="1475"/>
      <c r="AS73" s="1464"/>
      <c r="AT73" s="1464"/>
      <c r="AU73" s="1477"/>
      <c r="AV73" s="1464"/>
      <c r="AW73" s="1464"/>
      <c r="AX73" s="147"/>
      <c r="AY73" s="43"/>
      <c r="AZ73" s="43"/>
      <c r="BA73" s="43"/>
      <c r="BB73" s="1501"/>
      <c r="BC73" s="1502"/>
      <c r="BD73" s="1502"/>
      <c r="BE73" s="1502"/>
      <c r="BF73" s="1502"/>
      <c r="BG73" s="1502"/>
      <c r="BH73" s="1502"/>
      <c r="BI73" s="1502"/>
      <c r="BJ73" s="1502"/>
      <c r="BK73" s="1502"/>
      <c r="BL73" s="1502"/>
      <c r="BM73" s="1502"/>
      <c r="BN73" s="1502"/>
      <c r="BO73" s="1502"/>
      <c r="BP73" s="1502"/>
      <c r="BQ73" s="1502"/>
      <c r="BR73" s="1502"/>
      <c r="BS73" s="1502"/>
      <c r="BT73" s="1502"/>
      <c r="BU73" s="1502"/>
      <c r="BV73" s="1502"/>
      <c r="BW73" s="1502"/>
      <c r="BX73" s="1502"/>
      <c r="BY73" s="1502"/>
      <c r="BZ73" s="1502"/>
      <c r="CA73" s="1502"/>
      <c r="CB73" s="1502"/>
      <c r="CC73" s="1502"/>
      <c r="CD73" s="1502"/>
      <c r="CE73" s="1503"/>
      <c r="CF73" s="32"/>
      <c r="CG73" s="33"/>
      <c r="CH73" s="34"/>
      <c r="CI73" s="1464"/>
      <c r="CJ73" s="1496"/>
      <c r="CK73" s="1496"/>
      <c r="CL73" s="1496"/>
      <c r="CM73" s="1464"/>
      <c r="CN73" s="1464"/>
      <c r="CO73" s="1464"/>
      <c r="CP73" s="1464"/>
      <c r="CQ73" s="1464"/>
      <c r="CR73" s="1464"/>
      <c r="CS73" s="1464"/>
      <c r="CT73" s="1464"/>
      <c r="CU73" s="1464"/>
      <c r="CV73" s="1464"/>
      <c r="CW73" s="1464"/>
      <c r="CX73" s="1464"/>
      <c r="CY73" s="1464"/>
      <c r="CZ73" s="1464"/>
      <c r="DA73" s="1464"/>
      <c r="DB73" s="1464"/>
      <c r="DC73" s="1464"/>
      <c r="DD73" s="1464"/>
      <c r="DE73" s="1464"/>
      <c r="DF73" s="1464"/>
      <c r="DG73" s="1464"/>
      <c r="DH73" s="155"/>
      <c r="DI73" s="134"/>
      <c r="DJ73" s="134"/>
      <c r="DK73" s="134"/>
      <c r="DL73" s="9"/>
      <c r="DM73" s="9"/>
      <c r="DO73" s="35"/>
      <c r="DP73" s="37"/>
      <c r="DQ73" s="48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43"/>
      <c r="EE73" s="136"/>
      <c r="EH73" s="43"/>
      <c r="EI73" s="43"/>
      <c r="EJ73" s="43"/>
      <c r="EK73" s="43"/>
      <c r="EL73" s="43"/>
      <c r="EM73" s="43"/>
      <c r="EN73" s="43"/>
      <c r="EO73" s="43"/>
    </row>
    <row r="74" spans="2:145" ht="9.9499999999999993" customHeight="1" x14ac:dyDescent="0.15">
      <c r="B74" s="35"/>
      <c r="C74" s="1485"/>
      <c r="D74" s="1486"/>
      <c r="E74" s="1486"/>
      <c r="F74" s="1486"/>
      <c r="G74" s="1486"/>
      <c r="H74" s="1486"/>
      <c r="I74" s="1486"/>
      <c r="J74" s="1486"/>
      <c r="K74" s="1486"/>
      <c r="L74" s="1486"/>
      <c r="M74" s="1486"/>
      <c r="N74" s="1486"/>
      <c r="O74" s="1486"/>
      <c r="P74" s="1486"/>
      <c r="Q74" s="1486"/>
      <c r="R74" s="1487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1490"/>
      <c r="AE74" s="1491"/>
      <c r="AF74" s="1490"/>
      <c r="AG74" s="1491"/>
      <c r="AH74" s="1490"/>
      <c r="AI74" s="1491"/>
      <c r="AJ74" s="136"/>
      <c r="AK74" s="9"/>
      <c r="AL74" s="9"/>
      <c r="AM74" s="9"/>
      <c r="AN74" s="44"/>
      <c r="AO74" s="156"/>
      <c r="AP74" s="1465"/>
      <c r="AQ74" s="1465"/>
      <c r="AR74" s="1476"/>
      <c r="AS74" s="1465"/>
      <c r="AT74" s="1465"/>
      <c r="AU74" s="1478"/>
      <c r="AV74" s="1465"/>
      <c r="AW74" s="1465"/>
      <c r="AX74" s="157"/>
      <c r="AY74" s="43"/>
      <c r="AZ74" s="43"/>
      <c r="BA74" s="43"/>
      <c r="BB74" s="1504"/>
      <c r="BC74" s="1505"/>
      <c r="BD74" s="1505"/>
      <c r="BE74" s="1505"/>
      <c r="BF74" s="1505"/>
      <c r="BG74" s="1505"/>
      <c r="BH74" s="1505"/>
      <c r="BI74" s="1505"/>
      <c r="BJ74" s="1505"/>
      <c r="BK74" s="1505"/>
      <c r="BL74" s="1505"/>
      <c r="BM74" s="1505"/>
      <c r="BN74" s="1505"/>
      <c r="BO74" s="1505"/>
      <c r="BP74" s="1505"/>
      <c r="BQ74" s="1505"/>
      <c r="BR74" s="1505"/>
      <c r="BS74" s="1505"/>
      <c r="BT74" s="1505"/>
      <c r="BU74" s="1505"/>
      <c r="BV74" s="1505"/>
      <c r="BW74" s="1505"/>
      <c r="BX74" s="1505"/>
      <c r="BY74" s="1505"/>
      <c r="BZ74" s="1505"/>
      <c r="CA74" s="1505"/>
      <c r="CB74" s="1505"/>
      <c r="CC74" s="1505"/>
      <c r="CD74" s="1505"/>
      <c r="CE74" s="1506"/>
      <c r="CF74" s="35"/>
      <c r="CG74" s="36"/>
      <c r="CH74" s="37"/>
      <c r="CI74" s="1465"/>
      <c r="CJ74" s="1497"/>
      <c r="CK74" s="1497"/>
      <c r="CL74" s="1497"/>
      <c r="CM74" s="1465"/>
      <c r="CN74" s="1465"/>
      <c r="CO74" s="1465"/>
      <c r="CP74" s="1465"/>
      <c r="CQ74" s="1465"/>
      <c r="CR74" s="1465"/>
      <c r="CS74" s="1465"/>
      <c r="CT74" s="1465"/>
      <c r="CU74" s="1465"/>
      <c r="CV74" s="1465"/>
      <c r="CW74" s="1465"/>
      <c r="CX74" s="1465"/>
      <c r="CY74" s="1465"/>
      <c r="CZ74" s="1465"/>
      <c r="DA74" s="1465"/>
      <c r="DB74" s="1465"/>
      <c r="DC74" s="1465"/>
      <c r="DD74" s="1465"/>
      <c r="DE74" s="1465"/>
      <c r="DF74" s="1465"/>
      <c r="DG74" s="1465"/>
      <c r="DH74" s="158"/>
      <c r="DI74" s="134"/>
      <c r="DJ74" s="134"/>
      <c r="DK74" s="134"/>
      <c r="DL74" s="9"/>
      <c r="DM74" s="9"/>
      <c r="DO74" s="35"/>
      <c r="DP74" s="37"/>
      <c r="DR74" s="9"/>
      <c r="DS74" s="1464"/>
      <c r="DT74" s="1464"/>
      <c r="DU74" s="243"/>
      <c r="DV74" s="243"/>
      <c r="DW74" s="243"/>
      <c r="DX74" s="243"/>
      <c r="DY74" s="243"/>
      <c r="DZ74" s="243"/>
      <c r="EA74" s="243"/>
      <c r="EB74" s="243"/>
      <c r="EC74" s="254"/>
      <c r="ED74" s="43"/>
      <c r="EE74" s="136"/>
      <c r="EH74" s="43"/>
      <c r="EI74" s="43"/>
      <c r="EJ74" s="43"/>
      <c r="EK74" s="43"/>
      <c r="EL74" s="43"/>
      <c r="EM74" s="43"/>
      <c r="EN74" s="43"/>
      <c r="EO74" s="43"/>
    </row>
    <row r="75" spans="2:145" ht="9.9499999999999993" customHeight="1" x14ac:dyDescent="0.15">
      <c r="B75" s="35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7"/>
      <c r="AK75" s="43"/>
      <c r="AL75" s="43"/>
      <c r="AM75" s="43"/>
      <c r="AN75" s="44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3"/>
      <c r="AZ75" s="33"/>
      <c r="BA75" s="33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7"/>
      <c r="DI75" s="42"/>
      <c r="DJ75" s="9"/>
      <c r="DK75" s="9"/>
      <c r="DL75" s="9"/>
      <c r="DM75" s="9"/>
      <c r="DO75" s="35"/>
      <c r="DP75" s="37"/>
      <c r="DR75" s="15"/>
      <c r="DS75" s="1465"/>
      <c r="DT75" s="1465"/>
      <c r="DU75" s="244"/>
      <c r="DV75" s="244"/>
      <c r="DW75" s="244"/>
      <c r="DX75" s="244"/>
      <c r="DY75" s="244"/>
      <c r="DZ75" s="244"/>
      <c r="EA75" s="244"/>
      <c r="EB75" s="244"/>
      <c r="EC75" s="251"/>
      <c r="ED75" s="52"/>
      <c r="EE75" s="136"/>
      <c r="EH75" s="43"/>
      <c r="EI75" s="43"/>
      <c r="EJ75" s="43"/>
      <c r="EK75" s="43"/>
      <c r="EL75" s="43"/>
      <c r="EM75" s="43"/>
      <c r="EN75" s="43"/>
      <c r="EO75" s="43"/>
    </row>
    <row r="76" spans="2:145" ht="9.9499999999999993" customHeight="1" x14ac:dyDescent="0.15"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7"/>
      <c r="AK76" s="43"/>
      <c r="AL76" s="43"/>
      <c r="AM76" s="43"/>
      <c r="AN76" s="44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7"/>
      <c r="DI76" s="42"/>
      <c r="DJ76" s="9"/>
      <c r="DK76" s="9"/>
      <c r="DL76" s="9"/>
      <c r="DM76" s="9"/>
      <c r="DO76" s="35"/>
      <c r="DP76" s="36"/>
      <c r="DQ76" s="33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7"/>
      <c r="EH76" s="43"/>
      <c r="EI76" s="43"/>
      <c r="EJ76" s="43"/>
      <c r="EK76" s="43"/>
      <c r="EL76" s="43"/>
      <c r="EM76" s="43"/>
      <c r="EN76" s="43"/>
      <c r="EO76" s="43"/>
    </row>
    <row r="77" spans="2:145" ht="9.9499999999999993" customHeight="1" x14ac:dyDescent="0.15">
      <c r="B77" s="45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49"/>
      <c r="AK77" s="43"/>
      <c r="AL77" s="68" t="s">
        <v>182</v>
      </c>
      <c r="AM77" s="43"/>
      <c r="AN77" s="44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42"/>
      <c r="DK77" s="132" t="s">
        <v>183</v>
      </c>
      <c r="DL77" s="9"/>
      <c r="DM77" s="9"/>
      <c r="DO77" s="45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49"/>
      <c r="EH77" s="43"/>
      <c r="EI77" s="43"/>
      <c r="EJ77" s="43"/>
      <c r="EK77" s="43"/>
      <c r="EL77" s="43"/>
      <c r="EM77" s="43"/>
      <c r="EN77" s="43"/>
      <c r="EO77" s="43"/>
    </row>
  </sheetData>
  <mergeCells count="295">
    <mergeCell ref="DS74:DS75"/>
    <mergeCell ref="DT74:DT75"/>
    <mergeCell ref="CO68:CO69"/>
    <mergeCell ref="DG68:DG69"/>
    <mergeCell ref="CQ68:CQ69"/>
    <mergeCell ref="DG73:DG74"/>
    <mergeCell ref="DA73:DA74"/>
    <mergeCell ref="DD68:DD69"/>
    <mergeCell ref="DE68:DE69"/>
    <mergeCell ref="CY68:CY69"/>
    <mergeCell ref="DS70:DS71"/>
    <mergeCell ref="DT70:DT71"/>
    <mergeCell ref="DE73:DE74"/>
    <mergeCell ref="DF73:DF74"/>
    <mergeCell ref="CJ68:CJ69"/>
    <mergeCell ref="CK68:CK69"/>
    <mergeCell ref="CL68:CL69"/>
    <mergeCell ref="CM68:CM69"/>
    <mergeCell ref="DA68:DA69"/>
    <mergeCell ref="DB68:DB69"/>
    <mergeCell ref="CU73:CU74"/>
    <mergeCell ref="CV73:CV74"/>
    <mergeCell ref="CP73:CP74"/>
    <mergeCell ref="CQ73:CQ74"/>
    <mergeCell ref="CR73:CR74"/>
    <mergeCell ref="CN73:CN74"/>
    <mergeCell ref="CO73:CO74"/>
    <mergeCell ref="CQ14:CQ15"/>
    <mergeCell ref="C70:R74"/>
    <mergeCell ref="U71:W73"/>
    <mergeCell ref="CI73:CI74"/>
    <mergeCell ref="CJ73:CJ74"/>
    <mergeCell ref="AT73:AT74"/>
    <mergeCell ref="AU73:AU74"/>
    <mergeCell ref="AV73:AV74"/>
    <mergeCell ref="BB67:CE74"/>
    <mergeCell ref="AL56:AL57"/>
    <mergeCell ref="AF69:AG74"/>
    <mergeCell ref="AH69:AI74"/>
    <mergeCell ref="AP73:AP74"/>
    <mergeCell ref="AQ73:AQ74"/>
    <mergeCell ref="AR73:AR74"/>
    <mergeCell ref="CP14:CP15"/>
    <mergeCell ref="AJ56:AJ57"/>
    <mergeCell ref="AK56:AK57"/>
    <mergeCell ref="AH50:AH51"/>
    <mergeCell ref="AI50:AI51"/>
    <mergeCell ref="AS73:AS74"/>
    <mergeCell ref="CP68:CP69"/>
    <mergeCell ref="CK73:CK74"/>
    <mergeCell ref="CL73:CL74"/>
    <mergeCell ref="CR14:CR15"/>
    <mergeCell ref="DF68:DF69"/>
    <mergeCell ref="CW68:CW69"/>
    <mergeCell ref="CX68:CX69"/>
    <mergeCell ref="CR68:CR69"/>
    <mergeCell ref="CS68:CS69"/>
    <mergeCell ref="CT68:CT69"/>
    <mergeCell ref="CR59:CS62"/>
    <mergeCell ref="DB59:DC63"/>
    <mergeCell ref="DD59:DE63"/>
    <mergeCell ref="DC68:DC69"/>
    <mergeCell ref="CU68:CU69"/>
    <mergeCell ref="CV68:CV69"/>
    <mergeCell ref="CZ68:CZ69"/>
    <mergeCell ref="N56:N57"/>
    <mergeCell ref="O56:O57"/>
    <mergeCell ref="P56:P57"/>
    <mergeCell ref="Q56:Q57"/>
    <mergeCell ref="AH56:AH57"/>
    <mergeCell ref="AI56:AI57"/>
    <mergeCell ref="AD56:AD57"/>
    <mergeCell ref="W56:W57"/>
    <mergeCell ref="X56:X57"/>
    <mergeCell ref="Y56:Y57"/>
    <mergeCell ref="R56:R57"/>
    <mergeCell ref="U56:U57"/>
    <mergeCell ref="V56:V57"/>
    <mergeCell ref="S50:S51"/>
    <mergeCell ref="T50:T51"/>
    <mergeCell ref="U50:U51"/>
    <mergeCell ref="AE56:AE57"/>
    <mergeCell ref="AF56:AF57"/>
    <mergeCell ref="AG56:AG57"/>
    <mergeCell ref="Z56:Z57"/>
    <mergeCell ref="AA56:AA57"/>
    <mergeCell ref="AB56:AB57"/>
    <mergeCell ref="AC56:AC57"/>
    <mergeCell ref="AF50:AF51"/>
    <mergeCell ref="AG50:AG51"/>
    <mergeCell ref="AA50:AA51"/>
    <mergeCell ref="AB50:AB51"/>
    <mergeCell ref="AC50:AC51"/>
    <mergeCell ref="Z50:Z51"/>
    <mergeCell ref="V50:V51"/>
    <mergeCell ref="W50:W51"/>
    <mergeCell ref="X50:X51"/>
    <mergeCell ref="Y50:Y51"/>
    <mergeCell ref="AE50:AE51"/>
    <mergeCell ref="AD50:AD51"/>
    <mergeCell ref="S56:S57"/>
    <mergeCell ref="T56:T57"/>
    <mergeCell ref="CP59:CQ62"/>
    <mergeCell ref="CM73:CM74"/>
    <mergeCell ref="DD73:DD74"/>
    <mergeCell ref="CW73:CW74"/>
    <mergeCell ref="CX73:CX74"/>
    <mergeCell ref="CY73:CY74"/>
    <mergeCell ref="CZ73:CZ74"/>
    <mergeCell ref="BY14:BY15"/>
    <mergeCell ref="CB14:CB15"/>
    <mergeCell ref="CC14:CC15"/>
    <mergeCell ref="CN68:CN69"/>
    <mergeCell ref="CD14:CD15"/>
    <mergeCell ref="CN14:CN15"/>
    <mergeCell ref="CO14:CO15"/>
    <mergeCell ref="CH14:CH15"/>
    <mergeCell ref="CI14:CI15"/>
    <mergeCell ref="CJ14:CJ15"/>
    <mergeCell ref="CN59:CO62"/>
    <mergeCell ref="CL59:CM62"/>
    <mergeCell ref="CH49:CI52"/>
    <mergeCell ref="DC73:DC74"/>
    <mergeCell ref="DB73:DB74"/>
    <mergeCell ref="CS73:CS74"/>
    <mergeCell ref="CT73:CT74"/>
    <mergeCell ref="CA9:CA10"/>
    <mergeCell ref="CE14:CE15"/>
    <mergeCell ref="CF14:CF15"/>
    <mergeCell ref="CG14:CG15"/>
    <mergeCell ref="CD59:CE62"/>
    <mergeCell ref="CF59:CG62"/>
    <mergeCell ref="CG9:CG10"/>
    <mergeCell ref="CD49:CE52"/>
    <mergeCell ref="CF49:CG52"/>
    <mergeCell ref="CE9:CE10"/>
    <mergeCell ref="CF9:CF10"/>
    <mergeCell ref="CJ4:CJ5"/>
    <mergeCell ref="CV7:CV8"/>
    <mergeCell ref="CW7:CW8"/>
    <mergeCell ref="BO4:BO5"/>
    <mergeCell ref="BP4:BP5"/>
    <mergeCell ref="BQ4:BQ5"/>
    <mergeCell ref="BR4:BR5"/>
    <mergeCell ref="CD4:CD5"/>
    <mergeCell ref="BS4:BS5"/>
    <mergeCell ref="BT4:BT5"/>
    <mergeCell ref="CK4:CK5"/>
    <mergeCell ref="BX4:BX5"/>
    <mergeCell ref="CE4:CE5"/>
    <mergeCell ref="CF4:CF5"/>
    <mergeCell ref="CG4:CG5"/>
    <mergeCell ref="CH4:CH5"/>
    <mergeCell ref="CI4:CI5"/>
    <mergeCell ref="BY4:BY5"/>
    <mergeCell ref="BZ4:BZ5"/>
    <mergeCell ref="CA4:CA5"/>
    <mergeCell ref="CB4:CB5"/>
    <mergeCell ref="CC4:CC5"/>
    <mergeCell ref="CM7:CM8"/>
    <mergeCell ref="CN7:CN8"/>
    <mergeCell ref="BU4:BU5"/>
    <mergeCell ref="BV4:BV5"/>
    <mergeCell ref="BW4:BW5"/>
    <mergeCell ref="BL4:BL5"/>
    <mergeCell ref="BH4:BH5"/>
    <mergeCell ref="BI4:BI5"/>
    <mergeCell ref="BJ4:BJ5"/>
    <mergeCell ref="BM4:BM5"/>
    <mergeCell ref="BN4:BN5"/>
    <mergeCell ref="BD4:BD5"/>
    <mergeCell ref="BE4:BE5"/>
    <mergeCell ref="BF4:BF5"/>
    <mergeCell ref="BG4:BG5"/>
    <mergeCell ref="BK4:BK5"/>
    <mergeCell ref="BK59:BL62"/>
    <mergeCell ref="AJ50:AJ51"/>
    <mergeCell ref="AK50:AK51"/>
    <mergeCell ref="AL50:AL51"/>
    <mergeCell ref="AW7:AW8"/>
    <mergeCell ref="AX7:AX8"/>
    <mergeCell ref="AY7:AY8"/>
    <mergeCell ref="AZ7:AZ8"/>
    <mergeCell ref="BA7:BA8"/>
    <mergeCell ref="BB7:BB8"/>
    <mergeCell ref="BD7:BD8"/>
    <mergeCell ref="BE7:BE8"/>
    <mergeCell ref="BA10:BO13"/>
    <mergeCell ref="BI59:BJ62"/>
    <mergeCell ref="BF7:BF8"/>
    <mergeCell ref="BG7:BG8"/>
    <mergeCell ref="BH7:BH8"/>
    <mergeCell ref="BB42:BH43"/>
    <mergeCell ref="J66:K67"/>
    <mergeCell ref="BC59:BD62"/>
    <mergeCell ref="BE59:BF62"/>
    <mergeCell ref="BG59:BH62"/>
    <mergeCell ref="M65:N69"/>
    <mergeCell ref="O65:P69"/>
    <mergeCell ref="Q65:R69"/>
    <mergeCell ref="S65:T69"/>
    <mergeCell ref="U65:V69"/>
    <mergeCell ref="W65:X69"/>
    <mergeCell ref="Y65:Z69"/>
    <mergeCell ref="AD69:AE74"/>
    <mergeCell ref="AW73:AW74"/>
    <mergeCell ref="AO68:AS69"/>
    <mergeCell ref="AA65:AB69"/>
    <mergeCell ref="R50:R51"/>
    <mergeCell ref="CL63:CS66"/>
    <mergeCell ref="CT59:CU63"/>
    <mergeCell ref="BC7:BC8"/>
    <mergeCell ref="CI63:CK65"/>
    <mergeCell ref="CJ59:CK62"/>
    <mergeCell ref="CH59:CI62"/>
    <mergeCell ref="BT9:BT10"/>
    <mergeCell ref="CB59:CC62"/>
    <mergeCell ref="BT59:BU62"/>
    <mergeCell ref="BV59:BW62"/>
    <mergeCell ref="BX59:BY62"/>
    <mergeCell ref="BZ59:CA62"/>
    <mergeCell ref="BM24:BS25"/>
    <mergeCell ref="CE35:CG36"/>
    <mergeCell ref="BT49:BU52"/>
    <mergeCell ref="BV49:BW52"/>
    <mergeCell ref="BX49:BY52"/>
    <mergeCell ref="CB49:CC52"/>
    <mergeCell ref="BW24:BZ25"/>
    <mergeCell ref="BR49:BS52"/>
    <mergeCell ref="BZ9:BZ10"/>
    <mergeCell ref="CB9:CB10"/>
    <mergeCell ref="CC9:CC10"/>
    <mergeCell ref="DJ7:DM9"/>
    <mergeCell ref="CP7:CP8"/>
    <mergeCell ref="CQ7:CQ8"/>
    <mergeCell ref="CR7:CR8"/>
    <mergeCell ref="CS7:CS8"/>
    <mergeCell ref="CT7:CT8"/>
    <mergeCell ref="CU7:CU8"/>
    <mergeCell ref="CO7:CO8"/>
    <mergeCell ref="CD9:CD10"/>
    <mergeCell ref="CY7:CY8"/>
    <mergeCell ref="CZ7:CZ8"/>
    <mergeCell ref="DA7:DA8"/>
    <mergeCell ref="DC7:DC8"/>
    <mergeCell ref="DD7:DD8"/>
    <mergeCell ref="CX7:CX8"/>
    <mergeCell ref="DB7:DB8"/>
    <mergeCell ref="CH9:CH10"/>
    <mergeCell ref="CI9:CI10"/>
    <mergeCell ref="U17:W18"/>
    <mergeCell ref="T42:AA43"/>
    <mergeCell ref="AS43:AV44"/>
    <mergeCell ref="AV35:AZ36"/>
    <mergeCell ref="AD39:AI40"/>
    <mergeCell ref="AD24:AI25"/>
    <mergeCell ref="T22:Y24"/>
    <mergeCell ref="BV9:BV10"/>
    <mergeCell ref="BR9:BR10"/>
    <mergeCell ref="BS9:BS10"/>
    <mergeCell ref="BW9:BW10"/>
    <mergeCell ref="BX9:BX10"/>
    <mergeCell ref="BY9:BY10"/>
    <mergeCell ref="BU9:BU10"/>
    <mergeCell ref="BR14:BR15"/>
    <mergeCell ref="BS14:BS15"/>
    <mergeCell ref="BT14:BT15"/>
    <mergeCell ref="BU14:BU15"/>
    <mergeCell ref="BV14:BV15"/>
    <mergeCell ref="BW14:BW15"/>
    <mergeCell ref="BX14:BX15"/>
    <mergeCell ref="DS66:DS67"/>
    <mergeCell ref="DT66:DT67"/>
    <mergeCell ref="D14:J15"/>
    <mergeCell ref="E36:H37"/>
    <mergeCell ref="CD21:CI22"/>
    <mergeCell ref="CD26:CJ27"/>
    <mergeCell ref="CD37:CG38"/>
    <mergeCell ref="BN15:BP15"/>
    <mergeCell ref="T19:Y20"/>
    <mergeCell ref="BG15:BI15"/>
    <mergeCell ref="D30:H31"/>
    <mergeCell ref="BZ14:BZ15"/>
    <mergeCell ref="CA14:CA15"/>
    <mergeCell ref="CV44:DC45"/>
    <mergeCell ref="CW26:DD27"/>
    <mergeCell ref="CY32:DB33"/>
    <mergeCell ref="CY38:DC39"/>
    <mergeCell ref="CX19:DE20"/>
    <mergeCell ref="CV59:CW63"/>
    <mergeCell ref="DF59:DG63"/>
    <mergeCell ref="CX59:CY63"/>
    <mergeCell ref="CZ59:DA63"/>
    <mergeCell ref="CO34:CQ35"/>
    <mergeCell ref="BW40:CA41"/>
  </mergeCells>
  <phoneticPr fontId="2"/>
  <pageMargins left="0.35433070866141736" right="0.23622047244094491" top="1.299212598425197" bottom="0.47244094488188981" header="0.82677165354330717" footer="0.31496062992125984"/>
  <pageSetup paperSize="9" scale="65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4" sqref="T4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</sheetPr>
  <dimension ref="A1:N62"/>
  <sheetViews>
    <sheetView showGridLines="0" view="pageBreakPreview" zoomScaleNormal="100" zoomScaleSheetLayoutView="100" workbookViewId="0">
      <pane ySplit="8" topLeftCell="A57" activePane="bottomLeft" state="frozen"/>
      <selection activeCell="D18" sqref="D18"/>
      <selection pane="bottomLeft" activeCell="A60" sqref="A60"/>
    </sheetView>
  </sheetViews>
  <sheetFormatPr defaultRowHeight="13.5" x14ac:dyDescent="0.15"/>
  <cols>
    <col min="1" max="1" width="1.125" style="126" customWidth="1"/>
    <col min="2" max="2" width="8.125" style="126" customWidth="1"/>
    <col min="3" max="3" width="10.25" style="126" customWidth="1"/>
    <col min="4" max="4" width="8.5" style="126" customWidth="1"/>
    <col min="5" max="5" width="8.375" style="126" customWidth="1"/>
    <col min="6" max="6" width="9.375" style="126" customWidth="1"/>
    <col min="7" max="8" width="8.375" style="126" customWidth="1"/>
    <col min="9" max="9" width="8.25" style="126" customWidth="1"/>
    <col min="10" max="11" width="8.375" style="126" customWidth="1"/>
    <col min="12" max="12" width="8.25" style="126" customWidth="1"/>
    <col min="13" max="14" width="9" style="126"/>
    <col min="15" max="15" width="4.875" style="126" customWidth="1"/>
    <col min="16" max="16" width="9" style="126"/>
    <col min="17" max="17" width="8.25" style="126" customWidth="1"/>
    <col min="18" max="18" width="9" style="126"/>
    <col min="19" max="19" width="9.375" style="126" customWidth="1"/>
    <col min="20" max="27" width="9" style="126"/>
    <col min="28" max="28" width="10.25" style="126" customWidth="1"/>
    <col min="29" max="16384" width="9" style="126"/>
  </cols>
  <sheetData>
    <row r="1" spans="1:12" ht="24.95" customHeight="1" x14ac:dyDescent="0.15">
      <c r="A1" s="280"/>
    </row>
    <row r="2" spans="1:12" ht="24.95" customHeight="1" x14ac:dyDescent="0.15">
      <c r="A2" s="280"/>
    </row>
    <row r="3" spans="1:12" ht="20.25" customHeight="1" x14ac:dyDescent="0.2">
      <c r="A3" s="280"/>
      <c r="B3" s="279" t="s">
        <v>7</v>
      </c>
      <c r="C3" s="279"/>
      <c r="G3" s="280"/>
      <c r="H3" s="280"/>
      <c r="I3" s="280"/>
      <c r="J3" s="280"/>
      <c r="K3" s="280"/>
      <c r="L3" s="280"/>
    </row>
    <row r="4" spans="1:12" ht="12" customHeight="1" x14ac:dyDescent="0.2">
      <c r="A4" s="280"/>
      <c r="B4" s="279"/>
      <c r="C4" s="279"/>
      <c r="G4" s="280"/>
      <c r="H4" s="280"/>
      <c r="I4" s="280"/>
      <c r="J4" s="280"/>
      <c r="K4" s="280"/>
      <c r="L4" s="280"/>
    </row>
    <row r="5" spans="1:12" ht="18" customHeight="1" x14ac:dyDescent="0.2">
      <c r="A5" s="280"/>
      <c r="B5" s="280"/>
      <c r="C5" s="280"/>
      <c r="D5" s="279" t="s">
        <v>244</v>
      </c>
      <c r="E5" s="280"/>
      <c r="F5" s="280"/>
      <c r="G5" s="280"/>
      <c r="H5" s="280"/>
      <c r="I5" s="280"/>
      <c r="J5" s="280"/>
      <c r="K5" s="280"/>
      <c r="L5" s="435" t="s">
        <v>35</v>
      </c>
    </row>
    <row r="6" spans="1:12" ht="12" customHeight="1" x14ac:dyDescent="0.15">
      <c r="A6" s="280"/>
      <c r="B6" s="280"/>
      <c r="C6" s="280"/>
      <c r="D6" s="280"/>
      <c r="E6" s="280"/>
      <c r="F6" s="280"/>
    </row>
    <row r="7" spans="1:12" ht="30" customHeight="1" x14ac:dyDescent="0.15">
      <c r="A7" s="345"/>
      <c r="B7" s="1316" t="s">
        <v>223</v>
      </c>
      <c r="C7" s="1291" t="s">
        <v>335</v>
      </c>
      <c r="D7" s="1314" t="s">
        <v>222</v>
      </c>
      <c r="E7" s="1315"/>
      <c r="F7" s="1315"/>
      <c r="G7" s="1315"/>
      <c r="H7" s="1315"/>
      <c r="I7" s="1315"/>
      <c r="J7" s="1315"/>
      <c r="K7" s="1312" t="s">
        <v>336</v>
      </c>
      <c r="L7" s="1313"/>
    </row>
    <row r="8" spans="1:12" ht="30" customHeight="1" x14ac:dyDescent="0.15">
      <c r="A8" s="345"/>
      <c r="B8" s="1317"/>
      <c r="C8" s="1318"/>
      <c r="D8" s="445" t="s">
        <v>45</v>
      </c>
      <c r="E8" s="444" t="s">
        <v>46</v>
      </c>
      <c r="F8" s="444" t="s">
        <v>47</v>
      </c>
      <c r="G8" s="444" t="s">
        <v>48</v>
      </c>
      <c r="H8" s="444" t="s">
        <v>49</v>
      </c>
      <c r="I8" s="444" t="s">
        <v>50</v>
      </c>
      <c r="J8" s="444" t="s">
        <v>37</v>
      </c>
      <c r="K8" s="444" t="s">
        <v>51</v>
      </c>
      <c r="L8" s="447" t="s">
        <v>26</v>
      </c>
    </row>
    <row r="9" spans="1:12" ht="25.5" hidden="1" customHeight="1" x14ac:dyDescent="0.15">
      <c r="A9" s="345"/>
      <c r="B9" s="1309" t="s">
        <v>511</v>
      </c>
      <c r="C9" s="358"/>
      <c r="D9" s="359"/>
      <c r="E9" s="359"/>
      <c r="F9" s="359"/>
      <c r="G9" s="359"/>
      <c r="H9" s="359"/>
      <c r="I9" s="359"/>
      <c r="J9" s="359"/>
      <c r="K9" s="359"/>
      <c r="L9" s="360"/>
    </row>
    <row r="10" spans="1:12" ht="15.75" hidden="1" customHeight="1" x14ac:dyDescent="0.15">
      <c r="A10" s="345"/>
      <c r="B10" s="1310"/>
      <c r="C10" s="361">
        <f>SUM(D10:L10)</f>
        <v>16211</v>
      </c>
      <c r="D10" s="786">
        <v>5917</v>
      </c>
      <c r="E10" s="787">
        <v>3607</v>
      </c>
      <c r="F10" s="787">
        <v>1272</v>
      </c>
      <c r="G10" s="787">
        <v>2617</v>
      </c>
      <c r="H10" s="787">
        <v>809</v>
      </c>
      <c r="I10" s="787">
        <v>488</v>
      </c>
      <c r="J10" s="787">
        <v>877</v>
      </c>
      <c r="K10" s="787">
        <v>379</v>
      </c>
      <c r="L10" s="788">
        <v>245</v>
      </c>
    </row>
    <row r="11" spans="1:12" ht="24" hidden="1" customHeight="1" x14ac:dyDescent="0.15">
      <c r="A11" s="345"/>
      <c r="B11" s="1311"/>
      <c r="C11" s="362"/>
      <c r="D11" s="363"/>
      <c r="E11" s="364"/>
      <c r="F11" s="364"/>
      <c r="G11" s="364"/>
      <c r="H11" s="364"/>
      <c r="I11" s="364"/>
      <c r="J11" s="364"/>
      <c r="K11" s="364"/>
      <c r="L11" s="365"/>
    </row>
    <row r="12" spans="1:12" ht="12" customHeight="1" x14ac:dyDescent="0.15">
      <c r="A12" s="345"/>
      <c r="B12" s="1309" t="s">
        <v>477</v>
      </c>
      <c r="C12" s="358"/>
      <c r="D12" s="359">
        <f>RANK(D13,$D13:$L13,0)</f>
        <v>1</v>
      </c>
      <c r="E12" s="359">
        <f t="shared" ref="E12:L12" si="0">RANK(E13,$D13:$L13,0)</f>
        <v>2</v>
      </c>
      <c r="F12" s="359">
        <f t="shared" si="0"/>
        <v>4</v>
      </c>
      <c r="G12" s="359">
        <f t="shared" si="0"/>
        <v>3</v>
      </c>
      <c r="H12" s="359">
        <f t="shared" si="0"/>
        <v>6</v>
      </c>
      <c r="I12" s="359">
        <f t="shared" si="0"/>
        <v>7</v>
      </c>
      <c r="J12" s="359">
        <f t="shared" si="0"/>
        <v>5</v>
      </c>
      <c r="K12" s="359">
        <f t="shared" si="0"/>
        <v>8</v>
      </c>
      <c r="L12" s="360">
        <f t="shared" si="0"/>
        <v>9</v>
      </c>
    </row>
    <row r="13" spans="1:12" ht="18" customHeight="1" x14ac:dyDescent="0.15">
      <c r="A13" s="345"/>
      <c r="B13" s="1310"/>
      <c r="C13" s="361">
        <f>SUM(D13:L13)</f>
        <v>17240</v>
      </c>
      <c r="D13" s="786">
        <v>6201</v>
      </c>
      <c r="E13" s="787">
        <v>3579</v>
      </c>
      <c r="F13" s="787">
        <v>1322</v>
      </c>
      <c r="G13" s="787">
        <v>2291</v>
      </c>
      <c r="H13" s="787">
        <v>1103</v>
      </c>
      <c r="I13" s="787">
        <v>882</v>
      </c>
      <c r="J13" s="787">
        <v>1266</v>
      </c>
      <c r="K13" s="787">
        <v>420</v>
      </c>
      <c r="L13" s="788">
        <v>176</v>
      </c>
    </row>
    <row r="14" spans="1:12" ht="15" customHeight="1" x14ac:dyDescent="0.15">
      <c r="A14" s="345"/>
      <c r="B14" s="1311"/>
      <c r="C14" s="362">
        <f>IF(C10 = 0, 0, -(C13/C10*100))</f>
        <v>-106.34754179260995</v>
      </c>
      <c r="D14" s="363">
        <f>IF(D10 = 0, 0, -(D13/D10*100))</f>
        <v>-104.79972959269901</v>
      </c>
      <c r="E14" s="364">
        <f>IF(E10= 0, 0, -(E13/E10*100))</f>
        <v>-99.223731632935966</v>
      </c>
      <c r="F14" s="364">
        <f t="shared" ref="F14:L14" si="1">IF(F10 = 0, 0, -(F13/F10*100))</f>
        <v>-103.93081761006289</v>
      </c>
      <c r="G14" s="364">
        <f t="shared" si="1"/>
        <v>-87.542988154375237</v>
      </c>
      <c r="H14" s="364">
        <f t="shared" si="1"/>
        <v>-136.34116192830655</v>
      </c>
      <c r="I14" s="364">
        <f t="shared" si="1"/>
        <v>-180.73770491803279</v>
      </c>
      <c r="J14" s="364">
        <f t="shared" si="1"/>
        <v>-144.3557582668187</v>
      </c>
      <c r="K14" s="364">
        <f t="shared" si="1"/>
        <v>-110.8179419525066</v>
      </c>
      <c r="L14" s="365">
        <f t="shared" si="1"/>
        <v>-71.836734693877546</v>
      </c>
    </row>
    <row r="15" spans="1:12" ht="12" customHeight="1" x14ac:dyDescent="0.15">
      <c r="A15" s="345"/>
      <c r="B15" s="1309" t="s">
        <v>476</v>
      </c>
      <c r="C15" s="358"/>
      <c r="D15" s="359">
        <f>RANK(D16,$D16:$L16,0)</f>
        <v>1</v>
      </c>
      <c r="E15" s="359">
        <f t="shared" ref="E15:L15" si="2">RANK(E16,$D16:$L16,0)</f>
        <v>2</v>
      </c>
      <c r="F15" s="359">
        <f t="shared" si="2"/>
        <v>5</v>
      </c>
      <c r="G15" s="359">
        <f t="shared" si="2"/>
        <v>3</v>
      </c>
      <c r="H15" s="359">
        <f t="shared" si="2"/>
        <v>6</v>
      </c>
      <c r="I15" s="359">
        <f t="shared" si="2"/>
        <v>4</v>
      </c>
      <c r="J15" s="359">
        <f t="shared" si="2"/>
        <v>7</v>
      </c>
      <c r="K15" s="359">
        <f t="shared" si="2"/>
        <v>8</v>
      </c>
      <c r="L15" s="360">
        <f t="shared" si="2"/>
        <v>9</v>
      </c>
    </row>
    <row r="16" spans="1:12" ht="18" customHeight="1" x14ac:dyDescent="0.15">
      <c r="A16" s="345"/>
      <c r="B16" s="1310"/>
      <c r="C16" s="361">
        <f>SUM(D16:L16)</f>
        <v>16774</v>
      </c>
      <c r="D16" s="786">
        <v>5087</v>
      </c>
      <c r="E16" s="787">
        <v>3403</v>
      </c>
      <c r="F16" s="787">
        <v>1348</v>
      </c>
      <c r="G16" s="787">
        <v>1826</v>
      </c>
      <c r="H16" s="787">
        <v>1309</v>
      </c>
      <c r="I16" s="787">
        <v>1801</v>
      </c>
      <c r="J16" s="787">
        <v>1227</v>
      </c>
      <c r="K16" s="787">
        <v>533</v>
      </c>
      <c r="L16" s="788">
        <v>240</v>
      </c>
    </row>
    <row r="17" spans="1:12" ht="15" customHeight="1" x14ac:dyDescent="0.15">
      <c r="A17" s="345"/>
      <c r="B17" s="1311"/>
      <c r="C17" s="362">
        <f>IF(C13 = 0, 0, -(C16/C13*100))</f>
        <v>-97.296983758700691</v>
      </c>
      <c r="D17" s="363">
        <f>IF(D13 = 0, 0, -(D16/D13*100))</f>
        <v>-82.035155620061289</v>
      </c>
      <c r="E17" s="364">
        <f>IF(E13= 0, 0, -(E16/E13*100))</f>
        <v>-95.082425258452091</v>
      </c>
      <c r="F17" s="364">
        <f t="shared" ref="F17:L17" si="3">IF(F13 = 0, 0, -(F16/F13*100))</f>
        <v>-101.96671709531013</v>
      </c>
      <c r="G17" s="364">
        <f t="shared" si="3"/>
        <v>-79.703186381492799</v>
      </c>
      <c r="H17" s="364">
        <f t="shared" si="3"/>
        <v>-118.67633726201269</v>
      </c>
      <c r="I17" s="364">
        <f t="shared" si="3"/>
        <v>-204.19501133786846</v>
      </c>
      <c r="J17" s="364">
        <f t="shared" si="3"/>
        <v>-96.919431279620852</v>
      </c>
      <c r="K17" s="364">
        <f t="shared" si="3"/>
        <v>-126.9047619047619</v>
      </c>
      <c r="L17" s="365">
        <f t="shared" si="3"/>
        <v>-136.36363636363635</v>
      </c>
    </row>
    <row r="18" spans="1:12" ht="12" customHeight="1" x14ac:dyDescent="0.15">
      <c r="A18" s="345"/>
      <c r="B18" s="1309" t="s">
        <v>475</v>
      </c>
      <c r="C18" s="358"/>
      <c r="D18" s="359">
        <f>RANK(D19,$D19:$L19,0)</f>
        <v>1</v>
      </c>
      <c r="E18" s="359">
        <f t="shared" ref="E18:L18" si="4">RANK(E19,$D19:$L19,0)</f>
        <v>2</v>
      </c>
      <c r="F18" s="359">
        <f t="shared" si="4"/>
        <v>6</v>
      </c>
      <c r="G18" s="359">
        <f t="shared" si="4"/>
        <v>5</v>
      </c>
      <c r="H18" s="359">
        <f t="shared" si="4"/>
        <v>4</v>
      </c>
      <c r="I18" s="359">
        <f t="shared" si="4"/>
        <v>3</v>
      </c>
      <c r="J18" s="359">
        <f t="shared" si="4"/>
        <v>7</v>
      </c>
      <c r="K18" s="359">
        <f t="shared" si="4"/>
        <v>8</v>
      </c>
      <c r="L18" s="360">
        <f t="shared" si="4"/>
        <v>9</v>
      </c>
    </row>
    <row r="19" spans="1:12" ht="18" customHeight="1" x14ac:dyDescent="0.15">
      <c r="A19" s="345"/>
      <c r="B19" s="1310"/>
      <c r="C19" s="361">
        <f>SUM(D19:L19)</f>
        <v>17554</v>
      </c>
      <c r="D19" s="786">
        <v>5278</v>
      </c>
      <c r="E19" s="787">
        <v>3243</v>
      </c>
      <c r="F19" s="787">
        <v>1665</v>
      </c>
      <c r="G19" s="787">
        <v>1666</v>
      </c>
      <c r="H19" s="787">
        <v>1775</v>
      </c>
      <c r="I19" s="787">
        <v>1931</v>
      </c>
      <c r="J19" s="787">
        <v>1025</v>
      </c>
      <c r="K19" s="787">
        <v>604</v>
      </c>
      <c r="L19" s="788">
        <v>367</v>
      </c>
    </row>
    <row r="20" spans="1:12" ht="15" customHeight="1" x14ac:dyDescent="0.15">
      <c r="A20" s="345"/>
      <c r="B20" s="1311"/>
      <c r="C20" s="362">
        <f>IF(C16 = 0, 0, -(C19/C16*100))</f>
        <v>-104.65005365446525</v>
      </c>
      <c r="D20" s="363">
        <f>IF(D16 = 0, 0, -(D19/D16*100))</f>
        <v>-103.75466876351484</v>
      </c>
      <c r="E20" s="364">
        <f>IF(E16= 0, 0, -(E19/E16*100))</f>
        <v>-95.298266235674404</v>
      </c>
      <c r="F20" s="364">
        <f t="shared" ref="F20:L20" si="5">IF(F16 = 0, 0, -(F19/F16*100))</f>
        <v>-123.51632047477746</v>
      </c>
      <c r="G20" s="364">
        <f t="shared" si="5"/>
        <v>-91.237677984665936</v>
      </c>
      <c r="H20" s="364">
        <f t="shared" si="5"/>
        <v>-135.59969442322384</v>
      </c>
      <c r="I20" s="364">
        <f t="shared" si="5"/>
        <v>-107.21821210438645</v>
      </c>
      <c r="J20" s="364">
        <f t="shared" si="5"/>
        <v>-83.537082314588432</v>
      </c>
      <c r="K20" s="364">
        <f t="shared" si="5"/>
        <v>-113.32082551594746</v>
      </c>
      <c r="L20" s="365">
        <f t="shared" si="5"/>
        <v>-152.91666666666666</v>
      </c>
    </row>
    <row r="21" spans="1:12" ht="12" customHeight="1" x14ac:dyDescent="0.15">
      <c r="A21" s="345"/>
      <c r="B21" s="1309" t="s">
        <v>474</v>
      </c>
      <c r="C21" s="358"/>
      <c r="D21" s="359">
        <f>RANK(D22,$D22:$L22,0)</f>
        <v>1</v>
      </c>
      <c r="E21" s="359">
        <f t="shared" ref="E21:L21" si="6">RANK(E22,$D22:$L22,0)</f>
        <v>2</v>
      </c>
      <c r="F21" s="359">
        <f t="shared" si="6"/>
        <v>3</v>
      </c>
      <c r="G21" s="359">
        <f t="shared" si="6"/>
        <v>7</v>
      </c>
      <c r="H21" s="359">
        <f t="shared" si="6"/>
        <v>6</v>
      </c>
      <c r="I21" s="359">
        <f t="shared" si="6"/>
        <v>5</v>
      </c>
      <c r="J21" s="359">
        <f t="shared" si="6"/>
        <v>4</v>
      </c>
      <c r="K21" s="359">
        <f t="shared" si="6"/>
        <v>8</v>
      </c>
      <c r="L21" s="360">
        <f t="shared" si="6"/>
        <v>9</v>
      </c>
    </row>
    <row r="22" spans="1:12" ht="18" customHeight="1" x14ac:dyDescent="0.15">
      <c r="A22" s="345"/>
      <c r="B22" s="1310"/>
      <c r="C22" s="361">
        <f>SUM(D22:L22)</f>
        <v>18626</v>
      </c>
      <c r="D22" s="786">
        <v>5461</v>
      </c>
      <c r="E22" s="787">
        <v>3633</v>
      </c>
      <c r="F22" s="787">
        <v>1764</v>
      </c>
      <c r="G22" s="787">
        <v>1550</v>
      </c>
      <c r="H22" s="787">
        <v>1633</v>
      </c>
      <c r="I22" s="787">
        <v>1659</v>
      </c>
      <c r="J22" s="787">
        <v>1748</v>
      </c>
      <c r="K22" s="787">
        <v>662</v>
      </c>
      <c r="L22" s="788">
        <v>516</v>
      </c>
    </row>
    <row r="23" spans="1:12" ht="15" customHeight="1" x14ac:dyDescent="0.15">
      <c r="A23" s="345"/>
      <c r="B23" s="1311"/>
      <c r="C23" s="362">
        <f>IF(C19 = 0, 0, -(C22/C19*100))</f>
        <v>-106.10687022900764</v>
      </c>
      <c r="D23" s="363">
        <f>IF(D19 = 0, 0, -(D22/D19*100))</f>
        <v>-103.46722243273967</v>
      </c>
      <c r="E23" s="364">
        <f>IF(E19= 0, 0, -(E22/E19*100))</f>
        <v>-112.0259019426457</v>
      </c>
      <c r="F23" s="364">
        <f t="shared" ref="F23:L23" si="7">IF(F19 = 0, 0, -(F22/F19*100))</f>
        <v>-105.94594594594595</v>
      </c>
      <c r="G23" s="364">
        <f t="shared" si="7"/>
        <v>-93.037214885954384</v>
      </c>
      <c r="H23" s="364">
        <f t="shared" si="7"/>
        <v>-92</v>
      </c>
      <c r="I23" s="364">
        <f t="shared" si="7"/>
        <v>-85.914034179181769</v>
      </c>
      <c r="J23" s="364">
        <f t="shared" si="7"/>
        <v>-170.53658536585365</v>
      </c>
      <c r="K23" s="364">
        <f t="shared" si="7"/>
        <v>-109.60264900662251</v>
      </c>
      <c r="L23" s="365">
        <f t="shared" si="7"/>
        <v>-140.59945504087196</v>
      </c>
    </row>
    <row r="24" spans="1:12" ht="12" customHeight="1" x14ac:dyDescent="0.15">
      <c r="A24" s="345"/>
      <c r="B24" s="1309" t="s">
        <v>473</v>
      </c>
      <c r="C24" s="358"/>
      <c r="D24" s="359">
        <f>RANK(D25,$D25:$L25,0)</f>
        <v>1</v>
      </c>
      <c r="E24" s="359">
        <f t="shared" ref="E24:L24" si="8">RANK(E25,$D25:$L25,0)</f>
        <v>2</v>
      </c>
      <c r="F24" s="359">
        <f t="shared" si="8"/>
        <v>5</v>
      </c>
      <c r="G24" s="359">
        <f t="shared" si="8"/>
        <v>7</v>
      </c>
      <c r="H24" s="359">
        <f t="shared" si="8"/>
        <v>4</v>
      </c>
      <c r="I24" s="359">
        <f t="shared" si="8"/>
        <v>6</v>
      </c>
      <c r="J24" s="359">
        <f t="shared" si="8"/>
        <v>3</v>
      </c>
      <c r="K24" s="359">
        <f t="shared" si="8"/>
        <v>8</v>
      </c>
      <c r="L24" s="360">
        <f t="shared" si="8"/>
        <v>9</v>
      </c>
    </row>
    <row r="25" spans="1:12" ht="18" customHeight="1" x14ac:dyDescent="0.15">
      <c r="A25" s="345"/>
      <c r="B25" s="1310"/>
      <c r="C25" s="361">
        <f>SUM(D25:L25)</f>
        <v>20479</v>
      </c>
      <c r="D25" s="786">
        <v>5450</v>
      </c>
      <c r="E25" s="787">
        <v>4668</v>
      </c>
      <c r="F25" s="787">
        <v>1898</v>
      </c>
      <c r="G25" s="787">
        <v>1375</v>
      </c>
      <c r="H25" s="787">
        <v>1960</v>
      </c>
      <c r="I25" s="787">
        <v>1712</v>
      </c>
      <c r="J25" s="787">
        <v>1996</v>
      </c>
      <c r="K25" s="787">
        <v>811</v>
      </c>
      <c r="L25" s="788">
        <v>609</v>
      </c>
    </row>
    <row r="26" spans="1:12" ht="15" customHeight="1" x14ac:dyDescent="0.15">
      <c r="A26" s="345"/>
      <c r="B26" s="1311"/>
      <c r="C26" s="362">
        <f>IF(C22 = 0, 0, -(C25/C22*100))</f>
        <v>-109.94845914313325</v>
      </c>
      <c r="D26" s="363">
        <f>IF(D22 = 0, 0, -(D25/D22*100))</f>
        <v>-99.798571690166639</v>
      </c>
      <c r="E26" s="364">
        <f>IF(E22= 0, 0, -(E25/E22*100))</f>
        <v>-128.48885218827414</v>
      </c>
      <c r="F26" s="364">
        <f t="shared" ref="F26:L26" si="9">IF(F22 = 0, 0, -(F25/F22*100))</f>
        <v>-107.59637188208617</v>
      </c>
      <c r="G26" s="364">
        <f t="shared" si="9"/>
        <v>-88.709677419354833</v>
      </c>
      <c r="H26" s="364">
        <f t="shared" si="9"/>
        <v>-120.02449479485608</v>
      </c>
      <c r="I26" s="364">
        <f t="shared" si="9"/>
        <v>-103.19469559975889</v>
      </c>
      <c r="J26" s="364">
        <f t="shared" si="9"/>
        <v>-114.18764302059496</v>
      </c>
      <c r="K26" s="364">
        <f t="shared" si="9"/>
        <v>-122.50755287009063</v>
      </c>
      <c r="L26" s="365">
        <f t="shared" si="9"/>
        <v>-118.0232558139535</v>
      </c>
    </row>
    <row r="27" spans="1:12" ht="12" customHeight="1" x14ac:dyDescent="0.15">
      <c r="A27" s="345"/>
      <c r="B27" s="1309" t="s">
        <v>472</v>
      </c>
      <c r="C27" s="358"/>
      <c r="D27" s="359">
        <f>RANK(D28,$D28:$L28,0)</f>
        <v>1</v>
      </c>
      <c r="E27" s="359">
        <f t="shared" ref="E27:L27" si="10">RANK(E28,$D28:$L28,0)</f>
        <v>2</v>
      </c>
      <c r="F27" s="359">
        <f t="shared" si="10"/>
        <v>5</v>
      </c>
      <c r="G27" s="359">
        <f t="shared" si="10"/>
        <v>7</v>
      </c>
      <c r="H27" s="359">
        <f t="shared" si="10"/>
        <v>4</v>
      </c>
      <c r="I27" s="359">
        <f t="shared" si="10"/>
        <v>3</v>
      </c>
      <c r="J27" s="359">
        <f t="shared" si="10"/>
        <v>6</v>
      </c>
      <c r="K27" s="359">
        <f t="shared" si="10"/>
        <v>9</v>
      </c>
      <c r="L27" s="360">
        <f t="shared" si="10"/>
        <v>8</v>
      </c>
    </row>
    <row r="28" spans="1:12" ht="18" customHeight="1" x14ac:dyDescent="0.15">
      <c r="A28" s="345"/>
      <c r="B28" s="1310"/>
      <c r="C28" s="361">
        <f>SUM(D28:L28)</f>
        <v>21781</v>
      </c>
      <c r="D28" s="786">
        <v>5178</v>
      </c>
      <c r="E28" s="787">
        <v>4541</v>
      </c>
      <c r="F28" s="787">
        <v>1817</v>
      </c>
      <c r="G28" s="787">
        <v>1655</v>
      </c>
      <c r="H28" s="787">
        <v>2368</v>
      </c>
      <c r="I28" s="787">
        <v>2416</v>
      </c>
      <c r="J28" s="787">
        <v>1775</v>
      </c>
      <c r="K28" s="787">
        <v>765</v>
      </c>
      <c r="L28" s="788">
        <v>1266</v>
      </c>
    </row>
    <row r="29" spans="1:12" ht="15" customHeight="1" x14ac:dyDescent="0.15">
      <c r="A29" s="345"/>
      <c r="B29" s="1311"/>
      <c r="C29" s="362">
        <f>IF(C25 = 0, 0, -(C28/C25*100))</f>
        <v>-106.357732311148</v>
      </c>
      <c r="D29" s="363">
        <f>IF(D25 = 0, 0, -(D28/D25*100))</f>
        <v>-95.0091743119266</v>
      </c>
      <c r="E29" s="364">
        <f>IF(E25= 0, 0, -(E28/E25*100))</f>
        <v>-97.279348757497857</v>
      </c>
      <c r="F29" s="364">
        <f t="shared" ref="F29:L29" si="11">IF(F25 = 0, 0, -(F28/F25*100))</f>
        <v>-95.732349841938884</v>
      </c>
      <c r="G29" s="364">
        <f t="shared" si="11"/>
        <v>-120.36363636363636</v>
      </c>
      <c r="H29" s="364">
        <f t="shared" si="11"/>
        <v>-120.81632653061224</v>
      </c>
      <c r="I29" s="364">
        <f t="shared" si="11"/>
        <v>-141.12149532710282</v>
      </c>
      <c r="J29" s="364">
        <f t="shared" si="11"/>
        <v>-88.927855711422836</v>
      </c>
      <c r="K29" s="364">
        <f t="shared" si="11"/>
        <v>-94.327990135635019</v>
      </c>
      <c r="L29" s="365">
        <f t="shared" si="11"/>
        <v>-207.88177339901478</v>
      </c>
    </row>
    <row r="30" spans="1:12" ht="12" customHeight="1" x14ac:dyDescent="0.15">
      <c r="A30" s="345"/>
      <c r="B30" s="1309" t="s">
        <v>471</v>
      </c>
      <c r="C30" s="358"/>
      <c r="D30" s="359">
        <f>RANK(D31,$D31:$L31,0)</f>
        <v>1</v>
      </c>
      <c r="E30" s="359">
        <f t="shared" ref="E30:L30" si="12">RANK(E31,$D31:$L31,0)</f>
        <v>2</v>
      </c>
      <c r="F30" s="359">
        <f t="shared" si="12"/>
        <v>5</v>
      </c>
      <c r="G30" s="359">
        <f t="shared" si="12"/>
        <v>7</v>
      </c>
      <c r="H30" s="359">
        <f t="shared" si="12"/>
        <v>3</v>
      </c>
      <c r="I30" s="359">
        <f t="shared" si="12"/>
        <v>4</v>
      </c>
      <c r="J30" s="359">
        <f t="shared" si="12"/>
        <v>6</v>
      </c>
      <c r="K30" s="359">
        <f t="shared" si="12"/>
        <v>8</v>
      </c>
      <c r="L30" s="360">
        <f t="shared" si="12"/>
        <v>9</v>
      </c>
    </row>
    <row r="31" spans="1:12" ht="18" customHeight="1" x14ac:dyDescent="0.15">
      <c r="A31" s="345"/>
      <c r="B31" s="1310"/>
      <c r="C31" s="361">
        <f>SUM(D31:L31)</f>
        <v>24212</v>
      </c>
      <c r="D31" s="786">
        <v>5413</v>
      </c>
      <c r="E31" s="787">
        <v>4611</v>
      </c>
      <c r="F31" s="787">
        <v>2418</v>
      </c>
      <c r="G31" s="787">
        <v>1926</v>
      </c>
      <c r="H31" s="787">
        <v>3080</v>
      </c>
      <c r="I31" s="787">
        <v>2676</v>
      </c>
      <c r="J31" s="787">
        <v>2385</v>
      </c>
      <c r="K31" s="787">
        <v>906</v>
      </c>
      <c r="L31" s="788">
        <v>797</v>
      </c>
    </row>
    <row r="32" spans="1:12" ht="15" customHeight="1" x14ac:dyDescent="0.15">
      <c r="A32" s="345"/>
      <c r="B32" s="1311"/>
      <c r="C32" s="362">
        <f>IF(C28 = 0, 0, -(C31/C28*100))</f>
        <v>-111.16110371424637</v>
      </c>
      <c r="D32" s="363">
        <f>IF(D28 = 0, 0, -(D31/D28*100))</f>
        <v>-104.53843182696021</v>
      </c>
      <c r="E32" s="364">
        <f>IF(E28= 0, 0, -(E31/E28*100))</f>
        <v>-101.54151068046686</v>
      </c>
      <c r="F32" s="364">
        <f t="shared" ref="F32:L32" si="13">IF(F28 = 0, 0, -(F31/F28*100))</f>
        <v>-133.07649972482113</v>
      </c>
      <c r="G32" s="364">
        <f t="shared" si="13"/>
        <v>-116.37462235649548</v>
      </c>
      <c r="H32" s="364">
        <f t="shared" si="13"/>
        <v>-130.06756756756758</v>
      </c>
      <c r="I32" s="364">
        <f t="shared" si="13"/>
        <v>-110.76158940397352</v>
      </c>
      <c r="J32" s="364">
        <f t="shared" si="13"/>
        <v>-134.36619718309859</v>
      </c>
      <c r="K32" s="364">
        <f t="shared" si="13"/>
        <v>-118.43137254901961</v>
      </c>
      <c r="L32" s="365">
        <f t="shared" si="13"/>
        <v>-62.954186413902057</v>
      </c>
    </row>
    <row r="33" spans="1:12" ht="12" customHeight="1" x14ac:dyDescent="0.15">
      <c r="A33" s="345"/>
      <c r="B33" s="1309" t="s">
        <v>470</v>
      </c>
      <c r="C33" s="358"/>
      <c r="D33" s="359">
        <f>RANK(D34,$D34:$L34,0)</f>
        <v>2</v>
      </c>
      <c r="E33" s="359">
        <f t="shared" ref="E33:L33" si="14">RANK(E34,$D34:$L34,0)</f>
        <v>1</v>
      </c>
      <c r="F33" s="359">
        <f t="shared" si="14"/>
        <v>4</v>
      </c>
      <c r="G33" s="359">
        <f t="shared" si="14"/>
        <v>7</v>
      </c>
      <c r="H33" s="359">
        <f t="shared" si="14"/>
        <v>3</v>
      </c>
      <c r="I33" s="359">
        <f t="shared" si="14"/>
        <v>5</v>
      </c>
      <c r="J33" s="359">
        <f t="shared" si="14"/>
        <v>6</v>
      </c>
      <c r="K33" s="359">
        <f t="shared" si="14"/>
        <v>8</v>
      </c>
      <c r="L33" s="360">
        <f t="shared" si="14"/>
        <v>9</v>
      </c>
    </row>
    <row r="34" spans="1:12" ht="18" customHeight="1" x14ac:dyDescent="0.15">
      <c r="A34" s="345"/>
      <c r="B34" s="1310"/>
      <c r="C34" s="361">
        <f>SUM(D34:L34)</f>
        <v>23684</v>
      </c>
      <c r="D34" s="786">
        <v>4567</v>
      </c>
      <c r="E34" s="787">
        <v>4740</v>
      </c>
      <c r="F34" s="787">
        <v>2737</v>
      </c>
      <c r="G34" s="787">
        <v>2250</v>
      </c>
      <c r="H34" s="787">
        <v>2848</v>
      </c>
      <c r="I34" s="787">
        <v>2526</v>
      </c>
      <c r="J34" s="787">
        <v>2319</v>
      </c>
      <c r="K34" s="787">
        <v>1031</v>
      </c>
      <c r="L34" s="788">
        <v>666</v>
      </c>
    </row>
    <row r="35" spans="1:12" ht="15" customHeight="1" x14ac:dyDescent="0.15">
      <c r="A35" s="345"/>
      <c r="B35" s="1311"/>
      <c r="C35" s="362">
        <f>IF(C31 = 0, 0, -(C34/C31*100))</f>
        <v>-97.819263175284988</v>
      </c>
      <c r="D35" s="363">
        <f>IF(D31 = 0, 0, -(D34/D31*100))</f>
        <v>-84.370958802881944</v>
      </c>
      <c r="E35" s="364">
        <f>IF(E31= 0, 0, -(E34/E31*100))</f>
        <v>-102.79765777488615</v>
      </c>
      <c r="F35" s="364">
        <f t="shared" ref="F35:L35" si="15">IF(F31 = 0, 0, -(F34/F31*100))</f>
        <v>-113.19272125723738</v>
      </c>
      <c r="G35" s="364">
        <f t="shared" si="15"/>
        <v>-116.82242990654206</v>
      </c>
      <c r="H35" s="364">
        <f t="shared" si="15"/>
        <v>-92.467532467532465</v>
      </c>
      <c r="I35" s="364">
        <f t="shared" si="15"/>
        <v>-94.394618834080717</v>
      </c>
      <c r="J35" s="364">
        <f t="shared" si="15"/>
        <v>-97.232704402515722</v>
      </c>
      <c r="K35" s="364">
        <f t="shared" si="15"/>
        <v>-113.79690949227373</v>
      </c>
      <c r="L35" s="365">
        <f t="shared" si="15"/>
        <v>-83.563362609786694</v>
      </c>
    </row>
    <row r="36" spans="1:12" ht="12" customHeight="1" x14ac:dyDescent="0.15">
      <c r="A36" s="345"/>
      <c r="B36" s="1309" t="s">
        <v>469</v>
      </c>
      <c r="C36" s="358"/>
      <c r="D36" s="359">
        <f>RANK(D37,$D37:$L37,0)</f>
        <v>2</v>
      </c>
      <c r="E36" s="359">
        <f t="shared" ref="E36:L36" si="16">RANK(E37,$D37:$L37,0)</f>
        <v>1</v>
      </c>
      <c r="F36" s="359">
        <f t="shared" si="16"/>
        <v>5</v>
      </c>
      <c r="G36" s="359">
        <f t="shared" si="16"/>
        <v>6</v>
      </c>
      <c r="H36" s="359">
        <f t="shared" si="16"/>
        <v>3</v>
      </c>
      <c r="I36" s="359">
        <f t="shared" si="16"/>
        <v>4</v>
      </c>
      <c r="J36" s="359">
        <f t="shared" si="16"/>
        <v>7</v>
      </c>
      <c r="K36" s="359">
        <f t="shared" si="16"/>
        <v>8</v>
      </c>
      <c r="L36" s="360">
        <f t="shared" si="16"/>
        <v>9</v>
      </c>
    </row>
    <row r="37" spans="1:12" ht="18" customHeight="1" x14ac:dyDescent="0.15">
      <c r="A37" s="345"/>
      <c r="B37" s="1310"/>
      <c r="C37" s="361">
        <f>SUM(D37:L37)</f>
        <v>23443</v>
      </c>
      <c r="D37" s="786">
        <v>4480</v>
      </c>
      <c r="E37" s="787">
        <v>4938</v>
      </c>
      <c r="F37" s="787">
        <v>2596</v>
      </c>
      <c r="G37" s="787">
        <v>2540</v>
      </c>
      <c r="H37" s="787">
        <v>2640</v>
      </c>
      <c r="I37" s="787">
        <v>2622</v>
      </c>
      <c r="J37" s="787">
        <v>2090</v>
      </c>
      <c r="K37" s="787">
        <v>989</v>
      </c>
      <c r="L37" s="788">
        <v>548</v>
      </c>
    </row>
    <row r="38" spans="1:12" ht="15" customHeight="1" x14ac:dyDescent="0.15">
      <c r="A38" s="345"/>
      <c r="B38" s="1311"/>
      <c r="C38" s="362">
        <f>IF(C34 = 0, 0, -(C37/C34*100))</f>
        <v>-98.982435399425768</v>
      </c>
      <c r="D38" s="363">
        <f>IF(D34 = 0, 0, -(D37/D34*100))</f>
        <v>-98.095029559886143</v>
      </c>
      <c r="E38" s="364">
        <f>IF(E34= 0, 0, -(E37/E34*100))</f>
        <v>-104.17721518987342</v>
      </c>
      <c r="F38" s="364">
        <f t="shared" ref="F38:L38" si="17">IF(F34 = 0, 0, -(F37/F34*100))</f>
        <v>-94.848374132261597</v>
      </c>
      <c r="G38" s="364">
        <f t="shared" si="17"/>
        <v>-112.88888888888889</v>
      </c>
      <c r="H38" s="364">
        <f t="shared" si="17"/>
        <v>-92.696629213483149</v>
      </c>
      <c r="I38" s="364">
        <f t="shared" si="17"/>
        <v>-103.80047505938241</v>
      </c>
      <c r="J38" s="364">
        <f t="shared" si="17"/>
        <v>-90.125053902544209</v>
      </c>
      <c r="K38" s="364">
        <f t="shared" si="17"/>
        <v>-95.926285160038788</v>
      </c>
      <c r="L38" s="365">
        <f t="shared" si="17"/>
        <v>-82.282282282282281</v>
      </c>
    </row>
    <row r="39" spans="1:12" ht="12" customHeight="1" x14ac:dyDescent="0.15">
      <c r="A39" s="345"/>
      <c r="B39" s="1309" t="s">
        <v>468</v>
      </c>
      <c r="C39" s="358"/>
      <c r="D39" s="359">
        <f>RANK(D40,$D40:$L40,0)</f>
        <v>2</v>
      </c>
      <c r="E39" s="359">
        <f t="shared" ref="E39:L39" si="18">RANK(E40,$D40:$L40,0)</f>
        <v>1</v>
      </c>
      <c r="F39" s="359">
        <f t="shared" si="18"/>
        <v>4</v>
      </c>
      <c r="G39" s="359">
        <f t="shared" si="18"/>
        <v>6</v>
      </c>
      <c r="H39" s="359">
        <f t="shared" si="18"/>
        <v>3</v>
      </c>
      <c r="I39" s="359">
        <f t="shared" si="18"/>
        <v>5</v>
      </c>
      <c r="J39" s="359">
        <f t="shared" si="18"/>
        <v>7</v>
      </c>
      <c r="K39" s="359">
        <f t="shared" si="18"/>
        <v>8</v>
      </c>
      <c r="L39" s="360">
        <f t="shared" si="18"/>
        <v>9</v>
      </c>
    </row>
    <row r="40" spans="1:12" ht="18" customHeight="1" x14ac:dyDescent="0.15">
      <c r="A40" s="345"/>
      <c r="B40" s="1310"/>
      <c r="C40" s="361">
        <f>SUM(D40:L40)</f>
        <v>21098</v>
      </c>
      <c r="D40" s="786">
        <v>4102</v>
      </c>
      <c r="E40" s="787">
        <v>4902</v>
      </c>
      <c r="F40" s="787">
        <v>2401</v>
      </c>
      <c r="G40" s="787">
        <v>2002</v>
      </c>
      <c r="H40" s="787">
        <v>2574</v>
      </c>
      <c r="I40" s="787">
        <v>2164</v>
      </c>
      <c r="J40" s="787">
        <v>1788</v>
      </c>
      <c r="K40" s="787">
        <v>786</v>
      </c>
      <c r="L40" s="788">
        <v>379</v>
      </c>
    </row>
    <row r="41" spans="1:12" ht="15" customHeight="1" x14ac:dyDescent="0.15">
      <c r="A41" s="345"/>
      <c r="B41" s="1311"/>
      <c r="C41" s="362">
        <f>IF(C37 = 0, 0, -(C40/C37*100))</f>
        <v>-89.997014034040006</v>
      </c>
      <c r="D41" s="363">
        <f>IF(D37 = 0, 0, -(D40/D37*100))</f>
        <v>-91.5625</v>
      </c>
      <c r="E41" s="364">
        <f>IF(E37= 0, 0, -(E40/E37*100))</f>
        <v>-99.270959902794658</v>
      </c>
      <c r="F41" s="364">
        <f t="shared" ref="F41:L41" si="19">IF(F37 = 0, 0, -(F40/F37*100))</f>
        <v>-92.488443759630201</v>
      </c>
      <c r="G41" s="364">
        <f t="shared" si="19"/>
        <v>-78.818897637795274</v>
      </c>
      <c r="H41" s="364">
        <f t="shared" si="19"/>
        <v>-97.5</v>
      </c>
      <c r="I41" s="364">
        <f t="shared" si="19"/>
        <v>-82.532418001525556</v>
      </c>
      <c r="J41" s="364">
        <f t="shared" si="19"/>
        <v>-85.550239234449762</v>
      </c>
      <c r="K41" s="364">
        <f t="shared" si="19"/>
        <v>-79.474216380182</v>
      </c>
      <c r="L41" s="365">
        <f t="shared" si="19"/>
        <v>-69.160583941605836</v>
      </c>
    </row>
    <row r="42" spans="1:12" ht="12" customHeight="1" x14ac:dyDescent="0.15">
      <c r="A42" s="345"/>
      <c r="B42" s="1309" t="s">
        <v>467</v>
      </c>
      <c r="C42" s="358"/>
      <c r="D42" s="359">
        <f>RANK(D43,$D43:$L43,0)</f>
        <v>2</v>
      </c>
      <c r="E42" s="359">
        <f t="shared" ref="E42:L42" si="20">RANK(E43,$D43:$L43,0)</f>
        <v>1</v>
      </c>
      <c r="F42" s="359">
        <f t="shared" si="20"/>
        <v>4</v>
      </c>
      <c r="G42" s="359">
        <f t="shared" si="20"/>
        <v>5</v>
      </c>
      <c r="H42" s="359">
        <f t="shared" si="20"/>
        <v>3</v>
      </c>
      <c r="I42" s="359">
        <f t="shared" si="20"/>
        <v>6</v>
      </c>
      <c r="J42" s="359">
        <f t="shared" si="20"/>
        <v>7</v>
      </c>
      <c r="K42" s="359">
        <f t="shared" si="20"/>
        <v>8</v>
      </c>
      <c r="L42" s="360">
        <f t="shared" si="20"/>
        <v>9</v>
      </c>
    </row>
    <row r="43" spans="1:12" ht="18" customHeight="1" x14ac:dyDescent="0.15">
      <c r="A43" s="345"/>
      <c r="B43" s="1310"/>
      <c r="C43" s="361">
        <f>SUM(D43:L43)</f>
        <v>21708</v>
      </c>
      <c r="D43" s="786">
        <v>3789</v>
      </c>
      <c r="E43" s="787">
        <v>5006</v>
      </c>
      <c r="F43" s="787">
        <v>2417</v>
      </c>
      <c r="G43" s="787">
        <v>2314</v>
      </c>
      <c r="H43" s="787">
        <v>2838</v>
      </c>
      <c r="I43" s="787">
        <v>2246</v>
      </c>
      <c r="J43" s="787">
        <v>2020</v>
      </c>
      <c r="K43" s="787">
        <v>799</v>
      </c>
      <c r="L43" s="788">
        <v>279</v>
      </c>
    </row>
    <row r="44" spans="1:12" ht="15" customHeight="1" x14ac:dyDescent="0.15">
      <c r="A44" s="345"/>
      <c r="B44" s="1311"/>
      <c r="C44" s="362">
        <f>IF(C40 = 0, 0, -(C43/C40*100))</f>
        <v>-102.89126931462698</v>
      </c>
      <c r="D44" s="363">
        <f>IF(D40 = 0, 0, -(D43/D40*100))</f>
        <v>-92.369575816674796</v>
      </c>
      <c r="E44" s="364">
        <f>IF(E40= 0, 0, -(E43/E40*100))</f>
        <v>-102.12158302733579</v>
      </c>
      <c r="F44" s="364">
        <f t="shared" ref="F44:L44" si="21">IF(F40 = 0, 0, -(F43/F40*100))</f>
        <v>-100.66638900458142</v>
      </c>
      <c r="G44" s="364">
        <f t="shared" si="21"/>
        <v>-115.58441558441559</v>
      </c>
      <c r="H44" s="364">
        <f t="shared" si="21"/>
        <v>-110.25641025641026</v>
      </c>
      <c r="I44" s="364">
        <f t="shared" si="21"/>
        <v>-103.78927911275414</v>
      </c>
      <c r="J44" s="364">
        <f t="shared" si="21"/>
        <v>-112.97539149888142</v>
      </c>
      <c r="K44" s="364">
        <f t="shared" si="21"/>
        <v>-101.65394402035624</v>
      </c>
      <c r="L44" s="365">
        <f t="shared" si="21"/>
        <v>-73.614775725593674</v>
      </c>
    </row>
    <row r="45" spans="1:12" ht="12" customHeight="1" x14ac:dyDescent="0.15">
      <c r="A45" s="345"/>
      <c r="B45" s="1309" t="s">
        <v>485</v>
      </c>
      <c r="C45" s="358"/>
      <c r="D45" s="359">
        <f>RANK(D46,$D46:$L46,0)</f>
        <v>2</v>
      </c>
      <c r="E45" s="359">
        <f t="shared" ref="E45:L45" si="22">RANK(E46,$D46:$L46,0)</f>
        <v>1</v>
      </c>
      <c r="F45" s="359">
        <f t="shared" si="22"/>
        <v>4</v>
      </c>
      <c r="G45" s="359">
        <f t="shared" si="22"/>
        <v>5</v>
      </c>
      <c r="H45" s="359">
        <f t="shared" si="22"/>
        <v>6</v>
      </c>
      <c r="I45" s="359">
        <f t="shared" si="22"/>
        <v>3</v>
      </c>
      <c r="J45" s="359">
        <f t="shared" si="22"/>
        <v>7</v>
      </c>
      <c r="K45" s="359">
        <f t="shared" si="22"/>
        <v>8</v>
      </c>
      <c r="L45" s="360">
        <f t="shared" si="22"/>
        <v>9</v>
      </c>
    </row>
    <row r="46" spans="1:12" ht="18" customHeight="1" x14ac:dyDescent="0.15">
      <c r="A46" s="345"/>
      <c r="B46" s="1310"/>
      <c r="C46" s="361">
        <f>SUM(D46:L46)</f>
        <v>23300</v>
      </c>
      <c r="D46" s="786">
        <v>3573</v>
      </c>
      <c r="E46" s="787">
        <v>5046</v>
      </c>
      <c r="F46" s="787">
        <v>2872</v>
      </c>
      <c r="G46" s="787">
        <v>2686</v>
      </c>
      <c r="H46" s="787">
        <v>2678</v>
      </c>
      <c r="I46" s="787">
        <v>2962</v>
      </c>
      <c r="J46" s="787">
        <v>2466</v>
      </c>
      <c r="K46" s="787">
        <v>543</v>
      </c>
      <c r="L46" s="788">
        <v>474</v>
      </c>
    </row>
    <row r="47" spans="1:12" ht="15" customHeight="1" x14ac:dyDescent="0.15">
      <c r="A47" s="345"/>
      <c r="B47" s="1311"/>
      <c r="C47" s="362">
        <f>IF(C43 = 0, 0, -(C46/C43*100))</f>
        <v>-107.33370186106505</v>
      </c>
      <c r="D47" s="363">
        <f>IF(D43 = 0, 0, -(D46/D43*100))</f>
        <v>-94.299287410926368</v>
      </c>
      <c r="E47" s="364">
        <f>IF(E43= 0, 0, -(E46/E43*100))</f>
        <v>-100.79904115061926</v>
      </c>
      <c r="F47" s="364">
        <f t="shared" ref="F47:L47" si="23">IF(F43 = 0, 0, -(F46/F43*100))</f>
        <v>-118.82498965659909</v>
      </c>
      <c r="G47" s="364">
        <f t="shared" si="23"/>
        <v>-116.07605877268799</v>
      </c>
      <c r="H47" s="364">
        <f t="shared" si="23"/>
        <v>-94.362226920366453</v>
      </c>
      <c r="I47" s="364">
        <f t="shared" si="23"/>
        <v>-131.87889581478183</v>
      </c>
      <c r="J47" s="364">
        <f t="shared" si="23"/>
        <v>-122.07920792079207</v>
      </c>
      <c r="K47" s="364">
        <f t="shared" si="23"/>
        <v>-67.959949937421783</v>
      </c>
      <c r="L47" s="365">
        <f t="shared" si="23"/>
        <v>-169.89247311827958</v>
      </c>
    </row>
    <row r="48" spans="1:12" ht="12" customHeight="1" x14ac:dyDescent="0.15">
      <c r="A48" s="345"/>
      <c r="B48" s="1309" t="s">
        <v>508</v>
      </c>
      <c r="C48" s="358"/>
      <c r="D48" s="359">
        <f>RANK(D49,$D49:$L49,0)</f>
        <v>3</v>
      </c>
      <c r="E48" s="359">
        <f t="shared" ref="E48:L48" si="24">RANK(E49,$D49:$L49,0)</f>
        <v>1</v>
      </c>
      <c r="F48" s="359">
        <f t="shared" si="24"/>
        <v>6</v>
      </c>
      <c r="G48" s="359">
        <f t="shared" si="24"/>
        <v>5</v>
      </c>
      <c r="H48" s="359">
        <f t="shared" si="24"/>
        <v>7</v>
      </c>
      <c r="I48" s="359">
        <f t="shared" si="24"/>
        <v>2</v>
      </c>
      <c r="J48" s="359">
        <f t="shared" si="24"/>
        <v>4</v>
      </c>
      <c r="K48" s="359">
        <f t="shared" si="24"/>
        <v>9</v>
      </c>
      <c r="L48" s="360">
        <f t="shared" si="24"/>
        <v>8</v>
      </c>
    </row>
    <row r="49" spans="1:14" ht="18" customHeight="1" x14ac:dyDescent="0.15">
      <c r="A49" s="345"/>
      <c r="B49" s="1310"/>
      <c r="C49" s="361">
        <f>SUM(D49:L49)</f>
        <v>23320</v>
      </c>
      <c r="D49" s="786">
        <v>3639</v>
      </c>
      <c r="E49" s="787">
        <v>4113</v>
      </c>
      <c r="F49" s="787">
        <v>2745</v>
      </c>
      <c r="G49" s="787">
        <v>2866</v>
      </c>
      <c r="H49" s="787">
        <v>2261</v>
      </c>
      <c r="I49" s="787">
        <v>3677</v>
      </c>
      <c r="J49" s="787">
        <v>2972</v>
      </c>
      <c r="K49" s="787">
        <v>520</v>
      </c>
      <c r="L49" s="788">
        <v>527</v>
      </c>
    </row>
    <row r="50" spans="1:14" ht="15" customHeight="1" x14ac:dyDescent="0.15">
      <c r="A50" s="345"/>
      <c r="B50" s="1311"/>
      <c r="C50" s="362">
        <f>IF(C46 = 0, 0, -(C49/C46*100))</f>
        <v>-100.08583690987125</v>
      </c>
      <c r="D50" s="363">
        <f>IF(D46 = 0, 0, -(D49/D46*100))</f>
        <v>-101.84718723761546</v>
      </c>
      <c r="E50" s="364">
        <f>IF(E46= 0, 0, -(E49/E46*100))</f>
        <v>-81.510107015457791</v>
      </c>
      <c r="F50" s="364">
        <f t="shared" ref="F50:L50" si="25">IF(F46 = 0, 0, -(F49/F46*100))</f>
        <v>-95.577994428969362</v>
      </c>
      <c r="G50" s="364">
        <f t="shared" si="25"/>
        <v>-106.70141474311244</v>
      </c>
      <c r="H50" s="364">
        <f t="shared" si="25"/>
        <v>-84.428678117998501</v>
      </c>
      <c r="I50" s="364">
        <f t="shared" si="25"/>
        <v>-124.13909520594193</v>
      </c>
      <c r="J50" s="364">
        <f t="shared" si="25"/>
        <v>-120.51905920519059</v>
      </c>
      <c r="K50" s="364">
        <f t="shared" si="25"/>
        <v>-95.764272559852671</v>
      </c>
      <c r="L50" s="365">
        <f t="shared" si="25"/>
        <v>-111.18143459915612</v>
      </c>
    </row>
    <row r="51" spans="1:14" ht="12" customHeight="1" x14ac:dyDescent="0.15">
      <c r="A51" s="345"/>
      <c r="B51" s="1309" t="s">
        <v>509</v>
      </c>
      <c r="C51" s="358"/>
      <c r="D51" s="359">
        <f>RANK(D52,$D52:$L52,0)</f>
        <v>5</v>
      </c>
      <c r="E51" s="359">
        <f t="shared" ref="E51:L51" si="26">RANK(E52,$D52:$L52,0)</f>
        <v>1</v>
      </c>
      <c r="F51" s="359">
        <f t="shared" si="26"/>
        <v>3</v>
      </c>
      <c r="G51" s="359">
        <f t="shared" si="26"/>
        <v>6</v>
      </c>
      <c r="H51" s="359">
        <f t="shared" si="26"/>
        <v>7</v>
      </c>
      <c r="I51" s="359">
        <f t="shared" si="26"/>
        <v>4</v>
      </c>
      <c r="J51" s="359">
        <f t="shared" si="26"/>
        <v>2</v>
      </c>
      <c r="K51" s="359">
        <f t="shared" si="26"/>
        <v>8</v>
      </c>
      <c r="L51" s="360">
        <f t="shared" si="26"/>
        <v>9</v>
      </c>
    </row>
    <row r="52" spans="1:14" ht="18" customHeight="1" x14ac:dyDescent="0.15">
      <c r="A52" s="345"/>
      <c r="B52" s="1310"/>
      <c r="C52" s="361">
        <f>SUM(D52:L52)</f>
        <v>25845</v>
      </c>
      <c r="D52" s="786">
        <v>3514</v>
      </c>
      <c r="E52" s="787">
        <v>5040</v>
      </c>
      <c r="F52" s="787">
        <v>3707</v>
      </c>
      <c r="G52" s="787">
        <v>2506</v>
      </c>
      <c r="H52" s="787">
        <v>2260</v>
      </c>
      <c r="I52" s="787">
        <v>3697</v>
      </c>
      <c r="J52" s="787">
        <v>4115</v>
      </c>
      <c r="K52" s="787">
        <v>549</v>
      </c>
      <c r="L52" s="788">
        <v>457</v>
      </c>
    </row>
    <row r="53" spans="1:14" ht="15" customHeight="1" x14ac:dyDescent="0.15">
      <c r="A53" s="345"/>
      <c r="B53" s="1311"/>
      <c r="C53" s="362">
        <f>IF(C49 = 0, 0, -(C52/C49*100))</f>
        <v>-110.82761578044598</v>
      </c>
      <c r="D53" s="363">
        <f>IF(D49 = 0, 0, -(D52/D49*100))</f>
        <v>-96.564990381973075</v>
      </c>
      <c r="E53" s="364">
        <f>IF(E49= 0, 0, -(E52/E49*100))</f>
        <v>-122.53829321663019</v>
      </c>
      <c r="F53" s="364">
        <f t="shared" ref="F53:L53" si="27">IF(F49 = 0, 0, -(F52/F49*100))</f>
        <v>-135.04553734061929</v>
      </c>
      <c r="G53" s="364">
        <f t="shared" si="27"/>
        <v>-87.438939288206569</v>
      </c>
      <c r="H53" s="364">
        <f t="shared" si="27"/>
        <v>-99.955771782397179</v>
      </c>
      <c r="I53" s="364">
        <f t="shared" si="27"/>
        <v>-100.54392167527877</v>
      </c>
      <c r="J53" s="364">
        <f t="shared" si="27"/>
        <v>-138.45895020188425</v>
      </c>
      <c r="K53" s="364">
        <f t="shared" si="27"/>
        <v>-105.57692307692308</v>
      </c>
      <c r="L53" s="365">
        <f t="shared" si="27"/>
        <v>-86.717267552182165</v>
      </c>
    </row>
    <row r="54" spans="1:14" ht="12" customHeight="1" x14ac:dyDescent="0.15">
      <c r="A54" s="345"/>
      <c r="B54" s="1309" t="s">
        <v>510</v>
      </c>
      <c r="C54" s="358"/>
      <c r="D54" s="359">
        <f>RANK(D55,$D55:$L55,0)</f>
        <v>4</v>
      </c>
      <c r="E54" s="359">
        <f t="shared" ref="E54:L54" si="28">RANK(E55,$D55:$L55,0)</f>
        <v>1</v>
      </c>
      <c r="F54" s="359">
        <f t="shared" si="28"/>
        <v>5</v>
      </c>
      <c r="G54" s="359">
        <f t="shared" si="28"/>
        <v>6</v>
      </c>
      <c r="H54" s="359">
        <f t="shared" si="28"/>
        <v>7</v>
      </c>
      <c r="I54" s="359">
        <f t="shared" si="28"/>
        <v>3</v>
      </c>
      <c r="J54" s="359">
        <f t="shared" si="28"/>
        <v>2</v>
      </c>
      <c r="K54" s="359">
        <f t="shared" si="28"/>
        <v>8</v>
      </c>
      <c r="L54" s="360">
        <f t="shared" si="28"/>
        <v>9</v>
      </c>
    </row>
    <row r="55" spans="1:14" ht="18" customHeight="1" x14ac:dyDescent="0.15">
      <c r="A55" s="345"/>
      <c r="B55" s="1310"/>
      <c r="C55" s="361">
        <f>SUM(D55:L55)</f>
        <v>27817</v>
      </c>
      <c r="D55" s="786">
        <v>3640</v>
      </c>
      <c r="E55" s="787">
        <v>5782</v>
      </c>
      <c r="F55" s="787">
        <v>3302</v>
      </c>
      <c r="G55" s="787">
        <v>3012</v>
      </c>
      <c r="H55" s="787">
        <v>2285</v>
      </c>
      <c r="I55" s="787">
        <v>3726</v>
      </c>
      <c r="J55" s="787">
        <v>4975</v>
      </c>
      <c r="K55" s="787">
        <v>570</v>
      </c>
      <c r="L55" s="788">
        <v>525</v>
      </c>
    </row>
    <row r="56" spans="1:14" ht="15" customHeight="1" x14ac:dyDescent="0.15">
      <c r="A56" s="345"/>
      <c r="B56" s="1311"/>
      <c r="C56" s="362">
        <f>IF(C52 = 0, 0, -(C55/C52*100))</f>
        <v>-107.63010253433933</v>
      </c>
      <c r="D56" s="363">
        <f>IF(D52 = 0, 0, -(D55/D52*100))</f>
        <v>-103.58565737051792</v>
      </c>
      <c r="E56" s="364">
        <f>IF(E52= 0, 0, -(E55/E52*100))</f>
        <v>-114.72222222222221</v>
      </c>
      <c r="F56" s="364">
        <f t="shared" ref="F56:L56" si="29">IF(F52 = 0, 0, -(F55/F52*100))</f>
        <v>-89.074723496088481</v>
      </c>
      <c r="G56" s="364">
        <f t="shared" si="29"/>
        <v>-120.19154030327215</v>
      </c>
      <c r="H56" s="364">
        <f t="shared" si="29"/>
        <v>-101.1061946902655</v>
      </c>
      <c r="I56" s="364">
        <f t="shared" si="29"/>
        <v>-100.78441979983769</v>
      </c>
      <c r="J56" s="364">
        <f t="shared" si="29"/>
        <v>-120.89914945321993</v>
      </c>
      <c r="K56" s="364">
        <f t="shared" si="29"/>
        <v>-103.82513661202186</v>
      </c>
      <c r="L56" s="365">
        <f t="shared" si="29"/>
        <v>-114.87964989059081</v>
      </c>
    </row>
    <row r="57" spans="1:14" ht="20.100000000000001" customHeight="1" x14ac:dyDescent="0.15">
      <c r="A57" s="345"/>
      <c r="B57" s="699" t="s">
        <v>337</v>
      </c>
      <c r="C57" s="700">
        <f>SUM(D57:L57)</f>
        <v>100</v>
      </c>
      <c r="D57" s="701">
        <f t="shared" ref="D57:L57" si="30">IF($C$55 = 0, 0, ROUND(D55/$C$55*100,1))</f>
        <v>13.1</v>
      </c>
      <c r="E57" s="702">
        <f t="shared" si="30"/>
        <v>20.8</v>
      </c>
      <c r="F57" s="702">
        <f t="shared" si="30"/>
        <v>11.9</v>
      </c>
      <c r="G57" s="702">
        <f t="shared" si="30"/>
        <v>10.8</v>
      </c>
      <c r="H57" s="702">
        <f t="shared" si="30"/>
        <v>8.1999999999999993</v>
      </c>
      <c r="I57" s="702">
        <f t="shared" si="30"/>
        <v>13.4</v>
      </c>
      <c r="J57" s="702">
        <f t="shared" si="30"/>
        <v>17.899999999999999</v>
      </c>
      <c r="K57" s="702">
        <f t="shared" si="30"/>
        <v>2</v>
      </c>
      <c r="L57" s="1237">
        <f t="shared" si="30"/>
        <v>1.9</v>
      </c>
      <c r="N57" s="632"/>
    </row>
    <row r="58" spans="1:14" ht="18" customHeight="1" x14ac:dyDescent="0.15">
      <c r="A58" s="345"/>
    </row>
    <row r="59" spans="1:14" ht="18" customHeight="1" x14ac:dyDescent="0.15">
      <c r="A59" s="1274" t="s">
        <v>525</v>
      </c>
      <c r="B59" s="1274"/>
      <c r="C59" s="1274"/>
      <c r="D59" s="1274"/>
      <c r="E59" s="1274"/>
      <c r="F59" s="1274"/>
      <c r="G59" s="1274"/>
      <c r="H59" s="1274"/>
      <c r="I59" s="1274"/>
      <c r="J59" s="1274"/>
      <c r="K59" s="1274"/>
      <c r="L59" s="1274"/>
    </row>
    <row r="60" spans="1:14" ht="18" customHeight="1" x14ac:dyDescent="0.15">
      <c r="A60" s="345"/>
      <c r="K60" s="634" t="s">
        <v>406</v>
      </c>
    </row>
    <row r="61" spans="1:14" x14ac:dyDescent="0.15">
      <c r="B61" s="1319" t="s">
        <v>407</v>
      </c>
      <c r="C61" s="1319"/>
      <c r="D61" s="1319"/>
      <c r="E61" s="1319"/>
      <c r="F61" s="1319"/>
      <c r="G61" s="1319"/>
      <c r="H61" s="1319"/>
      <c r="I61" s="1319"/>
      <c r="J61" s="1319"/>
      <c r="K61" s="1319"/>
      <c r="L61" s="1319"/>
    </row>
    <row r="62" spans="1:14" x14ac:dyDescent="0.15">
      <c r="B62" s="1319" t="s">
        <v>446</v>
      </c>
      <c r="C62" s="1319"/>
      <c r="D62" s="1319"/>
      <c r="E62" s="1319"/>
      <c r="F62" s="1319"/>
      <c r="G62" s="1319"/>
      <c r="H62" s="1319"/>
      <c r="I62" s="1319"/>
      <c r="J62" s="1319"/>
      <c r="K62" s="1319"/>
      <c r="L62" s="1319"/>
    </row>
  </sheetData>
  <mergeCells count="23">
    <mergeCell ref="K7:L7"/>
    <mergeCell ref="D7:J7"/>
    <mergeCell ref="B7:B8"/>
    <mergeCell ref="C7:C8"/>
    <mergeCell ref="B62:L62"/>
    <mergeCell ref="A59:L59"/>
    <mergeCell ref="B61:L61"/>
    <mergeCell ref="B54:B56"/>
    <mergeCell ref="B9:B11"/>
    <mergeCell ref="B12:B14"/>
    <mergeCell ref="B42:B44"/>
    <mergeCell ref="B45:B47"/>
    <mergeCell ref="B48:B50"/>
    <mergeCell ref="B51:B53"/>
    <mergeCell ref="B39:B41"/>
    <mergeCell ref="B21:B23"/>
    <mergeCell ref="B15:B17"/>
    <mergeCell ref="B18:B20"/>
    <mergeCell ref="B36:B38"/>
    <mergeCell ref="B33:B35"/>
    <mergeCell ref="B30:B32"/>
    <mergeCell ref="B27:B29"/>
    <mergeCell ref="B24:B26"/>
  </mergeCells>
  <phoneticPr fontId="2"/>
  <pageMargins left="0" right="0" top="0" bottom="0" header="0" footer="0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43"/>
  </sheetPr>
  <dimension ref="A1:N65"/>
  <sheetViews>
    <sheetView showGridLines="0" view="pageBreakPreview" topLeftCell="A40" zoomScaleNormal="100" zoomScaleSheetLayoutView="100" workbookViewId="0">
      <selection activeCell="A61" sqref="A61"/>
    </sheetView>
  </sheetViews>
  <sheetFormatPr defaultRowHeight="13.5" x14ac:dyDescent="0.15"/>
  <cols>
    <col min="1" max="1" width="3.375" style="126" customWidth="1"/>
    <col min="2" max="2" width="8.375" style="126" customWidth="1"/>
    <col min="3" max="3" width="10.25" style="126" customWidth="1"/>
    <col min="4" max="4" width="8.5" style="126" customWidth="1"/>
    <col min="5" max="5" width="8.375" style="126" customWidth="1"/>
    <col min="6" max="6" width="9.375" style="126" customWidth="1"/>
    <col min="7" max="8" width="8.375" style="126" customWidth="1"/>
    <col min="9" max="9" width="8.25" style="126" customWidth="1"/>
    <col min="10" max="10" width="9.25" style="126" customWidth="1"/>
    <col min="11" max="11" width="8.375" style="126" customWidth="1"/>
    <col min="12" max="12" width="8.25" style="126" customWidth="1"/>
    <col min="13" max="14" width="9" style="126"/>
    <col min="15" max="15" width="4.875" style="126" customWidth="1"/>
    <col min="16" max="16" width="9" style="126"/>
    <col min="17" max="17" width="8.25" style="126" customWidth="1"/>
    <col min="18" max="18" width="9" style="126"/>
    <col min="19" max="19" width="9.375" style="126" customWidth="1"/>
    <col min="20" max="27" width="9" style="126"/>
    <col min="28" max="28" width="10.25" style="126" customWidth="1"/>
    <col min="29" max="16384" width="9" style="126"/>
  </cols>
  <sheetData>
    <row r="1" spans="1:13" ht="24.95" customHeight="1" x14ac:dyDescent="0.15"/>
    <row r="2" spans="1:13" ht="24.95" customHeight="1" x14ac:dyDescent="0.15"/>
    <row r="3" spans="1:13" ht="20.25" customHeight="1" x14ac:dyDescent="0.2">
      <c r="B3" s="279" t="s">
        <v>8</v>
      </c>
      <c r="C3" s="279"/>
      <c r="G3" s="280"/>
      <c r="H3" s="280"/>
      <c r="I3" s="280"/>
      <c r="J3" s="280"/>
      <c r="K3" s="280"/>
      <c r="L3" s="280"/>
    </row>
    <row r="4" spans="1:13" ht="12" customHeight="1" x14ac:dyDescent="0.2">
      <c r="B4" s="279"/>
      <c r="C4" s="279"/>
      <c r="G4" s="280"/>
      <c r="H4" s="280"/>
      <c r="I4" s="280"/>
      <c r="J4" s="280"/>
      <c r="K4" s="280"/>
      <c r="L4" s="280"/>
    </row>
    <row r="5" spans="1:13" ht="18" customHeight="1" x14ac:dyDescent="0.2">
      <c r="B5" s="280"/>
      <c r="C5" s="280"/>
      <c r="D5" s="279" t="s">
        <v>245</v>
      </c>
      <c r="E5" s="280"/>
      <c r="F5" s="280"/>
      <c r="G5" s="280"/>
      <c r="H5" s="280"/>
      <c r="I5" s="280"/>
      <c r="J5" s="280"/>
      <c r="K5" s="280"/>
      <c r="L5" s="435" t="s">
        <v>35</v>
      </c>
    </row>
    <row r="6" spans="1:13" ht="12" customHeight="1" x14ac:dyDescent="0.15"/>
    <row r="7" spans="1:13" ht="30" customHeight="1" x14ac:dyDescent="0.15">
      <c r="A7" s="345"/>
      <c r="B7" s="1316" t="s">
        <v>223</v>
      </c>
      <c r="C7" s="1291" t="s">
        <v>335</v>
      </c>
      <c r="D7" s="1314" t="s">
        <v>222</v>
      </c>
      <c r="E7" s="1315"/>
      <c r="F7" s="1315"/>
      <c r="G7" s="1315"/>
      <c r="H7" s="1315"/>
      <c r="I7" s="1315"/>
      <c r="J7" s="1315"/>
      <c r="K7" s="1312" t="s">
        <v>336</v>
      </c>
      <c r="L7" s="1313"/>
    </row>
    <row r="8" spans="1:13" ht="30" customHeight="1" x14ac:dyDescent="0.15">
      <c r="A8" s="345"/>
      <c r="B8" s="1317"/>
      <c r="C8" s="1318"/>
      <c r="D8" s="445" t="s">
        <v>45</v>
      </c>
      <c r="E8" s="444" t="s">
        <v>46</v>
      </c>
      <c r="F8" s="444" t="s">
        <v>47</v>
      </c>
      <c r="G8" s="444" t="s">
        <v>48</v>
      </c>
      <c r="H8" s="444" t="s">
        <v>49</v>
      </c>
      <c r="I8" s="444" t="s">
        <v>50</v>
      </c>
      <c r="J8" s="444" t="s">
        <v>37</v>
      </c>
      <c r="K8" s="444" t="s">
        <v>51</v>
      </c>
      <c r="L8" s="447" t="s">
        <v>26</v>
      </c>
    </row>
    <row r="9" spans="1:13" ht="12" hidden="1" customHeight="1" x14ac:dyDescent="0.15">
      <c r="A9" s="345"/>
      <c r="B9" s="1309" t="s">
        <v>478</v>
      </c>
      <c r="C9" s="358"/>
      <c r="D9" s="626"/>
      <c r="E9" s="627"/>
      <c r="F9" s="627"/>
      <c r="G9" s="627"/>
      <c r="H9" s="627"/>
      <c r="I9" s="627"/>
      <c r="J9" s="627"/>
      <c r="K9" s="627"/>
      <c r="L9" s="628"/>
    </row>
    <row r="10" spans="1:13" ht="18" hidden="1" customHeight="1" x14ac:dyDescent="0.15">
      <c r="A10" s="345"/>
      <c r="B10" s="1310"/>
      <c r="C10" s="630">
        <f>SUM(D10:L10)</f>
        <v>77033</v>
      </c>
      <c r="D10" s="789">
        <v>11896</v>
      </c>
      <c r="E10" s="790">
        <v>17814</v>
      </c>
      <c r="F10" s="790">
        <v>4998</v>
      </c>
      <c r="G10" s="790">
        <v>3389</v>
      </c>
      <c r="H10" s="790">
        <v>13847</v>
      </c>
      <c r="I10" s="790">
        <v>0</v>
      </c>
      <c r="J10" s="791">
        <v>0</v>
      </c>
      <c r="K10" s="790">
        <v>25089</v>
      </c>
      <c r="L10" s="792">
        <v>0</v>
      </c>
      <c r="M10" s="629"/>
    </row>
    <row r="11" spans="1:13" ht="15" hidden="1" customHeight="1" x14ac:dyDescent="0.15">
      <c r="A11" s="345"/>
      <c r="B11" s="1311"/>
      <c r="C11" s="362"/>
      <c r="D11" s="625"/>
      <c r="E11" s="364"/>
      <c r="F11" s="364"/>
      <c r="G11" s="364"/>
      <c r="H11" s="364"/>
      <c r="I11" s="364"/>
      <c r="J11" s="623"/>
      <c r="K11" s="364"/>
      <c r="L11" s="624"/>
    </row>
    <row r="12" spans="1:13" ht="15" customHeight="1" x14ac:dyDescent="0.15">
      <c r="A12" s="345"/>
      <c r="B12" s="1309" t="s">
        <v>477</v>
      </c>
      <c r="C12" s="358"/>
      <c r="D12" s="850">
        <f t="shared" ref="D12:J12" si="0">IF(D13 = 0, 0, RANK(D13,$D13:$L13,0))</f>
        <v>3</v>
      </c>
      <c r="E12" s="851">
        <f t="shared" si="0"/>
        <v>2</v>
      </c>
      <c r="F12" s="851">
        <f t="shared" si="0"/>
        <v>5</v>
      </c>
      <c r="G12" s="851">
        <f t="shared" si="0"/>
        <v>6</v>
      </c>
      <c r="H12" s="851">
        <f t="shared" si="0"/>
        <v>4</v>
      </c>
      <c r="I12" s="851">
        <f t="shared" si="0"/>
        <v>0</v>
      </c>
      <c r="J12" s="851">
        <f t="shared" si="0"/>
        <v>0</v>
      </c>
      <c r="K12" s="851">
        <f>IF(K13 = 0, 0, RANK(K13,$D13:$L13,0))</f>
        <v>1</v>
      </c>
      <c r="L12" s="849">
        <f>IF(L13 = 0, 0, RANK(L13,$D13:$L13,0))</f>
        <v>0</v>
      </c>
    </row>
    <row r="13" spans="1:13" ht="15" customHeight="1" x14ac:dyDescent="0.15">
      <c r="A13" s="345"/>
      <c r="B13" s="1310"/>
      <c r="C13" s="630">
        <f>SUM(D13:L13)</f>
        <v>78553</v>
      </c>
      <c r="D13" s="848">
        <v>14079</v>
      </c>
      <c r="E13" s="791">
        <v>18187</v>
      </c>
      <c r="F13" s="791">
        <v>6045</v>
      </c>
      <c r="G13" s="791">
        <v>2712</v>
      </c>
      <c r="H13" s="791">
        <v>12856</v>
      </c>
      <c r="I13" s="791">
        <v>0</v>
      </c>
      <c r="J13" s="791">
        <v>0</v>
      </c>
      <c r="K13" s="791">
        <v>24674</v>
      </c>
      <c r="L13" s="792">
        <v>0</v>
      </c>
    </row>
    <row r="14" spans="1:13" ht="15" customHeight="1" x14ac:dyDescent="0.15">
      <c r="A14" s="345"/>
      <c r="B14" s="1311"/>
      <c r="C14" s="793">
        <f>IF(C10=0,0,-(C13/C10*100))</f>
        <v>-101.97318032531513</v>
      </c>
      <c r="D14" s="847">
        <f>IF(D10 = 0, 0, -(D13/D10*100))</f>
        <v>-118.35070611970411</v>
      </c>
      <c r="E14" s="794">
        <f t="shared" ref="E14:L14" si="1">IF(E10 = 0, 0, -(E13/E10*100))</f>
        <v>-102.09385876277086</v>
      </c>
      <c r="F14" s="794">
        <f t="shared" si="1"/>
        <v>-120.9483793517407</v>
      </c>
      <c r="G14" s="794">
        <f t="shared" si="1"/>
        <v>-80.02360578341694</v>
      </c>
      <c r="H14" s="794">
        <f t="shared" si="1"/>
        <v>-92.843215136852749</v>
      </c>
      <c r="I14" s="794">
        <f t="shared" si="1"/>
        <v>0</v>
      </c>
      <c r="J14" s="794">
        <f t="shared" si="1"/>
        <v>0</v>
      </c>
      <c r="K14" s="794">
        <f t="shared" si="1"/>
        <v>-98.34588863645422</v>
      </c>
      <c r="L14" s="795">
        <f t="shared" si="1"/>
        <v>0</v>
      </c>
    </row>
    <row r="15" spans="1:13" ht="15" customHeight="1" x14ac:dyDescent="0.15">
      <c r="A15" s="345"/>
      <c r="B15" s="1309" t="s">
        <v>476</v>
      </c>
      <c r="C15" s="358"/>
      <c r="D15" s="850">
        <f t="shared" ref="D15:J15" si="2">IF(D16 = 0, 0, RANK(D16,$D16:$L16,0))</f>
        <v>3</v>
      </c>
      <c r="E15" s="851">
        <f t="shared" si="2"/>
        <v>1</v>
      </c>
      <c r="F15" s="851">
        <f t="shared" si="2"/>
        <v>6</v>
      </c>
      <c r="G15" s="851">
        <f t="shared" si="2"/>
        <v>5</v>
      </c>
      <c r="H15" s="851">
        <f t="shared" si="2"/>
        <v>4</v>
      </c>
      <c r="I15" s="851">
        <f t="shared" si="2"/>
        <v>0</v>
      </c>
      <c r="J15" s="851">
        <f t="shared" si="2"/>
        <v>0</v>
      </c>
      <c r="K15" s="851">
        <f>IF(K16 = 0, 0, RANK(K16,$D16:$L16,0))</f>
        <v>2</v>
      </c>
      <c r="L15" s="849">
        <f>IF(L16 = 0, 0, RANK(L16,$D16:$L16,0))</f>
        <v>0</v>
      </c>
    </row>
    <row r="16" spans="1:13" ht="15" customHeight="1" x14ac:dyDescent="0.15">
      <c r="A16" s="345"/>
      <c r="B16" s="1310"/>
      <c r="C16" s="630">
        <f>SUM(D16:L16)</f>
        <v>80908</v>
      </c>
      <c r="D16" s="848">
        <v>14312</v>
      </c>
      <c r="E16" s="791">
        <v>28087</v>
      </c>
      <c r="F16" s="791">
        <v>337</v>
      </c>
      <c r="G16" s="791">
        <v>3540</v>
      </c>
      <c r="H16" s="791">
        <v>11938</v>
      </c>
      <c r="I16" s="791">
        <v>0</v>
      </c>
      <c r="J16" s="791">
        <v>0</v>
      </c>
      <c r="K16" s="791">
        <v>22694</v>
      </c>
      <c r="L16" s="792">
        <v>0</v>
      </c>
    </row>
    <row r="17" spans="1:12" ht="15" customHeight="1" x14ac:dyDescent="0.15">
      <c r="A17" s="345"/>
      <c r="B17" s="1311"/>
      <c r="C17" s="793">
        <f>IF(C13=0,0,-(C16/C13*100))</f>
        <v>-102.99797588889031</v>
      </c>
      <c r="D17" s="847">
        <f>IF(D13 = 0, 0, -(D16/D13*100))</f>
        <v>-101.65494708430995</v>
      </c>
      <c r="E17" s="794">
        <f t="shared" ref="E17:L17" si="3">IF(E13 = 0, 0, -(E16/E13*100))</f>
        <v>-154.43448617144114</v>
      </c>
      <c r="F17" s="794">
        <f t="shared" si="3"/>
        <v>-5.5748552522746069</v>
      </c>
      <c r="G17" s="794">
        <f t="shared" si="3"/>
        <v>-130.53097345132741</v>
      </c>
      <c r="H17" s="794">
        <f t="shared" si="3"/>
        <v>-92.859365276913508</v>
      </c>
      <c r="I17" s="794">
        <f t="shared" si="3"/>
        <v>0</v>
      </c>
      <c r="J17" s="794">
        <f t="shared" si="3"/>
        <v>0</v>
      </c>
      <c r="K17" s="794">
        <f t="shared" si="3"/>
        <v>-91.975358677150027</v>
      </c>
      <c r="L17" s="795">
        <f t="shared" si="3"/>
        <v>0</v>
      </c>
    </row>
    <row r="18" spans="1:12" ht="15" customHeight="1" x14ac:dyDescent="0.15">
      <c r="A18" s="345"/>
      <c r="B18" s="1309" t="s">
        <v>475</v>
      </c>
      <c r="C18" s="358"/>
      <c r="D18" s="850">
        <f t="shared" ref="D18:J18" si="4">IF(D19 = 0, 0, RANK(D19,$D19:$L19,0))</f>
        <v>4</v>
      </c>
      <c r="E18" s="851">
        <f t="shared" si="4"/>
        <v>1</v>
      </c>
      <c r="F18" s="851">
        <f t="shared" si="4"/>
        <v>7</v>
      </c>
      <c r="G18" s="851">
        <f t="shared" si="4"/>
        <v>5</v>
      </c>
      <c r="H18" s="851">
        <f t="shared" si="4"/>
        <v>3</v>
      </c>
      <c r="I18" s="851">
        <f t="shared" si="4"/>
        <v>6</v>
      </c>
      <c r="J18" s="851">
        <f t="shared" si="4"/>
        <v>8</v>
      </c>
      <c r="K18" s="851">
        <f>IF(K19 = 0, 0, RANK(K19,$D19:$L19,0))</f>
        <v>2</v>
      </c>
      <c r="L18" s="849">
        <f>IF(L19 = 0, 0, RANK(L19,$D19:$L19,0))</f>
        <v>0</v>
      </c>
    </row>
    <row r="19" spans="1:12" ht="15" customHeight="1" x14ac:dyDescent="0.15">
      <c r="A19" s="345"/>
      <c r="B19" s="1310"/>
      <c r="C19" s="630">
        <f>SUM(D19:L19)</f>
        <v>114519</v>
      </c>
      <c r="D19" s="848">
        <v>15560</v>
      </c>
      <c r="E19" s="791">
        <v>48039</v>
      </c>
      <c r="F19" s="791">
        <v>535</v>
      </c>
      <c r="G19" s="791">
        <v>3902</v>
      </c>
      <c r="H19" s="791">
        <v>20283</v>
      </c>
      <c r="I19" s="791">
        <v>1477</v>
      </c>
      <c r="J19" s="791">
        <v>214</v>
      </c>
      <c r="K19" s="791">
        <v>24509</v>
      </c>
      <c r="L19" s="792">
        <v>0</v>
      </c>
    </row>
    <row r="20" spans="1:12" ht="15" customHeight="1" x14ac:dyDescent="0.15">
      <c r="A20" s="345"/>
      <c r="B20" s="1311"/>
      <c r="C20" s="793">
        <f>IF(C16=0,0,-(C19/C16*100))</f>
        <v>-141.54224551342264</v>
      </c>
      <c r="D20" s="847">
        <f>IF(D16 = 0, 0, -(D19/D16*100))</f>
        <v>-108.71995528228059</v>
      </c>
      <c r="E20" s="794">
        <f t="shared" ref="E20:L20" si="5">IF(E16 = 0, 0, -(E19/E16*100))</f>
        <v>-171.03642254423755</v>
      </c>
      <c r="F20" s="794">
        <f t="shared" si="5"/>
        <v>-158.75370919881306</v>
      </c>
      <c r="G20" s="794">
        <f t="shared" si="5"/>
        <v>-110.22598870056497</v>
      </c>
      <c r="H20" s="794">
        <f t="shared" si="5"/>
        <v>-169.90283129502427</v>
      </c>
      <c r="I20" s="794">
        <f t="shared" si="5"/>
        <v>0</v>
      </c>
      <c r="J20" s="794">
        <f t="shared" si="5"/>
        <v>0</v>
      </c>
      <c r="K20" s="794">
        <f t="shared" si="5"/>
        <v>-107.99770864545695</v>
      </c>
      <c r="L20" s="795">
        <f t="shared" si="5"/>
        <v>0</v>
      </c>
    </row>
    <row r="21" spans="1:12" ht="15" customHeight="1" x14ac:dyDescent="0.15">
      <c r="A21" s="345"/>
      <c r="B21" s="1309" t="s">
        <v>474</v>
      </c>
      <c r="C21" s="358"/>
      <c r="D21" s="850">
        <f t="shared" ref="D21:J21" si="6">IF(D22 = 0, 0, RANK(D22,$D22:$L22,0))</f>
        <v>4</v>
      </c>
      <c r="E21" s="851">
        <f t="shared" si="6"/>
        <v>1</v>
      </c>
      <c r="F21" s="851">
        <f t="shared" si="6"/>
        <v>8</v>
      </c>
      <c r="G21" s="851">
        <f t="shared" si="6"/>
        <v>5</v>
      </c>
      <c r="H21" s="851">
        <f t="shared" si="6"/>
        <v>2</v>
      </c>
      <c r="I21" s="851">
        <f t="shared" si="6"/>
        <v>7</v>
      </c>
      <c r="J21" s="851">
        <f t="shared" si="6"/>
        <v>6</v>
      </c>
      <c r="K21" s="851">
        <f>IF(K22 = 0, 0, RANK(K22,$D22:$L22,0))</f>
        <v>3</v>
      </c>
      <c r="L21" s="849">
        <f>IF(L22 = 0, 0, RANK(L22,$D22:$L22,0))</f>
        <v>0</v>
      </c>
    </row>
    <row r="22" spans="1:12" ht="15" customHeight="1" x14ac:dyDescent="0.15">
      <c r="A22" s="345"/>
      <c r="B22" s="1310"/>
      <c r="C22" s="630">
        <f>SUM(D22:L22)</f>
        <v>127930</v>
      </c>
      <c r="D22" s="848">
        <v>17101</v>
      </c>
      <c r="E22" s="791">
        <v>52278</v>
      </c>
      <c r="F22" s="791">
        <v>265</v>
      </c>
      <c r="G22" s="791">
        <v>5214</v>
      </c>
      <c r="H22" s="791">
        <v>25081</v>
      </c>
      <c r="I22" s="791">
        <v>1753</v>
      </c>
      <c r="J22" s="791">
        <v>2800</v>
      </c>
      <c r="K22" s="791">
        <v>23438</v>
      </c>
      <c r="L22" s="792">
        <v>0</v>
      </c>
    </row>
    <row r="23" spans="1:12" ht="15" customHeight="1" x14ac:dyDescent="0.15">
      <c r="A23" s="345"/>
      <c r="B23" s="1311"/>
      <c r="C23" s="793">
        <f>IF(C19=0,0,-(C22/C19*100))</f>
        <v>-111.71072049179611</v>
      </c>
      <c r="D23" s="847">
        <f>IF(D19 = 0, 0, -(D22/D19*100))</f>
        <v>-109.90359897172237</v>
      </c>
      <c r="E23" s="794">
        <f t="shared" ref="E23:L23" si="7">IF(E19 = 0, 0, -(E22/E19*100))</f>
        <v>-108.82408043464685</v>
      </c>
      <c r="F23" s="794">
        <f t="shared" si="7"/>
        <v>-49.532710280373834</v>
      </c>
      <c r="G23" s="794">
        <f t="shared" si="7"/>
        <v>-133.62378267555098</v>
      </c>
      <c r="H23" s="794">
        <f t="shared" si="7"/>
        <v>-123.6552778188631</v>
      </c>
      <c r="I23" s="794">
        <f t="shared" si="7"/>
        <v>-118.68652674339879</v>
      </c>
      <c r="J23" s="794">
        <f t="shared" si="7"/>
        <v>-1308.4112149532712</v>
      </c>
      <c r="K23" s="794">
        <f t="shared" si="7"/>
        <v>-95.630176669794764</v>
      </c>
      <c r="L23" s="795">
        <f t="shared" si="7"/>
        <v>0</v>
      </c>
    </row>
    <row r="24" spans="1:12" ht="15" customHeight="1" x14ac:dyDescent="0.15">
      <c r="A24" s="345"/>
      <c r="B24" s="1309" t="s">
        <v>473</v>
      </c>
      <c r="C24" s="358"/>
      <c r="D24" s="850">
        <f t="shared" ref="D24:J24" si="8">IF(D25 = 0, 0, RANK(D25,$D25:$L25,0))</f>
        <v>4</v>
      </c>
      <c r="E24" s="851">
        <f t="shared" si="8"/>
        <v>1</v>
      </c>
      <c r="F24" s="851">
        <f t="shared" si="8"/>
        <v>8</v>
      </c>
      <c r="G24" s="851">
        <f t="shared" si="8"/>
        <v>5</v>
      </c>
      <c r="H24" s="851">
        <f t="shared" si="8"/>
        <v>2</v>
      </c>
      <c r="I24" s="851">
        <f t="shared" si="8"/>
        <v>7</v>
      </c>
      <c r="J24" s="851">
        <f t="shared" si="8"/>
        <v>6</v>
      </c>
      <c r="K24" s="851">
        <f>IF(K25 = 0, 0, RANK(K25,$D25:$L25,0))</f>
        <v>3</v>
      </c>
      <c r="L24" s="849">
        <f>IF(L25 = 0, 0, RANK(L25,$D25:$L25,0))</f>
        <v>0</v>
      </c>
    </row>
    <row r="25" spans="1:12" ht="15" customHeight="1" x14ac:dyDescent="0.15">
      <c r="A25" s="345"/>
      <c r="B25" s="1310"/>
      <c r="C25" s="630">
        <f>SUM(D25:L25)</f>
        <v>133969</v>
      </c>
      <c r="D25" s="848">
        <v>16014</v>
      </c>
      <c r="E25" s="791">
        <v>53740</v>
      </c>
      <c r="F25" s="791">
        <v>200</v>
      </c>
      <c r="G25" s="791">
        <v>8518</v>
      </c>
      <c r="H25" s="791">
        <v>25948</v>
      </c>
      <c r="I25" s="791">
        <v>1378</v>
      </c>
      <c r="J25" s="791">
        <v>2771</v>
      </c>
      <c r="K25" s="791">
        <v>25400</v>
      </c>
      <c r="L25" s="792">
        <v>0</v>
      </c>
    </row>
    <row r="26" spans="1:12" ht="15" customHeight="1" x14ac:dyDescent="0.15">
      <c r="A26" s="345"/>
      <c r="B26" s="1311"/>
      <c r="C26" s="793">
        <f>IF(C22=0,0,-(C25/C22*100))</f>
        <v>-104.72055030094583</v>
      </c>
      <c r="D26" s="847">
        <f>IF(D22 = 0, 0, -(D25/D22*100))</f>
        <v>-93.643646570376006</v>
      </c>
      <c r="E26" s="794">
        <f t="shared" ref="E26:L26" si="9">IF(E22 = 0, 0, -(E25/E22*100))</f>
        <v>-102.79658747465473</v>
      </c>
      <c r="F26" s="794">
        <f t="shared" si="9"/>
        <v>-75.471698113207552</v>
      </c>
      <c r="G26" s="794">
        <f t="shared" si="9"/>
        <v>-163.36785577291906</v>
      </c>
      <c r="H26" s="794">
        <f t="shared" si="9"/>
        <v>-103.45679996810335</v>
      </c>
      <c r="I26" s="794">
        <f t="shared" si="9"/>
        <v>-78.608100399315461</v>
      </c>
      <c r="J26" s="794">
        <f t="shared" si="9"/>
        <v>-98.964285714285722</v>
      </c>
      <c r="K26" s="794">
        <f t="shared" si="9"/>
        <v>-108.37102141820974</v>
      </c>
      <c r="L26" s="795">
        <f t="shared" si="9"/>
        <v>0</v>
      </c>
    </row>
    <row r="27" spans="1:12" ht="15" customHeight="1" x14ac:dyDescent="0.15">
      <c r="A27" s="345"/>
      <c r="B27" s="1309" t="s">
        <v>472</v>
      </c>
      <c r="C27" s="358"/>
      <c r="D27" s="850">
        <f t="shared" ref="D27:J27" si="10">IF(D28 = 0, 0, RANK(D28,$D28:$L28,0))</f>
        <v>4</v>
      </c>
      <c r="E27" s="851">
        <f t="shared" si="10"/>
        <v>1</v>
      </c>
      <c r="F27" s="851">
        <f t="shared" si="10"/>
        <v>8</v>
      </c>
      <c r="G27" s="851">
        <f t="shared" si="10"/>
        <v>5</v>
      </c>
      <c r="H27" s="851">
        <f t="shared" si="10"/>
        <v>3</v>
      </c>
      <c r="I27" s="851">
        <f t="shared" si="10"/>
        <v>7</v>
      </c>
      <c r="J27" s="851">
        <f t="shared" si="10"/>
        <v>6</v>
      </c>
      <c r="K27" s="851">
        <f>IF(K28 = 0, 0, RANK(K28,$D28:$L28,0))</f>
        <v>2</v>
      </c>
      <c r="L27" s="849">
        <f>IF(L28 = 0, 0, RANK(L28,$D28:$L28,0))</f>
        <v>0</v>
      </c>
    </row>
    <row r="28" spans="1:12" ht="15" customHeight="1" x14ac:dyDescent="0.15">
      <c r="A28" s="345"/>
      <c r="B28" s="1310"/>
      <c r="C28" s="630">
        <f>SUM(D28:L28)</f>
        <v>132441</v>
      </c>
      <c r="D28" s="848">
        <v>17366</v>
      </c>
      <c r="E28" s="791">
        <v>54984</v>
      </c>
      <c r="F28" s="791">
        <v>449</v>
      </c>
      <c r="G28" s="791">
        <v>4724</v>
      </c>
      <c r="H28" s="791">
        <v>25966</v>
      </c>
      <c r="I28" s="791">
        <v>1010</v>
      </c>
      <c r="J28" s="791">
        <v>1454</v>
      </c>
      <c r="K28" s="791">
        <v>26488</v>
      </c>
      <c r="L28" s="792">
        <v>0</v>
      </c>
    </row>
    <row r="29" spans="1:12" ht="15" customHeight="1" x14ac:dyDescent="0.15">
      <c r="A29" s="345"/>
      <c r="B29" s="1311"/>
      <c r="C29" s="793">
        <f>IF(C25=0,0,-(C28/C25*100))</f>
        <v>-98.859437631093755</v>
      </c>
      <c r="D29" s="847">
        <f>IF(D25 = 0, 0, -(D28/D25*100))</f>
        <v>-108.44261271387536</v>
      </c>
      <c r="E29" s="794">
        <f t="shared" ref="E29:L29" si="11">IF(E25 = 0, 0, -(E28/E25*100))</f>
        <v>-102.31484927428357</v>
      </c>
      <c r="F29" s="794">
        <f t="shared" si="11"/>
        <v>-224.5</v>
      </c>
      <c r="G29" s="794">
        <f t="shared" si="11"/>
        <v>-55.459027940831184</v>
      </c>
      <c r="H29" s="794">
        <f t="shared" si="11"/>
        <v>-100.06936950824728</v>
      </c>
      <c r="I29" s="794">
        <f t="shared" si="11"/>
        <v>-73.294629898403485</v>
      </c>
      <c r="J29" s="794">
        <f t="shared" si="11"/>
        <v>-52.472031757488267</v>
      </c>
      <c r="K29" s="794">
        <f t="shared" si="11"/>
        <v>-104.28346456692914</v>
      </c>
      <c r="L29" s="795">
        <f t="shared" si="11"/>
        <v>0</v>
      </c>
    </row>
    <row r="30" spans="1:12" ht="15" customHeight="1" x14ac:dyDescent="0.15">
      <c r="A30" s="345"/>
      <c r="B30" s="1309" t="s">
        <v>471</v>
      </c>
      <c r="C30" s="358"/>
      <c r="D30" s="850">
        <f t="shared" ref="D30:J30" si="12">IF(D31 = 0, 0, RANK(D31,$D31:$L31,0))</f>
        <v>4</v>
      </c>
      <c r="E30" s="851">
        <f t="shared" si="12"/>
        <v>1</v>
      </c>
      <c r="F30" s="851">
        <f t="shared" si="12"/>
        <v>6</v>
      </c>
      <c r="G30" s="851">
        <f t="shared" si="12"/>
        <v>5</v>
      </c>
      <c r="H30" s="851">
        <f t="shared" si="12"/>
        <v>3</v>
      </c>
      <c r="I30" s="851">
        <f t="shared" si="12"/>
        <v>7</v>
      </c>
      <c r="J30" s="851">
        <f t="shared" si="12"/>
        <v>0</v>
      </c>
      <c r="K30" s="851">
        <f>IF(K31 = 0, 0, RANK(K31,$D31:$L31,0))</f>
        <v>2</v>
      </c>
      <c r="L30" s="849">
        <f>IF(L31 = 0, 0, RANK(L31,$D31:$L31,0))</f>
        <v>0</v>
      </c>
    </row>
    <row r="31" spans="1:12" ht="15" customHeight="1" x14ac:dyDescent="0.15">
      <c r="A31" s="345"/>
      <c r="B31" s="1310"/>
      <c r="C31" s="630">
        <f>SUM(D31:L31)</f>
        <v>137150</v>
      </c>
      <c r="D31" s="848">
        <v>18673</v>
      </c>
      <c r="E31" s="791">
        <v>56425</v>
      </c>
      <c r="F31" s="791">
        <v>390</v>
      </c>
      <c r="G31" s="791">
        <v>4105</v>
      </c>
      <c r="H31" s="791">
        <v>27959</v>
      </c>
      <c r="I31" s="791">
        <v>123</v>
      </c>
      <c r="J31" s="791">
        <v>0</v>
      </c>
      <c r="K31" s="791">
        <v>29475</v>
      </c>
      <c r="L31" s="792">
        <v>0</v>
      </c>
    </row>
    <row r="32" spans="1:12" ht="15" customHeight="1" x14ac:dyDescent="0.15">
      <c r="A32" s="345"/>
      <c r="B32" s="1311"/>
      <c r="C32" s="793">
        <f>IF(C28=0,0,-(C31/C28*100))</f>
        <v>-103.55554548817965</v>
      </c>
      <c r="D32" s="847">
        <f>IF(D28 = 0, 0, -(D31/D28*100))</f>
        <v>-107.52620062190488</v>
      </c>
      <c r="E32" s="794">
        <f t="shared" ref="E32:L32" si="13">IF(E28 = 0, 0, -(E31/E28*100))</f>
        <v>-102.62076240360831</v>
      </c>
      <c r="F32" s="794">
        <f t="shared" si="13"/>
        <v>-86.859688195991097</v>
      </c>
      <c r="G32" s="794">
        <f t="shared" si="13"/>
        <v>-86.896697713801856</v>
      </c>
      <c r="H32" s="794">
        <f t="shared" si="13"/>
        <v>-107.67542170530695</v>
      </c>
      <c r="I32" s="794">
        <f t="shared" si="13"/>
        <v>-12.178217821782178</v>
      </c>
      <c r="J32" s="794">
        <f t="shared" si="13"/>
        <v>0</v>
      </c>
      <c r="K32" s="794">
        <f t="shared" si="13"/>
        <v>-111.27680459075808</v>
      </c>
      <c r="L32" s="795">
        <f t="shared" si="13"/>
        <v>0</v>
      </c>
    </row>
    <row r="33" spans="1:12" ht="15" customHeight="1" x14ac:dyDescent="0.15">
      <c r="A33" s="345"/>
      <c r="B33" s="1309" t="s">
        <v>470</v>
      </c>
      <c r="C33" s="358"/>
      <c r="D33" s="850">
        <f t="shared" ref="D33:J33" si="14">IF(D34 = 0, 0, RANK(D34,$D34:$L34,0))</f>
        <v>4</v>
      </c>
      <c r="E33" s="851">
        <f t="shared" si="14"/>
        <v>1</v>
      </c>
      <c r="F33" s="851">
        <f t="shared" si="14"/>
        <v>5</v>
      </c>
      <c r="G33" s="851">
        <f t="shared" si="14"/>
        <v>6</v>
      </c>
      <c r="H33" s="851">
        <f t="shared" si="14"/>
        <v>3</v>
      </c>
      <c r="I33" s="851">
        <f t="shared" si="14"/>
        <v>7</v>
      </c>
      <c r="J33" s="851">
        <f t="shared" si="14"/>
        <v>8</v>
      </c>
      <c r="K33" s="851">
        <f>IF(K34 = 0, 0, RANK(K34,$D34:$L34,0))</f>
        <v>2</v>
      </c>
      <c r="L33" s="849">
        <f>IF(L34 = 0, 0, RANK(L34,$D34:$L34,0))</f>
        <v>0</v>
      </c>
    </row>
    <row r="34" spans="1:12" ht="15" customHeight="1" x14ac:dyDescent="0.15">
      <c r="A34" s="345"/>
      <c r="B34" s="1310"/>
      <c r="C34" s="630">
        <f>SUM(D34:L34)</f>
        <v>131156</v>
      </c>
      <c r="D34" s="848">
        <v>13570</v>
      </c>
      <c r="E34" s="791">
        <v>54802</v>
      </c>
      <c r="F34" s="791">
        <v>4710</v>
      </c>
      <c r="G34" s="791">
        <v>4620</v>
      </c>
      <c r="H34" s="791">
        <v>25430</v>
      </c>
      <c r="I34" s="791">
        <v>285</v>
      </c>
      <c r="J34" s="791">
        <v>53</v>
      </c>
      <c r="K34" s="791">
        <v>27686</v>
      </c>
      <c r="L34" s="792">
        <v>0</v>
      </c>
    </row>
    <row r="35" spans="1:12" ht="15" customHeight="1" x14ac:dyDescent="0.15">
      <c r="A35" s="345"/>
      <c r="B35" s="1311"/>
      <c r="C35" s="793">
        <f>IF(C31=0,0,-(C34/C31*100))</f>
        <v>-95.629602624863281</v>
      </c>
      <c r="D35" s="847">
        <f>IF(D31 = 0, 0, -(D34/D31*100))</f>
        <v>-72.671772077330914</v>
      </c>
      <c r="E35" s="794">
        <f t="shared" ref="E35:L35" si="15">IF(E31 = 0, 0, -(E34/E31*100))</f>
        <v>-97.123615418697383</v>
      </c>
      <c r="F35" s="794">
        <f t="shared" si="15"/>
        <v>-1207.6923076923076</v>
      </c>
      <c r="G35" s="794">
        <f t="shared" si="15"/>
        <v>-112.54567600487211</v>
      </c>
      <c r="H35" s="794">
        <f t="shared" si="15"/>
        <v>-90.954612110590503</v>
      </c>
      <c r="I35" s="794">
        <f t="shared" si="15"/>
        <v>-231.70731707317071</v>
      </c>
      <c r="J35" s="794">
        <f t="shared" si="15"/>
        <v>0</v>
      </c>
      <c r="K35" s="794">
        <f t="shared" si="15"/>
        <v>-93.930449533502966</v>
      </c>
      <c r="L35" s="795">
        <f t="shared" si="15"/>
        <v>0</v>
      </c>
    </row>
    <row r="36" spans="1:12" ht="15" customHeight="1" x14ac:dyDescent="0.15">
      <c r="A36" s="345"/>
      <c r="B36" s="1309" t="s">
        <v>469</v>
      </c>
      <c r="C36" s="358"/>
      <c r="D36" s="850">
        <f t="shared" ref="D36:J36" si="16">IF(D37 = 0, 0, RANK(D37,$D37:$L37,0))</f>
        <v>4</v>
      </c>
      <c r="E36" s="851">
        <f t="shared" si="16"/>
        <v>1</v>
      </c>
      <c r="F36" s="851">
        <f t="shared" si="16"/>
        <v>6</v>
      </c>
      <c r="G36" s="851">
        <f t="shared" si="16"/>
        <v>5</v>
      </c>
      <c r="H36" s="851">
        <f t="shared" si="16"/>
        <v>2</v>
      </c>
      <c r="I36" s="851">
        <f t="shared" si="16"/>
        <v>7</v>
      </c>
      <c r="J36" s="851">
        <f t="shared" si="16"/>
        <v>0</v>
      </c>
      <c r="K36" s="851">
        <f>IF(K37 = 0, 0, RANK(K37,$D37:$L37,0))</f>
        <v>3</v>
      </c>
      <c r="L36" s="849">
        <f>IF(L37 = 0, 0, RANK(L37,$D37:$L37,0))</f>
        <v>0</v>
      </c>
    </row>
    <row r="37" spans="1:12" ht="15" customHeight="1" x14ac:dyDescent="0.15">
      <c r="A37" s="345"/>
      <c r="B37" s="1310"/>
      <c r="C37" s="630">
        <f>SUM(D37:L37)</f>
        <v>137507</v>
      </c>
      <c r="D37" s="848">
        <v>14153</v>
      </c>
      <c r="E37" s="791">
        <v>57745</v>
      </c>
      <c r="F37" s="791">
        <v>3416</v>
      </c>
      <c r="G37" s="791">
        <v>3535</v>
      </c>
      <c r="H37" s="791">
        <v>30128</v>
      </c>
      <c r="I37" s="791">
        <v>855</v>
      </c>
      <c r="J37" s="791">
        <v>0</v>
      </c>
      <c r="K37" s="791">
        <v>27675</v>
      </c>
      <c r="L37" s="792">
        <v>0</v>
      </c>
    </row>
    <row r="38" spans="1:12" ht="15" customHeight="1" x14ac:dyDescent="0.15">
      <c r="A38" s="345"/>
      <c r="B38" s="1311"/>
      <c r="C38" s="793">
        <f>IF(C34=0,0,-(C37/C34*100))</f>
        <v>-104.84232517002654</v>
      </c>
      <c r="D38" s="847">
        <f>IF(D34 = 0, 0, -(D37/D34*100))</f>
        <v>-104.29624170965366</v>
      </c>
      <c r="E38" s="794">
        <f t="shared" ref="E38:L38" si="17">IF(E34 = 0, 0, -(E37/E34*100))</f>
        <v>-105.3702419619722</v>
      </c>
      <c r="F38" s="794">
        <f t="shared" si="17"/>
        <v>-72.526539278131636</v>
      </c>
      <c r="G38" s="794">
        <f t="shared" si="17"/>
        <v>-76.515151515151516</v>
      </c>
      <c r="H38" s="794">
        <f t="shared" si="17"/>
        <v>-118.47424302005504</v>
      </c>
      <c r="I38" s="794">
        <f t="shared" si="17"/>
        <v>-300</v>
      </c>
      <c r="J38" s="794">
        <f t="shared" si="17"/>
        <v>0</v>
      </c>
      <c r="K38" s="794">
        <f t="shared" si="17"/>
        <v>-99.960268727876894</v>
      </c>
      <c r="L38" s="795">
        <f t="shared" si="17"/>
        <v>0</v>
      </c>
    </row>
    <row r="39" spans="1:12" ht="15" customHeight="1" x14ac:dyDescent="0.15">
      <c r="A39" s="345"/>
      <c r="B39" s="1309" t="s">
        <v>468</v>
      </c>
      <c r="C39" s="358"/>
      <c r="D39" s="850">
        <f t="shared" ref="D39:J39" si="18">IF(D40 = 0, 0, RANK(D40,$D40:$L40,0))</f>
        <v>4</v>
      </c>
      <c r="E39" s="851">
        <f t="shared" si="18"/>
        <v>1</v>
      </c>
      <c r="F39" s="851">
        <f t="shared" si="18"/>
        <v>6</v>
      </c>
      <c r="G39" s="851">
        <f t="shared" si="18"/>
        <v>5</v>
      </c>
      <c r="H39" s="851">
        <f t="shared" si="18"/>
        <v>2</v>
      </c>
      <c r="I39" s="851">
        <f t="shared" si="18"/>
        <v>7</v>
      </c>
      <c r="J39" s="851">
        <f t="shared" si="18"/>
        <v>0</v>
      </c>
      <c r="K39" s="851">
        <f>IF(K40 = 0, 0, RANK(K40,$D40:$L40,0))</f>
        <v>3</v>
      </c>
      <c r="L39" s="849">
        <f>IF(L40 = 0, 0, RANK(L40,$D40:$L40,0))</f>
        <v>0</v>
      </c>
    </row>
    <row r="40" spans="1:12" ht="15" customHeight="1" x14ac:dyDescent="0.15">
      <c r="A40" s="345"/>
      <c r="B40" s="1310"/>
      <c r="C40" s="630">
        <f>SUM(D40:L40)</f>
        <v>133440</v>
      </c>
      <c r="D40" s="848">
        <v>14116</v>
      </c>
      <c r="E40" s="791">
        <v>60003</v>
      </c>
      <c r="F40" s="791">
        <v>2293</v>
      </c>
      <c r="G40" s="791">
        <v>3977</v>
      </c>
      <c r="H40" s="791">
        <v>34323</v>
      </c>
      <c r="I40" s="791">
        <v>356</v>
      </c>
      <c r="J40" s="791">
        <v>0</v>
      </c>
      <c r="K40" s="791">
        <v>18372</v>
      </c>
      <c r="L40" s="792">
        <v>0</v>
      </c>
    </row>
    <row r="41" spans="1:12" ht="15" customHeight="1" x14ac:dyDescent="0.15">
      <c r="A41" s="345"/>
      <c r="B41" s="1311"/>
      <c r="C41" s="793">
        <f>IF(C37=0,0,-(C40/C37*100))</f>
        <v>-97.042332390351035</v>
      </c>
      <c r="D41" s="847">
        <f>IF(D37 = 0, 0, -(D40/D37*100))</f>
        <v>-99.738571327633721</v>
      </c>
      <c r="E41" s="794">
        <f t="shared" ref="E41:L41" si="19">IF(E37 = 0, 0, -(E40/E37*100))</f>
        <v>-103.91029526365918</v>
      </c>
      <c r="F41" s="794">
        <f t="shared" si="19"/>
        <v>-67.125292740046831</v>
      </c>
      <c r="G41" s="794">
        <f t="shared" si="19"/>
        <v>-112.5035360678925</v>
      </c>
      <c r="H41" s="794">
        <f t="shared" si="19"/>
        <v>-113.92392458842274</v>
      </c>
      <c r="I41" s="794">
        <f t="shared" si="19"/>
        <v>-41.637426900584792</v>
      </c>
      <c r="J41" s="794">
        <f t="shared" si="19"/>
        <v>0</v>
      </c>
      <c r="K41" s="794">
        <f t="shared" si="19"/>
        <v>-66.384823848238483</v>
      </c>
      <c r="L41" s="795">
        <f t="shared" si="19"/>
        <v>0</v>
      </c>
    </row>
    <row r="42" spans="1:12" ht="15" customHeight="1" x14ac:dyDescent="0.15">
      <c r="A42" s="345"/>
      <c r="B42" s="1309" t="s">
        <v>467</v>
      </c>
      <c r="C42" s="358"/>
      <c r="D42" s="850">
        <f t="shared" ref="D42:J42" si="20">IF(D43 = 0, 0, RANK(D43,$D43:$L43,0))</f>
        <v>4</v>
      </c>
      <c r="E42" s="851">
        <f t="shared" si="20"/>
        <v>1</v>
      </c>
      <c r="F42" s="851">
        <f t="shared" si="20"/>
        <v>6</v>
      </c>
      <c r="G42" s="851">
        <f t="shared" si="20"/>
        <v>5</v>
      </c>
      <c r="H42" s="851">
        <f t="shared" si="20"/>
        <v>2</v>
      </c>
      <c r="I42" s="851">
        <f t="shared" si="20"/>
        <v>7</v>
      </c>
      <c r="J42" s="851">
        <f t="shared" si="20"/>
        <v>8</v>
      </c>
      <c r="K42" s="851">
        <f>IF(K43 = 0, 0, RANK(K43,$D43:$L43,0))</f>
        <v>3</v>
      </c>
      <c r="L42" s="849">
        <f>IF(L43 = 0, 0, RANK(L43,$D43:$L43,0))</f>
        <v>0</v>
      </c>
    </row>
    <row r="43" spans="1:12" ht="15" customHeight="1" x14ac:dyDescent="0.15">
      <c r="A43" s="345"/>
      <c r="B43" s="1310"/>
      <c r="C43" s="630">
        <f>SUM(D43:L43)</f>
        <v>132800</v>
      </c>
      <c r="D43" s="848">
        <v>15718</v>
      </c>
      <c r="E43" s="791">
        <v>58985</v>
      </c>
      <c r="F43" s="791">
        <v>1423</v>
      </c>
      <c r="G43" s="791">
        <v>9030</v>
      </c>
      <c r="H43" s="791">
        <v>31429</v>
      </c>
      <c r="I43" s="791">
        <v>267</v>
      </c>
      <c r="J43" s="791">
        <v>11</v>
      </c>
      <c r="K43" s="791">
        <v>15937</v>
      </c>
      <c r="L43" s="792">
        <v>0</v>
      </c>
    </row>
    <row r="44" spans="1:12" ht="15" customHeight="1" x14ac:dyDescent="0.15">
      <c r="A44" s="345"/>
      <c r="B44" s="1311"/>
      <c r="C44" s="793">
        <f>IF(C40=0,0,-(C43/C40*100))</f>
        <v>-99.520383693045574</v>
      </c>
      <c r="D44" s="847">
        <f>IF(D40 = 0, 0, -(D43/D40*100))</f>
        <v>-111.34882402947011</v>
      </c>
      <c r="E44" s="794">
        <f t="shared" ref="E44:L44" si="21">IF(E40 = 0, 0, -(E43/E40*100))</f>
        <v>-98.303418162425217</v>
      </c>
      <c r="F44" s="794">
        <f t="shared" si="21"/>
        <v>-62.058438726559096</v>
      </c>
      <c r="G44" s="794">
        <f t="shared" si="21"/>
        <v>-227.05556952476741</v>
      </c>
      <c r="H44" s="794">
        <f t="shared" si="21"/>
        <v>-91.56833610115666</v>
      </c>
      <c r="I44" s="794">
        <f t="shared" si="21"/>
        <v>-75</v>
      </c>
      <c r="J44" s="794">
        <f t="shared" si="21"/>
        <v>0</v>
      </c>
      <c r="K44" s="794">
        <f t="shared" si="21"/>
        <v>-86.746135423470491</v>
      </c>
      <c r="L44" s="795">
        <f t="shared" si="21"/>
        <v>0</v>
      </c>
    </row>
    <row r="45" spans="1:12" ht="15" customHeight="1" x14ac:dyDescent="0.15">
      <c r="A45" s="345"/>
      <c r="B45" s="1309" t="s">
        <v>485</v>
      </c>
      <c r="C45" s="358"/>
      <c r="D45" s="850">
        <f t="shared" ref="D45:J45" si="22">IF(D46 = 0, 0, RANK(D46,$D46:$L46,0))</f>
        <v>4</v>
      </c>
      <c r="E45" s="851">
        <f t="shared" si="22"/>
        <v>1</v>
      </c>
      <c r="F45" s="851">
        <f t="shared" si="22"/>
        <v>6</v>
      </c>
      <c r="G45" s="851">
        <f t="shared" si="22"/>
        <v>5</v>
      </c>
      <c r="H45" s="851">
        <f t="shared" si="22"/>
        <v>2</v>
      </c>
      <c r="I45" s="851">
        <f t="shared" si="22"/>
        <v>7</v>
      </c>
      <c r="J45" s="851">
        <f t="shared" si="22"/>
        <v>0</v>
      </c>
      <c r="K45" s="851">
        <f>IF(K46 = 0, 0, RANK(K46,$D46:$L46,0))</f>
        <v>3</v>
      </c>
      <c r="L45" s="849">
        <f>IF(L46 = 0, 0, RANK(L46,$D46:$L46,0))</f>
        <v>0</v>
      </c>
    </row>
    <row r="46" spans="1:12" ht="15" customHeight="1" x14ac:dyDescent="0.15">
      <c r="A46" s="345"/>
      <c r="B46" s="1310"/>
      <c r="C46" s="630">
        <f>SUM(D46:L46)</f>
        <v>124184</v>
      </c>
      <c r="D46" s="848">
        <v>14932</v>
      </c>
      <c r="E46" s="791">
        <v>58059</v>
      </c>
      <c r="F46" s="791">
        <v>623</v>
      </c>
      <c r="G46" s="791">
        <v>8649</v>
      </c>
      <c r="H46" s="791">
        <v>25316</v>
      </c>
      <c r="I46" s="791">
        <v>232</v>
      </c>
      <c r="J46" s="791">
        <v>0</v>
      </c>
      <c r="K46" s="791">
        <v>16373</v>
      </c>
      <c r="L46" s="792">
        <v>0</v>
      </c>
    </row>
    <row r="47" spans="1:12" ht="15" customHeight="1" x14ac:dyDescent="0.15">
      <c r="A47" s="345"/>
      <c r="B47" s="1311"/>
      <c r="C47" s="793">
        <f>IF(C43=0,0,-(C46/C43*100))</f>
        <v>-93.512048192771076</v>
      </c>
      <c r="D47" s="847">
        <f>IF(D43 = 0, 0, -(D46/D43*100))</f>
        <v>-94.999363786741327</v>
      </c>
      <c r="E47" s="794">
        <f t="shared" ref="E47:L47" si="23">IF(E43 = 0, 0, -(E46/E43*100))</f>
        <v>-98.430109349834709</v>
      </c>
      <c r="F47" s="794">
        <f t="shared" si="23"/>
        <v>-43.780744905130007</v>
      </c>
      <c r="G47" s="794">
        <f t="shared" si="23"/>
        <v>-95.780730897009974</v>
      </c>
      <c r="H47" s="794">
        <f t="shared" si="23"/>
        <v>-80.549810684399759</v>
      </c>
      <c r="I47" s="794">
        <f t="shared" si="23"/>
        <v>-86.891385767790268</v>
      </c>
      <c r="J47" s="794">
        <f t="shared" si="23"/>
        <v>0</v>
      </c>
      <c r="K47" s="794">
        <f t="shared" si="23"/>
        <v>-102.73577210265421</v>
      </c>
      <c r="L47" s="795">
        <f t="shared" si="23"/>
        <v>0</v>
      </c>
    </row>
    <row r="48" spans="1:12" ht="15" customHeight="1" x14ac:dyDescent="0.15">
      <c r="A48" s="345"/>
      <c r="B48" s="1309" t="s">
        <v>508</v>
      </c>
      <c r="C48" s="358"/>
      <c r="D48" s="850">
        <f t="shared" ref="D48:J48" si="24">IF(D49 = 0, 0, RANK(D49,$D49:$L49,0))</f>
        <v>4</v>
      </c>
      <c r="E48" s="851">
        <f t="shared" si="24"/>
        <v>1</v>
      </c>
      <c r="F48" s="851">
        <f t="shared" si="24"/>
        <v>7</v>
      </c>
      <c r="G48" s="851">
        <f t="shared" si="24"/>
        <v>5</v>
      </c>
      <c r="H48" s="851">
        <f t="shared" si="24"/>
        <v>2</v>
      </c>
      <c r="I48" s="851">
        <f t="shared" si="24"/>
        <v>6</v>
      </c>
      <c r="J48" s="851">
        <f t="shared" si="24"/>
        <v>0</v>
      </c>
      <c r="K48" s="851">
        <f>IF(K49 = 0, 0, RANK(K49,$D49:$L49,0))</f>
        <v>3</v>
      </c>
      <c r="L48" s="849">
        <f>IF(L49 = 0, 0, RANK(L49,$D49:$L49,0))</f>
        <v>0</v>
      </c>
    </row>
    <row r="49" spans="1:14" ht="15" customHeight="1" x14ac:dyDescent="0.15">
      <c r="A49" s="345"/>
      <c r="B49" s="1310"/>
      <c r="C49" s="630">
        <f>SUM(D49:L49)</f>
        <v>128877</v>
      </c>
      <c r="D49" s="848">
        <v>15947</v>
      </c>
      <c r="E49" s="791">
        <v>61794</v>
      </c>
      <c r="F49" s="791">
        <v>60</v>
      </c>
      <c r="G49" s="791">
        <v>8806</v>
      </c>
      <c r="H49" s="791">
        <v>24798</v>
      </c>
      <c r="I49" s="791">
        <v>95</v>
      </c>
      <c r="J49" s="791">
        <v>0</v>
      </c>
      <c r="K49" s="791">
        <v>17377</v>
      </c>
      <c r="L49" s="792">
        <v>0</v>
      </c>
    </row>
    <row r="50" spans="1:14" ht="15" customHeight="1" x14ac:dyDescent="0.15">
      <c r="A50" s="345"/>
      <c r="B50" s="1311"/>
      <c r="C50" s="793">
        <f>IF(C46=0,0,-(C49/C46*100))</f>
        <v>-103.77906976744187</v>
      </c>
      <c r="D50" s="847">
        <f>IF(D46 = 0, 0, -(D49/D46*100))</f>
        <v>-106.79748191802841</v>
      </c>
      <c r="E50" s="794">
        <f t="shared" ref="E50:L50" si="25">IF(E46 = 0, 0, -(E49/E46*100))</f>
        <v>-106.43311114555883</v>
      </c>
      <c r="F50" s="794">
        <f t="shared" si="25"/>
        <v>-9.6308186195826657</v>
      </c>
      <c r="G50" s="794">
        <f t="shared" si="25"/>
        <v>-101.81523875592553</v>
      </c>
      <c r="H50" s="794">
        <f t="shared" si="25"/>
        <v>-97.953863169537044</v>
      </c>
      <c r="I50" s="794">
        <f t="shared" si="25"/>
        <v>-40.948275862068968</v>
      </c>
      <c r="J50" s="794">
        <f t="shared" si="25"/>
        <v>0</v>
      </c>
      <c r="K50" s="794">
        <f t="shared" si="25"/>
        <v>-106.13204666218775</v>
      </c>
      <c r="L50" s="795">
        <f t="shared" si="25"/>
        <v>0</v>
      </c>
    </row>
    <row r="51" spans="1:14" ht="15" customHeight="1" x14ac:dyDescent="0.15">
      <c r="A51" s="345"/>
      <c r="B51" s="1309" t="s">
        <v>509</v>
      </c>
      <c r="C51" s="358"/>
      <c r="D51" s="850">
        <f t="shared" ref="D51:J51" si="26">IF(D52 = 0, 0, RANK(D52,$D52:$L52,0))</f>
        <v>4</v>
      </c>
      <c r="E51" s="851">
        <f t="shared" si="26"/>
        <v>1</v>
      </c>
      <c r="F51" s="851">
        <f t="shared" si="26"/>
        <v>6</v>
      </c>
      <c r="G51" s="851">
        <f t="shared" si="26"/>
        <v>5</v>
      </c>
      <c r="H51" s="851">
        <f t="shared" si="26"/>
        <v>2</v>
      </c>
      <c r="I51" s="851">
        <f t="shared" si="26"/>
        <v>7</v>
      </c>
      <c r="J51" s="851">
        <f t="shared" si="26"/>
        <v>0</v>
      </c>
      <c r="K51" s="851">
        <f>IF(K52 = 0, 0, RANK(K52,$D52:$L52,0))</f>
        <v>3</v>
      </c>
      <c r="L51" s="849">
        <f>IF(L52 = 0, 0, RANK(L52,$D52:$L52,0))</f>
        <v>8</v>
      </c>
    </row>
    <row r="52" spans="1:14" ht="15" customHeight="1" x14ac:dyDescent="0.15">
      <c r="A52" s="345"/>
      <c r="B52" s="1310"/>
      <c r="C52" s="630">
        <f>SUM(D52:L52)</f>
        <v>125986</v>
      </c>
      <c r="D52" s="848">
        <v>15698</v>
      </c>
      <c r="E52" s="791">
        <v>60058</v>
      </c>
      <c r="F52" s="791">
        <v>405</v>
      </c>
      <c r="G52" s="791">
        <v>7202</v>
      </c>
      <c r="H52" s="791">
        <v>24404</v>
      </c>
      <c r="I52" s="791">
        <v>279</v>
      </c>
      <c r="J52" s="791">
        <v>0</v>
      </c>
      <c r="K52" s="791">
        <v>17740</v>
      </c>
      <c r="L52" s="792">
        <v>200</v>
      </c>
    </row>
    <row r="53" spans="1:14" ht="15" customHeight="1" x14ac:dyDescent="0.15">
      <c r="A53" s="345"/>
      <c r="B53" s="1311"/>
      <c r="C53" s="793">
        <f>IF(C49=0,0,-(C52/C49*100))</f>
        <v>-97.756775840530125</v>
      </c>
      <c r="D53" s="847">
        <f>IF(D49 = 0, 0, -(D52/D49*100))</f>
        <v>-98.438577788925812</v>
      </c>
      <c r="E53" s="794">
        <f t="shared" ref="E53:L53" si="27">IF(E49 = 0, 0, -(E52/E49*100))</f>
        <v>-97.190665760429823</v>
      </c>
      <c r="F53" s="794">
        <f t="shared" si="27"/>
        <v>-675</v>
      </c>
      <c r="G53" s="794">
        <f t="shared" si="27"/>
        <v>-81.785146491028854</v>
      </c>
      <c r="H53" s="794">
        <f t="shared" si="27"/>
        <v>-98.41116219049924</v>
      </c>
      <c r="I53" s="794">
        <f t="shared" si="27"/>
        <v>-293.68421052631578</v>
      </c>
      <c r="J53" s="794">
        <f t="shared" si="27"/>
        <v>0</v>
      </c>
      <c r="K53" s="794">
        <f t="shared" si="27"/>
        <v>-102.08896817632503</v>
      </c>
      <c r="L53" s="795">
        <f t="shared" si="27"/>
        <v>0</v>
      </c>
    </row>
    <row r="54" spans="1:14" ht="15" customHeight="1" x14ac:dyDescent="0.15">
      <c r="A54" s="345"/>
      <c r="B54" s="1309" t="s">
        <v>510</v>
      </c>
      <c r="C54" s="358"/>
      <c r="D54" s="850">
        <f t="shared" ref="D54:J54" si="28">IF(D55 = 0, 0, RANK(D55,$D55:$L55,0))</f>
        <v>4</v>
      </c>
      <c r="E54" s="851">
        <f t="shared" si="28"/>
        <v>1</v>
      </c>
      <c r="F54" s="851">
        <f t="shared" si="28"/>
        <v>7</v>
      </c>
      <c r="G54" s="851">
        <f t="shared" si="28"/>
        <v>5</v>
      </c>
      <c r="H54" s="851">
        <f t="shared" si="28"/>
        <v>2</v>
      </c>
      <c r="I54" s="851">
        <f t="shared" si="28"/>
        <v>6</v>
      </c>
      <c r="J54" s="851">
        <f t="shared" si="28"/>
        <v>0</v>
      </c>
      <c r="K54" s="851">
        <f>IF(K55 = 0, 0, RANK(K55,$D55:$L55,0))</f>
        <v>3</v>
      </c>
      <c r="L54" s="849">
        <f>IF(L55 = 0, 0, RANK(L55,$D55:$L55,0))</f>
        <v>0</v>
      </c>
    </row>
    <row r="55" spans="1:14" ht="15" customHeight="1" x14ac:dyDescent="0.15">
      <c r="A55" s="345"/>
      <c r="B55" s="1310"/>
      <c r="C55" s="630">
        <f>SUM(D55:L55)</f>
        <v>123589</v>
      </c>
      <c r="D55" s="848">
        <v>13547</v>
      </c>
      <c r="E55" s="791">
        <v>59865</v>
      </c>
      <c r="F55" s="791">
        <v>90</v>
      </c>
      <c r="G55" s="791">
        <v>7087</v>
      </c>
      <c r="H55" s="791">
        <v>24826</v>
      </c>
      <c r="I55" s="791">
        <v>144</v>
      </c>
      <c r="J55" s="791">
        <v>0</v>
      </c>
      <c r="K55" s="791">
        <v>18030</v>
      </c>
      <c r="L55" s="792">
        <v>0</v>
      </c>
    </row>
    <row r="56" spans="1:14" ht="15" customHeight="1" x14ac:dyDescent="0.15">
      <c r="A56" s="345"/>
      <c r="B56" s="1311"/>
      <c r="C56" s="793">
        <f>IF(C52=0,0,-(C55/C52*100))</f>
        <v>-98.097407648468888</v>
      </c>
      <c r="D56" s="847">
        <f>IF(D52 = 0, 0, -(D55/D52*100))</f>
        <v>-86.29761753089565</v>
      </c>
      <c r="E56" s="794">
        <f t="shared" ref="E56:L56" si="29">IF(E52 = 0, 0, -(E55/E52*100))</f>
        <v>-99.67864397748842</v>
      </c>
      <c r="F56" s="794">
        <f t="shared" si="29"/>
        <v>-22.222222222222221</v>
      </c>
      <c r="G56" s="794">
        <f t="shared" si="29"/>
        <v>-98.403221327409057</v>
      </c>
      <c r="H56" s="794">
        <f t="shared" si="29"/>
        <v>-101.72922471725947</v>
      </c>
      <c r="I56" s="794">
        <f t="shared" si="29"/>
        <v>-51.612903225806448</v>
      </c>
      <c r="J56" s="794">
        <f t="shared" si="29"/>
        <v>0</v>
      </c>
      <c r="K56" s="794">
        <f t="shared" si="29"/>
        <v>-101.63472378804961</v>
      </c>
      <c r="L56" s="795">
        <f t="shared" si="29"/>
        <v>0</v>
      </c>
    </row>
    <row r="57" spans="1:14" ht="23.25" customHeight="1" x14ac:dyDescent="0.15">
      <c r="A57" s="345"/>
      <c r="B57" s="699" t="s">
        <v>337</v>
      </c>
      <c r="C57" s="700">
        <f>SUM(D57:L57)</f>
        <v>100</v>
      </c>
      <c r="D57" s="703">
        <f t="shared" ref="D57:L57" si="30">IF($C$55 = 0, 0, ROUND(D55/$C$55*100,1))</f>
        <v>11</v>
      </c>
      <c r="E57" s="703">
        <f t="shared" si="30"/>
        <v>48.4</v>
      </c>
      <c r="F57" s="703">
        <f t="shared" si="30"/>
        <v>0.1</v>
      </c>
      <c r="G57" s="703">
        <f t="shared" si="30"/>
        <v>5.7</v>
      </c>
      <c r="H57" s="703">
        <f t="shared" si="30"/>
        <v>20.100000000000001</v>
      </c>
      <c r="I57" s="703">
        <f t="shared" si="30"/>
        <v>0.1</v>
      </c>
      <c r="J57" s="703">
        <f t="shared" si="30"/>
        <v>0</v>
      </c>
      <c r="K57" s="703">
        <f t="shared" si="30"/>
        <v>14.6</v>
      </c>
      <c r="L57" s="704">
        <f t="shared" si="30"/>
        <v>0</v>
      </c>
      <c r="M57" s="631"/>
      <c r="N57" s="632"/>
    </row>
    <row r="58" spans="1:14" ht="18" customHeight="1" x14ac:dyDescent="0.15">
      <c r="A58" s="345"/>
    </row>
    <row r="59" spans="1:14" ht="18" customHeight="1" x14ac:dyDescent="0.15">
      <c r="A59" s="345"/>
      <c r="K59" s="633"/>
      <c r="L59" s="43"/>
      <c r="M59" s="633"/>
    </row>
    <row r="60" spans="1:14" ht="18" customHeight="1" x14ac:dyDescent="0.15">
      <c r="A60" s="1274" t="s">
        <v>526</v>
      </c>
      <c r="B60" s="1274"/>
      <c r="C60" s="1274"/>
      <c r="D60" s="1274"/>
      <c r="E60" s="1274"/>
      <c r="F60" s="1274"/>
      <c r="G60" s="1274"/>
      <c r="H60" s="1274"/>
      <c r="I60" s="1274"/>
      <c r="J60" s="1274"/>
      <c r="K60" s="1274"/>
      <c r="L60" s="1274"/>
    </row>
    <row r="61" spans="1:14" ht="18" customHeight="1" x14ac:dyDescent="0.15">
      <c r="A61" s="345"/>
      <c r="E61" s="634" t="s">
        <v>406</v>
      </c>
      <c r="L61" s="514" t="s">
        <v>410</v>
      </c>
    </row>
    <row r="62" spans="1:14" x14ac:dyDescent="0.15">
      <c r="B62" s="1319" t="s">
        <v>407</v>
      </c>
      <c r="C62" s="1319"/>
      <c r="D62" s="1319"/>
      <c r="E62" s="1319"/>
      <c r="F62" s="1319"/>
      <c r="G62" s="1319"/>
      <c r="H62" s="1319"/>
      <c r="I62" s="1319"/>
      <c r="J62" s="1319"/>
      <c r="K62" s="1319"/>
      <c r="L62" s="1319"/>
    </row>
    <row r="63" spans="1:14" x14ac:dyDescent="0.15">
      <c r="B63" s="1319" t="s">
        <v>408</v>
      </c>
      <c r="C63" s="1319"/>
      <c r="D63" s="1319"/>
      <c r="E63" s="1319"/>
      <c r="F63" s="1319"/>
      <c r="G63" s="1319"/>
      <c r="H63" s="1319"/>
      <c r="I63" s="1319"/>
      <c r="J63" s="1319"/>
      <c r="K63" s="1319"/>
      <c r="L63" s="1319"/>
    </row>
    <row r="64" spans="1:14" x14ac:dyDescent="0.15">
      <c r="B64" s="514" t="s">
        <v>409</v>
      </c>
      <c r="C64" s="514"/>
      <c r="D64" s="514"/>
      <c r="E64" s="514"/>
      <c r="F64" s="514"/>
      <c r="G64" s="514"/>
      <c r="H64" s="514"/>
      <c r="I64" s="514"/>
      <c r="J64" s="514"/>
      <c r="K64" s="514"/>
      <c r="L64" s="514"/>
    </row>
    <row r="65" spans="2:12" x14ac:dyDescent="0.15">
      <c r="B65" s="514" t="s">
        <v>411</v>
      </c>
      <c r="C65" s="514"/>
      <c r="D65" s="514"/>
      <c r="E65" s="514"/>
      <c r="F65" s="514"/>
      <c r="G65" s="514"/>
      <c r="H65" s="514"/>
      <c r="I65" s="514"/>
      <c r="J65" s="514"/>
      <c r="K65" s="514"/>
      <c r="L65" s="514"/>
    </row>
  </sheetData>
  <mergeCells count="23">
    <mergeCell ref="C7:C8"/>
    <mergeCell ref="D7:J7"/>
    <mergeCell ref="K7:L7"/>
    <mergeCell ref="B7:B8"/>
    <mergeCell ref="B63:L63"/>
    <mergeCell ref="A60:L60"/>
    <mergeCell ref="B54:B56"/>
    <mergeCell ref="B9:B11"/>
    <mergeCell ref="B62:L62"/>
    <mergeCell ref="B18:B20"/>
    <mergeCell ref="B15:B17"/>
    <mergeCell ref="B51:B53"/>
    <mergeCell ref="B48:B50"/>
    <mergeCell ref="B45:B47"/>
    <mergeCell ref="B42:B44"/>
    <mergeCell ref="B39:B41"/>
    <mergeCell ref="B36:B38"/>
    <mergeCell ref="B12:B14"/>
    <mergeCell ref="B24:B26"/>
    <mergeCell ref="B21:B23"/>
    <mergeCell ref="B27:B29"/>
    <mergeCell ref="B30:B32"/>
    <mergeCell ref="B33:B35"/>
  </mergeCells>
  <phoneticPr fontId="2"/>
  <pageMargins left="0" right="0" top="0" bottom="0" header="0" footer="0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43"/>
  </sheetPr>
  <dimension ref="A1:U31"/>
  <sheetViews>
    <sheetView showGridLines="0" view="pageBreakPreview" zoomScaleNormal="100" zoomScaleSheetLayoutView="100" workbookViewId="0">
      <pane xSplit="2" ySplit="9" topLeftCell="C28" activePane="bottomRight" state="frozen"/>
      <selection activeCell="D18" sqref="D18"/>
      <selection pane="topRight" activeCell="D18" sqref="D18"/>
      <selection pane="bottomLeft" activeCell="D18" sqref="D18"/>
      <selection pane="bottomRight" activeCell="L31" sqref="L31:U31"/>
    </sheetView>
  </sheetViews>
  <sheetFormatPr defaultRowHeight="13.5" x14ac:dyDescent="0.15"/>
  <cols>
    <col min="1" max="1" width="2.25" style="126" customWidth="1"/>
    <col min="2" max="2" width="8.625" style="126" customWidth="1"/>
    <col min="3" max="3" width="9.75" style="126" customWidth="1"/>
    <col min="4" max="4" width="11.5" style="126" customWidth="1"/>
    <col min="5" max="5" width="14.5" style="126" customWidth="1"/>
    <col min="6" max="6" width="9.375" style="126" customWidth="1"/>
    <col min="7" max="7" width="11.625" style="126" customWidth="1"/>
    <col min="8" max="8" width="13.5" style="126" customWidth="1"/>
    <col min="9" max="9" width="8.25" style="126" customWidth="1"/>
    <col min="10" max="10" width="11.625" style="126" customWidth="1"/>
    <col min="11" max="11" width="7.375" style="126" hidden="1" customWidth="1"/>
    <col min="12" max="12" width="14.375" style="126" bestFit="1" customWidth="1"/>
    <col min="13" max="13" width="6" style="126" customWidth="1"/>
    <col min="14" max="14" width="7.625" style="126" customWidth="1"/>
    <col min="15" max="15" width="8.5" style="126" customWidth="1"/>
    <col min="16" max="16" width="9" style="126" customWidth="1"/>
    <col min="17" max="17" width="12.125" style="126" customWidth="1"/>
    <col min="18" max="18" width="14.5" style="126" customWidth="1"/>
    <col min="19" max="19" width="9.375" style="126" customWidth="1"/>
    <col min="20" max="20" width="8" style="126" customWidth="1"/>
    <col min="21" max="21" width="10" style="126" customWidth="1"/>
    <col min="22" max="27" width="9" style="126"/>
    <col min="28" max="28" width="10.25" style="126" customWidth="1"/>
    <col min="29" max="16384" width="9" style="126"/>
  </cols>
  <sheetData>
    <row r="1" spans="2:21" ht="24.95" customHeight="1" x14ac:dyDescent="0.2">
      <c r="B1" s="279"/>
      <c r="F1" s="280"/>
      <c r="G1" s="280"/>
      <c r="H1" s="280"/>
      <c r="I1" s="280"/>
      <c r="J1" s="280"/>
      <c r="K1" s="280"/>
    </row>
    <row r="2" spans="2:21" ht="24.95" customHeight="1" x14ac:dyDescent="0.2">
      <c r="B2" s="279"/>
      <c r="F2" s="280"/>
      <c r="G2" s="280"/>
      <c r="H2" s="280"/>
      <c r="I2" s="280"/>
      <c r="J2" s="280"/>
      <c r="K2" s="280"/>
    </row>
    <row r="3" spans="2:21" ht="20.25" customHeight="1" x14ac:dyDescent="0.2">
      <c r="B3" s="279" t="s">
        <v>250</v>
      </c>
      <c r="F3" s="280"/>
      <c r="G3" s="280"/>
      <c r="H3" s="280"/>
      <c r="I3" s="280"/>
      <c r="J3" s="280"/>
      <c r="K3" s="280"/>
    </row>
    <row r="4" spans="2:21" ht="12" customHeight="1" x14ac:dyDescent="0.2">
      <c r="B4" s="279"/>
      <c r="F4" s="280"/>
      <c r="G4" s="280"/>
      <c r="H4" s="280"/>
      <c r="I4" s="280"/>
      <c r="J4" s="280"/>
      <c r="K4" s="280"/>
    </row>
    <row r="5" spans="2:21" ht="18" customHeight="1" x14ac:dyDescent="0.2">
      <c r="B5" s="280"/>
      <c r="C5" s="279" t="s">
        <v>192</v>
      </c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</row>
    <row r="6" spans="2:21" ht="12" customHeight="1" x14ac:dyDescent="0.15"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1244" t="s">
        <v>60</v>
      </c>
    </row>
    <row r="7" spans="2:21" ht="32.1" customHeight="1" x14ac:dyDescent="0.15">
      <c r="B7" s="1330" t="s">
        <v>38</v>
      </c>
      <c r="C7" s="1320" t="s">
        <v>52</v>
      </c>
      <c r="D7" s="1333"/>
      <c r="E7" s="1333"/>
      <c r="F7" s="1333"/>
      <c r="G7" s="1333"/>
      <c r="H7" s="1333"/>
      <c r="I7" s="1333"/>
      <c r="J7" s="1333"/>
      <c r="K7" s="1255"/>
      <c r="L7" s="1255"/>
      <c r="M7" s="617" t="s">
        <v>42</v>
      </c>
      <c r="N7" s="1255"/>
      <c r="O7" s="1255"/>
      <c r="P7" s="1255"/>
      <c r="Q7" s="1255"/>
      <c r="R7" s="1256"/>
      <c r="S7" s="1305" t="s">
        <v>39</v>
      </c>
      <c r="T7" s="1275"/>
      <c r="U7" s="1323"/>
    </row>
    <row r="8" spans="2:21" ht="32.1" customHeight="1" x14ac:dyDescent="0.15">
      <c r="B8" s="1331"/>
      <c r="C8" s="1320" t="s">
        <v>54</v>
      </c>
      <c r="D8" s="1321"/>
      <c r="E8" s="1322"/>
      <c r="F8" s="1320" t="s">
        <v>53</v>
      </c>
      <c r="G8" s="1321"/>
      <c r="H8" s="1322"/>
      <c r="I8" s="1320" t="s">
        <v>243</v>
      </c>
      <c r="J8" s="1321"/>
      <c r="K8" s="1321"/>
      <c r="L8" s="1322"/>
      <c r="M8" s="1320" t="s">
        <v>40</v>
      </c>
      <c r="N8" s="1321"/>
      <c r="O8" s="1321"/>
      <c r="P8" s="1327" t="s">
        <v>14</v>
      </c>
      <c r="Q8" s="1328"/>
      <c r="R8" s="1329"/>
      <c r="S8" s="1324"/>
      <c r="T8" s="1325"/>
      <c r="U8" s="1326"/>
    </row>
    <row r="9" spans="2:21" ht="32.1" customHeight="1" x14ac:dyDescent="0.15">
      <c r="B9" s="1332"/>
      <c r="C9" s="1258" t="s">
        <v>55</v>
      </c>
      <c r="D9" s="1260" t="s">
        <v>58</v>
      </c>
      <c r="E9" s="1258" t="s">
        <v>57</v>
      </c>
      <c r="F9" s="1254" t="s">
        <v>55</v>
      </c>
      <c r="G9" s="1260" t="s">
        <v>58</v>
      </c>
      <c r="H9" s="1256" t="s">
        <v>57</v>
      </c>
      <c r="I9" s="1258" t="s">
        <v>55</v>
      </c>
      <c r="J9" s="1260" t="s">
        <v>58</v>
      </c>
      <c r="K9" s="618"/>
      <c r="L9" s="1261" t="s">
        <v>57</v>
      </c>
      <c r="M9" s="1258" t="s">
        <v>55</v>
      </c>
      <c r="N9" s="1260" t="s">
        <v>58</v>
      </c>
      <c r="O9" s="1258" t="s">
        <v>57</v>
      </c>
      <c r="P9" s="619" t="s">
        <v>55</v>
      </c>
      <c r="Q9" s="1260" t="s">
        <v>58</v>
      </c>
      <c r="R9" s="620" t="s">
        <v>57</v>
      </c>
      <c r="S9" s="1257" t="s">
        <v>55</v>
      </c>
      <c r="T9" s="621" t="s">
        <v>56</v>
      </c>
      <c r="U9" s="1261" t="s">
        <v>59</v>
      </c>
    </row>
    <row r="10" spans="2:21" ht="32.1" customHeight="1" x14ac:dyDescent="0.15">
      <c r="B10" s="388">
        <v>3.1</v>
      </c>
      <c r="C10" s="867">
        <v>1407</v>
      </c>
      <c r="D10" s="939">
        <v>614914.30000000005</v>
      </c>
      <c r="E10" s="603">
        <v>1356069399</v>
      </c>
      <c r="F10" s="867">
        <v>362</v>
      </c>
      <c r="G10" s="939">
        <v>183187.4</v>
      </c>
      <c r="H10" s="603">
        <v>282578105</v>
      </c>
      <c r="I10" s="867">
        <v>197</v>
      </c>
      <c r="J10" s="939">
        <v>68348</v>
      </c>
      <c r="K10" s="622"/>
      <c r="L10" s="596">
        <v>44620170</v>
      </c>
      <c r="M10" s="876">
        <v>0</v>
      </c>
      <c r="N10" s="944">
        <v>0</v>
      </c>
      <c r="O10" s="383">
        <v>0</v>
      </c>
      <c r="P10" s="880">
        <f t="shared" ref="P10:Q25" si="0">C10+F10+I10+M10</f>
        <v>1966</v>
      </c>
      <c r="Q10" s="947">
        <f t="shared" si="0"/>
        <v>866449.70000000007</v>
      </c>
      <c r="R10" s="236">
        <f t="shared" ref="R10:R26" si="1">E10+H10+L10+O10</f>
        <v>1683267674</v>
      </c>
      <c r="S10" s="883">
        <v>5</v>
      </c>
      <c r="T10" s="939">
        <v>626.4</v>
      </c>
      <c r="U10" s="603">
        <v>247165</v>
      </c>
    </row>
    <row r="11" spans="2:21" ht="32.1" customHeight="1" x14ac:dyDescent="0.15">
      <c r="B11" s="388">
        <v>2</v>
      </c>
      <c r="C11" s="868">
        <v>1422</v>
      </c>
      <c r="D11" s="940">
        <v>625216.19999999995</v>
      </c>
      <c r="E11" s="597">
        <v>1358848277</v>
      </c>
      <c r="F11" s="868">
        <v>326</v>
      </c>
      <c r="G11" s="940">
        <v>165479.1</v>
      </c>
      <c r="H11" s="597">
        <v>261936757</v>
      </c>
      <c r="I11" s="868">
        <v>191</v>
      </c>
      <c r="J11" s="940">
        <v>67743.100000000006</v>
      </c>
      <c r="K11" s="622"/>
      <c r="L11" s="598">
        <v>46258470</v>
      </c>
      <c r="M11" s="876">
        <v>0</v>
      </c>
      <c r="N11" s="944">
        <v>0</v>
      </c>
      <c r="O11" s="383">
        <v>0</v>
      </c>
      <c r="P11" s="881">
        <f t="shared" si="0"/>
        <v>1939</v>
      </c>
      <c r="Q11" s="944">
        <f t="shared" si="0"/>
        <v>858438.39999999991</v>
      </c>
      <c r="R11" s="235">
        <f t="shared" si="1"/>
        <v>1667043504</v>
      </c>
      <c r="S11" s="884">
        <v>0</v>
      </c>
      <c r="T11" s="940">
        <v>0</v>
      </c>
      <c r="U11" s="597">
        <v>0</v>
      </c>
    </row>
    <row r="12" spans="2:21" ht="32.1" customHeight="1" x14ac:dyDescent="0.15">
      <c r="B12" s="390">
        <v>3</v>
      </c>
      <c r="C12" s="869">
        <v>1794</v>
      </c>
      <c r="D12" s="941">
        <v>782409.4</v>
      </c>
      <c r="E12" s="600">
        <v>1742024378</v>
      </c>
      <c r="F12" s="871">
        <v>403</v>
      </c>
      <c r="G12" s="941">
        <v>204453.8</v>
      </c>
      <c r="H12" s="600">
        <v>336035369</v>
      </c>
      <c r="I12" s="871">
        <v>237</v>
      </c>
      <c r="J12" s="941">
        <v>80863.5</v>
      </c>
      <c r="K12" s="622"/>
      <c r="L12" s="601">
        <v>53512054</v>
      </c>
      <c r="M12" s="877">
        <v>0</v>
      </c>
      <c r="N12" s="945">
        <v>0</v>
      </c>
      <c r="O12" s="384">
        <v>0</v>
      </c>
      <c r="P12" s="881">
        <f t="shared" si="0"/>
        <v>2434</v>
      </c>
      <c r="Q12" s="944">
        <f t="shared" si="0"/>
        <v>1067726.7</v>
      </c>
      <c r="R12" s="235">
        <f t="shared" si="1"/>
        <v>2131571801</v>
      </c>
      <c r="S12" s="885">
        <v>1</v>
      </c>
      <c r="T12" s="941">
        <v>183.2</v>
      </c>
      <c r="U12" s="602">
        <v>91211</v>
      </c>
    </row>
    <row r="13" spans="2:21" ht="32.1" customHeight="1" x14ac:dyDescent="0.15">
      <c r="B13" s="713">
        <v>3.4</v>
      </c>
      <c r="C13" s="867">
        <v>1897</v>
      </c>
      <c r="D13" s="939">
        <v>854507.7</v>
      </c>
      <c r="E13" s="603">
        <v>2020931697</v>
      </c>
      <c r="F13" s="867">
        <v>436</v>
      </c>
      <c r="G13" s="939">
        <v>222439.5</v>
      </c>
      <c r="H13" s="603">
        <v>373650418</v>
      </c>
      <c r="I13" s="870">
        <v>156</v>
      </c>
      <c r="J13" s="942">
        <v>52908.4</v>
      </c>
      <c r="K13" s="706"/>
      <c r="L13" s="705">
        <v>38390384</v>
      </c>
      <c r="M13" s="878">
        <v>0</v>
      </c>
      <c r="N13" s="946">
        <v>0</v>
      </c>
      <c r="O13" s="709">
        <v>0</v>
      </c>
      <c r="P13" s="882">
        <f t="shared" si="0"/>
        <v>2489</v>
      </c>
      <c r="Q13" s="948">
        <f t="shared" si="0"/>
        <v>1129855.5999999999</v>
      </c>
      <c r="R13" s="710">
        <f t="shared" si="1"/>
        <v>2432972499</v>
      </c>
      <c r="S13" s="884">
        <v>1</v>
      </c>
      <c r="T13" s="942">
        <v>71.2</v>
      </c>
      <c r="U13" s="597">
        <v>31604</v>
      </c>
    </row>
    <row r="14" spans="2:21" ht="32.1" customHeight="1" x14ac:dyDescent="0.15">
      <c r="B14" s="388">
        <v>5</v>
      </c>
      <c r="C14" s="868">
        <v>1552</v>
      </c>
      <c r="D14" s="940">
        <v>681318.7</v>
      </c>
      <c r="E14" s="597">
        <v>1430875102</v>
      </c>
      <c r="F14" s="868">
        <v>420</v>
      </c>
      <c r="G14" s="940">
        <v>212363.5</v>
      </c>
      <c r="H14" s="597">
        <v>343311077</v>
      </c>
      <c r="I14" s="868">
        <v>147</v>
      </c>
      <c r="J14" s="940">
        <v>52209.7</v>
      </c>
      <c r="K14" s="707"/>
      <c r="L14" s="598">
        <v>37540332</v>
      </c>
      <c r="M14" s="876">
        <v>0</v>
      </c>
      <c r="N14" s="944">
        <v>0</v>
      </c>
      <c r="O14" s="383">
        <v>0</v>
      </c>
      <c r="P14" s="880">
        <f t="shared" si="0"/>
        <v>2119</v>
      </c>
      <c r="Q14" s="947">
        <f t="shared" si="0"/>
        <v>945891.89999999991</v>
      </c>
      <c r="R14" s="236">
        <f t="shared" si="1"/>
        <v>1811726511</v>
      </c>
      <c r="S14" s="886">
        <v>1</v>
      </c>
      <c r="T14" s="940">
        <v>95.5</v>
      </c>
      <c r="U14" s="597">
        <v>21041</v>
      </c>
    </row>
    <row r="15" spans="2:21" ht="32.1" customHeight="1" x14ac:dyDescent="0.15">
      <c r="B15" s="388">
        <v>6</v>
      </c>
      <c r="C15" s="868">
        <v>1533</v>
      </c>
      <c r="D15" s="940">
        <v>664035.1</v>
      </c>
      <c r="E15" s="597">
        <v>1427698110</v>
      </c>
      <c r="F15" s="868">
        <v>539</v>
      </c>
      <c r="G15" s="940">
        <v>260139.2</v>
      </c>
      <c r="H15" s="597">
        <v>409563814</v>
      </c>
      <c r="I15" s="868">
        <v>189</v>
      </c>
      <c r="J15" s="940">
        <v>64464.5</v>
      </c>
      <c r="K15" s="707"/>
      <c r="L15" s="598">
        <v>50938816</v>
      </c>
      <c r="M15" s="876">
        <v>0</v>
      </c>
      <c r="N15" s="944">
        <v>0</v>
      </c>
      <c r="O15" s="383">
        <v>0</v>
      </c>
      <c r="P15" s="880">
        <f t="shared" si="0"/>
        <v>2261</v>
      </c>
      <c r="Q15" s="947">
        <f t="shared" si="0"/>
        <v>988638.8</v>
      </c>
      <c r="R15" s="236">
        <f t="shared" si="1"/>
        <v>1888200740</v>
      </c>
      <c r="S15" s="886">
        <v>4</v>
      </c>
      <c r="T15" s="940">
        <v>577.70000000000005</v>
      </c>
      <c r="U15" s="597">
        <v>267874</v>
      </c>
    </row>
    <row r="16" spans="2:21" ht="32.1" customHeight="1" x14ac:dyDescent="0.15">
      <c r="B16" s="714">
        <v>7</v>
      </c>
      <c r="C16" s="868">
        <v>1858</v>
      </c>
      <c r="D16" s="940">
        <v>839596.6</v>
      </c>
      <c r="E16" s="598">
        <v>1906635248</v>
      </c>
      <c r="F16" s="868">
        <v>443</v>
      </c>
      <c r="G16" s="940">
        <v>219316.8</v>
      </c>
      <c r="H16" s="597">
        <v>351810636</v>
      </c>
      <c r="I16" s="868">
        <v>105</v>
      </c>
      <c r="J16" s="940">
        <v>35588.1</v>
      </c>
      <c r="K16" s="706"/>
      <c r="L16" s="598">
        <v>29414924</v>
      </c>
      <c r="M16" s="876">
        <v>0</v>
      </c>
      <c r="N16" s="944">
        <v>0</v>
      </c>
      <c r="O16" s="383">
        <v>0</v>
      </c>
      <c r="P16" s="880">
        <f t="shared" si="0"/>
        <v>2406</v>
      </c>
      <c r="Q16" s="947">
        <f t="shared" si="0"/>
        <v>1094501.5</v>
      </c>
      <c r="R16" s="236">
        <f t="shared" si="1"/>
        <v>2287860808</v>
      </c>
      <c r="S16" s="886">
        <v>2</v>
      </c>
      <c r="T16" s="940">
        <v>244.6</v>
      </c>
      <c r="U16" s="597">
        <v>86957</v>
      </c>
    </row>
    <row r="17" spans="1:21" ht="32.1" customHeight="1" x14ac:dyDescent="0.15">
      <c r="B17" s="714">
        <v>8</v>
      </c>
      <c r="C17" s="868">
        <v>1413</v>
      </c>
      <c r="D17" s="940">
        <v>618581.1</v>
      </c>
      <c r="E17" s="598">
        <v>1279785044</v>
      </c>
      <c r="F17" s="868">
        <v>469</v>
      </c>
      <c r="G17" s="940">
        <v>229447</v>
      </c>
      <c r="H17" s="597">
        <v>335641267</v>
      </c>
      <c r="I17" s="868">
        <v>174</v>
      </c>
      <c r="J17" s="940">
        <v>56812.3</v>
      </c>
      <c r="K17" s="707"/>
      <c r="L17" s="708">
        <v>38062319</v>
      </c>
      <c r="M17" s="876">
        <v>0</v>
      </c>
      <c r="N17" s="944">
        <v>0</v>
      </c>
      <c r="O17" s="383">
        <v>0</v>
      </c>
      <c r="P17" s="880">
        <f t="shared" si="0"/>
        <v>2056</v>
      </c>
      <c r="Q17" s="947">
        <f t="shared" si="0"/>
        <v>904840.4</v>
      </c>
      <c r="R17" s="236">
        <f t="shared" si="1"/>
        <v>1653488630</v>
      </c>
      <c r="S17" s="886">
        <v>0</v>
      </c>
      <c r="T17" s="940">
        <v>0</v>
      </c>
      <c r="U17" s="597">
        <v>0</v>
      </c>
    </row>
    <row r="18" spans="1:21" ht="32.1" customHeight="1" x14ac:dyDescent="0.15">
      <c r="B18" s="714">
        <v>9</v>
      </c>
      <c r="C18" s="870">
        <v>1515</v>
      </c>
      <c r="D18" s="942">
        <v>662899.80000000005</v>
      </c>
      <c r="E18" s="705">
        <v>1398664725</v>
      </c>
      <c r="F18" s="868">
        <v>434</v>
      </c>
      <c r="G18" s="940">
        <v>213871.3</v>
      </c>
      <c r="H18" s="597">
        <v>330407177</v>
      </c>
      <c r="I18" s="868">
        <v>199</v>
      </c>
      <c r="J18" s="940">
        <v>66545.100000000006</v>
      </c>
      <c r="K18" s="707"/>
      <c r="L18" s="708">
        <v>46925700</v>
      </c>
      <c r="M18" s="876">
        <v>0</v>
      </c>
      <c r="N18" s="944">
        <v>0</v>
      </c>
      <c r="O18" s="383">
        <v>0</v>
      </c>
      <c r="P18" s="880">
        <f t="shared" si="0"/>
        <v>2148</v>
      </c>
      <c r="Q18" s="947">
        <f t="shared" si="0"/>
        <v>943316.20000000007</v>
      </c>
      <c r="R18" s="236">
        <f t="shared" si="1"/>
        <v>1775997602</v>
      </c>
      <c r="S18" s="886">
        <v>0</v>
      </c>
      <c r="T18" s="940">
        <v>0</v>
      </c>
      <c r="U18" s="597">
        <v>0</v>
      </c>
    </row>
    <row r="19" spans="1:21" ht="32.1" customHeight="1" x14ac:dyDescent="0.15">
      <c r="B19" s="388">
        <v>10</v>
      </c>
      <c r="C19" s="868">
        <v>1628</v>
      </c>
      <c r="D19" s="940">
        <v>707134.4</v>
      </c>
      <c r="E19" s="597">
        <v>1491602121</v>
      </c>
      <c r="F19" s="868">
        <v>562</v>
      </c>
      <c r="G19" s="940">
        <v>272371</v>
      </c>
      <c r="H19" s="597">
        <v>400179785</v>
      </c>
      <c r="I19" s="868">
        <v>182</v>
      </c>
      <c r="J19" s="940">
        <v>58814.6</v>
      </c>
      <c r="K19" s="707"/>
      <c r="L19" s="708">
        <v>40147033</v>
      </c>
      <c r="M19" s="876">
        <v>0</v>
      </c>
      <c r="N19" s="944">
        <v>0</v>
      </c>
      <c r="O19" s="383">
        <v>0</v>
      </c>
      <c r="P19" s="880">
        <f t="shared" si="0"/>
        <v>2372</v>
      </c>
      <c r="Q19" s="947">
        <f t="shared" si="0"/>
        <v>1038320</v>
      </c>
      <c r="R19" s="236">
        <f t="shared" si="1"/>
        <v>1931928939</v>
      </c>
      <c r="S19" s="886">
        <v>1</v>
      </c>
      <c r="T19" s="940">
        <v>182.2</v>
      </c>
      <c r="U19" s="597">
        <v>80284</v>
      </c>
    </row>
    <row r="20" spans="1:21" ht="32.1" customHeight="1" x14ac:dyDescent="0.15">
      <c r="B20" s="388">
        <v>11</v>
      </c>
      <c r="C20" s="868">
        <v>1956</v>
      </c>
      <c r="D20" s="940">
        <v>895298.7</v>
      </c>
      <c r="E20" s="597">
        <v>2107563043</v>
      </c>
      <c r="F20" s="868">
        <v>584</v>
      </c>
      <c r="G20" s="940">
        <v>289328</v>
      </c>
      <c r="H20" s="597">
        <v>432348056</v>
      </c>
      <c r="I20" s="868">
        <v>106</v>
      </c>
      <c r="J20" s="940">
        <v>36928.9</v>
      </c>
      <c r="K20" s="707"/>
      <c r="L20" s="708">
        <v>26557286</v>
      </c>
      <c r="M20" s="876">
        <v>0</v>
      </c>
      <c r="N20" s="944">
        <v>0</v>
      </c>
      <c r="O20" s="383">
        <v>0</v>
      </c>
      <c r="P20" s="880">
        <f t="shared" si="0"/>
        <v>2646</v>
      </c>
      <c r="Q20" s="947">
        <f t="shared" si="0"/>
        <v>1221555.5999999999</v>
      </c>
      <c r="R20" s="236">
        <f t="shared" si="1"/>
        <v>2566468385</v>
      </c>
      <c r="S20" s="884">
        <v>0</v>
      </c>
      <c r="T20" s="940">
        <v>0</v>
      </c>
      <c r="U20" s="597">
        <v>0</v>
      </c>
    </row>
    <row r="21" spans="1:21" ht="32.1" customHeight="1" x14ac:dyDescent="0.15">
      <c r="B21" s="388">
        <v>12</v>
      </c>
      <c r="C21" s="871">
        <v>1795</v>
      </c>
      <c r="D21" s="941">
        <v>827293.3</v>
      </c>
      <c r="E21" s="600">
        <v>2051714877</v>
      </c>
      <c r="F21" s="871">
        <v>522</v>
      </c>
      <c r="G21" s="941">
        <v>259816.7</v>
      </c>
      <c r="H21" s="600">
        <v>425971784</v>
      </c>
      <c r="I21" s="871">
        <v>61</v>
      </c>
      <c r="J21" s="941">
        <v>20117.900000000001</v>
      </c>
      <c r="K21" s="707"/>
      <c r="L21" s="601">
        <v>11082833</v>
      </c>
      <c r="M21" s="876">
        <v>0</v>
      </c>
      <c r="N21" s="944">
        <v>0</v>
      </c>
      <c r="O21" s="383">
        <v>0</v>
      </c>
      <c r="P21" s="880">
        <f t="shared" si="0"/>
        <v>2378</v>
      </c>
      <c r="Q21" s="947">
        <f t="shared" si="0"/>
        <v>1107227.8999999999</v>
      </c>
      <c r="R21" s="236">
        <f t="shared" si="1"/>
        <v>2488769494</v>
      </c>
      <c r="S21" s="885">
        <v>0</v>
      </c>
      <c r="T21" s="941">
        <v>0</v>
      </c>
      <c r="U21" s="602">
        <v>0</v>
      </c>
    </row>
    <row r="22" spans="1:21" ht="32.1" customHeight="1" x14ac:dyDescent="0.15">
      <c r="B22" s="389" t="s">
        <v>240</v>
      </c>
      <c r="C22" s="872">
        <f>SUM(C10:C21)</f>
        <v>19770</v>
      </c>
      <c r="D22" s="943">
        <f t="shared" ref="D22:J22" si="2">SUM(D10:D21)</f>
        <v>8773205.2999999989</v>
      </c>
      <c r="E22" s="234">
        <f>SUM(E10:E21)</f>
        <v>19572412021</v>
      </c>
      <c r="F22" s="874">
        <f>SUM(F10:F21)</f>
        <v>5500</v>
      </c>
      <c r="G22" s="943">
        <f t="shared" si="2"/>
        <v>2732213.3000000003</v>
      </c>
      <c r="H22" s="234">
        <f t="shared" si="2"/>
        <v>4283434245</v>
      </c>
      <c r="I22" s="875">
        <f>SUM(I10:I21)</f>
        <v>1944</v>
      </c>
      <c r="J22" s="943">
        <f t="shared" si="2"/>
        <v>661344.1</v>
      </c>
      <c r="K22" s="367">
        <f>SUM(K9:K21)</f>
        <v>0</v>
      </c>
      <c r="L22" s="238">
        <f>SUM(L10:L21)</f>
        <v>463450321</v>
      </c>
      <c r="M22" s="879">
        <f>SUM(M10:M21)</f>
        <v>0</v>
      </c>
      <c r="N22" s="943">
        <f t="shared" ref="N22:T22" si="3">SUM(N10:N21)</f>
        <v>0</v>
      </c>
      <c r="O22" s="237">
        <f t="shared" si="3"/>
        <v>0</v>
      </c>
      <c r="P22" s="875">
        <f t="shared" si="0"/>
        <v>27214</v>
      </c>
      <c r="Q22" s="943">
        <f t="shared" si="0"/>
        <v>12166762.699999999</v>
      </c>
      <c r="R22" s="238">
        <f t="shared" si="1"/>
        <v>24319296587</v>
      </c>
      <c r="S22" s="887">
        <f t="shared" si="3"/>
        <v>15</v>
      </c>
      <c r="T22" s="943">
        <f t="shared" si="3"/>
        <v>1980.8</v>
      </c>
      <c r="U22" s="237">
        <f>SUM(U10:U21)</f>
        <v>826136</v>
      </c>
    </row>
    <row r="23" spans="1:21" ht="32.1" customHeight="1" x14ac:dyDescent="0.15">
      <c r="B23" s="388">
        <v>4.0999999999999996</v>
      </c>
      <c r="C23" s="867">
        <v>1565</v>
      </c>
      <c r="D23" s="939">
        <v>694673.1</v>
      </c>
      <c r="E23" s="603">
        <v>1519312850</v>
      </c>
      <c r="F23" s="867">
        <v>449</v>
      </c>
      <c r="G23" s="939">
        <v>226795.2</v>
      </c>
      <c r="H23" s="603">
        <v>331088958</v>
      </c>
      <c r="I23" s="867">
        <v>112</v>
      </c>
      <c r="J23" s="939">
        <v>37437.199999999997</v>
      </c>
      <c r="K23" s="622"/>
      <c r="L23" s="596">
        <v>23308861</v>
      </c>
      <c r="M23" s="876">
        <v>0</v>
      </c>
      <c r="N23" s="944">
        <v>0</v>
      </c>
      <c r="O23" s="383">
        <v>0</v>
      </c>
      <c r="P23" s="880">
        <f t="shared" si="0"/>
        <v>2126</v>
      </c>
      <c r="Q23" s="947">
        <f t="shared" si="0"/>
        <v>958905.5</v>
      </c>
      <c r="R23" s="236">
        <f>E23+H23+L23+O23</f>
        <v>1873710669</v>
      </c>
      <c r="S23" s="883">
        <v>0</v>
      </c>
      <c r="T23" s="939">
        <v>0</v>
      </c>
      <c r="U23" s="603">
        <v>0</v>
      </c>
    </row>
    <row r="24" spans="1:21" ht="32.1" customHeight="1" x14ac:dyDescent="0.15">
      <c r="B24" s="388">
        <v>2</v>
      </c>
      <c r="C24" s="868">
        <v>1452</v>
      </c>
      <c r="D24" s="940">
        <v>645526.19999999995</v>
      </c>
      <c r="E24" s="597">
        <v>1354342900</v>
      </c>
      <c r="F24" s="868">
        <v>504</v>
      </c>
      <c r="G24" s="940">
        <v>254778.7</v>
      </c>
      <c r="H24" s="597">
        <v>358194061</v>
      </c>
      <c r="I24" s="868">
        <v>149</v>
      </c>
      <c r="J24" s="940">
        <v>50189.3</v>
      </c>
      <c r="K24" s="622"/>
      <c r="L24" s="598">
        <v>30035880</v>
      </c>
      <c r="M24" s="876">
        <v>0</v>
      </c>
      <c r="N24" s="944">
        <v>0</v>
      </c>
      <c r="O24" s="383">
        <v>0</v>
      </c>
      <c r="P24" s="881">
        <f t="shared" si="0"/>
        <v>2105</v>
      </c>
      <c r="Q24" s="944">
        <f t="shared" si="0"/>
        <v>950494.2</v>
      </c>
      <c r="R24" s="235">
        <f>E24+H24+L24+O24</f>
        <v>1742572841</v>
      </c>
      <c r="S24" s="884">
        <v>0</v>
      </c>
      <c r="T24" s="940">
        <v>0</v>
      </c>
      <c r="U24" s="597">
        <v>0</v>
      </c>
    </row>
    <row r="25" spans="1:21" ht="32.1" customHeight="1" x14ac:dyDescent="0.15">
      <c r="B25" s="390">
        <v>3</v>
      </c>
      <c r="C25" s="869">
        <v>1879</v>
      </c>
      <c r="D25" s="941">
        <v>830367.4</v>
      </c>
      <c r="E25" s="600">
        <v>1762870771</v>
      </c>
      <c r="F25" s="871">
        <v>513</v>
      </c>
      <c r="G25" s="941">
        <v>260218.6</v>
      </c>
      <c r="H25" s="600">
        <v>391186932</v>
      </c>
      <c r="I25" s="871">
        <v>223</v>
      </c>
      <c r="J25" s="941">
        <v>77452.3</v>
      </c>
      <c r="K25" s="622"/>
      <c r="L25" s="601">
        <v>46602884</v>
      </c>
      <c r="M25" s="877">
        <v>0</v>
      </c>
      <c r="N25" s="945">
        <v>0</v>
      </c>
      <c r="O25" s="384">
        <v>0</v>
      </c>
      <c r="P25" s="881">
        <f t="shared" si="0"/>
        <v>2615</v>
      </c>
      <c r="Q25" s="944">
        <f t="shared" si="0"/>
        <v>1168038.3</v>
      </c>
      <c r="R25" s="235">
        <f>E25+H25+L25+O25</f>
        <v>2200660587</v>
      </c>
      <c r="S25" s="885">
        <v>0</v>
      </c>
      <c r="T25" s="941">
        <v>0</v>
      </c>
      <c r="U25" s="602">
        <v>0</v>
      </c>
    </row>
    <row r="26" spans="1:21" ht="32.1" customHeight="1" x14ac:dyDescent="0.15">
      <c r="B26" s="389" t="s">
        <v>24</v>
      </c>
      <c r="C26" s="873">
        <f t="shared" ref="C26:J26" si="4">SUM(C13:C25)-C22</f>
        <v>20043</v>
      </c>
      <c r="D26" s="943">
        <f t="shared" si="4"/>
        <v>8921232.0999999996</v>
      </c>
      <c r="E26" s="234">
        <f t="shared" si="4"/>
        <v>19751996488</v>
      </c>
      <c r="F26" s="874">
        <f t="shared" si="4"/>
        <v>5875</v>
      </c>
      <c r="G26" s="943">
        <f t="shared" si="4"/>
        <v>2920885.5000000005</v>
      </c>
      <c r="H26" s="234">
        <f t="shared" si="4"/>
        <v>4483353965</v>
      </c>
      <c r="I26" s="874">
        <f t="shared" si="4"/>
        <v>1803</v>
      </c>
      <c r="J26" s="943">
        <f t="shared" si="4"/>
        <v>609468.30000000016</v>
      </c>
      <c r="K26" s="367">
        <f>SUM(K13:K25)</f>
        <v>0</v>
      </c>
      <c r="L26" s="238">
        <f>SUM(L13:L25)-L22</f>
        <v>419007252</v>
      </c>
      <c r="M26" s="872">
        <f>SUM(M13:M25)-M22</f>
        <v>0</v>
      </c>
      <c r="N26" s="943">
        <f>SUM(N13:N25)-N22</f>
        <v>0</v>
      </c>
      <c r="O26" s="234">
        <f>SUM(O13:O25)-O22</f>
        <v>0</v>
      </c>
      <c r="P26" s="875">
        <f t="shared" ref="P26:Q26" si="5">C26+F26+I26+M26</f>
        <v>27721</v>
      </c>
      <c r="Q26" s="943">
        <f t="shared" si="5"/>
        <v>12451585.9</v>
      </c>
      <c r="R26" s="238">
        <f t="shared" si="1"/>
        <v>24654357705</v>
      </c>
      <c r="S26" s="888">
        <f>SUM(S13:S25)-S22</f>
        <v>9</v>
      </c>
      <c r="T26" s="943">
        <f>SUM(T13:T25)-T22</f>
        <v>1171.2</v>
      </c>
      <c r="U26" s="238">
        <f>SUM(U13:U25)-U22</f>
        <v>487760</v>
      </c>
    </row>
    <row r="27" spans="1:21" ht="32.1" customHeight="1" x14ac:dyDescent="0.15">
      <c r="B27" s="366" t="s">
        <v>507</v>
      </c>
      <c r="C27" s="873">
        <v>18594</v>
      </c>
      <c r="D27" s="943">
        <v>8250186.2000000002</v>
      </c>
      <c r="E27" s="237">
        <v>16485427753</v>
      </c>
      <c r="F27" s="874">
        <v>4922</v>
      </c>
      <c r="G27" s="943">
        <v>2462106.6</v>
      </c>
      <c r="H27" s="237">
        <v>3714496888</v>
      </c>
      <c r="I27" s="874">
        <v>2177</v>
      </c>
      <c r="J27" s="943">
        <v>754270.2</v>
      </c>
      <c r="K27" s="367"/>
      <c r="L27" s="238">
        <v>543219829</v>
      </c>
      <c r="M27" s="874">
        <v>0</v>
      </c>
      <c r="N27" s="943">
        <v>0</v>
      </c>
      <c r="O27" s="234">
        <v>0</v>
      </c>
      <c r="P27" s="875">
        <f>C27+F27+I27+M27</f>
        <v>25693</v>
      </c>
      <c r="Q27" s="943">
        <f>D27+G27+J27+N27</f>
        <v>11466563</v>
      </c>
      <c r="R27" s="238">
        <f>E27+H27+L27+O27</f>
        <v>20743144470</v>
      </c>
      <c r="S27" s="888">
        <v>15</v>
      </c>
      <c r="T27" s="949">
        <v>1993.8</v>
      </c>
      <c r="U27" s="238">
        <v>1003165</v>
      </c>
    </row>
    <row r="28" spans="1:21" ht="32.1" customHeight="1" x14ac:dyDescent="0.15">
      <c r="B28" s="711" t="s">
        <v>25</v>
      </c>
      <c r="C28" s="615">
        <f>IF(OR(C26=0,C27=0),"     －",ROUND(-C26/C27*100,1))</f>
        <v>-107.8</v>
      </c>
      <c r="D28" s="615">
        <f>IF(OR(D26=0,D27=0),"     －",ROUND(-D26/D27*100,1))</f>
        <v>-108.1</v>
      </c>
      <c r="E28" s="611">
        <f t="shared" ref="E28:J28" si="6">IF(OR(E26=0,E27=0),"     －",ROUND(-E26/E27*100,1))</f>
        <v>-119.8</v>
      </c>
      <c r="F28" s="606">
        <f t="shared" si="6"/>
        <v>-119.4</v>
      </c>
      <c r="G28" s="615">
        <f t="shared" si="6"/>
        <v>-118.6</v>
      </c>
      <c r="H28" s="611">
        <f>IF(OR(H26=0,H27=0),"     －",ROUND(-H26/H27*100,1))</f>
        <v>-120.7</v>
      </c>
      <c r="I28" s="606">
        <f t="shared" si="6"/>
        <v>-82.8</v>
      </c>
      <c r="J28" s="615">
        <f t="shared" si="6"/>
        <v>-80.8</v>
      </c>
      <c r="K28" s="712" t="e">
        <f>K26/K27*100</f>
        <v>#DIV/0!</v>
      </c>
      <c r="L28" s="611">
        <f t="shared" ref="L28:U28" si="7">IF(OR(L26=0,L27=0),"     －",ROUND(-L26/L27*100,1))</f>
        <v>-77.099999999999994</v>
      </c>
      <c r="M28" s="608" t="str">
        <f>IF(OR(M26=0,M27=0),"－",ROUND(-M26/M27*100,1))</f>
        <v>－</v>
      </c>
      <c r="N28" s="461" t="str">
        <f>IF(OR(N26=0,N27=0),"－",ROUND(-N26/N27*100,1))</f>
        <v>－</v>
      </c>
      <c r="O28" s="609" t="str">
        <f>IF(OR(O26=0,O27=0),"－",ROUND(-O26/O27*100,1))</f>
        <v>－</v>
      </c>
      <c r="P28" s="606">
        <f t="shared" si="7"/>
        <v>-107.9</v>
      </c>
      <c r="Q28" s="610">
        <f t="shared" si="7"/>
        <v>-108.6</v>
      </c>
      <c r="R28" s="611">
        <f t="shared" si="7"/>
        <v>-118.9</v>
      </c>
      <c r="S28" s="606">
        <f>IF(OR(S26=0,S27=0),"     －",ROUND(-S26/S27*100,1))</f>
        <v>-60</v>
      </c>
      <c r="T28" s="615">
        <f t="shared" si="7"/>
        <v>-58.7</v>
      </c>
      <c r="U28" s="611">
        <f t="shared" si="7"/>
        <v>-48.6</v>
      </c>
    </row>
    <row r="29" spans="1:21" ht="10.5" customHeight="1" x14ac:dyDescent="0.15"/>
    <row r="30" spans="1:21" ht="10.5" customHeight="1" x14ac:dyDescent="0.15"/>
    <row r="31" spans="1:21" x14ac:dyDescent="0.15">
      <c r="A31" s="1274" t="s">
        <v>527</v>
      </c>
      <c r="B31" s="1286"/>
      <c r="C31" s="1286"/>
      <c r="D31" s="1286"/>
      <c r="E31" s="1286"/>
      <c r="F31" s="1286"/>
      <c r="G31" s="1286"/>
      <c r="H31" s="1286"/>
      <c r="I31" s="1286"/>
      <c r="J31" s="1286"/>
      <c r="L31" s="1274" t="s">
        <v>528</v>
      </c>
      <c r="M31" s="1286"/>
      <c r="N31" s="1286"/>
      <c r="O31" s="1286"/>
      <c r="P31" s="1286"/>
      <c r="Q31" s="1286"/>
      <c r="R31" s="1286"/>
      <c r="S31" s="1286"/>
      <c r="T31" s="1286"/>
      <c r="U31" s="1286"/>
    </row>
  </sheetData>
  <mergeCells count="10">
    <mergeCell ref="I8:L8"/>
    <mergeCell ref="S7:U8"/>
    <mergeCell ref="M8:O8"/>
    <mergeCell ref="P8:R8"/>
    <mergeCell ref="L31:U31"/>
    <mergeCell ref="A31:J31"/>
    <mergeCell ref="B7:B9"/>
    <mergeCell ref="C8:E8"/>
    <mergeCell ref="F8:H8"/>
    <mergeCell ref="C7:J7"/>
  </mergeCells>
  <phoneticPr fontId="2"/>
  <pageMargins left="0" right="0" top="0" bottom="0" header="0" footer="0"/>
  <pageSetup paperSize="9" scale="88" orientation="portrait" r:id="rId1"/>
  <headerFooter alignWithMargins="0"/>
  <colBreaks count="1" manualBreakCount="1">
    <brk id="12" max="3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43"/>
  </sheetPr>
  <dimension ref="A1:T31"/>
  <sheetViews>
    <sheetView showGridLines="0" topLeftCell="A20" zoomScaleNormal="100" zoomScaleSheetLayoutView="100" workbookViewId="0">
      <selection activeCell="L32" sqref="L32"/>
    </sheetView>
  </sheetViews>
  <sheetFormatPr defaultRowHeight="13.5" x14ac:dyDescent="0.15"/>
  <cols>
    <col min="1" max="1" width="0.5" style="126" customWidth="1"/>
    <col min="2" max="2" width="9.25" style="126" customWidth="1"/>
    <col min="3" max="3" width="5.5" style="126" customWidth="1"/>
    <col min="4" max="4" width="5.875" style="126" customWidth="1"/>
    <col min="5" max="5" width="6.5" style="126" customWidth="1"/>
    <col min="6" max="6" width="10.25" style="126" customWidth="1"/>
    <col min="7" max="7" width="12.5" style="126" customWidth="1"/>
    <col min="8" max="8" width="13.5" style="126" customWidth="1"/>
    <col min="9" max="9" width="10" style="126" customWidth="1"/>
    <col min="10" max="10" width="12.625" style="126" customWidth="1"/>
    <col min="11" max="11" width="14.5" style="126" customWidth="1"/>
    <col min="12" max="12" width="8.25" style="126" customWidth="1"/>
    <col min="13" max="13" width="11.25" style="126" customWidth="1"/>
    <col min="14" max="14" width="12.25" style="126" customWidth="1"/>
    <col min="15" max="15" width="9.875" style="126" customWidth="1"/>
    <col min="16" max="16" width="12.25" style="126" customWidth="1"/>
    <col min="17" max="17" width="8.25" style="126" customWidth="1"/>
    <col min="18" max="18" width="10.25" style="126" customWidth="1"/>
    <col min="19" max="19" width="9.375" style="126" customWidth="1"/>
    <col min="20" max="20" width="12.375" style="126" customWidth="1"/>
    <col min="21" max="27" width="9" style="126"/>
    <col min="28" max="28" width="10.25" style="126" customWidth="1"/>
    <col min="29" max="16384" width="9" style="126"/>
  </cols>
  <sheetData>
    <row r="1" spans="2:20" ht="24.95" customHeight="1" x14ac:dyDescent="0.2">
      <c r="B1" s="279"/>
      <c r="E1" s="280"/>
      <c r="F1" s="280"/>
      <c r="G1" s="280"/>
      <c r="H1" s="280"/>
      <c r="I1" s="280"/>
      <c r="J1" s="280"/>
      <c r="K1" s="280"/>
      <c r="L1" s="1272"/>
      <c r="M1" s="1272"/>
      <c r="N1" s="1272"/>
      <c r="O1" s="1272"/>
      <c r="P1" s="1272"/>
      <c r="Q1" s="1272"/>
      <c r="R1" s="1272"/>
      <c r="S1" s="1272"/>
      <c r="T1" s="1272"/>
    </row>
    <row r="2" spans="2:20" ht="24.95" customHeight="1" x14ac:dyDescent="0.2">
      <c r="B2" s="279"/>
      <c r="E2" s="280"/>
      <c r="F2" s="280"/>
      <c r="G2" s="280"/>
      <c r="H2" s="280"/>
      <c r="I2" s="280"/>
      <c r="J2" s="280"/>
      <c r="K2" s="280"/>
      <c r="L2" s="1272"/>
      <c r="M2" s="1272"/>
      <c r="N2" s="1272"/>
      <c r="O2" s="1272"/>
      <c r="P2" s="1272"/>
      <c r="Q2" s="1272"/>
      <c r="R2" s="1272"/>
      <c r="S2" s="1272"/>
      <c r="T2" s="1272"/>
    </row>
    <row r="3" spans="2:20" ht="20.25" customHeight="1" x14ac:dyDescent="0.2">
      <c r="B3" s="279" t="s">
        <v>250</v>
      </c>
      <c r="E3" s="280"/>
      <c r="F3" s="280"/>
      <c r="G3" s="280"/>
      <c r="H3" s="280"/>
      <c r="I3" s="280"/>
      <c r="J3" s="280"/>
      <c r="K3" s="280"/>
      <c r="L3" s="1244"/>
      <c r="M3" s="1244"/>
      <c r="N3" s="1244"/>
      <c r="O3" s="1244"/>
      <c r="P3" s="1244"/>
      <c r="Q3" s="1244"/>
      <c r="R3" s="1244"/>
      <c r="S3" s="1244"/>
      <c r="T3" s="1244"/>
    </row>
    <row r="4" spans="2:20" ht="12" customHeight="1" x14ac:dyDescent="0.2">
      <c r="B4" s="279"/>
      <c r="E4" s="280"/>
      <c r="F4" s="280"/>
      <c r="G4" s="280"/>
      <c r="H4" s="280"/>
      <c r="I4" s="280"/>
      <c r="J4" s="280"/>
      <c r="K4" s="280"/>
      <c r="L4" s="1244"/>
      <c r="M4" s="1244"/>
      <c r="N4" s="1244"/>
      <c r="O4" s="1244"/>
      <c r="P4" s="1244"/>
      <c r="Q4" s="1244"/>
      <c r="R4" s="1244"/>
      <c r="S4" s="1244"/>
      <c r="T4" s="1244"/>
    </row>
    <row r="5" spans="2:20" ht="18" customHeight="1" x14ac:dyDescent="0.2">
      <c r="B5" s="280"/>
      <c r="C5" s="279" t="s">
        <v>193</v>
      </c>
      <c r="D5" s="280"/>
      <c r="E5" s="594"/>
      <c r="F5" s="494"/>
      <c r="G5" s="280"/>
      <c r="H5" s="280"/>
      <c r="I5" s="280"/>
      <c r="J5" s="280"/>
      <c r="K5" s="280"/>
      <c r="L5" s="1244"/>
      <c r="M5" s="1244"/>
      <c r="N5" s="1244"/>
      <c r="O5" s="1244"/>
      <c r="P5" s="1244"/>
      <c r="Q5" s="1244"/>
      <c r="R5" s="1244"/>
      <c r="S5" s="1244"/>
      <c r="T5" s="1244"/>
    </row>
    <row r="6" spans="2:20" ht="12" customHeight="1" x14ac:dyDescent="0.15"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1244"/>
      <c r="M6" s="1244"/>
      <c r="N6" s="1244"/>
      <c r="O6" s="1244"/>
      <c r="P6" s="1244"/>
      <c r="Q6" s="1244"/>
      <c r="R6" s="1244"/>
      <c r="S6" s="1244" t="s">
        <v>60</v>
      </c>
      <c r="T6" s="1244"/>
    </row>
    <row r="7" spans="2:20" ht="32.1" customHeight="1" x14ac:dyDescent="0.15">
      <c r="B7" s="1330" t="s">
        <v>38</v>
      </c>
      <c r="C7" s="1305" t="s">
        <v>36</v>
      </c>
      <c r="D7" s="1306"/>
      <c r="E7" s="1334"/>
      <c r="F7" s="1305" t="s">
        <v>11</v>
      </c>
      <c r="G7" s="1275"/>
      <c r="H7" s="1323"/>
      <c r="I7" s="1305" t="s">
        <v>64</v>
      </c>
      <c r="J7" s="1275"/>
      <c r="K7" s="1323"/>
      <c r="L7" s="1244"/>
      <c r="M7" s="1320" t="s">
        <v>41</v>
      </c>
      <c r="N7" s="1321"/>
      <c r="O7" s="1321"/>
      <c r="P7" s="1321"/>
      <c r="Q7" s="1321"/>
      <c r="R7" s="1321"/>
      <c r="S7" s="1321"/>
      <c r="T7" s="1322"/>
    </row>
    <row r="8" spans="2:20" ht="32.1" customHeight="1" x14ac:dyDescent="0.15">
      <c r="B8" s="1331"/>
      <c r="C8" s="1335"/>
      <c r="D8" s="1336"/>
      <c r="E8" s="1337"/>
      <c r="F8" s="1324"/>
      <c r="G8" s="1325"/>
      <c r="H8" s="1326"/>
      <c r="I8" s="1324"/>
      <c r="J8" s="1325"/>
      <c r="K8" s="1326"/>
      <c r="L8" s="1244"/>
      <c r="M8" s="1320" t="s">
        <v>42</v>
      </c>
      <c r="N8" s="1322"/>
      <c r="O8" s="1320" t="s">
        <v>11</v>
      </c>
      <c r="P8" s="1322"/>
      <c r="Q8" s="1320" t="s">
        <v>65</v>
      </c>
      <c r="R8" s="1322"/>
      <c r="S8" s="1320" t="s">
        <v>14</v>
      </c>
      <c r="T8" s="1322"/>
    </row>
    <row r="9" spans="2:20" ht="32.1" customHeight="1" x14ac:dyDescent="0.15">
      <c r="B9" s="1332"/>
      <c r="C9" s="1259" t="s">
        <v>55</v>
      </c>
      <c r="D9" s="1260" t="s">
        <v>56</v>
      </c>
      <c r="E9" s="1256" t="s">
        <v>59</v>
      </c>
      <c r="F9" s="1258" t="s">
        <v>61</v>
      </c>
      <c r="G9" s="1260" t="s">
        <v>62</v>
      </c>
      <c r="H9" s="1258" t="s">
        <v>63</v>
      </c>
      <c r="I9" s="1254" t="s">
        <v>61</v>
      </c>
      <c r="J9" s="1260" t="s">
        <v>62</v>
      </c>
      <c r="K9" s="1256" t="s">
        <v>63</v>
      </c>
      <c r="L9" s="1244"/>
      <c r="M9" s="1254" t="s">
        <v>62</v>
      </c>
      <c r="N9" s="1261" t="s">
        <v>63</v>
      </c>
      <c r="O9" s="1254" t="s">
        <v>62</v>
      </c>
      <c r="P9" s="1261" t="s">
        <v>63</v>
      </c>
      <c r="Q9" s="1254" t="s">
        <v>62</v>
      </c>
      <c r="R9" s="1261" t="s">
        <v>63</v>
      </c>
      <c r="S9" s="1254" t="s">
        <v>62</v>
      </c>
      <c r="T9" s="1261" t="s">
        <v>63</v>
      </c>
    </row>
    <row r="10" spans="2:20" ht="32.1" customHeight="1" x14ac:dyDescent="0.15">
      <c r="B10" s="392">
        <v>3.1</v>
      </c>
      <c r="C10" s="889">
        <v>0</v>
      </c>
      <c r="D10" s="950">
        <v>0</v>
      </c>
      <c r="E10" s="897">
        <v>0</v>
      </c>
      <c r="F10" s="900">
        <v>9763</v>
      </c>
      <c r="G10" s="939">
        <v>753048.2</v>
      </c>
      <c r="H10" s="603">
        <v>388612475</v>
      </c>
      <c r="I10" s="907">
        <f>'[1]第5表_取扱高(月別・畜種別)_1'!P8+'[1]第5表_取扱高(月別・畜種別)_1'!S8+'[1]第5表_取扱高(月別・畜種別)_2'!C8+'[1]第5表_取扱高(月別・畜種別)_2'!F8</f>
        <v>11734</v>
      </c>
      <c r="J10" s="944">
        <f>'[1]第5表_取扱高(月別・畜種別)_1'!Q8+'[1]第5表_取扱高(月別・畜種別)_1'!T8+'[1]第5表_取扱高(月別・畜種別)_2'!D8+'[1]第5表_取扱高(月別・畜種別)_2'!G8</f>
        <v>1620124.3</v>
      </c>
      <c r="K10" s="235">
        <f>'[1]第5表_取扱高(月別・畜種別)_1'!R8+'[1]第5表_取扱高(月別・畜種別)_1'!U8+'[1]第5表_取扱高(月別・畜種別)_2'!E8+'[1]第5表_取扱高(月別・畜種別)_2'!H8</f>
        <v>2072127314</v>
      </c>
      <c r="L10" s="613"/>
      <c r="M10" s="957">
        <v>0</v>
      </c>
      <c r="N10" s="863">
        <v>0</v>
      </c>
      <c r="O10" s="963">
        <v>0</v>
      </c>
      <c r="P10" s="863">
        <v>0</v>
      </c>
      <c r="Q10" s="957">
        <v>0</v>
      </c>
      <c r="R10" s="863">
        <v>0</v>
      </c>
      <c r="S10" s="968">
        <f t="shared" ref="S10:T21" si="0">SUM(M10+O10+Q10)</f>
        <v>0</v>
      </c>
      <c r="T10" s="915">
        <f t="shared" si="0"/>
        <v>0</v>
      </c>
    </row>
    <row r="11" spans="2:20" ht="32.1" customHeight="1" x14ac:dyDescent="0.15">
      <c r="B11" s="391">
        <v>2</v>
      </c>
      <c r="C11" s="890">
        <v>0</v>
      </c>
      <c r="D11" s="951">
        <v>0</v>
      </c>
      <c r="E11" s="717">
        <v>0</v>
      </c>
      <c r="F11" s="901">
        <v>9798</v>
      </c>
      <c r="G11" s="940">
        <v>750131.4</v>
      </c>
      <c r="H11" s="597">
        <v>356785939</v>
      </c>
      <c r="I11" s="907">
        <f>'[1]第5表_取扱高(月別・畜種別)_1'!P9+'[1]第5表_取扱高(月別・畜種別)_1'!S9+'[1]第5表_取扱高(月別・畜種別)_2'!C9+'[1]第5表_取扱高(月別・畜種別)_2'!F9</f>
        <v>11737</v>
      </c>
      <c r="J11" s="944">
        <f>'[1]第5表_取扱高(月別・畜種別)_1'!Q9+'[1]第5表_取扱高(月別・畜種別)_1'!T9+'[1]第5表_取扱高(月別・畜種別)_2'!D9+'[1]第5表_取扱高(月別・畜種別)_2'!G9</f>
        <v>1608569.7999999998</v>
      </c>
      <c r="K11" s="235">
        <f>'[1]第5表_取扱高(月別・畜種別)_1'!R9+'[1]第5表_取扱高(月別・畜種別)_1'!U9+'[1]第5表_取扱高(月別・畜種別)_2'!E9+'[1]第5表_取扱高(月別・畜種別)_2'!H9</f>
        <v>2023829443</v>
      </c>
      <c r="L11" s="613"/>
      <c r="M11" s="957">
        <v>0</v>
      </c>
      <c r="N11" s="863">
        <v>0</v>
      </c>
      <c r="O11" s="963">
        <v>0</v>
      </c>
      <c r="P11" s="863">
        <v>0</v>
      </c>
      <c r="Q11" s="957">
        <v>0</v>
      </c>
      <c r="R11" s="863">
        <v>0</v>
      </c>
      <c r="S11" s="968">
        <f t="shared" si="0"/>
        <v>0</v>
      </c>
      <c r="T11" s="915">
        <f t="shared" si="0"/>
        <v>0</v>
      </c>
    </row>
    <row r="12" spans="2:20" ht="32.1" customHeight="1" x14ac:dyDescent="0.15">
      <c r="B12" s="393">
        <v>3</v>
      </c>
      <c r="C12" s="891">
        <v>0</v>
      </c>
      <c r="D12" s="952">
        <v>0</v>
      </c>
      <c r="E12" s="898">
        <v>0</v>
      </c>
      <c r="F12" s="902">
        <v>11455</v>
      </c>
      <c r="G12" s="941">
        <v>890482</v>
      </c>
      <c r="H12" s="600">
        <v>409843132</v>
      </c>
      <c r="I12" s="907">
        <f>'[1]第5表_取扱高(月別・畜種別)_1'!P10+'[1]第5表_取扱高(月別・畜種別)_1'!S10+'[1]第5表_取扱高(月別・畜種別)_2'!C10+'[1]第5表_取扱高(月別・畜種別)_2'!F10</f>
        <v>13890</v>
      </c>
      <c r="J12" s="944">
        <f>'[1]第5表_取扱高(月別・畜種別)_1'!Q10+'[1]第5表_取扱高(月別・畜種別)_1'!T10+'[1]第5表_取扱高(月別・畜種別)_2'!D10+'[1]第5表_取扱高(月別・畜種別)_2'!G10</f>
        <v>1958391.9</v>
      </c>
      <c r="K12" s="235">
        <f>'[1]第5表_取扱高(月別・畜種別)_1'!R10+'[1]第5表_取扱高(月別・畜種別)_1'!U10+'[1]第5表_取扱高(月別・畜種別)_2'!E10+'[1]第5表_取扱高(月別・畜種別)_2'!H10</f>
        <v>2541506144</v>
      </c>
      <c r="L12" s="613"/>
      <c r="M12" s="958">
        <v>0</v>
      </c>
      <c r="N12" s="910">
        <v>0</v>
      </c>
      <c r="O12" s="964">
        <v>0</v>
      </c>
      <c r="P12" s="910">
        <v>0</v>
      </c>
      <c r="Q12" s="958">
        <v>0</v>
      </c>
      <c r="R12" s="910">
        <v>0</v>
      </c>
      <c r="S12" s="968">
        <f t="shared" si="0"/>
        <v>0</v>
      </c>
      <c r="T12" s="915">
        <f t="shared" si="0"/>
        <v>0</v>
      </c>
    </row>
    <row r="13" spans="2:20" ht="32.1" customHeight="1" x14ac:dyDescent="0.15">
      <c r="B13" s="715">
        <v>3.4</v>
      </c>
      <c r="C13" s="892">
        <v>0</v>
      </c>
      <c r="D13" s="953">
        <v>0</v>
      </c>
      <c r="E13" s="716">
        <v>0</v>
      </c>
      <c r="F13" s="900">
        <v>11001</v>
      </c>
      <c r="G13" s="939">
        <v>844031.3</v>
      </c>
      <c r="H13" s="603">
        <v>386749215</v>
      </c>
      <c r="I13" s="908">
        <f>'[1]第5表_取扱高(月別・畜種別)_1'!P11+'[1]第5表_取扱高(月別・畜種別)_1'!S11+'[1]第5表_取扱高(月別・畜種別)_2'!C11+'[1]第5表_取扱高(月別・畜種別)_2'!F11</f>
        <v>13491</v>
      </c>
      <c r="J13" s="946">
        <f>'[1]第5表_取扱高(月別・畜種別)_1'!Q11+'[1]第5表_取扱高(月別・畜種別)_1'!T11+'[1]第5表_取扱高(月別・畜種別)_2'!D11+'[1]第5表_取扱高(月別・畜種別)_2'!G11</f>
        <v>1973958.0999999999</v>
      </c>
      <c r="K13" s="722">
        <f>'[1]第5表_取扱高(月別・畜種別)_1'!R11+'[1]第5表_取扱高(月別・畜種別)_1'!U11+'[1]第5表_取扱高(月別・畜種別)_2'!E11+'[1]第5表_取扱高(月別・畜種別)_2'!H11</f>
        <v>2819753318</v>
      </c>
      <c r="L13" s="613"/>
      <c r="M13" s="959">
        <v>0</v>
      </c>
      <c r="N13" s="860">
        <v>0</v>
      </c>
      <c r="O13" s="965">
        <v>0</v>
      </c>
      <c r="P13" s="860">
        <v>0</v>
      </c>
      <c r="Q13" s="959">
        <v>0</v>
      </c>
      <c r="R13" s="860">
        <v>0</v>
      </c>
      <c r="S13" s="969">
        <f t="shared" si="0"/>
        <v>0</v>
      </c>
      <c r="T13" s="916">
        <f t="shared" ref="T13:T21" si="1">SUM(N13+P13+R13)</f>
        <v>0</v>
      </c>
    </row>
    <row r="14" spans="2:20" ht="32.1" customHeight="1" x14ac:dyDescent="0.15">
      <c r="B14" s="391">
        <v>5</v>
      </c>
      <c r="C14" s="890">
        <v>0</v>
      </c>
      <c r="D14" s="951">
        <v>0</v>
      </c>
      <c r="E14" s="717">
        <v>0</v>
      </c>
      <c r="F14" s="901">
        <v>8994</v>
      </c>
      <c r="G14" s="940">
        <v>701230.2</v>
      </c>
      <c r="H14" s="597">
        <v>323219425</v>
      </c>
      <c r="I14" s="907">
        <f>'[1]第5表_取扱高(月別・畜種別)_1'!P12+'[1]第5表_取扱高(月別・畜種別)_1'!S12+'[1]第5表_取扱高(月別・畜種別)_2'!C12+'[1]第5表_取扱高(月別・畜種別)_2'!F12</f>
        <v>11114</v>
      </c>
      <c r="J14" s="944">
        <f>'[1]第5表_取扱高(月別・畜種別)_1'!Q12+'[1]第5表_取扱高(月別・畜種別)_1'!T12+'[1]第5表_取扱高(月別・畜種別)_2'!D12+'[1]第5表_取扱高(月別・畜種別)_2'!G12</f>
        <v>1647217.5999999999</v>
      </c>
      <c r="K14" s="235">
        <f>'[1]第5表_取扱高(月別・畜種別)_1'!R12+'[1]第5表_取扱高(月別・畜種別)_1'!U12+'[1]第5表_取扱高(月別・畜種別)_2'!E12+'[1]第5表_取扱高(月別・畜種別)_2'!H12</f>
        <v>2134966977</v>
      </c>
      <c r="L14" s="613"/>
      <c r="M14" s="957">
        <v>0</v>
      </c>
      <c r="N14" s="863">
        <v>0</v>
      </c>
      <c r="O14" s="963">
        <v>0</v>
      </c>
      <c r="P14" s="863">
        <v>0</v>
      </c>
      <c r="Q14" s="957">
        <v>0</v>
      </c>
      <c r="R14" s="863">
        <v>0</v>
      </c>
      <c r="S14" s="968">
        <f t="shared" si="0"/>
        <v>0</v>
      </c>
      <c r="T14" s="915">
        <f t="shared" si="1"/>
        <v>0</v>
      </c>
    </row>
    <row r="15" spans="2:20" ht="32.1" customHeight="1" x14ac:dyDescent="0.15">
      <c r="B15" s="391">
        <v>6</v>
      </c>
      <c r="C15" s="890">
        <v>0</v>
      </c>
      <c r="D15" s="951">
        <v>0</v>
      </c>
      <c r="E15" s="717">
        <v>0</v>
      </c>
      <c r="F15" s="901">
        <v>10236</v>
      </c>
      <c r="G15" s="940">
        <v>789683.9</v>
      </c>
      <c r="H15" s="597">
        <v>420140876</v>
      </c>
      <c r="I15" s="907">
        <f>'[1]第5表_取扱高(月別・畜種別)_1'!P13+'[1]第5表_取扱高(月別・畜種別)_1'!S13+'[1]第5表_取扱高(月別・畜種別)_2'!C13+'[1]第5表_取扱高(月別・畜種別)_2'!F13</f>
        <v>12501</v>
      </c>
      <c r="J15" s="944">
        <f>'[1]第5表_取扱高(月別・畜種別)_1'!Q13+'[1]第5表_取扱高(月別・畜種別)_1'!T13+'[1]第5表_取扱高(月別・畜種別)_2'!D13+'[1]第5表_取扱高(月別・畜種別)_2'!G13</f>
        <v>1778900.4</v>
      </c>
      <c r="K15" s="235">
        <f>'[1]第5表_取扱高(月別・畜種別)_1'!R13+'[1]第5表_取扱高(月別・畜種別)_1'!U13+'[1]第5表_取扱高(月別・畜種別)_2'!E13+'[1]第5表_取扱高(月別・畜種別)_2'!H13</f>
        <v>2308609490</v>
      </c>
      <c r="L15" s="613"/>
      <c r="M15" s="957">
        <v>0</v>
      </c>
      <c r="N15" s="863">
        <v>0</v>
      </c>
      <c r="O15" s="963">
        <v>0</v>
      </c>
      <c r="P15" s="863">
        <v>0</v>
      </c>
      <c r="Q15" s="957">
        <v>0</v>
      </c>
      <c r="R15" s="863">
        <v>0</v>
      </c>
      <c r="S15" s="968">
        <f t="shared" si="0"/>
        <v>0</v>
      </c>
      <c r="T15" s="915">
        <f t="shared" si="1"/>
        <v>0</v>
      </c>
    </row>
    <row r="16" spans="2:20" ht="32.1" customHeight="1" x14ac:dyDescent="0.15">
      <c r="B16" s="391">
        <v>7</v>
      </c>
      <c r="C16" s="890">
        <v>0</v>
      </c>
      <c r="D16" s="951">
        <v>0</v>
      </c>
      <c r="E16" s="718">
        <v>0</v>
      </c>
      <c r="F16" s="901">
        <v>9589</v>
      </c>
      <c r="G16" s="940">
        <v>735268.6</v>
      </c>
      <c r="H16" s="599">
        <v>410180755</v>
      </c>
      <c r="I16" s="907">
        <f>'[1]第5表_取扱高(月別・畜種別)_1'!P14+'[1]第5表_取扱高(月別・畜種別)_1'!S14+'[1]第5表_取扱高(月別・畜種別)_2'!C14+'[1]第5表_取扱高(月別・畜種別)_2'!F14</f>
        <v>11997</v>
      </c>
      <c r="J16" s="944">
        <f>'[1]第5表_取扱高(月別・畜種別)_1'!Q14+'[1]第5表_取扱高(月別・畜種別)_1'!T14+'[1]第5表_取扱高(月別・畜種別)_2'!D14+'[1]第5表_取扱高(月別・畜種別)_2'!G14</f>
        <v>1830014.7000000002</v>
      </c>
      <c r="K16" s="235">
        <f>'[1]第5表_取扱高(月別・畜種別)_1'!R14+'[1]第5表_取扱高(月別・畜種別)_1'!U14+'[1]第5表_取扱高(月別・畜種別)_2'!E14+'[1]第5表_取扱高(月別・畜種別)_2'!H14</f>
        <v>2698128520</v>
      </c>
      <c r="L16" s="613"/>
      <c r="M16" s="957">
        <v>0</v>
      </c>
      <c r="N16" s="863">
        <v>0</v>
      </c>
      <c r="O16" s="963">
        <v>0</v>
      </c>
      <c r="P16" s="863">
        <v>0</v>
      </c>
      <c r="Q16" s="957">
        <v>0</v>
      </c>
      <c r="R16" s="863">
        <v>0</v>
      </c>
      <c r="S16" s="968">
        <f t="shared" si="0"/>
        <v>0</v>
      </c>
      <c r="T16" s="915">
        <f t="shared" si="1"/>
        <v>0</v>
      </c>
    </row>
    <row r="17" spans="1:20" ht="32.1" customHeight="1" x14ac:dyDescent="0.15">
      <c r="B17" s="391">
        <v>8</v>
      </c>
      <c r="C17" s="890">
        <v>0</v>
      </c>
      <c r="D17" s="951">
        <v>0</v>
      </c>
      <c r="E17" s="718">
        <v>0</v>
      </c>
      <c r="F17" s="903">
        <v>9635</v>
      </c>
      <c r="G17" s="942">
        <v>733069.6</v>
      </c>
      <c r="H17" s="719">
        <v>404078659</v>
      </c>
      <c r="I17" s="907">
        <f>'[1]第5表_取扱高(月別・畜種別)_1'!P15+'[1]第5表_取扱高(月別・畜種別)_1'!S15+'[1]第5表_取扱高(月別・畜種別)_2'!C15+'[1]第5表_取扱高(月別・畜種別)_2'!F15</f>
        <v>11691</v>
      </c>
      <c r="J17" s="944">
        <f>'[1]第5表_取扱高(月別・畜種別)_1'!Q15+'[1]第5表_取扱高(月別・畜種別)_1'!T15+'[1]第5表_取扱高(月別・畜種別)_2'!D15+'[1]第5表_取扱高(月別・畜種別)_2'!G15</f>
        <v>1637910</v>
      </c>
      <c r="K17" s="235">
        <f>'[1]第5表_取扱高(月別・畜種別)_1'!R15+'[1]第5表_取扱高(月別・畜種別)_1'!U15+'[1]第5表_取扱高(月別・畜種別)_2'!E15+'[1]第5表_取扱高(月別・畜種別)_2'!H15</f>
        <v>2057567289</v>
      </c>
      <c r="L17" s="613"/>
      <c r="M17" s="957">
        <v>0</v>
      </c>
      <c r="N17" s="863">
        <v>0</v>
      </c>
      <c r="O17" s="963">
        <v>0</v>
      </c>
      <c r="P17" s="863">
        <v>0</v>
      </c>
      <c r="Q17" s="957">
        <v>0</v>
      </c>
      <c r="R17" s="863">
        <v>0</v>
      </c>
      <c r="S17" s="968">
        <f t="shared" si="0"/>
        <v>0</v>
      </c>
      <c r="T17" s="915">
        <f t="shared" si="1"/>
        <v>0</v>
      </c>
    </row>
    <row r="18" spans="1:20" ht="32.1" customHeight="1" x14ac:dyDescent="0.15">
      <c r="B18" s="391">
        <v>9</v>
      </c>
      <c r="C18" s="890">
        <v>0</v>
      </c>
      <c r="D18" s="951">
        <v>0</v>
      </c>
      <c r="E18" s="717">
        <v>0</v>
      </c>
      <c r="F18" s="901">
        <v>10310</v>
      </c>
      <c r="G18" s="940">
        <v>783129.59999999998</v>
      </c>
      <c r="H18" s="597">
        <v>415602167</v>
      </c>
      <c r="I18" s="907">
        <f>'[1]第5表_取扱高(月別・畜種別)_1'!P16+'[1]第5表_取扱高(月別・畜種別)_1'!S16+'[1]第5表_取扱高(月別・畜種別)_2'!C16+'[1]第5表_取扱高(月別・畜種別)_2'!F16</f>
        <v>12458</v>
      </c>
      <c r="J18" s="944">
        <f>'[1]第5表_取扱高(月別・畜種別)_1'!Q16+'[1]第5表_取扱高(月別・畜種別)_1'!T16+'[1]第5表_取扱高(月別・畜種別)_2'!D16+'[1]第5表_取扱高(月別・畜種別)_2'!G16</f>
        <v>1726445.8</v>
      </c>
      <c r="K18" s="235">
        <f>'[1]第5表_取扱高(月別・畜種別)_1'!R16+'[1]第5表_取扱高(月別・畜種別)_1'!U16+'[1]第5表_取扱高(月別・畜種別)_2'!E16+'[1]第5表_取扱高(月別・畜種別)_2'!H16</f>
        <v>2191599769</v>
      </c>
      <c r="L18" s="613"/>
      <c r="M18" s="957">
        <v>0</v>
      </c>
      <c r="N18" s="863">
        <v>0</v>
      </c>
      <c r="O18" s="963">
        <v>0</v>
      </c>
      <c r="P18" s="863">
        <v>0</v>
      </c>
      <c r="Q18" s="957">
        <v>0</v>
      </c>
      <c r="R18" s="863">
        <v>0</v>
      </c>
      <c r="S18" s="968">
        <f t="shared" si="0"/>
        <v>0</v>
      </c>
      <c r="T18" s="915">
        <f t="shared" si="1"/>
        <v>0</v>
      </c>
    </row>
    <row r="19" spans="1:20" ht="32.1" customHeight="1" x14ac:dyDescent="0.15">
      <c r="B19" s="391">
        <v>10</v>
      </c>
      <c r="C19" s="890">
        <v>0</v>
      </c>
      <c r="D19" s="951">
        <v>0</v>
      </c>
      <c r="E19" s="717">
        <v>0</v>
      </c>
      <c r="F19" s="901">
        <v>10999</v>
      </c>
      <c r="G19" s="940">
        <v>839893</v>
      </c>
      <c r="H19" s="597">
        <v>410046495</v>
      </c>
      <c r="I19" s="907">
        <f>'[1]第5表_取扱高(月別・畜種別)_1'!P17+'[1]第5表_取扱高(月別・畜種別)_1'!S17+'[1]第5表_取扱高(月別・畜種別)_2'!C17+'[1]第5表_取扱高(月別・畜種別)_2'!F17</f>
        <v>13372</v>
      </c>
      <c r="J19" s="944">
        <f>'[1]第5表_取扱高(月別・畜種別)_1'!Q17+'[1]第5表_取扱高(月別・畜種別)_1'!T17+'[1]第5表_取扱高(月別・畜種別)_2'!D17+'[1]第5表_取扱高(月別・畜種別)_2'!G17</f>
        <v>1878395.2</v>
      </c>
      <c r="K19" s="235">
        <f>'[1]第5表_取扱高(月別・畜種別)_1'!R17+'[1]第5表_取扱高(月別・畜種別)_1'!U17+'[1]第5表_取扱高(月別・畜種別)_2'!E17+'[1]第5表_取扱高(月別・畜種別)_2'!H17</f>
        <v>2342055718</v>
      </c>
      <c r="L19" s="613"/>
      <c r="M19" s="957">
        <v>0</v>
      </c>
      <c r="N19" s="863">
        <v>0</v>
      </c>
      <c r="O19" s="963">
        <v>0</v>
      </c>
      <c r="P19" s="863">
        <v>0</v>
      </c>
      <c r="Q19" s="957">
        <v>0</v>
      </c>
      <c r="R19" s="863">
        <v>0</v>
      </c>
      <c r="S19" s="968">
        <f t="shared" si="0"/>
        <v>0</v>
      </c>
      <c r="T19" s="915">
        <f t="shared" si="1"/>
        <v>0</v>
      </c>
    </row>
    <row r="20" spans="1:20" ht="32.1" customHeight="1" x14ac:dyDescent="0.15">
      <c r="B20" s="391">
        <v>11</v>
      </c>
      <c r="C20" s="890">
        <v>0</v>
      </c>
      <c r="D20" s="951">
        <v>0</v>
      </c>
      <c r="E20" s="717">
        <v>0</v>
      </c>
      <c r="F20" s="901">
        <v>11081</v>
      </c>
      <c r="G20" s="940">
        <v>848131.2</v>
      </c>
      <c r="H20" s="597">
        <v>384396907</v>
      </c>
      <c r="I20" s="907">
        <f>'[1]第5表_取扱高(月別・畜種別)_1'!P18+'[1]第5表_取扱高(月別・畜種別)_1'!S18+'[1]第5表_取扱高(月別・畜種別)_2'!C18+'[1]第5表_取扱高(月別・畜種別)_2'!F18</f>
        <v>13727</v>
      </c>
      <c r="J20" s="944">
        <f>'[1]第5表_取扱高(月別・畜種別)_1'!Q18+'[1]第5表_取扱高(月別・畜種別)_1'!T18+'[1]第5表_取扱高(月別・畜種別)_2'!D18+'[1]第5表_取扱高(月別・畜種別)_2'!G18</f>
        <v>2069686.7999999998</v>
      </c>
      <c r="K20" s="235">
        <f>'[1]第5表_取扱高(月別・畜種別)_1'!R18+'[1]第5表_取扱高(月別・畜種別)_1'!U18+'[1]第5表_取扱高(月別・畜種別)_2'!E18+'[1]第5表_取扱高(月別・畜種別)_2'!H18</f>
        <v>2950865292</v>
      </c>
      <c r="L20" s="613"/>
      <c r="M20" s="957">
        <v>0</v>
      </c>
      <c r="N20" s="863">
        <v>0</v>
      </c>
      <c r="O20" s="963">
        <v>0</v>
      </c>
      <c r="P20" s="863">
        <v>0</v>
      </c>
      <c r="Q20" s="957">
        <v>0</v>
      </c>
      <c r="R20" s="863">
        <v>0</v>
      </c>
      <c r="S20" s="968">
        <f t="shared" si="0"/>
        <v>0</v>
      </c>
      <c r="T20" s="915">
        <f t="shared" si="1"/>
        <v>0</v>
      </c>
    </row>
    <row r="21" spans="1:20" ht="32.1" customHeight="1" x14ac:dyDescent="0.15">
      <c r="B21" s="391">
        <v>12</v>
      </c>
      <c r="C21" s="893">
        <v>0</v>
      </c>
      <c r="D21" s="954">
        <v>0</v>
      </c>
      <c r="E21" s="720">
        <v>0</v>
      </c>
      <c r="F21" s="904">
        <v>11082</v>
      </c>
      <c r="G21" s="941">
        <v>844818.2</v>
      </c>
      <c r="H21" s="600">
        <v>427759445</v>
      </c>
      <c r="I21" s="909">
        <f>'[1]第5表_取扱高(月別・畜種別)_1'!P19+'[1]第5表_取扱高(月別・畜種別)_1'!S19+'[1]第5表_取扱高(月別・畜種別)_2'!C19+'[1]第5表_取扱高(月別・畜種別)_2'!F19</f>
        <v>13460</v>
      </c>
      <c r="J21" s="956">
        <f>'[1]第5表_取扱高(月別・畜種別)_1'!Q19+'[1]第5表_取扱高(月別・畜種別)_1'!T19+'[1]第5表_取扱高(月別・畜種別)_2'!D19+'[1]第5表_取扱高(月別・畜種別)_2'!G19</f>
        <v>1952046.0999999999</v>
      </c>
      <c r="K21" s="723">
        <f>'[1]第5表_取扱高(月別・畜種別)_1'!R19+'[1]第5表_取扱高(月別・畜種別)_1'!U19+'[1]第5表_取扱高(月別・畜種別)_2'!E19+'[1]第5表_取扱高(月別・畜種別)_2'!H19</f>
        <v>2916528939</v>
      </c>
      <c r="L21" s="613"/>
      <c r="M21" s="957">
        <v>0</v>
      </c>
      <c r="N21" s="863">
        <v>0</v>
      </c>
      <c r="O21" s="963">
        <v>0</v>
      </c>
      <c r="P21" s="863">
        <v>0</v>
      </c>
      <c r="Q21" s="957">
        <v>0</v>
      </c>
      <c r="R21" s="863">
        <v>0</v>
      </c>
      <c r="S21" s="968">
        <f t="shared" si="0"/>
        <v>0</v>
      </c>
      <c r="T21" s="915">
        <f t="shared" si="1"/>
        <v>0</v>
      </c>
    </row>
    <row r="22" spans="1:20" ht="32.1" customHeight="1" x14ac:dyDescent="0.15">
      <c r="B22" s="389" t="s">
        <v>240</v>
      </c>
      <c r="C22" s="894">
        <f>IF(SUM(C9:C21)=0,,SUM(C9:C21)-C18)</f>
        <v>0</v>
      </c>
      <c r="D22" s="955">
        <f>IF(SUM(D9:D21)=0,,SUM(D9:D21)-D18)</f>
        <v>0</v>
      </c>
      <c r="E22" s="895">
        <f>IF(SUM(E9:E21)=0,,SUM(E9:E21)-E18)</f>
        <v>0</v>
      </c>
      <c r="F22" s="905">
        <f t="shared" ref="F22:K22" si="2">SUM(F10:F21)</f>
        <v>123943</v>
      </c>
      <c r="G22" s="955">
        <f t="shared" si="2"/>
        <v>9512917.1999999993</v>
      </c>
      <c r="H22" s="721">
        <f t="shared" si="2"/>
        <v>4737415490</v>
      </c>
      <c r="I22" s="905">
        <f>SUM(I10:I21)</f>
        <v>151172</v>
      </c>
      <c r="J22" s="955">
        <f t="shared" si="2"/>
        <v>21681660.700000003</v>
      </c>
      <c r="K22" s="724">
        <f t="shared" si="2"/>
        <v>29057538213</v>
      </c>
      <c r="L22" s="1244"/>
      <c r="M22" s="960">
        <f>SUM(M10:M21)</f>
        <v>0</v>
      </c>
      <c r="N22" s="911">
        <f t="shared" ref="N22:T22" si="3">SUM(N10:N21)</f>
        <v>0</v>
      </c>
      <c r="O22" s="966">
        <f t="shared" si="3"/>
        <v>0</v>
      </c>
      <c r="P22" s="914">
        <f t="shared" si="3"/>
        <v>0</v>
      </c>
      <c r="Q22" s="960">
        <f t="shared" si="3"/>
        <v>0</v>
      </c>
      <c r="R22" s="911">
        <f t="shared" si="3"/>
        <v>0</v>
      </c>
      <c r="S22" s="960">
        <f>SUM(S10:S21)</f>
        <v>0</v>
      </c>
      <c r="T22" s="911">
        <f t="shared" si="3"/>
        <v>0</v>
      </c>
    </row>
    <row r="23" spans="1:20" ht="32.1" customHeight="1" x14ac:dyDescent="0.15">
      <c r="B23" s="392">
        <v>4.0999999999999996</v>
      </c>
      <c r="C23" s="889">
        <v>0</v>
      </c>
      <c r="D23" s="950">
        <v>0</v>
      </c>
      <c r="E23" s="897">
        <v>0</v>
      </c>
      <c r="F23" s="900">
        <v>9992</v>
      </c>
      <c r="G23" s="939">
        <v>785681.2</v>
      </c>
      <c r="H23" s="603">
        <v>377824287</v>
      </c>
      <c r="I23" s="907">
        <f>'[1]第5表_取扱高(月別・畜種別)_1'!P21+'[1]第5表_取扱高(月別・畜種別)_1'!S21+'[1]第5表_取扱高(月別・畜種別)_2'!C21+'[1]第5表_取扱高(月別・畜種別)_2'!F21</f>
        <v>12118</v>
      </c>
      <c r="J23" s="944">
        <f>'[1]第5表_取扱高(月別・畜種別)_1'!Q21+'[1]第5表_取扱高(月別・畜種別)_1'!T21+'[1]第5表_取扱高(月別・畜種別)_2'!D21+'[1]第5表_取扱高(月別・畜種別)_2'!G21</f>
        <v>1744586.7</v>
      </c>
      <c r="K23" s="235">
        <f>'[1]第5表_取扱高(月別・畜種別)_1'!R21+'[1]第5表_取扱高(月別・畜種別)_1'!U21+'[1]第5表_取扱高(月別・畜種別)_2'!E21+'[1]第5表_取扱高(月別・畜種別)_2'!H21</f>
        <v>2251534956</v>
      </c>
      <c r="L23" s="613"/>
      <c r="M23" s="957">
        <v>0</v>
      </c>
      <c r="N23" s="863">
        <v>0</v>
      </c>
      <c r="O23" s="963">
        <v>0</v>
      </c>
      <c r="P23" s="863">
        <v>0</v>
      </c>
      <c r="Q23" s="957">
        <v>0</v>
      </c>
      <c r="R23" s="863">
        <v>0</v>
      </c>
      <c r="S23" s="968">
        <f t="shared" ref="S23:T25" si="4">SUM(M23+O23+Q23)</f>
        <v>0</v>
      </c>
      <c r="T23" s="915">
        <f t="shared" si="4"/>
        <v>0</v>
      </c>
    </row>
    <row r="24" spans="1:20" ht="32.1" customHeight="1" x14ac:dyDescent="0.15">
      <c r="B24" s="391">
        <v>2</v>
      </c>
      <c r="C24" s="890">
        <v>0</v>
      </c>
      <c r="D24" s="951">
        <v>0</v>
      </c>
      <c r="E24" s="717">
        <v>0</v>
      </c>
      <c r="F24" s="901">
        <v>9806</v>
      </c>
      <c r="G24" s="940">
        <v>760402.2</v>
      </c>
      <c r="H24" s="597">
        <v>352188539</v>
      </c>
      <c r="I24" s="907">
        <f>'[1]第5表_取扱高(月別・畜種別)_1'!P22+'[1]第5表_取扱高(月別・畜種別)_1'!S22+'[1]第5表_取扱高(月別・畜種別)_2'!C22+'[1]第5表_取扱高(月別・畜種別)_2'!F22</f>
        <v>11911</v>
      </c>
      <c r="J24" s="944">
        <f>'[1]第5表_取扱高(月別・畜種別)_1'!Q22+'[1]第5表_取扱高(月別・畜種別)_1'!T22+'[1]第5表_取扱高(月別・畜種別)_2'!D22+'[1]第5表_取扱高(月別・畜種別)_2'!G22</f>
        <v>1710896.4</v>
      </c>
      <c r="K24" s="235">
        <f>'[1]第5表_取扱高(月別・畜種別)_1'!R22+'[1]第5表_取扱高(月別・畜種別)_1'!U22+'[1]第5表_取扱高(月別・畜種別)_2'!E22+'[1]第5表_取扱高(月別・畜種別)_2'!H22</f>
        <v>2094761380</v>
      </c>
      <c r="L24" s="613"/>
      <c r="M24" s="957">
        <v>0</v>
      </c>
      <c r="N24" s="863">
        <v>0</v>
      </c>
      <c r="O24" s="963">
        <v>0</v>
      </c>
      <c r="P24" s="863">
        <v>0</v>
      </c>
      <c r="Q24" s="957">
        <v>0</v>
      </c>
      <c r="R24" s="863">
        <v>0</v>
      </c>
      <c r="S24" s="968">
        <f t="shared" si="4"/>
        <v>0</v>
      </c>
      <c r="T24" s="915">
        <f t="shared" si="4"/>
        <v>0</v>
      </c>
    </row>
    <row r="25" spans="1:20" ht="32.1" customHeight="1" x14ac:dyDescent="0.15">
      <c r="B25" s="393">
        <v>3</v>
      </c>
      <c r="C25" s="891">
        <v>0</v>
      </c>
      <c r="D25" s="952">
        <v>0</v>
      </c>
      <c r="E25" s="898">
        <v>0</v>
      </c>
      <c r="F25" s="902">
        <v>10697</v>
      </c>
      <c r="G25" s="941">
        <v>823153.5</v>
      </c>
      <c r="H25" s="600">
        <v>391789234</v>
      </c>
      <c r="I25" s="907">
        <f>'[1]第5表_取扱高(月別・畜種別)_1'!P23+'[1]第5表_取扱高(月別・畜種別)_1'!S23+'[1]第5表_取扱高(月別・畜種別)_2'!C23+'[1]第5表_取扱高(月別・畜種別)_2'!F23</f>
        <v>13312</v>
      </c>
      <c r="J25" s="944">
        <f>'[1]第5表_取扱高(月別・畜種別)_1'!Q23+'[1]第5表_取扱高(月別・畜種別)_1'!T23+'[1]第5表_取扱高(月別・畜種別)_2'!D23+'[1]第5表_取扱高(月別・畜種別)_2'!G23</f>
        <v>1991191.8</v>
      </c>
      <c r="K25" s="235">
        <f>'[1]第5表_取扱高(月別・畜種別)_1'!R23+'[1]第5表_取扱高(月別・畜種別)_1'!U23+'[1]第5表_取扱高(月別・畜種別)_2'!E23+'[1]第5表_取扱高(月別・畜種別)_2'!H23</f>
        <v>2592449821</v>
      </c>
      <c r="L25" s="613"/>
      <c r="M25" s="958">
        <v>0</v>
      </c>
      <c r="N25" s="910">
        <v>0</v>
      </c>
      <c r="O25" s="964">
        <v>0</v>
      </c>
      <c r="P25" s="910">
        <v>0</v>
      </c>
      <c r="Q25" s="958">
        <v>0</v>
      </c>
      <c r="R25" s="910">
        <v>0</v>
      </c>
      <c r="S25" s="968">
        <f t="shared" si="4"/>
        <v>0</v>
      </c>
      <c r="T25" s="915">
        <f t="shared" si="4"/>
        <v>0</v>
      </c>
    </row>
    <row r="26" spans="1:20" ht="32.1" customHeight="1" x14ac:dyDescent="0.15">
      <c r="B26" s="389" t="s">
        <v>24</v>
      </c>
      <c r="C26" s="872">
        <f>IF(SUM(C13:C25)=0,,SUM(C13:C25)-C22)</f>
        <v>0</v>
      </c>
      <c r="D26" s="943">
        <f>IF(SUM(D13:D25)=0,,SUM(D13:D25)-D22)</f>
        <v>0</v>
      </c>
      <c r="E26" s="896">
        <f>IF(SUM(E13:E25)=0,,SUM(E13:E25)-E22)</f>
        <v>0</v>
      </c>
      <c r="F26" s="906">
        <f t="shared" ref="F26:K26" si="5">SUM(F13:F25)-F22</f>
        <v>123422</v>
      </c>
      <c r="G26" s="943">
        <f t="shared" si="5"/>
        <v>9488492.5</v>
      </c>
      <c r="H26" s="237">
        <f t="shared" si="5"/>
        <v>4703976004</v>
      </c>
      <c r="I26" s="906">
        <f>SUM(I13:I25)-I22</f>
        <v>151152</v>
      </c>
      <c r="J26" s="943">
        <f t="shared" si="5"/>
        <v>21941249.600000001</v>
      </c>
      <c r="K26" s="237">
        <f t="shared" si="5"/>
        <v>29358821469</v>
      </c>
      <c r="L26" s="1244"/>
      <c r="M26" s="961">
        <f t="shared" ref="M26:T26" si="6">SUM(M13:M25)-M22</f>
        <v>0</v>
      </c>
      <c r="N26" s="912">
        <f t="shared" si="6"/>
        <v>0</v>
      </c>
      <c r="O26" s="961">
        <f t="shared" si="6"/>
        <v>0</v>
      </c>
      <c r="P26" s="912">
        <f t="shared" si="6"/>
        <v>0</v>
      </c>
      <c r="Q26" s="961">
        <f t="shared" si="6"/>
        <v>0</v>
      </c>
      <c r="R26" s="912">
        <f t="shared" si="6"/>
        <v>0</v>
      </c>
      <c r="S26" s="961">
        <f t="shared" si="6"/>
        <v>0</v>
      </c>
      <c r="T26" s="912">
        <f t="shared" si="6"/>
        <v>0</v>
      </c>
    </row>
    <row r="27" spans="1:20" ht="32.1" customHeight="1" x14ac:dyDescent="0.15">
      <c r="B27" s="366" t="s">
        <v>507</v>
      </c>
      <c r="C27" s="872">
        <v>0</v>
      </c>
      <c r="D27" s="943">
        <v>0</v>
      </c>
      <c r="E27" s="899">
        <v>0</v>
      </c>
      <c r="F27" s="906">
        <v>125903</v>
      </c>
      <c r="G27" s="943">
        <v>9657195.9000000004</v>
      </c>
      <c r="H27" s="237">
        <v>5089077902</v>
      </c>
      <c r="I27" s="907">
        <f>'[1]第5表_取扱高(月別・畜種別)_1'!P25+'[1]第5表_取扱高(月別・畜種別)_1'!S25+'[1]第5表_取扱高(月別・畜種別)_2'!C25+'[1]第5表_取扱高(月別・畜種別)_2'!F25</f>
        <v>151611</v>
      </c>
      <c r="J27" s="944">
        <f>'[1]第5表_取扱高(月別・畜種別)_1'!Q25+'[1]第5表_取扱高(月別・畜種別)_1'!T25+'[1]第5表_取扱高(月別・畜種別)_2'!D25+'[1]第5表_取扱高(月別・畜種別)_2'!G25</f>
        <v>21125752.700000003</v>
      </c>
      <c r="K27" s="235">
        <f>'[1]第5表_取扱高(月別・畜種別)_1'!R25+'[1]第5表_取扱高(月別・畜種別)_1'!U25+'[1]第5表_取扱高(月別・畜種別)_2'!E25+'[1]第5表_取扱高(月別・畜種別)_2'!H25</f>
        <v>25833225537</v>
      </c>
      <c r="L27" s="1244"/>
      <c r="M27" s="962">
        <v>0</v>
      </c>
      <c r="N27" s="913">
        <v>0</v>
      </c>
      <c r="O27" s="967">
        <v>0</v>
      </c>
      <c r="P27" s="913">
        <v>0</v>
      </c>
      <c r="Q27" s="962">
        <v>0</v>
      </c>
      <c r="R27" s="913">
        <v>0</v>
      </c>
      <c r="S27" s="967">
        <f>M27+O27+Q27</f>
        <v>0</v>
      </c>
      <c r="T27" s="913">
        <f>N27+P27+R27</f>
        <v>0</v>
      </c>
    </row>
    <row r="28" spans="1:20" ht="32.1" customHeight="1" x14ac:dyDescent="0.15">
      <c r="B28" s="614" t="s">
        <v>25</v>
      </c>
      <c r="C28" s="461" t="str">
        <f>IF(OR(C26=0,C27=0),"－",ROUND(-C26/C27*100,1))</f>
        <v>－</v>
      </c>
      <c r="D28" s="461" t="str">
        <f>IF(OR(D26=0,D27=0),"－",ROUND(-D26/D27*100,1))</f>
        <v>－</v>
      </c>
      <c r="E28" s="609" t="str">
        <f>IF(OR(E26=0,E27=0),"－",ROUND(-E26/E27*100,1))</f>
        <v>－</v>
      </c>
      <c r="F28" s="606">
        <f t="shared" ref="F28:K28" si="7">IF(OR(F26=0,F27=0),"     －",ROUND(-F26/F27*100,1))</f>
        <v>-98</v>
      </c>
      <c r="G28" s="615">
        <f t="shared" si="7"/>
        <v>-98.3</v>
      </c>
      <c r="H28" s="611">
        <f t="shared" si="7"/>
        <v>-92.4</v>
      </c>
      <c r="I28" s="606">
        <f t="shared" si="7"/>
        <v>-99.7</v>
      </c>
      <c r="J28" s="615">
        <f t="shared" si="7"/>
        <v>-103.9</v>
      </c>
      <c r="K28" s="611">
        <f t="shared" si="7"/>
        <v>-113.6</v>
      </c>
      <c r="L28" s="1244"/>
      <c r="M28" s="604" t="str">
        <f t="shared" ref="M28:T28" si="8">IF(OR(M26=0,M27=0),"－",ROUND(-M26/M27*100,1))</f>
        <v>－</v>
      </c>
      <c r="N28" s="460" t="str">
        <f t="shared" si="8"/>
        <v>－</v>
      </c>
      <c r="O28" s="604" t="str">
        <f t="shared" si="8"/>
        <v>－</v>
      </c>
      <c r="P28" s="460" t="str">
        <f t="shared" si="8"/>
        <v>－</v>
      </c>
      <c r="Q28" s="604" t="str">
        <f t="shared" si="8"/>
        <v>－</v>
      </c>
      <c r="R28" s="460" t="str">
        <f t="shared" si="8"/>
        <v>－</v>
      </c>
      <c r="S28" s="604" t="str">
        <f t="shared" si="8"/>
        <v>－</v>
      </c>
      <c r="T28" s="460" t="str">
        <f t="shared" si="8"/>
        <v>－</v>
      </c>
    </row>
    <row r="29" spans="1:20" ht="11.1" customHeight="1" x14ac:dyDescent="0.15">
      <c r="B29" s="280"/>
      <c r="C29" s="280"/>
      <c r="D29" s="280"/>
      <c r="E29" s="280"/>
      <c r="F29" s="280"/>
      <c r="G29" s="616"/>
      <c r="H29" s="280"/>
      <c r="I29" s="280"/>
      <c r="J29" s="280"/>
      <c r="K29" s="280"/>
      <c r="L29" s="1244"/>
      <c r="M29" s="1244"/>
      <c r="N29" s="1244"/>
      <c r="O29" s="1244"/>
      <c r="P29" s="1244"/>
      <c r="Q29" s="1244"/>
      <c r="R29" s="1244"/>
      <c r="S29" s="1244"/>
      <c r="T29" s="1244"/>
    </row>
    <row r="30" spans="1:20" ht="11.1" customHeight="1" x14ac:dyDescent="0.15">
      <c r="B30" s="280"/>
      <c r="C30" s="280"/>
      <c r="D30" s="280"/>
      <c r="E30" s="280"/>
      <c r="F30" s="280"/>
      <c r="G30" s="280"/>
      <c r="H30" s="280"/>
      <c r="I30" s="280"/>
      <c r="J30" s="280"/>
      <c r="K30" s="280"/>
      <c r="L30" s="1244"/>
      <c r="M30" s="1244"/>
      <c r="N30" s="1244"/>
      <c r="O30" s="1244"/>
      <c r="P30" s="1244"/>
      <c r="Q30" s="1244"/>
      <c r="R30" s="1244"/>
      <c r="S30" s="1244"/>
      <c r="T30" s="1244"/>
    </row>
    <row r="31" spans="1:20" x14ac:dyDescent="0.15">
      <c r="A31" s="1274" t="s">
        <v>529</v>
      </c>
      <c r="B31" s="1274"/>
      <c r="C31" s="1274"/>
      <c r="D31" s="1274"/>
      <c r="E31" s="1274"/>
      <c r="F31" s="1274"/>
      <c r="G31" s="1274"/>
      <c r="H31" s="1274"/>
      <c r="I31" s="1274"/>
      <c r="J31" s="1274"/>
      <c r="K31" s="1274"/>
      <c r="L31" s="1274" t="s">
        <v>530</v>
      </c>
      <c r="M31" s="1274"/>
      <c r="N31" s="1274"/>
      <c r="O31" s="1274"/>
      <c r="P31" s="1274"/>
      <c r="Q31" s="1274"/>
      <c r="R31" s="1274"/>
      <c r="S31" s="1274"/>
      <c r="T31" s="1274"/>
    </row>
  </sheetData>
  <mergeCells count="11">
    <mergeCell ref="A31:K31"/>
    <mergeCell ref="C7:E8"/>
    <mergeCell ref="L31:T31"/>
    <mergeCell ref="M7:T7"/>
    <mergeCell ref="M8:N8"/>
    <mergeCell ref="O8:P8"/>
    <mergeCell ref="Q8:R8"/>
    <mergeCell ref="S8:T8"/>
    <mergeCell ref="B7:B9"/>
    <mergeCell ref="F7:H8"/>
    <mergeCell ref="I7:K8"/>
  </mergeCells>
  <phoneticPr fontId="2"/>
  <pageMargins left="0" right="0" top="0" bottom="0" header="0" footer="0"/>
  <pageSetup paperSize="9" scale="96" orientation="portrait" r:id="rId1"/>
  <headerFooter alignWithMargins="0"/>
  <colBreaks count="1" manualBreakCount="1">
    <brk id="11" max="3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</sheetPr>
  <dimension ref="A1:T34"/>
  <sheetViews>
    <sheetView showGridLines="0" view="pageBreakPreview" zoomScaleNormal="100" zoomScaleSheetLayoutView="100" workbookViewId="0">
      <pane xSplit="2" ySplit="9" topLeftCell="I28" activePane="bottomRight" state="frozen"/>
      <selection activeCell="D18" sqref="D18"/>
      <selection pane="topRight" activeCell="D18" sqref="D18"/>
      <selection pane="bottomLeft" activeCell="D18" sqref="D18"/>
      <selection pane="bottomRight" activeCell="L32" sqref="L32"/>
    </sheetView>
  </sheetViews>
  <sheetFormatPr defaultRowHeight="13.5" x14ac:dyDescent="0.15"/>
  <cols>
    <col min="1" max="1" width="2.125" style="126" customWidth="1"/>
    <col min="2" max="2" width="9" style="126" bestFit="1" customWidth="1"/>
    <col min="3" max="3" width="10.375" style="126" customWidth="1"/>
    <col min="4" max="4" width="12" style="126" customWidth="1"/>
    <col min="5" max="5" width="9.875" style="126" customWidth="1"/>
    <col min="6" max="6" width="12" style="126" customWidth="1"/>
    <col min="7" max="7" width="10.375" style="126" customWidth="1"/>
    <col min="8" max="8" width="12" style="126" customWidth="1"/>
    <col min="9" max="9" width="11.125" style="126" customWidth="1"/>
    <col min="10" max="10" width="12" style="126" customWidth="1"/>
    <col min="11" max="11" width="11.5" style="126" customWidth="1"/>
    <col min="12" max="12" width="12" style="126" customWidth="1"/>
    <col min="13" max="13" width="11" style="126" customWidth="1"/>
    <col min="14" max="14" width="12" style="126" customWidth="1"/>
    <col min="15" max="15" width="8.375" style="126" customWidth="1"/>
    <col min="16" max="16" width="10.375" style="126" customWidth="1"/>
    <col min="17" max="17" width="11.5" style="126" customWidth="1"/>
    <col min="18" max="18" width="12" style="126" customWidth="1"/>
    <col min="19" max="19" width="12.5" style="126" customWidth="1"/>
    <col min="20" max="20" width="14.5" style="126" customWidth="1"/>
    <col min="21" max="27" width="9" style="126"/>
    <col min="28" max="28" width="10.25" style="126" customWidth="1"/>
    <col min="29" max="16384" width="9" style="126"/>
  </cols>
  <sheetData>
    <row r="1" spans="1:20" ht="24.95" customHeight="1" x14ac:dyDescent="0.2">
      <c r="B1" s="279"/>
      <c r="E1" s="280"/>
      <c r="F1" s="280"/>
      <c r="G1" s="280"/>
      <c r="H1" s="1272"/>
      <c r="I1" s="1272"/>
      <c r="J1" s="1272"/>
      <c r="K1" s="1272"/>
      <c r="L1" s="1272"/>
      <c r="M1" s="1272"/>
      <c r="N1" s="1272"/>
      <c r="O1" s="1272"/>
      <c r="P1" s="1272"/>
      <c r="Q1" s="1272"/>
      <c r="R1" s="1272"/>
      <c r="S1" s="1272"/>
      <c r="T1" s="1272"/>
    </row>
    <row r="2" spans="1:20" ht="24.95" customHeight="1" x14ac:dyDescent="0.2">
      <c r="B2" s="279"/>
      <c r="E2" s="280"/>
      <c r="F2" s="280"/>
      <c r="G2" s="280"/>
      <c r="H2" s="1272"/>
      <c r="I2" s="1272"/>
      <c r="J2" s="1272"/>
      <c r="K2" s="1272"/>
      <c r="L2" s="1272"/>
      <c r="M2" s="1272"/>
      <c r="N2" s="1272"/>
      <c r="O2" s="1272"/>
      <c r="P2" s="1272"/>
      <c r="Q2" s="1272"/>
      <c r="R2" s="1272"/>
      <c r="S2" s="1272"/>
      <c r="T2" s="1272"/>
    </row>
    <row r="3" spans="1:20" ht="18.75" x14ac:dyDescent="0.2">
      <c r="B3" s="279" t="s">
        <v>250</v>
      </c>
      <c r="E3" s="280"/>
      <c r="F3" s="280"/>
      <c r="G3" s="280"/>
      <c r="H3" s="1244"/>
      <c r="I3" s="1244"/>
      <c r="J3" s="1244"/>
      <c r="K3" s="1244"/>
      <c r="L3" s="1244"/>
      <c r="M3" s="1244"/>
      <c r="N3" s="1244"/>
      <c r="O3" s="1244"/>
      <c r="P3" s="1244"/>
      <c r="Q3" s="1244"/>
      <c r="R3" s="1244"/>
      <c r="S3" s="1244"/>
      <c r="T3" s="1244"/>
    </row>
    <row r="4" spans="1:20" ht="12" customHeight="1" x14ac:dyDescent="0.2">
      <c r="B4" s="279"/>
      <c r="E4" s="280"/>
      <c r="F4" s="280"/>
      <c r="G4" s="280"/>
      <c r="H4" s="1244"/>
      <c r="I4" s="1244"/>
      <c r="J4" s="1244"/>
      <c r="K4" s="1244"/>
      <c r="L4" s="1244"/>
      <c r="M4" s="1244"/>
      <c r="N4" s="1244"/>
      <c r="O4" s="1244"/>
      <c r="P4" s="1244"/>
      <c r="Q4" s="1244"/>
      <c r="R4" s="1244"/>
      <c r="S4" s="1244"/>
      <c r="T4" s="1244"/>
    </row>
    <row r="5" spans="1:20" ht="18" customHeight="1" x14ac:dyDescent="0.2">
      <c r="B5" s="280"/>
      <c r="C5" s="279" t="s">
        <v>194</v>
      </c>
      <c r="D5" s="280"/>
      <c r="E5" s="594"/>
      <c r="F5" s="494"/>
      <c r="G5" s="280"/>
      <c r="H5" s="1244"/>
      <c r="I5" s="1244"/>
      <c r="J5" s="1244"/>
      <c r="K5" s="1244"/>
      <c r="L5" s="1244"/>
      <c r="M5" s="1244"/>
      <c r="N5" s="1244"/>
      <c r="O5" s="1244"/>
      <c r="P5" s="1244"/>
      <c r="Q5" s="1244"/>
      <c r="R5" s="1244"/>
      <c r="S5" s="1244"/>
      <c r="T5" s="1244"/>
    </row>
    <row r="6" spans="1:20" ht="12" customHeight="1" x14ac:dyDescent="0.15">
      <c r="B6" s="280"/>
      <c r="C6" s="280"/>
      <c r="D6" s="280"/>
      <c r="E6" s="280"/>
      <c r="F6" s="280"/>
      <c r="G6" s="280"/>
      <c r="H6" s="1244"/>
      <c r="I6" s="1244"/>
      <c r="J6" s="1244"/>
      <c r="K6" s="1244"/>
      <c r="L6" s="1244"/>
      <c r="M6" s="1244"/>
      <c r="N6" s="1244"/>
      <c r="O6" s="1244"/>
      <c r="P6" s="1244"/>
      <c r="Q6" s="1244"/>
      <c r="R6" s="1244"/>
      <c r="S6" s="1244" t="s">
        <v>60</v>
      </c>
      <c r="T6" s="1244"/>
    </row>
    <row r="7" spans="1:20" ht="33" customHeight="1" x14ac:dyDescent="0.15">
      <c r="A7" s="1244"/>
      <c r="B7" s="1330" t="s">
        <v>38</v>
      </c>
      <c r="C7" s="1320" t="s">
        <v>249</v>
      </c>
      <c r="D7" s="1321"/>
      <c r="E7" s="1321"/>
      <c r="F7" s="1321"/>
      <c r="G7" s="1321"/>
      <c r="H7" s="1322"/>
      <c r="I7" s="595"/>
      <c r="J7" s="595"/>
      <c r="K7" s="595"/>
      <c r="L7" s="1321" t="s">
        <v>69</v>
      </c>
      <c r="M7" s="1338"/>
      <c r="N7" s="1338"/>
      <c r="O7" s="1338"/>
      <c r="P7" s="1338"/>
      <c r="Q7" s="1338"/>
      <c r="R7" s="1339"/>
      <c r="S7" s="1305" t="s">
        <v>68</v>
      </c>
      <c r="T7" s="1340"/>
    </row>
    <row r="8" spans="1:20" ht="32.1" customHeight="1" x14ac:dyDescent="0.15">
      <c r="A8" s="1244"/>
      <c r="B8" s="1331"/>
      <c r="C8" s="1320" t="s">
        <v>42</v>
      </c>
      <c r="D8" s="1322"/>
      <c r="E8" s="1320" t="s">
        <v>11</v>
      </c>
      <c r="F8" s="1322"/>
      <c r="G8" s="1320" t="s">
        <v>14</v>
      </c>
      <c r="H8" s="1322"/>
      <c r="I8" s="1320" t="s">
        <v>42</v>
      </c>
      <c r="J8" s="1321"/>
      <c r="K8" s="1320" t="s">
        <v>362</v>
      </c>
      <c r="L8" s="1322"/>
      <c r="M8" s="1321" t="s">
        <v>66</v>
      </c>
      <c r="N8" s="1322"/>
      <c r="O8" s="1320" t="s">
        <v>67</v>
      </c>
      <c r="P8" s="1322"/>
      <c r="Q8" s="1320" t="s">
        <v>14</v>
      </c>
      <c r="R8" s="1322"/>
      <c r="S8" s="1341"/>
      <c r="T8" s="1342"/>
    </row>
    <row r="9" spans="1:20" ht="32.1" customHeight="1" x14ac:dyDescent="0.15">
      <c r="A9" s="1244"/>
      <c r="B9" s="1332"/>
      <c r="C9" s="1254" t="s">
        <v>58</v>
      </c>
      <c r="D9" s="1261" t="s">
        <v>57</v>
      </c>
      <c r="E9" s="1254" t="s">
        <v>58</v>
      </c>
      <c r="F9" s="1261" t="s">
        <v>57</v>
      </c>
      <c r="G9" s="1254" t="s">
        <v>58</v>
      </c>
      <c r="H9" s="1261" t="s">
        <v>57</v>
      </c>
      <c r="I9" s="1254" t="s">
        <v>58</v>
      </c>
      <c r="J9" s="1261" t="s">
        <v>57</v>
      </c>
      <c r="K9" s="1259" t="s">
        <v>58</v>
      </c>
      <c r="L9" s="1261" t="s">
        <v>57</v>
      </c>
      <c r="M9" s="1255" t="s">
        <v>70</v>
      </c>
      <c r="N9" s="1261" t="s">
        <v>71</v>
      </c>
      <c r="O9" s="1254" t="s">
        <v>58</v>
      </c>
      <c r="P9" s="1261" t="s">
        <v>57</v>
      </c>
      <c r="Q9" s="1254" t="s">
        <v>58</v>
      </c>
      <c r="R9" s="1261" t="s">
        <v>57</v>
      </c>
      <c r="S9" s="1254" t="s">
        <v>58</v>
      </c>
      <c r="T9" s="1261" t="s">
        <v>57</v>
      </c>
    </row>
    <row r="10" spans="1:20" ht="32.1" customHeight="1" x14ac:dyDescent="0.15">
      <c r="A10" s="1244"/>
      <c r="B10" s="392">
        <v>3.1</v>
      </c>
      <c r="C10" s="970">
        <v>363</v>
      </c>
      <c r="D10" s="917">
        <v>1342228</v>
      </c>
      <c r="E10" s="976">
        <v>0</v>
      </c>
      <c r="F10" s="922">
        <v>0</v>
      </c>
      <c r="G10" s="979">
        <f t="shared" ref="G10:H21" si="0">C10+E10</f>
        <v>363</v>
      </c>
      <c r="H10" s="921">
        <f t="shared" si="0"/>
        <v>1342228</v>
      </c>
      <c r="I10" s="982">
        <v>162659.70000000001</v>
      </c>
      <c r="J10" s="927">
        <v>36971992</v>
      </c>
      <c r="K10" s="986">
        <v>72424.3</v>
      </c>
      <c r="L10" s="927">
        <v>6526234</v>
      </c>
      <c r="M10" s="932">
        <v>94117</v>
      </c>
      <c r="N10" s="936">
        <v>228833</v>
      </c>
      <c r="O10" s="976">
        <v>0</v>
      </c>
      <c r="P10" s="921">
        <v>0</v>
      </c>
      <c r="Q10" s="976">
        <f>I10+K10+O10</f>
        <v>235084</v>
      </c>
      <c r="R10" s="922">
        <f>J10+L10+M10+N10+P10</f>
        <v>43821176</v>
      </c>
      <c r="S10" s="992">
        <f>SUM(Q10,G10,'[1]第5表_取扱高(月別・畜種別)_2'!J8,'[1]第5表_取扱高(月別・畜種別)_2'!S8)</f>
        <v>1855571.3</v>
      </c>
      <c r="T10" s="922">
        <f>SUM(R10,H10,'[1]第5表_取扱高(月別・畜種別)_2'!K8,'[1]第5表_取扱高(月別・畜種別)_2'!T8)</f>
        <v>2117290718</v>
      </c>
    </row>
    <row r="11" spans="1:20" ht="32.1" customHeight="1" x14ac:dyDescent="0.15">
      <c r="A11" s="1244"/>
      <c r="B11" s="391">
        <v>2</v>
      </c>
      <c r="C11" s="971">
        <v>562.29999999999995</v>
      </c>
      <c r="D11" s="918">
        <v>1775635</v>
      </c>
      <c r="E11" s="977">
        <v>0</v>
      </c>
      <c r="F11" s="923">
        <v>0</v>
      </c>
      <c r="G11" s="980">
        <f t="shared" si="0"/>
        <v>562.29999999999995</v>
      </c>
      <c r="H11" s="925">
        <f t="shared" si="0"/>
        <v>1775635</v>
      </c>
      <c r="I11" s="983">
        <v>163302.6</v>
      </c>
      <c r="J11" s="918">
        <v>30403228</v>
      </c>
      <c r="K11" s="987">
        <v>71418.8</v>
      </c>
      <c r="L11" s="930">
        <v>5695822</v>
      </c>
      <c r="M11" s="933">
        <v>93508</v>
      </c>
      <c r="N11" s="937">
        <v>228426</v>
      </c>
      <c r="O11" s="977">
        <v>0</v>
      </c>
      <c r="P11" s="925">
        <v>0</v>
      </c>
      <c r="Q11" s="977">
        <f>I11+K11+O11</f>
        <v>234721.40000000002</v>
      </c>
      <c r="R11" s="923">
        <f>J11+L11+M11+N11+P11</f>
        <v>36420984</v>
      </c>
      <c r="S11" s="993">
        <f>SUM(Q11,G11,'[1]第5表_取扱高(月別・畜種別)_2'!J9,'[1]第5表_取扱高(月別・畜種別)_2'!S9)</f>
        <v>1843853.4999999998</v>
      </c>
      <c r="T11" s="923">
        <f>SUM(R11,H11,'[1]第5表_取扱高(月別・畜種別)_2'!K9,'[1]第5表_取扱高(月別・畜種別)_2'!T9)</f>
        <v>2062026062</v>
      </c>
    </row>
    <row r="12" spans="1:20" ht="32.1" customHeight="1" x14ac:dyDescent="0.15">
      <c r="A12" s="1244"/>
      <c r="B12" s="393">
        <v>3</v>
      </c>
      <c r="C12" s="972">
        <v>1092.5999999999999</v>
      </c>
      <c r="D12" s="919">
        <v>3586558</v>
      </c>
      <c r="E12" s="978">
        <v>0</v>
      </c>
      <c r="F12" s="924">
        <v>0</v>
      </c>
      <c r="G12" s="981">
        <f t="shared" si="0"/>
        <v>1092.5999999999999</v>
      </c>
      <c r="H12" s="926">
        <f t="shared" si="0"/>
        <v>3586558</v>
      </c>
      <c r="I12" s="984">
        <v>198449.3</v>
      </c>
      <c r="J12" s="928">
        <v>39341929</v>
      </c>
      <c r="K12" s="988">
        <v>91751.6</v>
      </c>
      <c r="L12" s="931">
        <v>7100202</v>
      </c>
      <c r="M12" s="934">
        <v>115611</v>
      </c>
      <c r="N12" s="919">
        <v>269225</v>
      </c>
      <c r="O12" s="990">
        <v>0</v>
      </c>
      <c r="P12" s="926">
        <v>0</v>
      </c>
      <c r="Q12" s="978">
        <f>I12+K12+O12</f>
        <v>290200.90000000002</v>
      </c>
      <c r="R12" s="924">
        <f>J12+L12+M12+N12+P12</f>
        <v>46826967</v>
      </c>
      <c r="S12" s="994">
        <f>SUM(Q12,G12,'[1]第5表_取扱高(月別・畜種別)_2'!J10,'[1]第5表_取扱高(月別・畜種別)_2'!S10)</f>
        <v>2249685.4</v>
      </c>
      <c r="T12" s="924">
        <f>SUM(R12,H12,'[1]第5表_取扱高(月別・畜種別)_2'!K10,'[1]第5表_取扱高(月別・畜種別)_2'!T10)</f>
        <v>2591919669</v>
      </c>
    </row>
    <row r="13" spans="1:20" ht="32.1" customHeight="1" x14ac:dyDescent="0.15">
      <c r="A13" s="1244"/>
      <c r="B13" s="715">
        <v>3.4</v>
      </c>
      <c r="C13" s="973">
        <v>1007.9</v>
      </c>
      <c r="D13" s="920">
        <v>2602188</v>
      </c>
      <c r="E13" s="976">
        <v>0</v>
      </c>
      <c r="F13" s="922">
        <v>0</v>
      </c>
      <c r="G13" s="979">
        <f t="shared" si="0"/>
        <v>1007.9</v>
      </c>
      <c r="H13" s="921">
        <f t="shared" si="0"/>
        <v>2602188</v>
      </c>
      <c r="I13" s="983">
        <v>215820.9</v>
      </c>
      <c r="J13" s="920">
        <v>48446000</v>
      </c>
      <c r="K13" s="986">
        <v>87089.8</v>
      </c>
      <c r="L13" s="927">
        <v>7202401</v>
      </c>
      <c r="M13" s="932">
        <v>115829</v>
      </c>
      <c r="N13" s="936">
        <v>257537</v>
      </c>
      <c r="O13" s="976">
        <v>0</v>
      </c>
      <c r="P13" s="921">
        <v>0</v>
      </c>
      <c r="Q13" s="976">
        <f t="shared" ref="Q13:Q18" si="1">I13+K13+O13</f>
        <v>302910.7</v>
      </c>
      <c r="R13" s="922">
        <f t="shared" ref="R13:R18" si="2">J13+L13+M13+N13+P13</f>
        <v>56021767</v>
      </c>
      <c r="S13" s="995">
        <f>SUM(Q13,G13,'[1]第5表_取扱高(月別・畜種別)_2'!J11,'[1]第5表_取扱高(月別・畜種別)_2'!S11)</f>
        <v>2277876.6999999997</v>
      </c>
      <c r="T13" s="922">
        <f>SUM(R13,H13,'[1]第5表_取扱高(月別・畜種別)_2'!K11,'[1]第5表_取扱高(月別・畜種別)_2'!T11)</f>
        <v>2878377273</v>
      </c>
    </row>
    <row r="14" spans="1:20" ht="32.1" customHeight="1" x14ac:dyDescent="0.15">
      <c r="A14" s="1244"/>
      <c r="B14" s="391">
        <v>5</v>
      </c>
      <c r="C14" s="971">
        <v>590.29999999999995</v>
      </c>
      <c r="D14" s="918">
        <v>1692577</v>
      </c>
      <c r="E14" s="977">
        <v>0</v>
      </c>
      <c r="F14" s="923">
        <v>0</v>
      </c>
      <c r="G14" s="980">
        <f t="shared" si="0"/>
        <v>590.29999999999995</v>
      </c>
      <c r="H14" s="925">
        <f t="shared" si="0"/>
        <v>1692577</v>
      </c>
      <c r="I14" s="983">
        <v>177587.1</v>
      </c>
      <c r="J14" s="918">
        <v>33338555</v>
      </c>
      <c r="K14" s="987">
        <v>68342.100000000006</v>
      </c>
      <c r="L14" s="930">
        <v>5215428</v>
      </c>
      <c r="M14" s="933">
        <v>99280</v>
      </c>
      <c r="N14" s="937">
        <v>209619</v>
      </c>
      <c r="O14" s="977">
        <v>0</v>
      </c>
      <c r="P14" s="925">
        <v>0</v>
      </c>
      <c r="Q14" s="977">
        <f>I14+K14+O14</f>
        <v>245929.2</v>
      </c>
      <c r="R14" s="923">
        <f t="shared" si="2"/>
        <v>38862882</v>
      </c>
      <c r="S14" s="993">
        <f>SUM(Q14,G14,'[1]第5表_取扱高(月別・畜種別)_2'!J12,'[1]第5表_取扱高(月別・畜種別)_2'!S12)</f>
        <v>1893737.0999999999</v>
      </c>
      <c r="T14" s="923">
        <f>SUM(R14,H14,'[1]第5表_取扱高(月別・畜種別)_2'!K12,'[1]第5表_取扱高(月別・畜種別)_2'!T12)</f>
        <v>2175522436</v>
      </c>
    </row>
    <row r="15" spans="1:20" ht="32.1" customHeight="1" x14ac:dyDescent="0.15">
      <c r="A15" s="1244"/>
      <c r="B15" s="391">
        <v>6</v>
      </c>
      <c r="C15" s="971">
        <v>900.6</v>
      </c>
      <c r="D15" s="918">
        <v>2923773</v>
      </c>
      <c r="E15" s="977">
        <v>0</v>
      </c>
      <c r="F15" s="923">
        <v>0</v>
      </c>
      <c r="G15" s="980">
        <f t="shared" si="0"/>
        <v>900.6</v>
      </c>
      <c r="H15" s="925">
        <f t="shared" si="0"/>
        <v>2923773</v>
      </c>
      <c r="I15" s="983">
        <v>189558</v>
      </c>
      <c r="J15" s="918">
        <v>35373321</v>
      </c>
      <c r="K15" s="987">
        <v>78939.7</v>
      </c>
      <c r="L15" s="930">
        <v>5960876</v>
      </c>
      <c r="M15" s="933">
        <v>108026</v>
      </c>
      <c r="N15" s="937">
        <v>303480</v>
      </c>
      <c r="O15" s="977">
        <v>0</v>
      </c>
      <c r="P15" s="925">
        <v>0</v>
      </c>
      <c r="Q15" s="977">
        <f t="shared" si="1"/>
        <v>268497.7</v>
      </c>
      <c r="R15" s="923">
        <f t="shared" si="2"/>
        <v>41745703</v>
      </c>
      <c r="S15" s="993">
        <f>SUM(Q15,G15,'[1]第5表_取扱高(月別・畜種別)_2'!J13,'[1]第5表_取扱高(月別・畜種別)_2'!S13)</f>
        <v>2048298.7</v>
      </c>
      <c r="T15" s="923">
        <f>SUM(R15,H15,'[1]第5表_取扱高(月別・畜種別)_2'!K13,'[1]第5表_取扱高(月別・畜種別)_2'!T13)</f>
        <v>2353278966</v>
      </c>
    </row>
    <row r="16" spans="1:20" ht="32.1" customHeight="1" x14ac:dyDescent="0.15">
      <c r="A16" s="1244"/>
      <c r="B16" s="391">
        <v>7</v>
      </c>
      <c r="C16" s="971">
        <v>1056.5</v>
      </c>
      <c r="D16" s="918">
        <v>3411408</v>
      </c>
      <c r="E16" s="977">
        <v>0</v>
      </c>
      <c r="F16" s="923">
        <v>0</v>
      </c>
      <c r="G16" s="980">
        <f t="shared" si="0"/>
        <v>1056.5</v>
      </c>
      <c r="H16" s="925">
        <f t="shared" si="0"/>
        <v>3411408</v>
      </c>
      <c r="I16" s="983">
        <v>214184.4</v>
      </c>
      <c r="J16" s="918">
        <v>38988175</v>
      </c>
      <c r="K16" s="971">
        <v>76006.2</v>
      </c>
      <c r="L16" s="930">
        <v>5527018</v>
      </c>
      <c r="M16" s="933">
        <v>111530</v>
      </c>
      <c r="N16" s="937">
        <v>302676</v>
      </c>
      <c r="O16" s="977">
        <v>0</v>
      </c>
      <c r="P16" s="925">
        <v>0</v>
      </c>
      <c r="Q16" s="977">
        <f t="shared" si="1"/>
        <v>290190.59999999998</v>
      </c>
      <c r="R16" s="923">
        <f t="shared" si="2"/>
        <v>44929399</v>
      </c>
      <c r="S16" s="993">
        <f>SUM(Q16,G16,'[1]第5表_取扱高(月別・畜種別)_2'!J14,'[1]第5表_取扱高(月別・畜種別)_2'!S14)</f>
        <v>2121261.8000000003</v>
      </c>
      <c r="T16" s="923">
        <f>SUM(R16,H16,'[1]第5表_取扱高(月別・畜種別)_2'!K14,'[1]第5表_取扱高(月別・畜種別)_2'!T14)</f>
        <v>2746469327</v>
      </c>
    </row>
    <row r="17" spans="1:20" ht="32.1" customHeight="1" x14ac:dyDescent="0.15">
      <c r="A17" s="1244"/>
      <c r="B17" s="391">
        <v>8</v>
      </c>
      <c r="C17" s="971">
        <v>422.8</v>
      </c>
      <c r="D17" s="918">
        <v>1081827</v>
      </c>
      <c r="E17" s="977">
        <v>0</v>
      </c>
      <c r="F17" s="923">
        <v>0</v>
      </c>
      <c r="G17" s="980">
        <f t="shared" si="0"/>
        <v>422.8</v>
      </c>
      <c r="H17" s="925">
        <f t="shared" si="0"/>
        <v>1081827</v>
      </c>
      <c r="I17" s="983">
        <v>159977.20000000001</v>
      </c>
      <c r="J17" s="918">
        <v>33161718</v>
      </c>
      <c r="K17" s="986">
        <v>74470.7</v>
      </c>
      <c r="L17" s="930">
        <v>5486726</v>
      </c>
      <c r="M17" s="933">
        <v>97769</v>
      </c>
      <c r="N17" s="937">
        <v>299376</v>
      </c>
      <c r="O17" s="977">
        <v>0</v>
      </c>
      <c r="P17" s="925">
        <v>0</v>
      </c>
      <c r="Q17" s="977">
        <f t="shared" si="1"/>
        <v>234447.90000000002</v>
      </c>
      <c r="R17" s="923">
        <f t="shared" si="2"/>
        <v>39045589</v>
      </c>
      <c r="S17" s="993">
        <f>SUM(Q17,G17,'[1]第5表_取扱高(月別・畜種別)_2'!J15,'[1]第5表_取扱高(月別・畜種別)_2'!S15)</f>
        <v>1872780.7</v>
      </c>
      <c r="T17" s="923">
        <f>SUM(R17,H17,'[1]第5表_取扱高(月別・畜種別)_2'!K15,'[1]第5表_取扱高(月別・畜種別)_2'!T15)</f>
        <v>2097694705</v>
      </c>
    </row>
    <row r="18" spans="1:20" ht="32.1" customHeight="1" x14ac:dyDescent="0.15">
      <c r="A18" s="1244"/>
      <c r="B18" s="391">
        <v>9</v>
      </c>
      <c r="C18" s="971">
        <v>455</v>
      </c>
      <c r="D18" s="918">
        <v>1406848</v>
      </c>
      <c r="E18" s="977">
        <v>0</v>
      </c>
      <c r="F18" s="923">
        <v>0</v>
      </c>
      <c r="G18" s="980">
        <f t="shared" si="0"/>
        <v>455</v>
      </c>
      <c r="H18" s="925">
        <f t="shared" si="0"/>
        <v>1406848</v>
      </c>
      <c r="I18" s="983">
        <v>163543.20000000001</v>
      </c>
      <c r="J18" s="918">
        <v>33007918</v>
      </c>
      <c r="K18" s="987">
        <v>77513</v>
      </c>
      <c r="L18" s="930">
        <v>5938521</v>
      </c>
      <c r="M18" s="933">
        <v>102399</v>
      </c>
      <c r="N18" s="937">
        <v>325347</v>
      </c>
      <c r="O18" s="977">
        <v>0</v>
      </c>
      <c r="P18" s="925">
        <v>0</v>
      </c>
      <c r="Q18" s="977">
        <f t="shared" si="1"/>
        <v>241056.2</v>
      </c>
      <c r="R18" s="923">
        <f t="shared" si="2"/>
        <v>39374185</v>
      </c>
      <c r="S18" s="993">
        <f>SUM(Q18,G18,'[1]第5表_取扱高(月別・畜種別)_2'!J16,'[1]第5表_取扱高(月別・畜種別)_2'!S16)</f>
        <v>1967957</v>
      </c>
      <c r="T18" s="923">
        <f>SUM(R18,H18,'[1]第5表_取扱高(月別・畜種別)_2'!K16,'[1]第5表_取扱高(月別・畜種別)_2'!T16)</f>
        <v>2232380802</v>
      </c>
    </row>
    <row r="19" spans="1:20" ht="32.1" customHeight="1" x14ac:dyDescent="0.15">
      <c r="A19" s="1244"/>
      <c r="B19" s="391">
        <v>10</v>
      </c>
      <c r="C19" s="971">
        <v>411.9</v>
      </c>
      <c r="D19" s="918">
        <v>1302556</v>
      </c>
      <c r="E19" s="977">
        <v>0</v>
      </c>
      <c r="F19" s="923">
        <v>0</v>
      </c>
      <c r="G19" s="980">
        <f t="shared" si="0"/>
        <v>411.9</v>
      </c>
      <c r="H19" s="925">
        <f t="shared" si="0"/>
        <v>1302556</v>
      </c>
      <c r="I19" s="983">
        <v>181595.5</v>
      </c>
      <c r="J19" s="918">
        <v>38145396</v>
      </c>
      <c r="K19" s="987">
        <v>82947.5</v>
      </c>
      <c r="L19" s="930">
        <v>6654884</v>
      </c>
      <c r="M19" s="933">
        <v>111462</v>
      </c>
      <c r="N19" s="937">
        <v>348579</v>
      </c>
      <c r="O19" s="977">
        <v>0</v>
      </c>
      <c r="P19" s="925">
        <v>0</v>
      </c>
      <c r="Q19" s="977">
        <f>I19+K19+O19</f>
        <v>264543</v>
      </c>
      <c r="R19" s="923">
        <f>J19+L19+M19+N19+P19</f>
        <v>45260321</v>
      </c>
      <c r="S19" s="993">
        <f>SUM(Q19,G19,'[1]第5表_取扱高(月別・畜種別)_2'!J17,'[1]第5表_取扱高(月別・畜種別)_2'!S17)</f>
        <v>2143350.1</v>
      </c>
      <c r="T19" s="923">
        <f>SUM(R19,H19,'[1]第5表_取扱高(月別・畜種別)_2'!K17,'[1]第5表_取扱高(月別・畜種別)_2'!T17)</f>
        <v>2388618595</v>
      </c>
    </row>
    <row r="20" spans="1:20" ht="32.1" customHeight="1" x14ac:dyDescent="0.15">
      <c r="A20" s="1244"/>
      <c r="B20" s="391">
        <v>11</v>
      </c>
      <c r="C20" s="971">
        <v>1069.3</v>
      </c>
      <c r="D20" s="918">
        <v>4045460</v>
      </c>
      <c r="E20" s="977">
        <v>0</v>
      </c>
      <c r="F20" s="923">
        <v>0</v>
      </c>
      <c r="G20" s="980">
        <f t="shared" si="0"/>
        <v>1069.3</v>
      </c>
      <c r="H20" s="925">
        <f t="shared" si="0"/>
        <v>4045460</v>
      </c>
      <c r="I20" s="983">
        <v>214257.5</v>
      </c>
      <c r="J20" s="918">
        <v>55832473</v>
      </c>
      <c r="K20" s="987">
        <v>85047.7</v>
      </c>
      <c r="L20" s="930">
        <v>7374714</v>
      </c>
      <c r="M20" s="933">
        <v>120826</v>
      </c>
      <c r="N20" s="937">
        <v>351879</v>
      </c>
      <c r="O20" s="977">
        <v>0</v>
      </c>
      <c r="P20" s="925">
        <v>0</v>
      </c>
      <c r="Q20" s="977">
        <f>I20+K20+O20</f>
        <v>299305.2</v>
      </c>
      <c r="R20" s="923">
        <f>J20+L20+M20+N20+P20</f>
        <v>63679892</v>
      </c>
      <c r="S20" s="993">
        <f>SUM(Q20,G20,'[1]第5表_取扱高(月別・畜種別)_2'!J18,'[1]第5表_取扱高(月別・畜種別)_2'!S18)</f>
        <v>2370061.2999999998</v>
      </c>
      <c r="T20" s="923">
        <f>SUM(R20,H20,'[1]第5表_取扱高(月別・畜種別)_2'!K18,'[1]第5表_取扱高(月別・畜種別)_2'!T18)</f>
        <v>3018590644</v>
      </c>
    </row>
    <row r="21" spans="1:20" ht="32.1" customHeight="1" x14ac:dyDescent="0.15">
      <c r="A21" s="1244"/>
      <c r="B21" s="391">
        <v>12</v>
      </c>
      <c r="C21" s="971">
        <v>635.29999999999995</v>
      </c>
      <c r="D21" s="918">
        <v>2379360</v>
      </c>
      <c r="E21" s="977">
        <v>0</v>
      </c>
      <c r="F21" s="923">
        <v>0</v>
      </c>
      <c r="G21" s="980">
        <f t="shared" si="0"/>
        <v>635.29999999999995</v>
      </c>
      <c r="H21" s="925">
        <f t="shared" si="0"/>
        <v>2379360</v>
      </c>
      <c r="I21" s="983">
        <v>196212.6</v>
      </c>
      <c r="J21" s="918">
        <v>51020627</v>
      </c>
      <c r="K21" s="989">
        <v>83969</v>
      </c>
      <c r="L21" s="930">
        <v>7243917</v>
      </c>
      <c r="M21" s="933">
        <v>104399</v>
      </c>
      <c r="N21" s="937">
        <v>352341</v>
      </c>
      <c r="O21" s="978">
        <v>0</v>
      </c>
      <c r="P21" s="926">
        <v>0</v>
      </c>
      <c r="Q21" s="978">
        <f>I21+K21+O21</f>
        <v>280181.59999999998</v>
      </c>
      <c r="R21" s="924">
        <f>J21+L21+M21+N21+P21</f>
        <v>58721284</v>
      </c>
      <c r="S21" s="994">
        <f>SUM(Q21,G21,'[1]第5表_取扱高(月別・畜種別)_2'!J19,'[1]第5表_取扱高(月別・畜種別)_2'!S19)</f>
        <v>2232863</v>
      </c>
      <c r="T21" s="924">
        <f>SUM(R21,H21,'[1]第5表_取扱高(月別・畜種別)_2'!K19,'[1]第5表_取扱高(月別・畜種別)_2'!T19)</f>
        <v>2977629583</v>
      </c>
    </row>
    <row r="22" spans="1:20" ht="32.1" customHeight="1" x14ac:dyDescent="0.15">
      <c r="A22" s="1244"/>
      <c r="B22" s="389" t="s">
        <v>240</v>
      </c>
      <c r="C22" s="974">
        <f t="shared" ref="C22:T22" si="3">SUM(C10:C21)</f>
        <v>8567.5</v>
      </c>
      <c r="D22" s="864">
        <f t="shared" si="3"/>
        <v>27550418</v>
      </c>
      <c r="E22" s="976">
        <f t="shared" si="3"/>
        <v>0</v>
      </c>
      <c r="F22" s="922">
        <f t="shared" si="3"/>
        <v>0</v>
      </c>
      <c r="G22" s="979">
        <f t="shared" si="3"/>
        <v>8567.5</v>
      </c>
      <c r="H22" s="921">
        <f t="shared" si="3"/>
        <v>27550418</v>
      </c>
      <c r="I22" s="985">
        <f t="shared" si="3"/>
        <v>2237148</v>
      </c>
      <c r="J22" s="929">
        <f t="shared" si="3"/>
        <v>474031332</v>
      </c>
      <c r="K22" s="985">
        <f t="shared" si="3"/>
        <v>949920.39999999991</v>
      </c>
      <c r="L22" s="929">
        <f t="shared" si="3"/>
        <v>75926743</v>
      </c>
      <c r="M22" s="935">
        <f t="shared" si="3"/>
        <v>1274756</v>
      </c>
      <c r="N22" s="938">
        <f t="shared" si="3"/>
        <v>3477318</v>
      </c>
      <c r="O22" s="976">
        <f t="shared" si="3"/>
        <v>0</v>
      </c>
      <c r="P22" s="921">
        <f t="shared" si="3"/>
        <v>0</v>
      </c>
      <c r="Q22" s="976">
        <f t="shared" si="3"/>
        <v>3187068.4000000004</v>
      </c>
      <c r="R22" s="922">
        <f t="shared" si="3"/>
        <v>554710149</v>
      </c>
      <c r="S22" s="996">
        <f t="shared" si="3"/>
        <v>24877296.599999998</v>
      </c>
      <c r="T22" s="922">
        <f t="shared" si="3"/>
        <v>29639798780</v>
      </c>
    </row>
    <row r="23" spans="1:20" ht="32.1" customHeight="1" x14ac:dyDescent="0.15">
      <c r="A23" s="1244"/>
      <c r="B23" s="392">
        <v>4.0999999999999996</v>
      </c>
      <c r="C23" s="970">
        <v>504.3</v>
      </c>
      <c r="D23" s="917">
        <v>1979991</v>
      </c>
      <c r="E23" s="976">
        <v>0</v>
      </c>
      <c r="F23" s="922">
        <v>0</v>
      </c>
      <c r="G23" s="979">
        <f t="shared" ref="G23:H25" si="4">C23+E23</f>
        <v>504.3</v>
      </c>
      <c r="H23" s="921">
        <f t="shared" si="4"/>
        <v>1979991</v>
      </c>
      <c r="I23" s="982">
        <v>167406.70000000001</v>
      </c>
      <c r="J23" s="927">
        <v>37363547</v>
      </c>
      <c r="K23" s="986">
        <v>67933.3</v>
      </c>
      <c r="L23" s="927">
        <v>6672768</v>
      </c>
      <c r="M23" s="932">
        <v>95409</v>
      </c>
      <c r="N23" s="936">
        <v>318549</v>
      </c>
      <c r="O23" s="976">
        <v>0</v>
      </c>
      <c r="P23" s="921">
        <v>0</v>
      </c>
      <c r="Q23" s="976">
        <f>I23+K23+O23</f>
        <v>235340</v>
      </c>
      <c r="R23" s="922">
        <f>J23+L23+M23+N23+P23</f>
        <v>44450273</v>
      </c>
      <c r="S23" s="992">
        <f>SUM(Q23,G23,'[1]第5表_取扱高(月別・畜種別)_2'!J21,'[1]第5表_取扱高(月別・畜種別)_2'!S21)</f>
        <v>1980431</v>
      </c>
      <c r="T23" s="922">
        <f>SUM(R23,H23,'[1]第5表_取扱高(月別・畜種別)_2'!K21,'[1]第5表_取扱高(月別・畜種別)_2'!T21)</f>
        <v>2297965220</v>
      </c>
    </row>
    <row r="24" spans="1:20" ht="32.1" customHeight="1" x14ac:dyDescent="0.15">
      <c r="A24" s="1244"/>
      <c r="B24" s="391">
        <v>2</v>
      </c>
      <c r="C24" s="971">
        <v>235.3</v>
      </c>
      <c r="D24" s="918">
        <v>721337</v>
      </c>
      <c r="E24" s="977">
        <v>0</v>
      </c>
      <c r="F24" s="923">
        <v>0</v>
      </c>
      <c r="G24" s="980">
        <f t="shared" si="4"/>
        <v>235.3</v>
      </c>
      <c r="H24" s="925">
        <f t="shared" si="4"/>
        <v>721337</v>
      </c>
      <c r="I24" s="983">
        <v>169157.3</v>
      </c>
      <c r="J24" s="918">
        <v>32053261</v>
      </c>
      <c r="K24" s="987">
        <v>70429.8</v>
      </c>
      <c r="L24" s="930">
        <v>6472528</v>
      </c>
      <c r="M24" s="933">
        <v>94532</v>
      </c>
      <c r="N24" s="937">
        <v>309903</v>
      </c>
      <c r="O24" s="977">
        <v>0</v>
      </c>
      <c r="P24" s="925">
        <v>0</v>
      </c>
      <c r="Q24" s="977">
        <f>I24+K24+O24</f>
        <v>239587.09999999998</v>
      </c>
      <c r="R24" s="923">
        <f>J24+L24+M24+N24+P24</f>
        <v>38930224</v>
      </c>
      <c r="S24" s="993">
        <f>SUM(Q24,G24,'[1]第5表_取扱高(月別・畜種別)_2'!J22,'[1]第5表_取扱高(月別・畜種別)_2'!S22)</f>
        <v>1950718.7999999998</v>
      </c>
      <c r="T24" s="923">
        <f>SUM(R24,H24,'[1]第5表_取扱高(月別・畜種別)_2'!K22,'[1]第5表_取扱高(月別・畜種別)_2'!T22)</f>
        <v>2134412941</v>
      </c>
    </row>
    <row r="25" spans="1:20" ht="32.1" customHeight="1" x14ac:dyDescent="0.15">
      <c r="A25" s="1244"/>
      <c r="B25" s="393">
        <v>3</v>
      </c>
      <c r="C25" s="972">
        <v>555.4</v>
      </c>
      <c r="D25" s="919">
        <v>2153945</v>
      </c>
      <c r="E25" s="978">
        <v>0</v>
      </c>
      <c r="F25" s="924">
        <v>0</v>
      </c>
      <c r="G25" s="981">
        <f t="shared" si="4"/>
        <v>555.4</v>
      </c>
      <c r="H25" s="926">
        <f t="shared" si="4"/>
        <v>2153945</v>
      </c>
      <c r="I25" s="984">
        <v>206003.3</v>
      </c>
      <c r="J25" s="928">
        <v>37194278</v>
      </c>
      <c r="K25" s="988">
        <v>86521.600000000006</v>
      </c>
      <c r="L25" s="931">
        <v>7038056</v>
      </c>
      <c r="M25" s="934">
        <v>117017</v>
      </c>
      <c r="N25" s="919">
        <v>340890</v>
      </c>
      <c r="O25" s="990">
        <v>0</v>
      </c>
      <c r="P25" s="926">
        <v>0</v>
      </c>
      <c r="Q25" s="978">
        <f>I25+K25+O25</f>
        <v>292524.90000000002</v>
      </c>
      <c r="R25" s="924">
        <f>J25+L25+M25+N25+P25</f>
        <v>44690241</v>
      </c>
      <c r="S25" s="994">
        <f>SUM(Q25,G25,'[1]第5表_取扱高(月別・畜種別)_2'!J23,'[1]第5表_取扱高(月別・畜種別)_2'!S23)</f>
        <v>2284272.1</v>
      </c>
      <c r="T25" s="924">
        <f>SUM(R25,H25,'[1]第5表_取扱高(月別・畜種別)_2'!K23,'[1]第5表_取扱高(月別・畜種別)_2'!T23)</f>
        <v>2639294007</v>
      </c>
    </row>
    <row r="26" spans="1:20" ht="32.1" customHeight="1" x14ac:dyDescent="0.15">
      <c r="A26" s="1244"/>
      <c r="B26" s="389" t="s">
        <v>24</v>
      </c>
      <c r="C26" s="975">
        <f t="shared" ref="C26:K26" si="5">SUM(C13:C25)-C22</f>
        <v>7844.5999999999985</v>
      </c>
      <c r="D26" s="921">
        <f t="shared" si="5"/>
        <v>25701270</v>
      </c>
      <c r="E26" s="976">
        <f>SUM(E13:E25)-E22</f>
        <v>0</v>
      </c>
      <c r="F26" s="922">
        <f t="shared" si="5"/>
        <v>0</v>
      </c>
      <c r="G26" s="974">
        <f>SUM(G13:G25)-G22</f>
        <v>7844.5999999999985</v>
      </c>
      <c r="H26" s="864">
        <f>SUM(H13:H25)-H22</f>
        <v>25701270</v>
      </c>
      <c r="I26" s="976">
        <f>SUM(I13:I25)-I22</f>
        <v>2255303.7000000002</v>
      </c>
      <c r="J26" s="922">
        <f t="shared" si="5"/>
        <v>473925269</v>
      </c>
      <c r="K26" s="976">
        <f t="shared" si="5"/>
        <v>939210.40000000014</v>
      </c>
      <c r="L26" s="922">
        <f t="shared" ref="L26:T26" si="6">SUM(L13:L25)-L22</f>
        <v>76787837</v>
      </c>
      <c r="M26" s="674">
        <f t="shared" si="6"/>
        <v>1278478</v>
      </c>
      <c r="N26" s="922">
        <f t="shared" si="6"/>
        <v>3720176</v>
      </c>
      <c r="O26" s="979">
        <f t="shared" si="6"/>
        <v>0</v>
      </c>
      <c r="P26" s="921">
        <f t="shared" si="6"/>
        <v>0</v>
      </c>
      <c r="Q26" s="974">
        <f>SUM(Q13:Q25)-Q22</f>
        <v>3194514.0999999996</v>
      </c>
      <c r="R26" s="864">
        <f t="shared" si="6"/>
        <v>555711760</v>
      </c>
      <c r="S26" s="961">
        <f>SUM(S13:S25)-S22</f>
        <v>25143608.300000001</v>
      </c>
      <c r="T26" s="864">
        <f t="shared" si="6"/>
        <v>29940234499</v>
      </c>
    </row>
    <row r="27" spans="1:20" ht="32.1" customHeight="1" x14ac:dyDescent="0.15">
      <c r="A27" s="1244"/>
      <c r="B27" s="366" t="s">
        <v>507</v>
      </c>
      <c r="C27" s="975">
        <v>7328.1</v>
      </c>
      <c r="D27" s="921">
        <v>21928679</v>
      </c>
      <c r="E27" s="976">
        <v>0</v>
      </c>
      <c r="F27" s="922">
        <v>0</v>
      </c>
      <c r="G27" s="974">
        <f>C27+E27</f>
        <v>7328.1</v>
      </c>
      <c r="H27" s="864">
        <f>D27+F27</f>
        <v>21928679</v>
      </c>
      <c r="I27" s="976">
        <v>2158376.9</v>
      </c>
      <c r="J27" s="922">
        <v>511346934</v>
      </c>
      <c r="K27" s="976">
        <v>953085.9</v>
      </c>
      <c r="L27" s="922">
        <v>81923172</v>
      </c>
      <c r="M27" s="670">
        <v>4402394</v>
      </c>
      <c r="N27" s="864">
        <v>3314237</v>
      </c>
      <c r="O27" s="991">
        <v>0</v>
      </c>
      <c r="P27" s="921">
        <v>0</v>
      </c>
      <c r="Q27" s="978">
        <f>I27+K27+O27</f>
        <v>3111462.8</v>
      </c>
      <c r="R27" s="924">
        <f>J27+L27+M27+N27+P27</f>
        <v>600986737</v>
      </c>
      <c r="S27" s="994">
        <f>SUM(Q27,G27,'[1]第5表_取扱高(月別・畜種別)_2'!J25,'[1]第5表_取扱高(月別・畜種別)_2'!S25)</f>
        <v>24244543.600000001</v>
      </c>
      <c r="T27" s="924">
        <f>SUM(R27,H27,'[1]第5表_取扱高(月別・畜種別)_2'!K25,'[1]第5表_取扱高(月別・畜種別)_2'!T25)</f>
        <v>26456140953</v>
      </c>
    </row>
    <row r="28" spans="1:20" ht="32.1" customHeight="1" x14ac:dyDescent="0.15">
      <c r="A28" s="1244"/>
      <c r="B28" s="605" t="s">
        <v>25</v>
      </c>
      <c r="C28" s="606">
        <f t="shared" ref="C28:T28" si="7">IF(OR(C26=0,C27=0),"     －",ROUND(-C26/C27*100,1))</f>
        <v>-107</v>
      </c>
      <c r="D28" s="607">
        <f t="shared" si="7"/>
        <v>-117.2</v>
      </c>
      <c r="E28" s="608" t="str">
        <f>IF(OR(E26=0,E27=0),"－",ROUND(-E26/E27*100,1))</f>
        <v>－</v>
      </c>
      <c r="F28" s="609" t="str">
        <f>IF(OR(F26=0,F27=0),"－",ROUND(-F26/F27*100,1))</f>
        <v>－</v>
      </c>
      <c r="G28" s="610">
        <f t="shared" si="7"/>
        <v>-107</v>
      </c>
      <c r="H28" s="607">
        <f t="shared" si="7"/>
        <v>-117.2</v>
      </c>
      <c r="I28" s="606">
        <f t="shared" si="7"/>
        <v>-104.5</v>
      </c>
      <c r="J28" s="611">
        <f t="shared" si="7"/>
        <v>-92.7</v>
      </c>
      <c r="K28" s="606">
        <f t="shared" si="7"/>
        <v>-98.5</v>
      </c>
      <c r="L28" s="611">
        <f t="shared" si="7"/>
        <v>-93.7</v>
      </c>
      <c r="M28" s="612">
        <f t="shared" si="7"/>
        <v>-29</v>
      </c>
      <c r="N28" s="611">
        <f t="shared" si="7"/>
        <v>-112.2</v>
      </c>
      <c r="O28" s="608" t="str">
        <f>IF(OR(O26=0,O27=0),"－",ROUND(-O26/O27*100,1))</f>
        <v>－</v>
      </c>
      <c r="P28" s="609" t="str">
        <f>IF(OR(P26=0,P27=0),"－",ROUND(-P26/P27*100,1))</f>
        <v>－</v>
      </c>
      <c r="Q28" s="606">
        <f t="shared" si="7"/>
        <v>-102.7</v>
      </c>
      <c r="R28" s="611">
        <f t="shared" si="7"/>
        <v>-92.5</v>
      </c>
      <c r="S28" s="606">
        <f t="shared" si="7"/>
        <v>-103.7</v>
      </c>
      <c r="T28" s="611">
        <f t="shared" si="7"/>
        <v>-113.2</v>
      </c>
    </row>
    <row r="29" spans="1:20" ht="11.1" customHeight="1" x14ac:dyDescent="0.15">
      <c r="A29" s="1244"/>
      <c r="B29" s="1244"/>
      <c r="C29" s="1244"/>
      <c r="D29" s="1244"/>
      <c r="E29" s="1244"/>
      <c r="F29" s="1244"/>
      <c r="G29" s="1244"/>
      <c r="H29" s="1244"/>
      <c r="I29" s="1244"/>
      <c r="J29" s="1244"/>
      <c r="K29" s="1244"/>
      <c r="L29" s="1244"/>
      <c r="M29" s="1244"/>
      <c r="N29" s="1244"/>
      <c r="O29" s="1244"/>
      <c r="P29" s="1244"/>
      <c r="Q29" s="1244"/>
      <c r="R29" s="1244"/>
      <c r="S29" s="1244"/>
      <c r="T29" s="1244"/>
    </row>
    <row r="30" spans="1:20" ht="11.1" customHeight="1" x14ac:dyDescent="0.15">
      <c r="A30" s="1244"/>
      <c r="B30" s="1244"/>
      <c r="C30" s="1244"/>
      <c r="D30" s="1244"/>
      <c r="E30" s="1244"/>
      <c r="F30" s="1244"/>
      <c r="G30" s="1244"/>
      <c r="H30" s="1244"/>
      <c r="I30" s="1244"/>
      <c r="J30" s="1244"/>
      <c r="K30" s="1244"/>
      <c r="L30" s="1244"/>
      <c r="M30" s="1244"/>
      <c r="N30" s="1244"/>
      <c r="O30" s="1244"/>
      <c r="P30" s="1244"/>
      <c r="Q30" s="1244"/>
      <c r="R30" s="1244"/>
      <c r="S30" s="1244"/>
      <c r="T30" s="1244"/>
    </row>
    <row r="31" spans="1:20" x14ac:dyDescent="0.15">
      <c r="A31" s="1274" t="s">
        <v>531</v>
      </c>
      <c r="B31" s="1274"/>
      <c r="C31" s="1274"/>
      <c r="D31" s="1274"/>
      <c r="E31" s="1274"/>
      <c r="F31" s="1274"/>
      <c r="G31" s="1274"/>
      <c r="H31" s="1274"/>
      <c r="I31" s="1274"/>
      <c r="J31" s="1274"/>
      <c r="K31" s="1274"/>
      <c r="L31" s="1274" t="s">
        <v>532</v>
      </c>
      <c r="M31" s="1274"/>
      <c r="N31" s="1274"/>
      <c r="O31" s="1274"/>
      <c r="P31" s="1274"/>
      <c r="Q31" s="1274"/>
      <c r="R31" s="1274"/>
      <c r="S31" s="1274"/>
      <c r="T31" s="1274"/>
    </row>
    <row r="32" spans="1:20" x14ac:dyDescent="0.15">
      <c r="A32" s="1240"/>
      <c r="B32" s="1240"/>
      <c r="C32" s="1240"/>
      <c r="D32" s="1240"/>
      <c r="E32" s="1240"/>
      <c r="F32" s="1240"/>
      <c r="G32" s="1240"/>
      <c r="H32" s="1240"/>
      <c r="I32" s="1240"/>
      <c r="J32" s="1240"/>
      <c r="K32" s="1240"/>
    </row>
    <row r="33" spans="1:11" x14ac:dyDescent="0.15">
      <c r="A33" s="1240"/>
      <c r="B33" s="1240"/>
      <c r="C33" s="1240"/>
      <c r="D33" s="1240"/>
      <c r="E33" s="1240"/>
      <c r="F33" s="1240"/>
      <c r="G33" s="1240"/>
      <c r="H33" s="1240"/>
      <c r="I33" s="1240"/>
      <c r="J33" s="1240"/>
      <c r="K33" s="1240"/>
    </row>
    <row r="34" spans="1:11" x14ac:dyDescent="0.15">
      <c r="A34" s="1240"/>
      <c r="B34" s="1240"/>
      <c r="C34" s="1240"/>
      <c r="D34" s="1240"/>
      <c r="E34" s="1240"/>
      <c r="F34" s="1240"/>
      <c r="G34" s="1240"/>
      <c r="H34" s="1240"/>
      <c r="I34" s="1240"/>
      <c r="J34" s="1240"/>
      <c r="K34" s="1240"/>
    </row>
  </sheetData>
  <mergeCells count="14">
    <mergeCell ref="L31:T31"/>
    <mergeCell ref="L7:R7"/>
    <mergeCell ref="S7:T8"/>
    <mergeCell ref="M8:N8"/>
    <mergeCell ref="O8:P8"/>
    <mergeCell ref="Q8:R8"/>
    <mergeCell ref="K8:L8"/>
    <mergeCell ref="A31:K31"/>
    <mergeCell ref="I8:J8"/>
    <mergeCell ref="B7:B9"/>
    <mergeCell ref="C7:H7"/>
    <mergeCell ref="C8:D8"/>
    <mergeCell ref="E8:F8"/>
    <mergeCell ref="G8:H8"/>
  </mergeCells>
  <phoneticPr fontId="2"/>
  <pageMargins left="0" right="0" top="0" bottom="0" header="0" footer="0"/>
  <pageSetup paperSize="9" scale="89" orientation="portrait" r:id="rId1"/>
  <headerFooter alignWithMargins="0"/>
  <colBreaks count="1" manualBreakCount="1">
    <brk id="10" max="3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S81"/>
  <sheetViews>
    <sheetView showGridLines="0" view="pageBreakPreview" zoomScaleNormal="100" zoomScaleSheetLayoutView="100" workbookViewId="0">
      <pane xSplit="5" ySplit="6" topLeftCell="I55" activePane="bottomRight" state="frozen"/>
      <selection activeCell="D18" sqref="D18"/>
      <selection pane="topRight" activeCell="D18" sqref="D18"/>
      <selection pane="bottomLeft" activeCell="D18" sqref="D18"/>
      <selection pane="bottomRight" activeCell="M69" sqref="M69"/>
    </sheetView>
  </sheetViews>
  <sheetFormatPr defaultRowHeight="13.5" x14ac:dyDescent="0.15"/>
  <cols>
    <col min="1" max="1" width="3.5" style="126" customWidth="1"/>
    <col min="2" max="3" width="5.375" style="126" customWidth="1"/>
    <col min="4" max="4" width="8.5" style="126" customWidth="1"/>
    <col min="5" max="5" width="7.375" style="126" customWidth="1"/>
    <col min="6" max="9" width="14.625" style="126" customWidth="1"/>
    <col min="10" max="10" width="13.375" style="126" customWidth="1"/>
    <col min="11" max="16" width="14.625" style="126" customWidth="1"/>
    <col min="17" max="17" width="8.25" style="126" customWidth="1"/>
    <col min="18" max="18" width="16.375" style="126" bestFit="1" customWidth="1"/>
    <col min="19" max="19" width="9.375" style="126" customWidth="1"/>
    <col min="20" max="27" width="9" style="126"/>
    <col min="28" max="28" width="10.25" style="126" customWidth="1"/>
    <col min="29" max="16384" width="9" style="126"/>
  </cols>
  <sheetData>
    <row r="1" spans="1:19" ht="24.95" customHeight="1" x14ac:dyDescent="0.15"/>
    <row r="2" spans="1:19" ht="24.95" customHeight="1" x14ac:dyDescent="0.15"/>
    <row r="3" spans="1:19" ht="16.5" customHeight="1" x14ac:dyDescent="0.2">
      <c r="B3" s="494" t="s">
        <v>251</v>
      </c>
      <c r="C3" s="279"/>
      <c r="D3" s="279"/>
      <c r="E3" s="279"/>
      <c r="F3" s="43"/>
      <c r="G3" s="43"/>
      <c r="Q3" s="575"/>
    </row>
    <row r="4" spans="1:19" ht="18.75" customHeight="1" x14ac:dyDescent="0.2">
      <c r="B4" s="280"/>
      <c r="C4" s="280"/>
      <c r="D4" s="280"/>
      <c r="E4" s="493" t="s">
        <v>304</v>
      </c>
      <c r="F4" s="576"/>
      <c r="G4" s="576"/>
      <c r="H4" s="282"/>
      <c r="I4" s="282"/>
      <c r="J4" s="282"/>
      <c r="K4" s="282"/>
      <c r="L4" s="282"/>
      <c r="M4" s="282"/>
      <c r="N4" s="282"/>
      <c r="O4" s="282" t="s">
        <v>206</v>
      </c>
      <c r="P4" s="282"/>
      <c r="Q4" s="279"/>
    </row>
    <row r="5" spans="1:19" ht="3.75" customHeight="1" x14ac:dyDescent="0.2">
      <c r="B5" s="280"/>
      <c r="C5" s="280"/>
      <c r="D5" s="280"/>
      <c r="E5" s="280"/>
      <c r="F5" s="576"/>
      <c r="G5" s="576"/>
      <c r="H5" s="282"/>
      <c r="I5" s="282"/>
      <c r="J5" s="282"/>
      <c r="K5" s="279"/>
      <c r="L5" s="279"/>
      <c r="M5" s="279"/>
      <c r="N5" s="279"/>
      <c r="O5" s="650"/>
      <c r="P5" s="279"/>
      <c r="Q5" s="279"/>
    </row>
    <row r="6" spans="1:19" ht="13.5" customHeight="1" x14ac:dyDescent="0.15">
      <c r="A6" s="1320" t="s">
        <v>44</v>
      </c>
      <c r="B6" s="1321"/>
      <c r="C6" s="1321"/>
      <c r="D6" s="1321"/>
      <c r="E6" s="1322"/>
      <c r="F6" s="1255" t="s">
        <v>482</v>
      </c>
      <c r="G6" s="389" t="s">
        <v>481</v>
      </c>
      <c r="H6" s="389" t="s">
        <v>480</v>
      </c>
      <c r="I6" s="389" t="s">
        <v>479</v>
      </c>
      <c r="J6" s="1249"/>
      <c r="K6" s="389" t="s">
        <v>466</v>
      </c>
      <c r="L6" s="389" t="s">
        <v>484</v>
      </c>
      <c r="M6" s="389" t="s">
        <v>487</v>
      </c>
      <c r="N6" s="1254" t="s">
        <v>512</v>
      </c>
      <c r="O6" s="389" t="s">
        <v>507</v>
      </c>
      <c r="P6" s="1321" t="s">
        <v>513</v>
      </c>
      <c r="Q6" s="1322"/>
    </row>
    <row r="7" spans="1:19" ht="13.5" customHeight="1" x14ac:dyDescent="0.15">
      <c r="A7" s="577"/>
      <c r="B7" s="1289" t="s">
        <v>207</v>
      </c>
      <c r="C7" s="1352" t="s">
        <v>196</v>
      </c>
      <c r="D7" s="1362"/>
      <c r="E7" s="1252" t="s">
        <v>197</v>
      </c>
      <c r="F7" s="796">
        <v>15249</v>
      </c>
      <c r="G7" s="796">
        <v>15636</v>
      </c>
      <c r="H7" s="796">
        <v>14404</v>
      </c>
      <c r="I7" s="802">
        <v>14132</v>
      </c>
      <c r="J7" s="578"/>
      <c r="K7" s="802">
        <v>12550</v>
      </c>
      <c r="L7" s="802">
        <v>12787</v>
      </c>
      <c r="M7" s="802">
        <v>14456</v>
      </c>
      <c r="N7" s="802">
        <v>14721</v>
      </c>
      <c r="O7" s="802">
        <v>18594</v>
      </c>
      <c r="P7" s="796">
        <v>20043</v>
      </c>
      <c r="Q7" s="808">
        <f>IF(O7 = 0, 0, -(P7/O7*100))</f>
        <v>-107.79283639883835</v>
      </c>
      <c r="R7" s="579">
        <f t="shared" ref="R7:R61" si="0">O7-N7</f>
        <v>3873</v>
      </c>
      <c r="S7" s="579">
        <f>-(100+Q7)</f>
        <v>7.7928363988383467</v>
      </c>
    </row>
    <row r="8" spans="1:19" ht="13.5" customHeight="1" x14ac:dyDescent="0.15">
      <c r="A8" s="580"/>
      <c r="B8" s="1289"/>
      <c r="C8" s="1360"/>
      <c r="D8" s="1362"/>
      <c r="E8" s="1252" t="s">
        <v>198</v>
      </c>
      <c r="F8" s="797">
        <v>6112974.4000000004</v>
      </c>
      <c r="G8" s="797">
        <v>6427285.9000000004</v>
      </c>
      <c r="H8" s="797">
        <v>5995687.5999999996</v>
      </c>
      <c r="I8" s="803">
        <v>6053119</v>
      </c>
      <c r="J8" s="578"/>
      <c r="K8" s="803">
        <v>5562964.4000000004</v>
      </c>
      <c r="L8" s="803">
        <v>5781686.7000000002</v>
      </c>
      <c r="M8" s="803">
        <v>6405205.4000000004</v>
      </c>
      <c r="N8" s="803">
        <v>6502789.0999999996</v>
      </c>
      <c r="O8" s="803">
        <v>8250186.2000000002</v>
      </c>
      <c r="P8" s="797">
        <v>8921232.0999999996</v>
      </c>
      <c r="Q8" s="809">
        <f t="shared" ref="Q8:Q64" si="1">IF(O8 = 0, 0, -(P8/O8*100))</f>
        <v>-108.13370612168728</v>
      </c>
      <c r="R8" s="579">
        <f t="shared" si="0"/>
        <v>1747397.1000000006</v>
      </c>
      <c r="S8" s="579">
        <f t="shared" ref="S8:S64" si="2">-(100+Q8)</f>
        <v>8.1337061216872826</v>
      </c>
    </row>
    <row r="9" spans="1:19" ht="13.5" customHeight="1" x14ac:dyDescent="0.15">
      <c r="A9" s="580"/>
      <c r="B9" s="1289"/>
      <c r="C9" s="1363"/>
      <c r="D9" s="1359"/>
      <c r="E9" s="1257" t="s">
        <v>199</v>
      </c>
      <c r="F9" s="798">
        <v>8597430311</v>
      </c>
      <c r="G9" s="798">
        <v>10483121397</v>
      </c>
      <c r="H9" s="798">
        <v>10933871081</v>
      </c>
      <c r="I9" s="804">
        <v>13470725890</v>
      </c>
      <c r="J9" s="581"/>
      <c r="K9" s="804">
        <v>13524214827</v>
      </c>
      <c r="L9" s="804">
        <v>12938406895</v>
      </c>
      <c r="M9" s="804">
        <v>14005824298</v>
      </c>
      <c r="N9" s="804">
        <v>13198208186</v>
      </c>
      <c r="O9" s="804">
        <v>16485427753</v>
      </c>
      <c r="P9" s="798">
        <v>19751996488</v>
      </c>
      <c r="Q9" s="810">
        <f t="shared" si="1"/>
        <v>-119.81488611604605</v>
      </c>
      <c r="R9" s="579">
        <f t="shared" si="0"/>
        <v>3287219567</v>
      </c>
      <c r="S9" s="579">
        <f t="shared" si="2"/>
        <v>19.814886116046054</v>
      </c>
    </row>
    <row r="10" spans="1:19" ht="13.5" customHeight="1" x14ac:dyDescent="0.15">
      <c r="A10" s="580"/>
      <c r="B10" s="1347"/>
      <c r="C10" s="1352" t="s">
        <v>94</v>
      </c>
      <c r="D10" s="1362"/>
      <c r="E10" s="1252" t="s">
        <v>197</v>
      </c>
      <c r="F10" s="796">
        <v>4665</v>
      </c>
      <c r="G10" s="796">
        <v>5411</v>
      </c>
      <c r="H10" s="796">
        <v>5628</v>
      </c>
      <c r="I10" s="802">
        <v>5711</v>
      </c>
      <c r="J10" s="578"/>
      <c r="K10" s="802">
        <v>5613</v>
      </c>
      <c r="L10" s="802">
        <v>6045</v>
      </c>
      <c r="M10" s="802">
        <v>6231</v>
      </c>
      <c r="N10" s="802">
        <v>6156</v>
      </c>
      <c r="O10" s="802">
        <v>4922</v>
      </c>
      <c r="P10" s="796">
        <v>5875</v>
      </c>
      <c r="Q10" s="811">
        <f t="shared" si="1"/>
        <v>-119.36204794798861</v>
      </c>
      <c r="R10" s="579">
        <f t="shared" si="0"/>
        <v>-1234</v>
      </c>
      <c r="S10" s="579">
        <f t="shared" si="2"/>
        <v>19.362047947988614</v>
      </c>
    </row>
    <row r="11" spans="1:19" ht="13.5" customHeight="1" x14ac:dyDescent="0.15">
      <c r="A11" s="580"/>
      <c r="B11" s="1347"/>
      <c r="C11" s="1360"/>
      <c r="D11" s="1362"/>
      <c r="E11" s="1252" t="s">
        <v>198</v>
      </c>
      <c r="F11" s="797">
        <v>2048555.9</v>
      </c>
      <c r="G11" s="797">
        <v>2446760.7000000002</v>
      </c>
      <c r="H11" s="797">
        <v>2527739.6</v>
      </c>
      <c r="I11" s="803">
        <v>2628152</v>
      </c>
      <c r="J11" s="578"/>
      <c r="K11" s="803">
        <v>2671210.5</v>
      </c>
      <c r="L11" s="803">
        <v>2961666.9</v>
      </c>
      <c r="M11" s="803">
        <v>3038316.7</v>
      </c>
      <c r="N11" s="803">
        <v>3018718</v>
      </c>
      <c r="O11" s="803">
        <v>2462106.6</v>
      </c>
      <c r="P11" s="797">
        <v>2920885.5</v>
      </c>
      <c r="Q11" s="809">
        <f t="shared" si="1"/>
        <v>-118.63359206299191</v>
      </c>
      <c r="R11" s="579">
        <f t="shared" si="0"/>
        <v>-556611.39999999991</v>
      </c>
      <c r="S11" s="579">
        <f t="shared" si="2"/>
        <v>18.633592062991909</v>
      </c>
    </row>
    <row r="12" spans="1:19" ht="13.5" customHeight="1" x14ac:dyDescent="0.15">
      <c r="A12" s="580"/>
      <c r="B12" s="1347"/>
      <c r="C12" s="1363"/>
      <c r="D12" s="1359"/>
      <c r="E12" s="1257" t="s">
        <v>199</v>
      </c>
      <c r="F12" s="798">
        <v>2249010280</v>
      </c>
      <c r="G12" s="798">
        <v>2929554076</v>
      </c>
      <c r="H12" s="798">
        <v>3313400152</v>
      </c>
      <c r="I12" s="804">
        <v>4236230368</v>
      </c>
      <c r="J12" s="581"/>
      <c r="K12" s="804">
        <v>4297322326</v>
      </c>
      <c r="L12" s="804">
        <v>4236892364</v>
      </c>
      <c r="M12" s="804">
        <v>4710731866</v>
      </c>
      <c r="N12" s="804">
        <v>4734101254</v>
      </c>
      <c r="O12" s="804">
        <v>3714496888</v>
      </c>
      <c r="P12" s="798">
        <v>4483353965</v>
      </c>
      <c r="Q12" s="810">
        <f t="shared" si="1"/>
        <v>-120.69882140657752</v>
      </c>
      <c r="R12" s="579">
        <f t="shared" si="0"/>
        <v>-1019604366</v>
      </c>
      <c r="S12" s="579">
        <f t="shared" si="2"/>
        <v>20.698821406577522</v>
      </c>
    </row>
    <row r="13" spans="1:19" ht="13.5" customHeight="1" x14ac:dyDescent="0.15">
      <c r="A13" s="580"/>
      <c r="B13" s="1347"/>
      <c r="C13" s="1349" t="s">
        <v>200</v>
      </c>
      <c r="D13" s="1358"/>
      <c r="E13" s="582" t="s">
        <v>197</v>
      </c>
      <c r="F13" s="796">
        <v>1815</v>
      </c>
      <c r="G13" s="796">
        <v>3156</v>
      </c>
      <c r="H13" s="796">
        <v>3564</v>
      </c>
      <c r="I13" s="802">
        <v>3506</v>
      </c>
      <c r="J13" s="578"/>
      <c r="K13" s="802">
        <v>2895</v>
      </c>
      <c r="L13" s="802">
        <v>2823</v>
      </c>
      <c r="M13" s="802">
        <v>2559</v>
      </c>
      <c r="N13" s="802">
        <v>2358</v>
      </c>
      <c r="O13" s="802">
        <v>2177</v>
      </c>
      <c r="P13" s="796">
        <v>1803</v>
      </c>
      <c r="Q13" s="808">
        <f t="shared" si="1"/>
        <v>-82.820395039044556</v>
      </c>
      <c r="R13" s="579">
        <f t="shared" si="0"/>
        <v>-181</v>
      </c>
      <c r="S13" s="579">
        <f t="shared" si="2"/>
        <v>-17.179604960955444</v>
      </c>
    </row>
    <row r="14" spans="1:19" ht="13.5" customHeight="1" x14ac:dyDescent="0.15">
      <c r="A14" s="580"/>
      <c r="B14" s="1347"/>
      <c r="C14" s="1360"/>
      <c r="D14" s="1362"/>
      <c r="E14" s="439" t="s">
        <v>198</v>
      </c>
      <c r="F14" s="797">
        <v>635268.69999999995</v>
      </c>
      <c r="G14" s="797">
        <v>1106884.2</v>
      </c>
      <c r="H14" s="797">
        <v>1191984.7</v>
      </c>
      <c r="I14" s="803">
        <v>1157821.3999999999</v>
      </c>
      <c r="J14" s="578"/>
      <c r="K14" s="803">
        <v>985027.9</v>
      </c>
      <c r="L14" s="803">
        <v>1013432.6</v>
      </c>
      <c r="M14" s="803">
        <v>900410.5</v>
      </c>
      <c r="N14" s="803">
        <v>820526.8</v>
      </c>
      <c r="O14" s="803">
        <v>754270.2</v>
      </c>
      <c r="P14" s="797">
        <v>609468.30000000005</v>
      </c>
      <c r="Q14" s="809">
        <f t="shared" si="1"/>
        <v>-80.802383549025279</v>
      </c>
      <c r="R14" s="579">
        <f t="shared" si="0"/>
        <v>-66256.600000000093</v>
      </c>
      <c r="S14" s="579">
        <f t="shared" si="2"/>
        <v>-19.197616450974721</v>
      </c>
    </row>
    <row r="15" spans="1:19" ht="13.5" customHeight="1" x14ac:dyDescent="0.15">
      <c r="A15" s="580"/>
      <c r="B15" s="1347"/>
      <c r="C15" s="1363"/>
      <c r="D15" s="1359"/>
      <c r="E15" s="583" t="s">
        <v>199</v>
      </c>
      <c r="F15" s="798">
        <v>311756732</v>
      </c>
      <c r="G15" s="798">
        <v>706929783</v>
      </c>
      <c r="H15" s="798">
        <v>860033138</v>
      </c>
      <c r="I15" s="804">
        <v>962683215</v>
      </c>
      <c r="J15" s="581"/>
      <c r="K15" s="804">
        <v>735241593</v>
      </c>
      <c r="L15" s="804">
        <v>772582730</v>
      </c>
      <c r="M15" s="804">
        <v>698431206</v>
      </c>
      <c r="N15" s="804">
        <v>628953200</v>
      </c>
      <c r="O15" s="804">
        <v>543219829</v>
      </c>
      <c r="P15" s="798">
        <v>419007252</v>
      </c>
      <c r="Q15" s="810">
        <f t="shared" si="1"/>
        <v>-77.134012720290443</v>
      </c>
      <c r="R15" s="579">
        <f t="shared" si="0"/>
        <v>-85733371</v>
      </c>
      <c r="S15" s="579">
        <f t="shared" si="2"/>
        <v>-22.865987279709557</v>
      </c>
    </row>
    <row r="16" spans="1:19" ht="13.5" customHeight="1" x14ac:dyDescent="0.15">
      <c r="A16" s="580" t="s">
        <v>319</v>
      </c>
      <c r="B16" s="1347"/>
      <c r="C16" s="1349" t="s">
        <v>201</v>
      </c>
      <c r="D16" s="1358"/>
      <c r="E16" s="582" t="s">
        <v>197</v>
      </c>
      <c r="F16" s="796">
        <v>0</v>
      </c>
      <c r="G16" s="796">
        <v>0</v>
      </c>
      <c r="H16" s="796">
        <v>0</v>
      </c>
      <c r="I16" s="802">
        <v>0</v>
      </c>
      <c r="J16" s="584"/>
      <c r="K16" s="802">
        <v>0</v>
      </c>
      <c r="L16" s="802">
        <v>0</v>
      </c>
      <c r="M16" s="802">
        <v>0</v>
      </c>
      <c r="N16" s="802">
        <v>0</v>
      </c>
      <c r="O16" s="802">
        <v>0</v>
      </c>
      <c r="P16" s="796">
        <v>0</v>
      </c>
      <c r="Q16" s="812">
        <f t="shared" si="1"/>
        <v>0</v>
      </c>
      <c r="R16" s="579">
        <f t="shared" si="0"/>
        <v>0</v>
      </c>
      <c r="S16" s="579">
        <f t="shared" si="2"/>
        <v>-100</v>
      </c>
    </row>
    <row r="17" spans="1:19" ht="13.5" customHeight="1" x14ac:dyDescent="0.15">
      <c r="A17" s="580"/>
      <c r="B17" s="1347"/>
      <c r="C17" s="1360"/>
      <c r="D17" s="1362"/>
      <c r="E17" s="439" t="s">
        <v>198</v>
      </c>
      <c r="F17" s="797">
        <v>0</v>
      </c>
      <c r="G17" s="797">
        <v>0</v>
      </c>
      <c r="H17" s="797">
        <v>0</v>
      </c>
      <c r="I17" s="803">
        <v>0</v>
      </c>
      <c r="J17" s="584"/>
      <c r="K17" s="803">
        <v>0</v>
      </c>
      <c r="L17" s="803">
        <v>0</v>
      </c>
      <c r="M17" s="803">
        <v>0</v>
      </c>
      <c r="N17" s="803">
        <v>0</v>
      </c>
      <c r="O17" s="803">
        <v>0</v>
      </c>
      <c r="P17" s="797">
        <v>0</v>
      </c>
      <c r="Q17" s="813">
        <f t="shared" si="1"/>
        <v>0</v>
      </c>
      <c r="R17" s="579">
        <f t="shared" si="0"/>
        <v>0</v>
      </c>
      <c r="S17" s="579">
        <f t="shared" si="2"/>
        <v>-100</v>
      </c>
    </row>
    <row r="18" spans="1:19" ht="13.5" customHeight="1" x14ac:dyDescent="0.15">
      <c r="A18" s="580"/>
      <c r="B18" s="1347"/>
      <c r="C18" s="1363"/>
      <c r="D18" s="1359"/>
      <c r="E18" s="583" t="s">
        <v>199</v>
      </c>
      <c r="F18" s="798">
        <v>0</v>
      </c>
      <c r="G18" s="798">
        <v>0</v>
      </c>
      <c r="H18" s="798">
        <v>0</v>
      </c>
      <c r="I18" s="804">
        <v>0</v>
      </c>
      <c r="J18" s="584"/>
      <c r="K18" s="804">
        <v>0</v>
      </c>
      <c r="L18" s="804">
        <v>0</v>
      </c>
      <c r="M18" s="804">
        <v>0</v>
      </c>
      <c r="N18" s="804">
        <v>0</v>
      </c>
      <c r="O18" s="804">
        <v>0</v>
      </c>
      <c r="P18" s="798">
        <v>0</v>
      </c>
      <c r="Q18" s="814">
        <f t="shared" si="1"/>
        <v>0</v>
      </c>
      <c r="R18" s="579">
        <f t="shared" si="0"/>
        <v>0</v>
      </c>
      <c r="S18" s="579">
        <f t="shared" si="2"/>
        <v>-100</v>
      </c>
    </row>
    <row r="19" spans="1:19" ht="13.5" customHeight="1" x14ac:dyDescent="0.15">
      <c r="A19" s="580"/>
      <c r="B19" s="1347"/>
      <c r="C19" s="1349" t="s">
        <v>202</v>
      </c>
      <c r="D19" s="1351"/>
      <c r="E19" s="585" t="s">
        <v>321</v>
      </c>
      <c r="F19" s="796">
        <v>21781</v>
      </c>
      <c r="G19" s="796">
        <v>24212</v>
      </c>
      <c r="H19" s="796">
        <v>23684</v>
      </c>
      <c r="I19" s="802">
        <v>23443</v>
      </c>
      <c r="J19" s="581"/>
      <c r="K19" s="802">
        <v>21098</v>
      </c>
      <c r="L19" s="802">
        <v>21708</v>
      </c>
      <c r="M19" s="802">
        <v>23300</v>
      </c>
      <c r="N19" s="802">
        <v>23320</v>
      </c>
      <c r="O19" s="802">
        <v>25845</v>
      </c>
      <c r="P19" s="796">
        <v>27817</v>
      </c>
      <c r="Q19" s="815">
        <f t="shared" si="1"/>
        <v>-107.63010253433933</v>
      </c>
      <c r="R19" s="579">
        <f t="shared" si="0"/>
        <v>2525</v>
      </c>
      <c r="S19" s="579">
        <f t="shared" si="2"/>
        <v>7.6301025343393292</v>
      </c>
    </row>
    <row r="20" spans="1:19" ht="13.5" customHeight="1" x14ac:dyDescent="0.15">
      <c r="A20" s="580"/>
      <c r="B20" s="1347"/>
      <c r="C20" s="1352"/>
      <c r="D20" s="1354"/>
      <c r="E20" s="1252" t="s">
        <v>197</v>
      </c>
      <c r="F20" s="799">
        <f t="shared" ref="F20:I22" si="3">F7+F10+F13+F16</f>
        <v>21729</v>
      </c>
      <c r="G20" s="799">
        <f t="shared" si="3"/>
        <v>24203</v>
      </c>
      <c r="H20" s="799">
        <f t="shared" si="3"/>
        <v>23596</v>
      </c>
      <c r="I20" s="805">
        <f t="shared" si="3"/>
        <v>23349</v>
      </c>
      <c r="J20" s="581"/>
      <c r="K20" s="805">
        <f t="shared" ref="K20:P22" si="4">K7+K10+K13+K16</f>
        <v>21058</v>
      </c>
      <c r="L20" s="805">
        <f t="shared" si="4"/>
        <v>21655</v>
      </c>
      <c r="M20" s="805">
        <f t="shared" si="4"/>
        <v>23246</v>
      </c>
      <c r="N20" s="805">
        <f t="shared" si="4"/>
        <v>23235</v>
      </c>
      <c r="O20" s="805">
        <f t="shared" si="4"/>
        <v>25693</v>
      </c>
      <c r="P20" s="799">
        <f t="shared" si="4"/>
        <v>27721</v>
      </c>
      <c r="Q20" s="811">
        <f t="shared" si="1"/>
        <v>-107.89320048262172</v>
      </c>
      <c r="R20" s="579">
        <f t="shared" si="0"/>
        <v>2458</v>
      </c>
      <c r="S20" s="579">
        <f t="shared" si="2"/>
        <v>7.8932004826217224</v>
      </c>
    </row>
    <row r="21" spans="1:19" ht="13.5" customHeight="1" x14ac:dyDescent="0.15">
      <c r="A21" s="580"/>
      <c r="B21" s="1347"/>
      <c r="C21" s="1352"/>
      <c r="D21" s="1354"/>
      <c r="E21" s="439" t="s">
        <v>198</v>
      </c>
      <c r="F21" s="797">
        <f t="shared" si="3"/>
        <v>8796799</v>
      </c>
      <c r="G21" s="797">
        <f t="shared" si="3"/>
        <v>9980930.8000000007</v>
      </c>
      <c r="H21" s="797">
        <f t="shared" si="3"/>
        <v>9715411.8999999985</v>
      </c>
      <c r="I21" s="803">
        <f t="shared" si="3"/>
        <v>9839092.4000000004</v>
      </c>
      <c r="J21" s="578"/>
      <c r="K21" s="803">
        <f t="shared" si="4"/>
        <v>9219202.8000000007</v>
      </c>
      <c r="L21" s="803">
        <f t="shared" si="4"/>
        <v>9756786.1999999993</v>
      </c>
      <c r="M21" s="803">
        <f t="shared" si="4"/>
        <v>10343932.600000001</v>
      </c>
      <c r="N21" s="803">
        <f t="shared" si="4"/>
        <v>10342033.9</v>
      </c>
      <c r="O21" s="803">
        <f t="shared" si="4"/>
        <v>11466563</v>
      </c>
      <c r="P21" s="797">
        <f t="shared" si="4"/>
        <v>12451585.9</v>
      </c>
      <c r="Q21" s="809">
        <f t="shared" si="1"/>
        <v>-108.59039365152401</v>
      </c>
      <c r="R21" s="579">
        <f t="shared" si="0"/>
        <v>1124529.0999999996</v>
      </c>
      <c r="S21" s="579">
        <f t="shared" si="2"/>
        <v>8.5903936515240105</v>
      </c>
    </row>
    <row r="22" spans="1:19" ht="13.5" customHeight="1" x14ac:dyDescent="0.15">
      <c r="A22" s="580"/>
      <c r="B22" s="1348"/>
      <c r="C22" s="1355"/>
      <c r="D22" s="1357"/>
      <c r="E22" s="583" t="s">
        <v>199</v>
      </c>
      <c r="F22" s="798">
        <f t="shared" si="3"/>
        <v>11158197323</v>
      </c>
      <c r="G22" s="798">
        <f t="shared" si="3"/>
        <v>14119605256</v>
      </c>
      <c r="H22" s="798">
        <f t="shared" si="3"/>
        <v>15107304371</v>
      </c>
      <c r="I22" s="804">
        <f t="shared" si="3"/>
        <v>18669639473</v>
      </c>
      <c r="J22" s="581"/>
      <c r="K22" s="804">
        <f t="shared" si="4"/>
        <v>18556778746</v>
      </c>
      <c r="L22" s="804">
        <f t="shared" si="4"/>
        <v>17947881989</v>
      </c>
      <c r="M22" s="804">
        <f t="shared" si="4"/>
        <v>19414987370</v>
      </c>
      <c r="N22" s="804">
        <f t="shared" si="4"/>
        <v>18561262640</v>
      </c>
      <c r="O22" s="804">
        <f t="shared" si="4"/>
        <v>20743144470</v>
      </c>
      <c r="P22" s="798">
        <f t="shared" si="4"/>
        <v>24654357705</v>
      </c>
      <c r="Q22" s="810">
        <f t="shared" si="1"/>
        <v>-118.85545000497217</v>
      </c>
      <c r="R22" s="579">
        <f t="shared" si="0"/>
        <v>2181881830</v>
      </c>
      <c r="S22" s="579">
        <f t="shared" si="2"/>
        <v>18.85545000497217</v>
      </c>
    </row>
    <row r="23" spans="1:19" ht="13.5" customHeight="1" x14ac:dyDescent="0.15">
      <c r="A23" s="580"/>
      <c r="B23" s="1349" t="s">
        <v>11</v>
      </c>
      <c r="C23" s="1350"/>
      <c r="D23" s="1351"/>
      <c r="E23" s="585" t="s">
        <v>321</v>
      </c>
      <c r="F23" s="796">
        <v>132441</v>
      </c>
      <c r="G23" s="796">
        <v>137150</v>
      </c>
      <c r="H23" s="796">
        <v>131156</v>
      </c>
      <c r="I23" s="802">
        <v>137507</v>
      </c>
      <c r="J23" s="581"/>
      <c r="K23" s="802">
        <v>133440</v>
      </c>
      <c r="L23" s="802">
        <v>132800</v>
      </c>
      <c r="M23" s="802">
        <v>124184</v>
      </c>
      <c r="N23" s="802">
        <v>128877</v>
      </c>
      <c r="O23" s="802">
        <v>125986</v>
      </c>
      <c r="P23" s="796">
        <v>123589</v>
      </c>
      <c r="Q23" s="808">
        <f t="shared" si="1"/>
        <v>-98.097407648468888</v>
      </c>
      <c r="R23" s="579">
        <f t="shared" si="0"/>
        <v>-2891</v>
      </c>
      <c r="S23" s="579">
        <f t="shared" si="2"/>
        <v>-1.9025923515311121</v>
      </c>
    </row>
    <row r="24" spans="1:19" ht="13.5" customHeight="1" x14ac:dyDescent="0.15">
      <c r="A24" s="580"/>
      <c r="B24" s="1352"/>
      <c r="C24" s="1353"/>
      <c r="D24" s="1354"/>
      <c r="E24" s="1252" t="s">
        <v>197</v>
      </c>
      <c r="F24" s="799">
        <v>132462</v>
      </c>
      <c r="G24" s="799">
        <v>137454</v>
      </c>
      <c r="H24" s="799">
        <v>130870</v>
      </c>
      <c r="I24" s="805">
        <v>137437</v>
      </c>
      <c r="J24" s="578"/>
      <c r="K24" s="805">
        <v>133161</v>
      </c>
      <c r="L24" s="805">
        <v>132911</v>
      </c>
      <c r="M24" s="805">
        <v>124018</v>
      </c>
      <c r="N24" s="805">
        <v>128781</v>
      </c>
      <c r="O24" s="805">
        <v>125903</v>
      </c>
      <c r="P24" s="799">
        <v>123422</v>
      </c>
      <c r="Q24" s="809">
        <f t="shared" si="1"/>
        <v>-98.029435358966822</v>
      </c>
      <c r="R24" s="579">
        <f t="shared" si="0"/>
        <v>-2878</v>
      </c>
      <c r="S24" s="579">
        <f t="shared" si="2"/>
        <v>-1.9705646410331781</v>
      </c>
    </row>
    <row r="25" spans="1:19" ht="13.5" customHeight="1" x14ac:dyDescent="0.15">
      <c r="A25" s="580"/>
      <c r="B25" s="1352"/>
      <c r="C25" s="1353"/>
      <c r="D25" s="1354"/>
      <c r="E25" s="439" t="s">
        <v>198</v>
      </c>
      <c r="F25" s="797">
        <v>10160474.9</v>
      </c>
      <c r="G25" s="797">
        <v>10455593.1</v>
      </c>
      <c r="H25" s="797">
        <v>10032710.5</v>
      </c>
      <c r="I25" s="803">
        <v>10490660</v>
      </c>
      <c r="J25" s="578"/>
      <c r="K25" s="803">
        <v>10208390.6</v>
      </c>
      <c r="L25" s="803">
        <v>10151054.5</v>
      </c>
      <c r="M25" s="803">
        <v>9546545.6999999993</v>
      </c>
      <c r="N25" s="803">
        <v>9968427.9000000004</v>
      </c>
      <c r="O25" s="803">
        <v>9657195.9000000004</v>
      </c>
      <c r="P25" s="797">
        <v>9488492.5</v>
      </c>
      <c r="Q25" s="809">
        <f t="shared" si="1"/>
        <v>-98.253080896909211</v>
      </c>
      <c r="R25" s="579">
        <f t="shared" si="0"/>
        <v>-311232</v>
      </c>
      <c r="S25" s="579">
        <f t="shared" si="2"/>
        <v>-1.7469191030907893</v>
      </c>
    </row>
    <row r="26" spans="1:19" ht="13.5" customHeight="1" x14ac:dyDescent="0.15">
      <c r="A26" s="580"/>
      <c r="B26" s="1355"/>
      <c r="C26" s="1356"/>
      <c r="D26" s="1357"/>
      <c r="E26" s="583" t="s">
        <v>199</v>
      </c>
      <c r="F26" s="798">
        <v>4226953011</v>
      </c>
      <c r="G26" s="798">
        <v>4961187713</v>
      </c>
      <c r="H26" s="798">
        <v>5554802987</v>
      </c>
      <c r="I26" s="804">
        <v>5372464034</v>
      </c>
      <c r="J26" s="581"/>
      <c r="K26" s="804">
        <v>5068570294</v>
      </c>
      <c r="L26" s="804">
        <v>5373951294</v>
      </c>
      <c r="M26" s="804">
        <v>4586759908</v>
      </c>
      <c r="N26" s="804">
        <v>4811415014</v>
      </c>
      <c r="O26" s="804">
        <v>5089077902</v>
      </c>
      <c r="P26" s="798">
        <v>4703976004</v>
      </c>
      <c r="Q26" s="810">
        <f t="shared" si="1"/>
        <v>-92.432776518342237</v>
      </c>
      <c r="R26" s="579">
        <f t="shared" si="0"/>
        <v>277662888</v>
      </c>
      <c r="S26" s="579">
        <f t="shared" si="2"/>
        <v>-7.5672234816577628</v>
      </c>
    </row>
    <row r="27" spans="1:19" ht="13.5" customHeight="1" x14ac:dyDescent="0.15">
      <c r="A27" s="580"/>
      <c r="B27" s="1349" t="s">
        <v>12</v>
      </c>
      <c r="C27" s="1350"/>
      <c r="D27" s="1358"/>
      <c r="E27" s="582" t="s">
        <v>197</v>
      </c>
      <c r="F27" s="796">
        <v>32</v>
      </c>
      <c r="G27" s="796">
        <v>19</v>
      </c>
      <c r="H27" s="796">
        <v>47</v>
      </c>
      <c r="I27" s="802">
        <v>35</v>
      </c>
      <c r="J27" s="578"/>
      <c r="K27" s="802">
        <v>21</v>
      </c>
      <c r="L27" s="802">
        <v>15</v>
      </c>
      <c r="M27" s="802">
        <v>16</v>
      </c>
      <c r="N27" s="802">
        <v>12</v>
      </c>
      <c r="O27" s="802">
        <v>15</v>
      </c>
      <c r="P27" s="796">
        <v>9</v>
      </c>
      <c r="Q27" s="815">
        <f t="shared" si="1"/>
        <v>-60</v>
      </c>
      <c r="R27" s="579">
        <f t="shared" si="0"/>
        <v>3</v>
      </c>
      <c r="S27" s="579">
        <f t="shared" si="2"/>
        <v>-40</v>
      </c>
    </row>
    <row r="28" spans="1:19" ht="13.5" customHeight="1" x14ac:dyDescent="0.15">
      <c r="A28" s="580"/>
      <c r="B28" s="1360"/>
      <c r="C28" s="1361"/>
      <c r="D28" s="1362"/>
      <c r="E28" s="439" t="s">
        <v>198</v>
      </c>
      <c r="F28" s="797">
        <v>4280.3999999999996</v>
      </c>
      <c r="G28" s="797">
        <v>2408.9</v>
      </c>
      <c r="H28" s="797">
        <v>5590.4</v>
      </c>
      <c r="I28" s="803">
        <v>4208.6000000000004</v>
      </c>
      <c r="J28" s="578"/>
      <c r="K28" s="803">
        <v>2992.6</v>
      </c>
      <c r="L28" s="803">
        <v>1736.7</v>
      </c>
      <c r="M28" s="803">
        <v>2858.4</v>
      </c>
      <c r="N28" s="803">
        <v>1512.2</v>
      </c>
      <c r="O28" s="803">
        <v>1993.8</v>
      </c>
      <c r="P28" s="797">
        <v>1171.2</v>
      </c>
      <c r="Q28" s="811">
        <f t="shared" si="1"/>
        <v>-58.742100511585917</v>
      </c>
      <c r="R28" s="579">
        <f>O28-N28</f>
        <v>481.59999999999991</v>
      </c>
      <c r="S28" s="579">
        <f t="shared" si="2"/>
        <v>-41.257899488414083</v>
      </c>
    </row>
    <row r="29" spans="1:19" ht="13.5" customHeight="1" x14ac:dyDescent="0.15">
      <c r="A29" s="580"/>
      <c r="B29" s="1363"/>
      <c r="C29" s="1364"/>
      <c r="D29" s="1359"/>
      <c r="E29" s="583" t="s">
        <v>199</v>
      </c>
      <c r="F29" s="798">
        <v>1058117</v>
      </c>
      <c r="G29" s="798">
        <v>1126269</v>
      </c>
      <c r="H29" s="798">
        <v>3291368</v>
      </c>
      <c r="I29" s="804">
        <v>2762592</v>
      </c>
      <c r="J29" s="581"/>
      <c r="K29" s="804">
        <v>1262781</v>
      </c>
      <c r="L29" s="804">
        <v>605959</v>
      </c>
      <c r="M29" s="804">
        <v>1748117</v>
      </c>
      <c r="N29" s="804">
        <v>680609</v>
      </c>
      <c r="O29" s="804">
        <v>1003165</v>
      </c>
      <c r="P29" s="798">
        <v>487760</v>
      </c>
      <c r="Q29" s="810">
        <f t="shared" si="1"/>
        <v>-48.622111018626043</v>
      </c>
      <c r="R29" s="579">
        <f t="shared" si="0"/>
        <v>322556</v>
      </c>
      <c r="S29" s="579">
        <f t="shared" si="2"/>
        <v>-51.377888981373957</v>
      </c>
    </row>
    <row r="30" spans="1:19" ht="13.5" customHeight="1" x14ac:dyDescent="0.15">
      <c r="A30" s="580"/>
      <c r="B30" s="1349" t="s">
        <v>203</v>
      </c>
      <c r="C30" s="1350"/>
      <c r="D30" s="1358"/>
      <c r="E30" s="582" t="s">
        <v>197</v>
      </c>
      <c r="F30" s="796">
        <v>0</v>
      </c>
      <c r="G30" s="796">
        <v>0</v>
      </c>
      <c r="H30" s="796">
        <v>0</v>
      </c>
      <c r="I30" s="802">
        <v>0</v>
      </c>
      <c r="J30" s="584"/>
      <c r="K30" s="802">
        <v>0</v>
      </c>
      <c r="L30" s="802">
        <v>0</v>
      </c>
      <c r="M30" s="802">
        <v>0</v>
      </c>
      <c r="N30" s="802">
        <v>0</v>
      </c>
      <c r="O30" s="802">
        <v>0</v>
      </c>
      <c r="P30" s="796">
        <v>0</v>
      </c>
      <c r="Q30" s="816">
        <f t="shared" si="1"/>
        <v>0</v>
      </c>
      <c r="R30" s="579">
        <f t="shared" si="0"/>
        <v>0</v>
      </c>
      <c r="S30" s="579">
        <f t="shared" si="2"/>
        <v>-100</v>
      </c>
    </row>
    <row r="31" spans="1:19" ht="13.5" customHeight="1" x14ac:dyDescent="0.15">
      <c r="A31" s="580"/>
      <c r="B31" s="1360"/>
      <c r="C31" s="1361"/>
      <c r="D31" s="1362"/>
      <c r="E31" s="439" t="s">
        <v>198</v>
      </c>
      <c r="F31" s="797">
        <v>0</v>
      </c>
      <c r="G31" s="797">
        <v>0</v>
      </c>
      <c r="H31" s="797">
        <v>0</v>
      </c>
      <c r="I31" s="803">
        <v>0</v>
      </c>
      <c r="J31" s="584"/>
      <c r="K31" s="803">
        <v>0</v>
      </c>
      <c r="L31" s="803">
        <v>0</v>
      </c>
      <c r="M31" s="803">
        <v>0</v>
      </c>
      <c r="N31" s="803">
        <v>0</v>
      </c>
      <c r="O31" s="803">
        <v>0</v>
      </c>
      <c r="P31" s="797">
        <v>0</v>
      </c>
      <c r="Q31" s="813">
        <f t="shared" si="1"/>
        <v>0</v>
      </c>
      <c r="R31" s="579">
        <f t="shared" si="0"/>
        <v>0</v>
      </c>
      <c r="S31" s="579">
        <f t="shared" si="2"/>
        <v>-100</v>
      </c>
    </row>
    <row r="32" spans="1:19" ht="13.5" customHeight="1" x14ac:dyDescent="0.15">
      <c r="A32" s="580"/>
      <c r="B32" s="1363"/>
      <c r="C32" s="1364"/>
      <c r="D32" s="1359"/>
      <c r="E32" s="583" t="s">
        <v>199</v>
      </c>
      <c r="F32" s="798">
        <v>0</v>
      </c>
      <c r="G32" s="798">
        <v>0</v>
      </c>
      <c r="H32" s="798">
        <v>0</v>
      </c>
      <c r="I32" s="804">
        <v>0</v>
      </c>
      <c r="J32" s="584"/>
      <c r="K32" s="804">
        <v>0</v>
      </c>
      <c r="L32" s="804">
        <v>0</v>
      </c>
      <c r="M32" s="804">
        <v>0</v>
      </c>
      <c r="N32" s="804">
        <v>0</v>
      </c>
      <c r="O32" s="804">
        <v>0</v>
      </c>
      <c r="P32" s="798">
        <v>0</v>
      </c>
      <c r="Q32" s="814">
        <f t="shared" si="1"/>
        <v>0</v>
      </c>
      <c r="R32" s="579">
        <f t="shared" si="0"/>
        <v>0</v>
      </c>
      <c r="S32" s="579">
        <f t="shared" si="2"/>
        <v>-100</v>
      </c>
    </row>
    <row r="33" spans="1:19" ht="13.5" customHeight="1" x14ac:dyDescent="0.15">
      <c r="A33" s="580"/>
      <c r="B33" s="1288" t="s">
        <v>208</v>
      </c>
      <c r="C33" s="1349" t="s">
        <v>42</v>
      </c>
      <c r="D33" s="1358"/>
      <c r="E33" s="582" t="s">
        <v>198</v>
      </c>
      <c r="F33" s="800">
        <v>32319.9</v>
      </c>
      <c r="G33" s="800">
        <v>41069.1</v>
      </c>
      <c r="H33" s="800">
        <v>37025.800000000003</v>
      </c>
      <c r="I33" s="806">
        <v>33716</v>
      </c>
      <c r="J33" s="578"/>
      <c r="K33" s="806">
        <v>24663.7</v>
      </c>
      <c r="L33" s="806">
        <v>15103.3</v>
      </c>
      <c r="M33" s="806">
        <v>14080.4</v>
      </c>
      <c r="N33" s="806">
        <v>10558</v>
      </c>
      <c r="O33" s="806">
        <v>7328.1</v>
      </c>
      <c r="P33" s="800">
        <v>7844.6</v>
      </c>
      <c r="Q33" s="808">
        <f t="shared" si="1"/>
        <v>-107.0482116783341</v>
      </c>
      <c r="R33" s="579">
        <f t="shared" si="0"/>
        <v>-3229.8999999999996</v>
      </c>
      <c r="S33" s="579">
        <f t="shared" si="2"/>
        <v>7.0482116783340985</v>
      </c>
    </row>
    <row r="34" spans="1:19" ht="13.5" customHeight="1" x14ac:dyDescent="0.15">
      <c r="A34" s="580"/>
      <c r="B34" s="1347"/>
      <c r="C34" s="1355"/>
      <c r="D34" s="1359"/>
      <c r="E34" s="583" t="s">
        <v>199</v>
      </c>
      <c r="F34" s="798">
        <v>73866874</v>
      </c>
      <c r="G34" s="798">
        <v>97598487</v>
      </c>
      <c r="H34" s="798">
        <v>98170429</v>
      </c>
      <c r="I34" s="804">
        <v>103526169</v>
      </c>
      <c r="J34" s="581"/>
      <c r="K34" s="804">
        <v>83838143</v>
      </c>
      <c r="L34" s="804">
        <v>54188658</v>
      </c>
      <c r="M34" s="804">
        <v>49534228</v>
      </c>
      <c r="N34" s="804">
        <v>34177411</v>
      </c>
      <c r="O34" s="804">
        <v>21928679</v>
      </c>
      <c r="P34" s="798">
        <v>25701270</v>
      </c>
      <c r="Q34" s="810">
        <f t="shared" si="1"/>
        <v>-117.20391365115974</v>
      </c>
      <c r="R34" s="579">
        <f t="shared" si="0"/>
        <v>-12248732</v>
      </c>
      <c r="S34" s="579">
        <f t="shared" si="2"/>
        <v>17.203913651159738</v>
      </c>
    </row>
    <row r="35" spans="1:19" ht="13.5" customHeight="1" x14ac:dyDescent="0.15">
      <c r="A35" s="580" t="s">
        <v>320</v>
      </c>
      <c r="B35" s="1347"/>
      <c r="C35" s="1349" t="s">
        <v>11</v>
      </c>
      <c r="D35" s="1358"/>
      <c r="E35" s="582" t="s">
        <v>198</v>
      </c>
      <c r="F35" s="797">
        <v>0</v>
      </c>
      <c r="G35" s="797">
        <v>0</v>
      </c>
      <c r="H35" s="797">
        <v>0</v>
      </c>
      <c r="I35" s="803">
        <v>0</v>
      </c>
      <c r="J35" s="584"/>
      <c r="K35" s="803">
        <v>0</v>
      </c>
      <c r="L35" s="803">
        <v>0</v>
      </c>
      <c r="M35" s="803">
        <v>0</v>
      </c>
      <c r="N35" s="803">
        <v>0</v>
      </c>
      <c r="O35" s="803">
        <v>0</v>
      </c>
      <c r="P35" s="797">
        <v>0</v>
      </c>
      <c r="Q35" s="816">
        <f t="shared" si="1"/>
        <v>0</v>
      </c>
      <c r="R35" s="579">
        <f t="shared" si="0"/>
        <v>0</v>
      </c>
      <c r="S35" s="579">
        <f t="shared" si="2"/>
        <v>-100</v>
      </c>
    </row>
    <row r="36" spans="1:19" ht="13.5" customHeight="1" x14ac:dyDescent="0.15">
      <c r="A36" s="580"/>
      <c r="B36" s="1347"/>
      <c r="C36" s="1355"/>
      <c r="D36" s="1359"/>
      <c r="E36" s="583" t="s">
        <v>199</v>
      </c>
      <c r="F36" s="801">
        <v>0</v>
      </c>
      <c r="G36" s="801">
        <v>0</v>
      </c>
      <c r="H36" s="801">
        <v>0</v>
      </c>
      <c r="I36" s="807">
        <v>0</v>
      </c>
      <c r="J36" s="584"/>
      <c r="K36" s="807">
        <v>0</v>
      </c>
      <c r="L36" s="807">
        <v>0</v>
      </c>
      <c r="M36" s="807">
        <v>0</v>
      </c>
      <c r="N36" s="807">
        <v>0</v>
      </c>
      <c r="O36" s="807">
        <v>0</v>
      </c>
      <c r="P36" s="801">
        <v>0</v>
      </c>
      <c r="Q36" s="812">
        <f t="shared" si="1"/>
        <v>0</v>
      </c>
      <c r="R36" s="579">
        <f t="shared" si="0"/>
        <v>0</v>
      </c>
      <c r="S36" s="579">
        <f t="shared" si="2"/>
        <v>-100</v>
      </c>
    </row>
    <row r="37" spans="1:19" ht="13.5" customHeight="1" x14ac:dyDescent="0.15">
      <c r="A37" s="580"/>
      <c r="B37" s="1347"/>
      <c r="C37" s="1349" t="s">
        <v>14</v>
      </c>
      <c r="D37" s="1358"/>
      <c r="E37" s="582" t="s">
        <v>198</v>
      </c>
      <c r="F37" s="800">
        <f t="shared" ref="F37:I38" si="5">F33+F35</f>
        <v>32319.9</v>
      </c>
      <c r="G37" s="800">
        <f t="shared" si="5"/>
        <v>41069.1</v>
      </c>
      <c r="H37" s="800">
        <f t="shared" si="5"/>
        <v>37025.800000000003</v>
      </c>
      <c r="I37" s="806">
        <f t="shared" si="5"/>
        <v>33716</v>
      </c>
      <c r="J37" s="586"/>
      <c r="K37" s="806">
        <f t="shared" ref="K37:P38" si="6">K33+K35</f>
        <v>24663.7</v>
      </c>
      <c r="L37" s="806">
        <f t="shared" si="6"/>
        <v>15103.3</v>
      </c>
      <c r="M37" s="806">
        <f t="shared" si="6"/>
        <v>14080.4</v>
      </c>
      <c r="N37" s="806">
        <f t="shared" si="6"/>
        <v>10558</v>
      </c>
      <c r="O37" s="806">
        <f t="shared" si="6"/>
        <v>7328.1</v>
      </c>
      <c r="P37" s="800">
        <f t="shared" si="6"/>
        <v>7844.6</v>
      </c>
      <c r="Q37" s="808">
        <f t="shared" si="1"/>
        <v>-107.0482116783341</v>
      </c>
      <c r="R37" s="579">
        <f t="shared" si="0"/>
        <v>-3229.8999999999996</v>
      </c>
      <c r="S37" s="579">
        <f t="shared" si="2"/>
        <v>7.0482116783340985</v>
      </c>
    </row>
    <row r="38" spans="1:19" ht="13.5" customHeight="1" x14ac:dyDescent="0.15">
      <c r="A38" s="580"/>
      <c r="B38" s="1348"/>
      <c r="C38" s="1355"/>
      <c r="D38" s="1359"/>
      <c r="E38" s="583" t="s">
        <v>199</v>
      </c>
      <c r="F38" s="798">
        <f t="shared" si="5"/>
        <v>73866874</v>
      </c>
      <c r="G38" s="798">
        <f t="shared" si="5"/>
        <v>97598487</v>
      </c>
      <c r="H38" s="798">
        <f t="shared" si="5"/>
        <v>98170429</v>
      </c>
      <c r="I38" s="804">
        <f t="shared" si="5"/>
        <v>103526169</v>
      </c>
      <c r="J38" s="581"/>
      <c r="K38" s="804">
        <f t="shared" si="6"/>
        <v>83838143</v>
      </c>
      <c r="L38" s="804">
        <f t="shared" si="6"/>
        <v>54188658</v>
      </c>
      <c r="M38" s="804">
        <f t="shared" si="6"/>
        <v>49534228</v>
      </c>
      <c r="N38" s="804">
        <f t="shared" si="6"/>
        <v>34177411</v>
      </c>
      <c r="O38" s="804">
        <f t="shared" si="6"/>
        <v>21928679</v>
      </c>
      <c r="P38" s="798">
        <f t="shared" si="6"/>
        <v>25701270</v>
      </c>
      <c r="Q38" s="810">
        <f t="shared" si="1"/>
        <v>-117.20391365115974</v>
      </c>
      <c r="R38" s="579">
        <f t="shared" si="0"/>
        <v>-12248732</v>
      </c>
      <c r="S38" s="579">
        <f t="shared" si="2"/>
        <v>17.203913651159738</v>
      </c>
    </row>
    <row r="39" spans="1:19" ht="13.5" customHeight="1" x14ac:dyDescent="0.15">
      <c r="A39" s="580"/>
      <c r="B39" s="1288" t="s">
        <v>14</v>
      </c>
      <c r="C39" s="1349" t="s">
        <v>42</v>
      </c>
      <c r="D39" s="1351"/>
      <c r="E39" s="439" t="s">
        <v>198</v>
      </c>
      <c r="F39" s="800">
        <f t="shared" ref="F39:I40" si="7">F21+F33</f>
        <v>8829118.9000000004</v>
      </c>
      <c r="G39" s="800">
        <f t="shared" si="7"/>
        <v>10021999.9</v>
      </c>
      <c r="H39" s="800">
        <f t="shared" si="7"/>
        <v>9752437.6999999993</v>
      </c>
      <c r="I39" s="806">
        <f t="shared" si="7"/>
        <v>9872808.4000000004</v>
      </c>
      <c r="J39" s="578"/>
      <c r="K39" s="806">
        <f t="shared" ref="K39:P40" si="8">K21+K33</f>
        <v>9243866.5</v>
      </c>
      <c r="L39" s="806">
        <f t="shared" si="8"/>
        <v>9771889.5</v>
      </c>
      <c r="M39" s="806">
        <f t="shared" si="8"/>
        <v>10358013.000000002</v>
      </c>
      <c r="N39" s="806">
        <f t="shared" si="8"/>
        <v>10352591.9</v>
      </c>
      <c r="O39" s="806">
        <f t="shared" si="8"/>
        <v>11473891.1</v>
      </c>
      <c r="P39" s="800">
        <f t="shared" si="8"/>
        <v>12459430.5</v>
      </c>
      <c r="Q39" s="808">
        <f t="shared" si="1"/>
        <v>-108.58940869675851</v>
      </c>
      <c r="R39" s="579">
        <f t="shared" si="0"/>
        <v>1121299.1999999993</v>
      </c>
      <c r="S39" s="579">
        <f t="shared" si="2"/>
        <v>8.589408696758511</v>
      </c>
    </row>
    <row r="40" spans="1:19" ht="13.5" customHeight="1" x14ac:dyDescent="0.15">
      <c r="A40" s="580"/>
      <c r="B40" s="1289"/>
      <c r="C40" s="1355"/>
      <c r="D40" s="1357"/>
      <c r="E40" s="583" t="s">
        <v>199</v>
      </c>
      <c r="F40" s="798">
        <f t="shared" si="7"/>
        <v>11232064197</v>
      </c>
      <c r="G40" s="798">
        <f t="shared" si="7"/>
        <v>14217203743</v>
      </c>
      <c r="H40" s="798">
        <f t="shared" si="7"/>
        <v>15205474800</v>
      </c>
      <c r="I40" s="804">
        <f t="shared" si="7"/>
        <v>18773165642</v>
      </c>
      <c r="J40" s="581"/>
      <c r="K40" s="804">
        <f t="shared" si="8"/>
        <v>18640616889</v>
      </c>
      <c r="L40" s="804">
        <f t="shared" si="8"/>
        <v>18002070647</v>
      </c>
      <c r="M40" s="804">
        <f t="shared" si="8"/>
        <v>19464521598</v>
      </c>
      <c r="N40" s="804">
        <f t="shared" si="8"/>
        <v>18595440051</v>
      </c>
      <c r="O40" s="804">
        <f t="shared" si="8"/>
        <v>20765073149</v>
      </c>
      <c r="P40" s="798">
        <f t="shared" si="8"/>
        <v>24680058975</v>
      </c>
      <c r="Q40" s="810">
        <f t="shared" si="1"/>
        <v>-118.85370592199689</v>
      </c>
      <c r="R40" s="579">
        <f t="shared" si="0"/>
        <v>2169633098</v>
      </c>
      <c r="S40" s="579">
        <f t="shared" si="2"/>
        <v>18.853705921996891</v>
      </c>
    </row>
    <row r="41" spans="1:19" ht="13.5" customHeight="1" x14ac:dyDescent="0.15">
      <c r="A41" s="580"/>
      <c r="B41" s="1289"/>
      <c r="C41" s="1349" t="s">
        <v>11</v>
      </c>
      <c r="D41" s="1351"/>
      <c r="E41" s="439" t="s">
        <v>198</v>
      </c>
      <c r="F41" s="797">
        <f t="shared" ref="F41:I42" si="9">F25+F35</f>
        <v>10160474.9</v>
      </c>
      <c r="G41" s="797">
        <f t="shared" si="9"/>
        <v>10455593.1</v>
      </c>
      <c r="H41" s="797">
        <f t="shared" si="9"/>
        <v>10032710.5</v>
      </c>
      <c r="I41" s="803">
        <f t="shared" si="9"/>
        <v>10490660</v>
      </c>
      <c r="J41" s="578"/>
      <c r="K41" s="803">
        <f t="shared" ref="K41:P42" si="10">K25+K35</f>
        <v>10208390.6</v>
      </c>
      <c r="L41" s="803">
        <f t="shared" si="10"/>
        <v>10151054.5</v>
      </c>
      <c r="M41" s="803">
        <f t="shared" si="10"/>
        <v>9546545.6999999993</v>
      </c>
      <c r="N41" s="803">
        <f t="shared" si="10"/>
        <v>9968427.9000000004</v>
      </c>
      <c r="O41" s="803">
        <f t="shared" si="10"/>
        <v>9657195.9000000004</v>
      </c>
      <c r="P41" s="797">
        <f t="shared" si="10"/>
        <v>9488492.5</v>
      </c>
      <c r="Q41" s="815">
        <f t="shared" si="1"/>
        <v>-98.253080896909211</v>
      </c>
      <c r="R41" s="579">
        <f t="shared" si="0"/>
        <v>-311232</v>
      </c>
      <c r="S41" s="579">
        <f t="shared" si="2"/>
        <v>-1.7469191030907893</v>
      </c>
    </row>
    <row r="42" spans="1:19" ht="13.5" customHeight="1" x14ac:dyDescent="0.15">
      <c r="A42" s="580"/>
      <c r="B42" s="1289"/>
      <c r="C42" s="1355"/>
      <c r="D42" s="1357"/>
      <c r="E42" s="583" t="s">
        <v>199</v>
      </c>
      <c r="F42" s="801">
        <f t="shared" si="9"/>
        <v>4226953011</v>
      </c>
      <c r="G42" s="801">
        <f t="shared" si="9"/>
        <v>4961187713</v>
      </c>
      <c r="H42" s="801">
        <f t="shared" si="9"/>
        <v>5554802987</v>
      </c>
      <c r="I42" s="807">
        <f t="shared" si="9"/>
        <v>5372464034</v>
      </c>
      <c r="J42" s="581"/>
      <c r="K42" s="807">
        <f t="shared" si="10"/>
        <v>5068570294</v>
      </c>
      <c r="L42" s="807">
        <f t="shared" si="10"/>
        <v>5373951294</v>
      </c>
      <c r="M42" s="807">
        <f t="shared" si="10"/>
        <v>4586759908</v>
      </c>
      <c r="N42" s="807">
        <f t="shared" si="10"/>
        <v>4811415014</v>
      </c>
      <c r="O42" s="807">
        <f t="shared" si="10"/>
        <v>5089077902</v>
      </c>
      <c r="P42" s="801">
        <f t="shared" si="10"/>
        <v>4703976004</v>
      </c>
      <c r="Q42" s="817">
        <f t="shared" si="1"/>
        <v>-92.432776518342237</v>
      </c>
      <c r="R42" s="579">
        <f t="shared" si="0"/>
        <v>277662888</v>
      </c>
      <c r="S42" s="579">
        <f t="shared" si="2"/>
        <v>-7.5672234816577628</v>
      </c>
    </row>
    <row r="43" spans="1:19" ht="13.5" customHeight="1" x14ac:dyDescent="0.15">
      <c r="A43" s="580"/>
      <c r="B43" s="1289"/>
      <c r="C43" s="1349" t="s">
        <v>322</v>
      </c>
      <c r="D43" s="1351"/>
      <c r="E43" s="439" t="s">
        <v>198</v>
      </c>
      <c r="F43" s="800">
        <f t="shared" ref="F43:I44" si="11">F28+F31</f>
        <v>4280.3999999999996</v>
      </c>
      <c r="G43" s="800">
        <f t="shared" si="11"/>
        <v>2408.9</v>
      </c>
      <c r="H43" s="800">
        <f t="shared" si="11"/>
        <v>5590.4</v>
      </c>
      <c r="I43" s="806">
        <f t="shared" si="11"/>
        <v>4208.6000000000004</v>
      </c>
      <c r="J43" s="578"/>
      <c r="K43" s="806">
        <f t="shared" ref="K43:P44" si="12">K28+K31</f>
        <v>2992.6</v>
      </c>
      <c r="L43" s="806">
        <f t="shared" si="12"/>
        <v>1736.7</v>
      </c>
      <c r="M43" s="806">
        <f t="shared" si="12"/>
        <v>2858.4</v>
      </c>
      <c r="N43" s="806">
        <f t="shared" si="12"/>
        <v>1512.2</v>
      </c>
      <c r="O43" s="806">
        <f t="shared" si="12"/>
        <v>1993.8</v>
      </c>
      <c r="P43" s="800">
        <f t="shared" si="12"/>
        <v>1171.2</v>
      </c>
      <c r="Q43" s="808">
        <f t="shared" si="1"/>
        <v>-58.742100511585917</v>
      </c>
      <c r="R43" s="579">
        <f t="shared" si="0"/>
        <v>481.59999999999991</v>
      </c>
      <c r="S43" s="579">
        <f t="shared" si="2"/>
        <v>-41.257899488414083</v>
      </c>
    </row>
    <row r="44" spans="1:19" ht="13.5" customHeight="1" x14ac:dyDescent="0.15">
      <c r="A44" s="580"/>
      <c r="B44" s="1371"/>
      <c r="C44" s="1355"/>
      <c r="D44" s="1357"/>
      <c r="E44" s="583" t="s">
        <v>199</v>
      </c>
      <c r="F44" s="798">
        <f t="shared" si="11"/>
        <v>1058117</v>
      </c>
      <c r="G44" s="798">
        <f t="shared" si="11"/>
        <v>1126269</v>
      </c>
      <c r="H44" s="798">
        <f t="shared" si="11"/>
        <v>3291368</v>
      </c>
      <c r="I44" s="804">
        <f t="shared" si="11"/>
        <v>2762592</v>
      </c>
      <c r="J44" s="581"/>
      <c r="K44" s="804">
        <f t="shared" si="12"/>
        <v>1262781</v>
      </c>
      <c r="L44" s="804">
        <f t="shared" si="12"/>
        <v>605959</v>
      </c>
      <c r="M44" s="804">
        <f t="shared" si="12"/>
        <v>1748117</v>
      </c>
      <c r="N44" s="804">
        <f t="shared" si="12"/>
        <v>680609</v>
      </c>
      <c r="O44" s="804">
        <f t="shared" si="12"/>
        <v>1003165</v>
      </c>
      <c r="P44" s="798">
        <f t="shared" si="12"/>
        <v>487760</v>
      </c>
      <c r="Q44" s="810">
        <f t="shared" si="1"/>
        <v>-48.622111018626043</v>
      </c>
      <c r="R44" s="579">
        <f t="shared" si="0"/>
        <v>322556</v>
      </c>
      <c r="S44" s="579">
        <f t="shared" si="2"/>
        <v>-51.377888981373957</v>
      </c>
    </row>
    <row r="45" spans="1:19" ht="13.5" customHeight="1" x14ac:dyDescent="0.15">
      <c r="A45" s="580"/>
      <c r="B45" s="1349" t="s">
        <v>219</v>
      </c>
      <c r="C45" s="1350"/>
      <c r="D45" s="1351"/>
      <c r="E45" s="439" t="s">
        <v>198</v>
      </c>
      <c r="F45" s="800">
        <f t="shared" ref="F45:I46" si="13">F39+F41+F43</f>
        <v>18993874.199999999</v>
      </c>
      <c r="G45" s="800">
        <f t="shared" si="13"/>
        <v>20480001.899999999</v>
      </c>
      <c r="H45" s="800">
        <f t="shared" si="13"/>
        <v>19790738.599999998</v>
      </c>
      <c r="I45" s="806">
        <f t="shared" si="13"/>
        <v>20367677</v>
      </c>
      <c r="J45" s="578"/>
      <c r="K45" s="806">
        <f t="shared" ref="K45:P46" si="14">K39+K41+K43</f>
        <v>19455249.700000003</v>
      </c>
      <c r="L45" s="806">
        <f t="shared" si="14"/>
        <v>19924680.699999999</v>
      </c>
      <c r="M45" s="806">
        <f t="shared" si="14"/>
        <v>19907417.100000001</v>
      </c>
      <c r="N45" s="806">
        <f t="shared" si="14"/>
        <v>20322532</v>
      </c>
      <c r="O45" s="806">
        <f t="shared" si="14"/>
        <v>21133080.800000001</v>
      </c>
      <c r="P45" s="800">
        <f t="shared" si="14"/>
        <v>21949094.199999999</v>
      </c>
      <c r="Q45" s="808">
        <f t="shared" si="1"/>
        <v>-103.8613082859173</v>
      </c>
      <c r="R45" s="579">
        <f t="shared" si="0"/>
        <v>810548.80000000075</v>
      </c>
      <c r="S45" s="579">
        <f t="shared" si="2"/>
        <v>3.8613082859173034</v>
      </c>
    </row>
    <row r="46" spans="1:19" ht="13.5" customHeight="1" x14ac:dyDescent="0.15">
      <c r="A46" s="580"/>
      <c r="B46" s="1355"/>
      <c r="C46" s="1356"/>
      <c r="D46" s="1357"/>
      <c r="E46" s="583" t="s">
        <v>199</v>
      </c>
      <c r="F46" s="798">
        <f t="shared" si="13"/>
        <v>15460075325</v>
      </c>
      <c r="G46" s="798">
        <f t="shared" si="13"/>
        <v>19179517725</v>
      </c>
      <c r="H46" s="798">
        <f t="shared" si="13"/>
        <v>20763569155</v>
      </c>
      <c r="I46" s="804">
        <f t="shared" si="13"/>
        <v>24148392268</v>
      </c>
      <c r="J46" s="581"/>
      <c r="K46" s="804">
        <f t="shared" si="14"/>
        <v>23710449964</v>
      </c>
      <c r="L46" s="804">
        <f t="shared" si="14"/>
        <v>23376627900</v>
      </c>
      <c r="M46" s="804">
        <f t="shared" si="14"/>
        <v>24053029623</v>
      </c>
      <c r="N46" s="804">
        <f t="shared" si="14"/>
        <v>23407535674</v>
      </c>
      <c r="O46" s="804">
        <f t="shared" si="14"/>
        <v>25855154216</v>
      </c>
      <c r="P46" s="798">
        <f t="shared" si="14"/>
        <v>29384522739</v>
      </c>
      <c r="Q46" s="810">
        <f t="shared" si="1"/>
        <v>-113.65054137180861</v>
      </c>
      <c r="R46" s="579">
        <f t="shared" si="0"/>
        <v>2447618542</v>
      </c>
      <c r="S46" s="579">
        <f t="shared" si="2"/>
        <v>13.650541371808615</v>
      </c>
    </row>
    <row r="47" spans="1:19" ht="13.5" customHeight="1" x14ac:dyDescent="0.15">
      <c r="A47" s="1365" t="s">
        <v>15</v>
      </c>
      <c r="B47" s="1366"/>
      <c r="C47" s="1372" t="s">
        <v>42</v>
      </c>
      <c r="D47" s="1288" t="s">
        <v>204</v>
      </c>
      <c r="E47" s="582" t="s">
        <v>463</v>
      </c>
      <c r="F47" s="796">
        <v>0</v>
      </c>
      <c r="G47" s="796">
        <v>0</v>
      </c>
      <c r="H47" s="796">
        <v>0</v>
      </c>
      <c r="I47" s="802">
        <v>0</v>
      </c>
      <c r="J47" s="584"/>
      <c r="K47" s="802">
        <v>0</v>
      </c>
      <c r="L47" s="802">
        <v>0</v>
      </c>
      <c r="M47" s="802">
        <v>0</v>
      </c>
      <c r="N47" s="802">
        <v>0</v>
      </c>
      <c r="O47" s="802">
        <v>0</v>
      </c>
      <c r="P47" s="796">
        <v>0</v>
      </c>
      <c r="Q47" s="816">
        <f t="shared" si="1"/>
        <v>0</v>
      </c>
      <c r="R47" s="579">
        <f>O47-N47</f>
        <v>0</v>
      </c>
      <c r="S47" s="579">
        <f t="shared" si="2"/>
        <v>-100</v>
      </c>
    </row>
    <row r="48" spans="1:19" ht="13.5" customHeight="1" x14ac:dyDescent="0.15">
      <c r="A48" s="1367"/>
      <c r="B48" s="1368"/>
      <c r="C48" s="1373"/>
      <c r="D48" s="1347"/>
      <c r="E48" s="439" t="s">
        <v>464</v>
      </c>
      <c r="F48" s="797">
        <v>0</v>
      </c>
      <c r="G48" s="797">
        <v>0</v>
      </c>
      <c r="H48" s="797">
        <v>0</v>
      </c>
      <c r="I48" s="803">
        <v>0</v>
      </c>
      <c r="J48" s="584"/>
      <c r="K48" s="803">
        <v>0</v>
      </c>
      <c r="L48" s="803">
        <v>0</v>
      </c>
      <c r="M48" s="803">
        <v>0</v>
      </c>
      <c r="N48" s="803">
        <v>0</v>
      </c>
      <c r="O48" s="803">
        <v>0</v>
      </c>
      <c r="P48" s="797">
        <v>0</v>
      </c>
      <c r="Q48" s="813">
        <f t="shared" si="1"/>
        <v>0</v>
      </c>
      <c r="R48" s="579">
        <f t="shared" si="0"/>
        <v>0</v>
      </c>
      <c r="S48" s="579">
        <f t="shared" si="2"/>
        <v>-100</v>
      </c>
    </row>
    <row r="49" spans="1:19" ht="13.5" customHeight="1" x14ac:dyDescent="0.15">
      <c r="A49" s="1367"/>
      <c r="B49" s="1368"/>
      <c r="C49" s="1373"/>
      <c r="D49" s="1348"/>
      <c r="E49" s="583" t="s">
        <v>199</v>
      </c>
      <c r="F49" s="798">
        <v>0</v>
      </c>
      <c r="G49" s="798">
        <v>0</v>
      </c>
      <c r="H49" s="798">
        <v>0</v>
      </c>
      <c r="I49" s="804">
        <v>0</v>
      </c>
      <c r="J49" s="584"/>
      <c r="K49" s="804">
        <v>0</v>
      </c>
      <c r="L49" s="804">
        <v>0</v>
      </c>
      <c r="M49" s="804">
        <v>0</v>
      </c>
      <c r="N49" s="804">
        <v>0</v>
      </c>
      <c r="O49" s="804">
        <v>0</v>
      </c>
      <c r="P49" s="798">
        <v>0</v>
      </c>
      <c r="Q49" s="814">
        <f t="shared" si="1"/>
        <v>0</v>
      </c>
      <c r="R49" s="579">
        <f t="shared" si="0"/>
        <v>0</v>
      </c>
      <c r="S49" s="579">
        <f t="shared" si="2"/>
        <v>-100</v>
      </c>
    </row>
    <row r="50" spans="1:19" ht="13.5" customHeight="1" x14ac:dyDescent="0.15">
      <c r="A50" s="1367"/>
      <c r="B50" s="1368"/>
      <c r="C50" s="1373"/>
      <c r="D50" s="1288" t="s">
        <v>205</v>
      </c>
      <c r="E50" s="582" t="s">
        <v>464</v>
      </c>
      <c r="F50" s="800">
        <v>0</v>
      </c>
      <c r="G50" s="800">
        <v>0</v>
      </c>
      <c r="H50" s="800">
        <v>0</v>
      </c>
      <c r="I50" s="806">
        <v>0</v>
      </c>
      <c r="J50" s="584"/>
      <c r="K50" s="806">
        <v>0</v>
      </c>
      <c r="L50" s="806">
        <v>0</v>
      </c>
      <c r="M50" s="806">
        <v>0</v>
      </c>
      <c r="N50" s="806">
        <v>0</v>
      </c>
      <c r="O50" s="806">
        <v>0</v>
      </c>
      <c r="P50" s="800">
        <v>0</v>
      </c>
      <c r="Q50" s="816">
        <f t="shared" si="1"/>
        <v>0</v>
      </c>
      <c r="R50" s="579">
        <f t="shared" si="0"/>
        <v>0</v>
      </c>
      <c r="S50" s="579">
        <f t="shared" si="2"/>
        <v>-100</v>
      </c>
    </row>
    <row r="51" spans="1:19" ht="13.5" customHeight="1" x14ac:dyDescent="0.15">
      <c r="A51" s="1367"/>
      <c r="B51" s="1368"/>
      <c r="C51" s="1373"/>
      <c r="D51" s="1348"/>
      <c r="E51" s="583" t="s">
        <v>199</v>
      </c>
      <c r="F51" s="798">
        <v>0</v>
      </c>
      <c r="G51" s="798">
        <v>0</v>
      </c>
      <c r="H51" s="798">
        <v>0</v>
      </c>
      <c r="I51" s="804">
        <v>0</v>
      </c>
      <c r="J51" s="584"/>
      <c r="K51" s="804">
        <v>0</v>
      </c>
      <c r="L51" s="804">
        <v>0</v>
      </c>
      <c r="M51" s="804">
        <v>0</v>
      </c>
      <c r="N51" s="804">
        <v>0</v>
      </c>
      <c r="O51" s="804">
        <v>0</v>
      </c>
      <c r="P51" s="798">
        <v>0</v>
      </c>
      <c r="Q51" s="812">
        <f t="shared" si="1"/>
        <v>0</v>
      </c>
      <c r="R51" s="579">
        <f t="shared" si="0"/>
        <v>0</v>
      </c>
      <c r="S51" s="579">
        <f t="shared" si="2"/>
        <v>-100</v>
      </c>
    </row>
    <row r="52" spans="1:19" ht="13.5" customHeight="1" x14ac:dyDescent="0.15">
      <c r="A52" s="1367"/>
      <c r="B52" s="1368"/>
      <c r="C52" s="1373"/>
      <c r="D52" s="1288" t="s">
        <v>14</v>
      </c>
      <c r="E52" s="582" t="s">
        <v>464</v>
      </c>
      <c r="F52" s="800">
        <f t="shared" ref="F52:I53" si="15">F48+F50</f>
        <v>0</v>
      </c>
      <c r="G52" s="800">
        <f t="shared" si="15"/>
        <v>0</v>
      </c>
      <c r="H52" s="800">
        <f t="shared" si="15"/>
        <v>0</v>
      </c>
      <c r="I52" s="806">
        <f t="shared" si="15"/>
        <v>0</v>
      </c>
      <c r="J52" s="584"/>
      <c r="K52" s="806">
        <f t="shared" ref="K52:P53" si="16">K48+K50</f>
        <v>0</v>
      </c>
      <c r="L52" s="806">
        <f t="shared" si="16"/>
        <v>0</v>
      </c>
      <c r="M52" s="806">
        <f t="shared" si="16"/>
        <v>0</v>
      </c>
      <c r="N52" s="806">
        <f t="shared" si="16"/>
        <v>0</v>
      </c>
      <c r="O52" s="806">
        <f t="shared" si="16"/>
        <v>0</v>
      </c>
      <c r="P52" s="800">
        <f t="shared" si="16"/>
        <v>0</v>
      </c>
      <c r="Q52" s="816">
        <f t="shared" si="1"/>
        <v>0</v>
      </c>
      <c r="R52" s="579">
        <f t="shared" si="0"/>
        <v>0</v>
      </c>
      <c r="S52" s="579">
        <f t="shared" si="2"/>
        <v>-100</v>
      </c>
    </row>
    <row r="53" spans="1:19" ht="13.5" customHeight="1" x14ac:dyDescent="0.15">
      <c r="A53" s="1367"/>
      <c r="B53" s="1368"/>
      <c r="C53" s="1374"/>
      <c r="D53" s="1348"/>
      <c r="E53" s="583" t="s">
        <v>199</v>
      </c>
      <c r="F53" s="798">
        <f t="shared" si="15"/>
        <v>0</v>
      </c>
      <c r="G53" s="798">
        <f t="shared" si="15"/>
        <v>0</v>
      </c>
      <c r="H53" s="798">
        <f t="shared" si="15"/>
        <v>0</v>
      </c>
      <c r="I53" s="804">
        <f t="shared" si="15"/>
        <v>0</v>
      </c>
      <c r="J53" s="584"/>
      <c r="K53" s="804">
        <f t="shared" si="16"/>
        <v>0</v>
      </c>
      <c r="L53" s="804">
        <f t="shared" si="16"/>
        <v>0</v>
      </c>
      <c r="M53" s="804">
        <f t="shared" si="16"/>
        <v>0</v>
      </c>
      <c r="N53" s="804">
        <f t="shared" si="16"/>
        <v>0</v>
      </c>
      <c r="O53" s="804">
        <f t="shared" si="16"/>
        <v>0</v>
      </c>
      <c r="P53" s="798">
        <f t="shared" si="16"/>
        <v>0</v>
      </c>
      <c r="Q53" s="812">
        <f t="shared" si="1"/>
        <v>0</v>
      </c>
      <c r="R53" s="579">
        <f t="shared" si="0"/>
        <v>0</v>
      </c>
      <c r="S53" s="579">
        <f t="shared" si="2"/>
        <v>-100</v>
      </c>
    </row>
    <row r="54" spans="1:19" ht="13.5" customHeight="1" x14ac:dyDescent="0.15">
      <c r="A54" s="1367"/>
      <c r="B54" s="1368"/>
      <c r="C54" s="1349" t="s">
        <v>11</v>
      </c>
      <c r="D54" s="1288" t="s">
        <v>205</v>
      </c>
      <c r="E54" s="1252" t="s">
        <v>464</v>
      </c>
      <c r="F54" s="800">
        <v>0</v>
      </c>
      <c r="G54" s="800">
        <v>0</v>
      </c>
      <c r="H54" s="800">
        <v>0</v>
      </c>
      <c r="I54" s="806">
        <v>0</v>
      </c>
      <c r="J54" s="584"/>
      <c r="K54" s="806">
        <v>0</v>
      </c>
      <c r="L54" s="806">
        <v>0</v>
      </c>
      <c r="M54" s="806">
        <v>0</v>
      </c>
      <c r="N54" s="806">
        <v>0</v>
      </c>
      <c r="O54" s="806">
        <v>0</v>
      </c>
      <c r="P54" s="800">
        <v>0</v>
      </c>
      <c r="Q54" s="816">
        <f>IF(O54 = 0, 0, -(P54/O54*100))</f>
        <v>0</v>
      </c>
      <c r="R54" s="579">
        <f t="shared" si="0"/>
        <v>0</v>
      </c>
      <c r="S54" s="579">
        <f t="shared" si="2"/>
        <v>-100</v>
      </c>
    </row>
    <row r="55" spans="1:19" ht="13.5" customHeight="1" x14ac:dyDescent="0.15">
      <c r="A55" s="1367"/>
      <c r="B55" s="1368"/>
      <c r="C55" s="1363"/>
      <c r="D55" s="1348"/>
      <c r="E55" s="583" t="s">
        <v>199</v>
      </c>
      <c r="F55" s="798">
        <v>0</v>
      </c>
      <c r="G55" s="798">
        <v>0</v>
      </c>
      <c r="H55" s="798">
        <v>0</v>
      </c>
      <c r="I55" s="804">
        <v>0</v>
      </c>
      <c r="J55" s="584"/>
      <c r="K55" s="804">
        <v>0</v>
      </c>
      <c r="L55" s="804">
        <v>0</v>
      </c>
      <c r="M55" s="804">
        <v>0</v>
      </c>
      <c r="N55" s="804">
        <v>0</v>
      </c>
      <c r="O55" s="804">
        <v>0</v>
      </c>
      <c r="P55" s="798">
        <v>0</v>
      </c>
      <c r="Q55" s="812">
        <f t="shared" si="1"/>
        <v>0</v>
      </c>
      <c r="R55" s="579">
        <f t="shared" si="0"/>
        <v>0</v>
      </c>
      <c r="S55" s="579">
        <f t="shared" si="2"/>
        <v>-100</v>
      </c>
    </row>
    <row r="56" spans="1:19" ht="13.5" customHeight="1" x14ac:dyDescent="0.15">
      <c r="A56" s="1367"/>
      <c r="B56" s="1368"/>
      <c r="C56" s="1349" t="s">
        <v>195</v>
      </c>
      <c r="D56" s="1288" t="s">
        <v>205</v>
      </c>
      <c r="E56" s="582" t="s">
        <v>464</v>
      </c>
      <c r="F56" s="800">
        <v>0</v>
      </c>
      <c r="G56" s="800">
        <v>0</v>
      </c>
      <c r="H56" s="800">
        <v>0</v>
      </c>
      <c r="I56" s="806">
        <v>0</v>
      </c>
      <c r="J56" s="584"/>
      <c r="K56" s="806">
        <v>0</v>
      </c>
      <c r="L56" s="806">
        <v>0</v>
      </c>
      <c r="M56" s="806">
        <v>0</v>
      </c>
      <c r="N56" s="806">
        <v>0</v>
      </c>
      <c r="O56" s="806">
        <v>0</v>
      </c>
      <c r="P56" s="800">
        <v>0</v>
      </c>
      <c r="Q56" s="816">
        <f t="shared" si="1"/>
        <v>0</v>
      </c>
      <c r="R56" s="579">
        <f t="shared" si="0"/>
        <v>0</v>
      </c>
      <c r="S56" s="579">
        <f t="shared" si="2"/>
        <v>-100</v>
      </c>
    </row>
    <row r="57" spans="1:19" ht="13.5" customHeight="1" x14ac:dyDescent="0.15">
      <c r="A57" s="1367"/>
      <c r="B57" s="1368"/>
      <c r="C57" s="1363"/>
      <c r="D57" s="1348"/>
      <c r="E57" s="583" t="s">
        <v>199</v>
      </c>
      <c r="F57" s="798">
        <v>0</v>
      </c>
      <c r="G57" s="798">
        <v>0</v>
      </c>
      <c r="H57" s="798">
        <v>0</v>
      </c>
      <c r="I57" s="804">
        <v>0</v>
      </c>
      <c r="J57" s="584"/>
      <c r="K57" s="804">
        <v>0</v>
      </c>
      <c r="L57" s="804">
        <v>0</v>
      </c>
      <c r="M57" s="804">
        <v>0</v>
      </c>
      <c r="N57" s="804">
        <v>0</v>
      </c>
      <c r="O57" s="804">
        <v>0</v>
      </c>
      <c r="P57" s="798">
        <v>0</v>
      </c>
      <c r="Q57" s="812">
        <f t="shared" si="1"/>
        <v>0</v>
      </c>
      <c r="R57" s="579">
        <f t="shared" si="0"/>
        <v>0</v>
      </c>
      <c r="S57" s="579">
        <f t="shared" si="2"/>
        <v>-100</v>
      </c>
    </row>
    <row r="58" spans="1:19" ht="13.5" customHeight="1" x14ac:dyDescent="0.15">
      <c r="A58" s="1367"/>
      <c r="B58" s="1368"/>
      <c r="C58" s="1349" t="s">
        <v>219</v>
      </c>
      <c r="D58" s="1358"/>
      <c r="E58" s="582" t="s">
        <v>198</v>
      </c>
      <c r="F58" s="800">
        <f t="shared" ref="F58:I59" si="17">F52+F54+F56</f>
        <v>0</v>
      </c>
      <c r="G58" s="800">
        <f t="shared" si="17"/>
        <v>0</v>
      </c>
      <c r="H58" s="800">
        <f t="shared" si="17"/>
        <v>0</v>
      </c>
      <c r="I58" s="806">
        <f t="shared" si="17"/>
        <v>0</v>
      </c>
      <c r="J58" s="584"/>
      <c r="K58" s="806">
        <f t="shared" ref="K58:P59" si="18">K52+K54+K56</f>
        <v>0</v>
      </c>
      <c r="L58" s="806">
        <f t="shared" si="18"/>
        <v>0</v>
      </c>
      <c r="M58" s="806">
        <f t="shared" si="18"/>
        <v>0</v>
      </c>
      <c r="N58" s="806">
        <f t="shared" si="18"/>
        <v>0</v>
      </c>
      <c r="O58" s="806">
        <f t="shared" si="18"/>
        <v>0</v>
      </c>
      <c r="P58" s="800">
        <f t="shared" si="18"/>
        <v>0</v>
      </c>
      <c r="Q58" s="816">
        <f t="shared" si="1"/>
        <v>0</v>
      </c>
      <c r="R58" s="579">
        <f t="shared" si="0"/>
        <v>0</v>
      </c>
      <c r="S58" s="579">
        <f t="shared" si="2"/>
        <v>-100</v>
      </c>
    </row>
    <row r="59" spans="1:19" ht="13.5" customHeight="1" x14ac:dyDescent="0.15">
      <c r="A59" s="1369"/>
      <c r="B59" s="1370"/>
      <c r="C59" s="1363"/>
      <c r="D59" s="1359"/>
      <c r="E59" s="583" t="s">
        <v>199</v>
      </c>
      <c r="F59" s="798">
        <f t="shared" si="17"/>
        <v>0</v>
      </c>
      <c r="G59" s="798">
        <f t="shared" si="17"/>
        <v>0</v>
      </c>
      <c r="H59" s="798">
        <f t="shared" si="17"/>
        <v>0</v>
      </c>
      <c r="I59" s="804">
        <f t="shared" si="17"/>
        <v>0</v>
      </c>
      <c r="J59" s="584"/>
      <c r="K59" s="804">
        <f t="shared" si="18"/>
        <v>0</v>
      </c>
      <c r="L59" s="804">
        <f t="shared" si="18"/>
        <v>0</v>
      </c>
      <c r="M59" s="804">
        <f t="shared" si="18"/>
        <v>0</v>
      </c>
      <c r="N59" s="804">
        <f t="shared" si="18"/>
        <v>0</v>
      </c>
      <c r="O59" s="804">
        <f t="shared" si="18"/>
        <v>0</v>
      </c>
      <c r="P59" s="798">
        <f t="shared" si="18"/>
        <v>0</v>
      </c>
      <c r="Q59" s="818">
        <f t="shared" si="1"/>
        <v>0</v>
      </c>
      <c r="R59" s="579">
        <f t="shared" si="0"/>
        <v>0</v>
      </c>
      <c r="S59" s="579">
        <f t="shared" si="2"/>
        <v>-100</v>
      </c>
    </row>
    <row r="60" spans="1:19" ht="13.5" customHeight="1" x14ac:dyDescent="0.15">
      <c r="A60" s="1349" t="s">
        <v>16</v>
      </c>
      <c r="B60" s="1350"/>
      <c r="C60" s="1350"/>
      <c r="D60" s="1351"/>
      <c r="E60" s="1252" t="s">
        <v>198</v>
      </c>
      <c r="F60" s="800">
        <v>2878240.7</v>
      </c>
      <c r="G60" s="800">
        <v>3127176.8</v>
      </c>
      <c r="H60" s="800">
        <v>3165019.2</v>
      </c>
      <c r="I60" s="806">
        <v>3186127.8</v>
      </c>
      <c r="J60" s="578"/>
      <c r="K60" s="806">
        <v>3042671</v>
      </c>
      <c r="L60" s="806">
        <v>3144344.4</v>
      </c>
      <c r="M60" s="806">
        <v>3256554.1</v>
      </c>
      <c r="N60" s="806">
        <v>3045280.4</v>
      </c>
      <c r="O60" s="806">
        <v>3111462.8</v>
      </c>
      <c r="P60" s="800">
        <v>3194514.1</v>
      </c>
      <c r="Q60" s="817">
        <f t="shared" si="1"/>
        <v>-102.66920433694405</v>
      </c>
      <c r="R60" s="579">
        <f t="shared" si="0"/>
        <v>66182.399999999907</v>
      </c>
      <c r="S60" s="579">
        <f t="shared" si="2"/>
        <v>2.6692043369440484</v>
      </c>
    </row>
    <row r="61" spans="1:19" ht="13.5" customHeight="1" x14ac:dyDescent="0.15">
      <c r="A61" s="1355"/>
      <c r="B61" s="1356"/>
      <c r="C61" s="1356"/>
      <c r="D61" s="1357"/>
      <c r="E61" s="583" t="s">
        <v>199</v>
      </c>
      <c r="F61" s="798">
        <v>498566154</v>
      </c>
      <c r="G61" s="798">
        <v>543670232</v>
      </c>
      <c r="H61" s="798">
        <v>572531545</v>
      </c>
      <c r="I61" s="804">
        <v>620601885</v>
      </c>
      <c r="J61" s="581"/>
      <c r="K61" s="804">
        <v>645556135</v>
      </c>
      <c r="L61" s="804">
        <v>675845316</v>
      </c>
      <c r="M61" s="804">
        <v>662297171</v>
      </c>
      <c r="N61" s="804">
        <v>670143374</v>
      </c>
      <c r="O61" s="804">
        <v>600986737</v>
      </c>
      <c r="P61" s="798">
        <v>555711760</v>
      </c>
      <c r="Q61" s="811">
        <f t="shared" si="1"/>
        <v>-92.466559707123793</v>
      </c>
      <c r="R61" s="579">
        <f t="shared" si="0"/>
        <v>-69156637</v>
      </c>
      <c r="S61" s="579">
        <f t="shared" si="2"/>
        <v>-7.5334402928762074</v>
      </c>
    </row>
    <row r="62" spans="1:19" ht="13.5" customHeight="1" x14ac:dyDescent="0.15">
      <c r="A62" s="1349" t="s">
        <v>232</v>
      </c>
      <c r="B62" s="1350"/>
      <c r="C62" s="1350"/>
      <c r="D62" s="1351"/>
      <c r="E62" s="582" t="s">
        <v>197</v>
      </c>
      <c r="F62" s="796">
        <f>F20+F24+F27+F30+F47</f>
        <v>154223</v>
      </c>
      <c r="G62" s="796">
        <f t="shared" ref="G62:I62" si="19">G20+G24+G27+G30+G47</f>
        <v>161676</v>
      </c>
      <c r="H62" s="796">
        <f t="shared" si="19"/>
        <v>154513</v>
      </c>
      <c r="I62" s="802">
        <f t="shared" si="19"/>
        <v>160821</v>
      </c>
      <c r="J62" s="578"/>
      <c r="K62" s="802">
        <f t="shared" ref="K62:P62" si="20">K20+K24+K27+K30+K47</f>
        <v>154240</v>
      </c>
      <c r="L62" s="802">
        <f t="shared" si="20"/>
        <v>154581</v>
      </c>
      <c r="M62" s="802">
        <f t="shared" si="20"/>
        <v>147280</v>
      </c>
      <c r="N62" s="802">
        <f t="shared" si="20"/>
        <v>152028</v>
      </c>
      <c r="O62" s="802">
        <f t="shared" si="20"/>
        <v>151611</v>
      </c>
      <c r="P62" s="796">
        <f t="shared" si="20"/>
        <v>151152</v>
      </c>
      <c r="Q62" s="815">
        <f t="shared" si="1"/>
        <v>-99.697251518689285</v>
      </c>
      <c r="R62" s="579">
        <f>O62-N62</f>
        <v>-417</v>
      </c>
      <c r="S62" s="579">
        <f t="shared" si="2"/>
        <v>-0.30274848131071508</v>
      </c>
    </row>
    <row r="63" spans="1:19" ht="13.5" customHeight="1" x14ac:dyDescent="0.15">
      <c r="A63" s="1352"/>
      <c r="B63" s="1353"/>
      <c r="C63" s="1353"/>
      <c r="D63" s="1354"/>
      <c r="E63" s="439" t="s">
        <v>198</v>
      </c>
      <c r="F63" s="797">
        <f>F21+F25+F28+F31+F33+F35+F48+F50+F54+F56+F60</f>
        <v>21872114.899999995</v>
      </c>
      <c r="G63" s="797">
        <f t="shared" ref="G63:I64" si="21">G21+G25+G28+G31+G33+G35+G48+G50+G54+G56+G60</f>
        <v>23607178.699999999</v>
      </c>
      <c r="H63" s="797">
        <f t="shared" si="21"/>
        <v>22955757.799999997</v>
      </c>
      <c r="I63" s="803">
        <f t="shared" si="21"/>
        <v>23553804.800000001</v>
      </c>
      <c r="J63" s="578"/>
      <c r="K63" s="803">
        <f t="shared" ref="K63:P64" si="22">K21+K25+K28+K31+K33+K35+K48+K50+K54+K56+K60</f>
        <v>22497920.699999999</v>
      </c>
      <c r="L63" s="803">
        <f t="shared" si="22"/>
        <v>23069025.099999998</v>
      </c>
      <c r="M63" s="803">
        <f t="shared" si="22"/>
        <v>23163971.199999999</v>
      </c>
      <c r="N63" s="803">
        <f t="shared" si="22"/>
        <v>23367812.399999999</v>
      </c>
      <c r="O63" s="803">
        <f t="shared" si="22"/>
        <v>24244543.600000001</v>
      </c>
      <c r="P63" s="797">
        <f t="shared" si="22"/>
        <v>25143608.300000001</v>
      </c>
      <c r="Q63" s="817">
        <f t="shared" si="1"/>
        <v>-103.70831769338812</v>
      </c>
      <c r="R63" s="579">
        <f>O63-N63</f>
        <v>876731.20000000298</v>
      </c>
      <c r="S63" s="579">
        <f t="shared" si="2"/>
        <v>3.7083176933881248</v>
      </c>
    </row>
    <row r="64" spans="1:19" ht="13.5" customHeight="1" x14ac:dyDescent="0.15">
      <c r="A64" s="1355"/>
      <c r="B64" s="1356"/>
      <c r="C64" s="1356"/>
      <c r="D64" s="1357"/>
      <c r="E64" s="583" t="s">
        <v>199</v>
      </c>
      <c r="F64" s="798">
        <f>F22+F26+F29+F32+F34+F36+F49+F51+F55+F57+F61</f>
        <v>15958641479</v>
      </c>
      <c r="G64" s="798">
        <f t="shared" si="21"/>
        <v>19723187957</v>
      </c>
      <c r="H64" s="798">
        <f t="shared" si="21"/>
        <v>21336100700</v>
      </c>
      <c r="I64" s="804">
        <f t="shared" si="21"/>
        <v>24768994153</v>
      </c>
      <c r="J64" s="581"/>
      <c r="K64" s="804">
        <f t="shared" si="22"/>
        <v>24356006099</v>
      </c>
      <c r="L64" s="804">
        <f t="shared" si="22"/>
        <v>24052473216</v>
      </c>
      <c r="M64" s="804">
        <f t="shared" si="22"/>
        <v>24715326794</v>
      </c>
      <c r="N64" s="804">
        <f t="shared" si="22"/>
        <v>24077679048</v>
      </c>
      <c r="O64" s="804">
        <f t="shared" si="22"/>
        <v>26456140953</v>
      </c>
      <c r="P64" s="798">
        <f t="shared" si="22"/>
        <v>29940234499</v>
      </c>
      <c r="Q64" s="810">
        <f t="shared" si="1"/>
        <v>-113.16931880650915</v>
      </c>
      <c r="R64" s="579">
        <f>O64-N64</f>
        <v>2378461905</v>
      </c>
      <c r="S64" s="579">
        <f t="shared" si="2"/>
        <v>13.169318806509153</v>
      </c>
    </row>
    <row r="65" spans="1:18" ht="3" customHeight="1" x14ac:dyDescent="0.15">
      <c r="A65" s="1262"/>
      <c r="B65" s="1262"/>
      <c r="C65" s="1262"/>
      <c r="D65" s="1262"/>
      <c r="E65" s="1249"/>
      <c r="F65" s="581"/>
      <c r="G65" s="581"/>
      <c r="H65" s="581"/>
      <c r="I65" s="581"/>
      <c r="J65" s="581"/>
      <c r="K65" s="581"/>
      <c r="L65" s="581"/>
      <c r="M65" s="581"/>
      <c r="N65" s="581"/>
      <c r="O65" s="581"/>
      <c r="P65" s="581"/>
      <c r="Q65" s="587"/>
      <c r="R65" s="588"/>
    </row>
    <row r="66" spans="1:18" ht="12.95" customHeight="1" x14ac:dyDescent="0.15">
      <c r="A66" s="1244"/>
      <c r="B66" s="1244"/>
      <c r="C66" s="1244"/>
      <c r="D66" s="1244"/>
      <c r="E66" s="1244"/>
      <c r="F66" s="1244"/>
      <c r="G66" s="1244"/>
      <c r="H66" s="1244" t="s">
        <v>231</v>
      </c>
      <c r="J66" s="589"/>
      <c r="K66" s="1244"/>
      <c r="L66" s="1244"/>
      <c r="M66" s="1244"/>
      <c r="N66" s="1244"/>
      <c r="O66" s="1244"/>
      <c r="P66" s="1244"/>
      <c r="Q66" s="1244"/>
    </row>
    <row r="67" spans="1:18" ht="6" customHeight="1" x14ac:dyDescent="0.15">
      <c r="A67" s="590"/>
      <c r="B67" s="590"/>
      <c r="C67" s="590"/>
      <c r="D67" s="590"/>
      <c r="E67" s="590"/>
      <c r="F67" s="590"/>
      <c r="G67" s="590"/>
      <c r="H67" s="590"/>
      <c r="I67" s="590"/>
      <c r="J67" s="590"/>
      <c r="K67" s="590"/>
      <c r="L67" s="590"/>
      <c r="M67" s="590"/>
      <c r="N67" s="590"/>
      <c r="O67" s="590"/>
      <c r="P67" s="590"/>
      <c r="Q67" s="590"/>
    </row>
    <row r="68" spans="1:18" ht="12.75" customHeight="1" x14ac:dyDescent="0.15">
      <c r="A68" s="1274" t="s">
        <v>533</v>
      </c>
      <c r="B68" s="1274"/>
      <c r="C68" s="1274"/>
      <c r="D68" s="1274"/>
      <c r="E68" s="1274"/>
      <c r="F68" s="1274"/>
      <c r="G68" s="1274"/>
      <c r="H68" s="1274"/>
      <c r="I68" s="1243"/>
      <c r="J68" s="1243"/>
      <c r="K68" s="1243"/>
      <c r="M68" s="1243" t="s">
        <v>534</v>
      </c>
      <c r="N68" s="1243"/>
      <c r="O68" s="1243"/>
      <c r="P68" s="1243"/>
      <c r="Q68" s="1243"/>
    </row>
    <row r="69" spans="1:18" x14ac:dyDescent="0.15">
      <c r="A69" s="280"/>
      <c r="B69" s="280"/>
      <c r="C69" s="280"/>
      <c r="D69" s="280"/>
      <c r="E69" s="280" t="s">
        <v>230</v>
      </c>
      <c r="F69" s="280"/>
      <c r="G69" s="280"/>
      <c r="H69" s="280"/>
      <c r="I69" s="280"/>
      <c r="J69" s="280"/>
      <c r="K69" s="280"/>
      <c r="L69" s="280"/>
      <c r="M69" s="280"/>
      <c r="N69" s="280"/>
      <c r="O69" s="280"/>
      <c r="P69" s="280"/>
      <c r="Q69" s="280"/>
    </row>
    <row r="70" spans="1:18" x14ac:dyDescent="0.15">
      <c r="A70" s="280"/>
      <c r="B70" s="280"/>
      <c r="C70" s="280"/>
      <c r="D70" s="280"/>
      <c r="E70" s="591" t="s">
        <v>197</v>
      </c>
      <c r="F70" s="280"/>
      <c r="G70" s="280"/>
      <c r="H70" s="280"/>
      <c r="I70" s="280"/>
      <c r="J70" s="280"/>
      <c r="K70" s="280"/>
      <c r="L70" s="280"/>
      <c r="M70" s="280"/>
      <c r="N70" s="280"/>
      <c r="O70" s="280"/>
      <c r="P70" s="280"/>
      <c r="Q70" s="280"/>
    </row>
    <row r="71" spans="1:18" x14ac:dyDescent="0.15">
      <c r="A71" s="280"/>
      <c r="B71" s="280"/>
      <c r="C71" s="280"/>
      <c r="D71" s="280"/>
      <c r="E71" s="592" t="s">
        <v>198</v>
      </c>
      <c r="F71" s="280"/>
      <c r="G71" s="281"/>
      <c r="H71" s="281"/>
      <c r="I71" s="281"/>
      <c r="J71" s="281"/>
      <c r="K71" s="281"/>
      <c r="L71" s="281"/>
      <c r="M71" s="281"/>
      <c r="N71" s="281"/>
      <c r="O71" s="281"/>
      <c r="P71" s="281"/>
      <c r="Q71" s="280"/>
    </row>
    <row r="72" spans="1:18" x14ac:dyDescent="0.15">
      <c r="A72" s="280"/>
      <c r="B72" s="280"/>
      <c r="C72" s="280"/>
      <c r="D72" s="280"/>
      <c r="E72" s="593" t="s">
        <v>199</v>
      </c>
      <c r="F72" s="280"/>
      <c r="G72" s="1345"/>
      <c r="H72" s="1343"/>
      <c r="I72" s="281"/>
      <c r="J72" s="281"/>
      <c r="K72" s="281"/>
      <c r="L72" s="281"/>
      <c r="M72" s="281"/>
      <c r="N72" s="281"/>
      <c r="O72" s="281"/>
      <c r="P72" s="281"/>
      <c r="Q72" s="280"/>
    </row>
    <row r="73" spans="1:18" x14ac:dyDescent="0.15">
      <c r="A73" s="280"/>
      <c r="B73" s="280"/>
      <c r="C73" s="280"/>
      <c r="D73" s="280"/>
      <c r="E73" s="280"/>
      <c r="F73" s="280"/>
      <c r="G73" s="1346"/>
      <c r="H73" s="1344"/>
      <c r="I73" s="281"/>
      <c r="J73" s="281"/>
      <c r="K73" s="281"/>
      <c r="L73" s="281"/>
      <c r="M73" s="281"/>
      <c r="N73" s="281"/>
      <c r="O73" s="281"/>
      <c r="P73" s="281"/>
      <c r="Q73" s="280"/>
    </row>
    <row r="74" spans="1:18" x14ac:dyDescent="0.15">
      <c r="A74" s="280"/>
      <c r="B74" s="280"/>
      <c r="C74" s="280"/>
      <c r="D74" s="280"/>
      <c r="E74" s="280" t="s">
        <v>229</v>
      </c>
      <c r="F74" s="280"/>
      <c r="G74" s="1346"/>
      <c r="H74" s="1344"/>
      <c r="I74" s="281"/>
      <c r="J74" s="281"/>
      <c r="K74" s="281"/>
      <c r="L74" s="281"/>
      <c r="M74" s="281"/>
      <c r="N74" s="281"/>
      <c r="O74" s="281"/>
      <c r="P74" s="281"/>
      <c r="Q74" s="280"/>
    </row>
    <row r="75" spans="1:18" x14ac:dyDescent="0.15">
      <c r="A75" s="280"/>
      <c r="B75" s="280"/>
      <c r="C75" s="280"/>
      <c r="D75" s="280"/>
      <c r="E75" s="591" t="s">
        <v>197</v>
      </c>
      <c r="F75" s="280"/>
      <c r="G75" s="1346"/>
      <c r="H75" s="1343"/>
      <c r="I75" s="281"/>
      <c r="J75" s="281"/>
      <c r="K75" s="281"/>
      <c r="L75" s="281"/>
      <c r="M75" s="281"/>
      <c r="N75" s="281"/>
      <c r="O75" s="281"/>
      <c r="P75" s="281"/>
      <c r="Q75" s="280"/>
    </row>
    <row r="76" spans="1:18" x14ac:dyDescent="0.15">
      <c r="A76" s="280"/>
      <c r="B76" s="280"/>
      <c r="C76" s="280"/>
      <c r="D76" s="280"/>
      <c r="E76" s="592" t="s">
        <v>198</v>
      </c>
      <c r="F76" s="280"/>
      <c r="G76" s="1346"/>
      <c r="H76" s="1343"/>
      <c r="I76" s="281"/>
      <c r="J76" s="281"/>
      <c r="K76" s="281"/>
      <c r="L76" s="281"/>
      <c r="M76" s="281"/>
      <c r="N76" s="281"/>
      <c r="O76" s="281"/>
      <c r="P76" s="281"/>
      <c r="Q76" s="280"/>
    </row>
    <row r="77" spans="1:18" x14ac:dyDescent="0.15">
      <c r="E77" s="593" t="s">
        <v>199</v>
      </c>
      <c r="G77" s="1343"/>
      <c r="H77" s="1343"/>
      <c r="I77" s="1263"/>
      <c r="J77" s="1263"/>
      <c r="K77" s="43"/>
      <c r="L77" s="43"/>
      <c r="M77" s="43"/>
      <c r="N77" s="43"/>
      <c r="O77" s="43"/>
      <c r="P77" s="43"/>
    </row>
    <row r="78" spans="1:18" x14ac:dyDescent="0.15">
      <c r="G78" s="1343"/>
      <c r="H78" s="1343"/>
      <c r="I78" s="1263"/>
      <c r="J78" s="1263"/>
      <c r="K78" s="43"/>
      <c r="L78" s="43"/>
      <c r="M78" s="43"/>
      <c r="N78" s="43"/>
      <c r="O78" s="43"/>
      <c r="P78" s="43"/>
    </row>
    <row r="79" spans="1:18" x14ac:dyDescent="0.15">
      <c r="G79" s="1343"/>
      <c r="H79" s="1343"/>
      <c r="I79" s="1242"/>
      <c r="J79" s="1242"/>
      <c r="K79" s="43"/>
      <c r="L79" s="43"/>
      <c r="M79" s="43"/>
      <c r="N79" s="43"/>
      <c r="O79" s="43"/>
      <c r="P79" s="43"/>
    </row>
    <row r="80" spans="1:18" x14ac:dyDescent="0.15">
      <c r="G80" s="1343"/>
      <c r="H80" s="1343"/>
      <c r="I80" s="1242"/>
      <c r="J80" s="1242"/>
      <c r="K80" s="43"/>
      <c r="L80" s="43"/>
      <c r="M80" s="43"/>
      <c r="N80" s="43"/>
      <c r="O80" s="43"/>
      <c r="P80" s="43"/>
    </row>
    <row r="81" spans="7:16" x14ac:dyDescent="0.15">
      <c r="G81" s="43"/>
      <c r="H81" s="43"/>
      <c r="I81" s="43"/>
      <c r="J81" s="43"/>
      <c r="K81" s="43"/>
      <c r="L81" s="43"/>
      <c r="M81" s="43"/>
      <c r="N81" s="43"/>
      <c r="O81" s="43"/>
      <c r="P81" s="43"/>
    </row>
  </sheetData>
  <mergeCells count="40">
    <mergeCell ref="A62:D64"/>
    <mergeCell ref="C58:D59"/>
    <mergeCell ref="D47:D49"/>
    <mergeCell ref="C56:C57"/>
    <mergeCell ref="C47:C53"/>
    <mergeCell ref="D50:D51"/>
    <mergeCell ref="D52:D53"/>
    <mergeCell ref="A60:D61"/>
    <mergeCell ref="A6:E6"/>
    <mergeCell ref="C7:D9"/>
    <mergeCell ref="C10:D12"/>
    <mergeCell ref="C13:D15"/>
    <mergeCell ref="A47:B59"/>
    <mergeCell ref="D56:D57"/>
    <mergeCell ref="C54:C55"/>
    <mergeCell ref="B33:B38"/>
    <mergeCell ref="C33:D34"/>
    <mergeCell ref="C16:D18"/>
    <mergeCell ref="C41:D42"/>
    <mergeCell ref="C43:D44"/>
    <mergeCell ref="D54:D55"/>
    <mergeCell ref="B45:D46"/>
    <mergeCell ref="B39:B44"/>
    <mergeCell ref="C39:D40"/>
    <mergeCell ref="P6:Q6"/>
    <mergeCell ref="G77:G78"/>
    <mergeCell ref="G79:G80"/>
    <mergeCell ref="H72:H74"/>
    <mergeCell ref="H75:H76"/>
    <mergeCell ref="A68:H68"/>
    <mergeCell ref="H77:H78"/>
    <mergeCell ref="H79:H80"/>
    <mergeCell ref="G72:G76"/>
    <mergeCell ref="B7:B22"/>
    <mergeCell ref="B23:D26"/>
    <mergeCell ref="C37:D38"/>
    <mergeCell ref="C19:D22"/>
    <mergeCell ref="B27:D29"/>
    <mergeCell ref="B30:D32"/>
    <mergeCell ref="C35:D36"/>
  </mergeCells>
  <phoneticPr fontId="2"/>
  <pageMargins left="0" right="0" top="0" bottom="0" header="0" footer="0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34</vt:i4>
      </vt:variant>
      <vt:variant>
        <vt:lpstr>名前付き一覧</vt:lpstr>
      </vt:variant>
      <vt:variant>
        <vt:i4>28</vt:i4>
      </vt:variant>
    </vt:vector>
  </HeadingPairs>
  <TitlesOfParts>
    <vt:vector size="62" baseType="lpstr">
      <vt:lpstr>表紙</vt:lpstr>
      <vt:lpstr>第1表_入荷頭数(月別・畜種別)</vt:lpstr>
      <vt:lpstr>第2表_入荷頭数(年度別・畜種別)</vt:lpstr>
      <vt:lpstr>第3表_と畜頭数(成牛・県別)</vt:lpstr>
      <vt:lpstr>第4表_と畜頭数(豚・県別)</vt:lpstr>
      <vt:lpstr>第5表_取扱高(月別・畜種別)_1</vt:lpstr>
      <vt:lpstr>第5表_取扱高(月別・畜種別)_2</vt:lpstr>
      <vt:lpstr>第5表_取扱高(月別・畜種別)_3</vt:lpstr>
      <vt:lpstr>第6表_総取扱高(年度別)</vt:lpstr>
      <vt:lpstr>第7表_卸売価格(規格別・性別)_1和種</vt:lpstr>
      <vt:lpstr>第7表_卸売価格(規格別・性別)_2交雑種</vt:lpstr>
      <vt:lpstr>第7表_卸売価格(規格別・性別)_3乳牛</vt:lpstr>
      <vt:lpstr>卸売価格（外国種1）</vt:lpstr>
      <vt:lpstr>第7表_卸売価格(規格別・性別)_4成牛</vt:lpstr>
      <vt:lpstr>第7表_卸売価格(規格別・性別)_5豚</vt:lpstr>
      <vt:lpstr>第8表_年度別 卸売価格(成牛・規格別)_1和種</vt:lpstr>
      <vt:lpstr>第8表_年度別 卸売価格(成牛・規格別)_2交雑種</vt:lpstr>
      <vt:lpstr>第8表_年度別 卸売価格(成牛・規格別)_3乳牛</vt:lpstr>
      <vt:lpstr>年度 価格（外国 2）</vt:lpstr>
      <vt:lpstr>第8表_年度別 卸売価格(成牛・規格別)_4成牛</vt:lpstr>
      <vt:lpstr>第9表_月別 卸売価格(成牛・規格別)_1和種</vt:lpstr>
      <vt:lpstr>第9表_月別 卸売価格(成牛・規格別)_2交雑種</vt:lpstr>
      <vt:lpstr>第9表_月別 卸売価格(成牛・規格別)_3乳牛</vt:lpstr>
      <vt:lpstr>卸価格・月別（外国 計 3）</vt:lpstr>
      <vt:lpstr>第9表_月別 卸売価格(成牛・規格別)_4成牛</vt:lpstr>
      <vt:lpstr>第10表_卸売価格(豚・年度・月・規格別)</vt:lpstr>
      <vt:lpstr>白紙</vt:lpstr>
      <vt:lpstr>表紙（参考資料）</vt:lpstr>
      <vt:lpstr>参考資料③</vt:lpstr>
      <vt:lpstr>参考資料④</vt:lpstr>
      <vt:lpstr>場内配置図</vt:lpstr>
      <vt:lpstr>付近見取図</vt:lpstr>
      <vt:lpstr>施設図</vt:lpstr>
      <vt:lpstr>Sheet1</vt:lpstr>
      <vt:lpstr>'卸価格・月別（外国 計 3）'!Print_Area</vt:lpstr>
      <vt:lpstr>'卸売価格（外国種1）'!Print_Area</vt:lpstr>
      <vt:lpstr>参考資料③!Print_Area</vt:lpstr>
      <vt:lpstr>参考資料④!Print_Area</vt:lpstr>
      <vt:lpstr>場内配置図!Print_Area</vt:lpstr>
      <vt:lpstr>'第10表_卸売価格(豚・年度・月・規格別)'!Print_Area</vt:lpstr>
      <vt:lpstr>'第2表_入荷頭数(年度別・畜種別)'!Print_Area</vt:lpstr>
      <vt:lpstr>'第3表_と畜頭数(成牛・県別)'!Print_Area</vt:lpstr>
      <vt:lpstr>'第4表_と畜頭数(豚・県別)'!Print_Area</vt:lpstr>
      <vt:lpstr>'第5表_取扱高(月別・畜種別)_1'!Print_Area</vt:lpstr>
      <vt:lpstr>'第5表_取扱高(月別・畜種別)_2'!Print_Area</vt:lpstr>
      <vt:lpstr>'第5表_取扱高(月別・畜種別)_3'!Print_Area</vt:lpstr>
      <vt:lpstr>'第6表_総取扱高(年度別)'!Print_Area</vt:lpstr>
      <vt:lpstr>'第7表_卸売価格(規格別・性別)_1和種'!Print_Area</vt:lpstr>
      <vt:lpstr>'第7表_卸売価格(規格別・性別)_2交雑種'!Print_Area</vt:lpstr>
      <vt:lpstr>'第7表_卸売価格(規格別・性別)_3乳牛'!Print_Area</vt:lpstr>
      <vt:lpstr>'第7表_卸売価格(規格別・性別)_4成牛'!Print_Area</vt:lpstr>
      <vt:lpstr>'第7表_卸売価格(規格別・性別)_5豚'!Print_Area</vt:lpstr>
      <vt:lpstr>'第8表_年度別 卸売価格(成牛・規格別)_1和種'!Print_Area</vt:lpstr>
      <vt:lpstr>'第8表_年度別 卸売価格(成牛・規格別)_2交雑種'!Print_Area</vt:lpstr>
      <vt:lpstr>'第8表_年度別 卸売価格(成牛・規格別)_3乳牛'!Print_Area</vt:lpstr>
      <vt:lpstr>'第8表_年度別 卸売価格(成牛・規格別)_4成牛'!Print_Area</vt:lpstr>
      <vt:lpstr>'第9表_月別 卸売価格(成牛・規格別)_1和種'!Print_Area</vt:lpstr>
      <vt:lpstr>'第9表_月別 卸売価格(成牛・規格別)_2交雑種'!Print_Area</vt:lpstr>
      <vt:lpstr>'第9表_月別 卸売価格(成牛・規格別)_3乳牛'!Print_Area</vt:lpstr>
      <vt:lpstr>'第9表_月別 卸売価格(成牛・規格別)_4成牛'!Print_Area</vt:lpstr>
      <vt:lpstr>'年度 価格（外国 2）'!Print_Area</vt:lpstr>
      <vt:lpstr>表紙!Print_Area</vt:lpstr>
    </vt:vector>
  </TitlesOfParts>
  <Company>福岡食肉市場㈱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福岡食肉市場㈱</dc:creator>
  <cp:lastModifiedBy>FINE_User</cp:lastModifiedBy>
  <cp:lastPrinted>2022-11-01T09:37:55Z</cp:lastPrinted>
  <dcterms:created xsi:type="dcterms:W3CDTF">2000-04-10T04:38:23Z</dcterms:created>
  <dcterms:modified xsi:type="dcterms:W3CDTF">2022-11-16T00:52:12Z</dcterms:modified>
</cp:coreProperties>
</file>