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2 住宅計画係\【福岡市マンション管理適正化推進計画】\50_新規施策（①認定申請補助金・②再生検討補助金）\05_ホームページ\再生\R7.4\長期修繕計画様式\"/>
    </mc:Choice>
  </mc:AlternateContent>
  <bookViews>
    <workbookView xWindow="2790" yWindow="0" windowWidth="14370" windowHeight="7335"/>
  </bookViews>
  <sheets>
    <sheet name="算定シート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6" l="1"/>
  <c r="B45" i="6"/>
  <c r="B44" i="6"/>
  <c r="B40" i="6"/>
  <c r="B38" i="6"/>
  <c r="B37" i="6"/>
  <c r="B33" i="6"/>
  <c r="B31" i="6"/>
  <c r="B30" i="6"/>
  <c r="B20" i="6"/>
  <c r="B21" i="6" s="1"/>
  <c r="D55" i="6" s="1"/>
  <c r="C7" i="6"/>
  <c r="B34" i="6" l="1"/>
  <c r="B48" i="6"/>
  <c r="B41" i="6"/>
  <c r="B50" i="6" l="1"/>
  <c r="B55" i="6" s="1"/>
  <c r="C55" i="6" s="1"/>
  <c r="F54" i="6" s="1"/>
</calcChain>
</file>

<file path=xl/sharedStrings.xml><?xml version="1.0" encoding="utf-8"?>
<sst xmlns="http://schemas.openxmlformats.org/spreadsheetml/2006/main" count="69" uniqueCount="46">
  <si>
    <t>地上階数/建築延床面積</t>
    <phoneticPr fontId="3"/>
  </si>
  <si>
    <t>下限値</t>
    <rPh sb="0" eb="3">
      <t>カゲンチ</t>
    </rPh>
    <phoneticPr fontId="3"/>
  </si>
  <si>
    <t>マンション名</t>
    <rPh sb="5" eb="6">
      <t>メイ</t>
    </rPh>
    <phoneticPr fontId="3"/>
  </si>
  <si>
    <t>20 階未満</t>
    <phoneticPr fontId="3"/>
  </si>
  <si>
    <t>5,000 ㎡未満</t>
    <phoneticPr fontId="3"/>
  </si>
  <si>
    <t>円/㎡･月</t>
    <rPh sb="0" eb="1">
      <t>エン</t>
    </rPh>
    <rPh sb="4" eb="5">
      <t>ツキ</t>
    </rPh>
    <phoneticPr fontId="3"/>
  </si>
  <si>
    <t>延床面積</t>
    <rPh sb="0" eb="1">
      <t>ノ</t>
    </rPh>
    <rPh sb="1" eb="4">
      <t>ユカメンセキ</t>
    </rPh>
    <phoneticPr fontId="3"/>
  </si>
  <si>
    <t>㎡</t>
    <phoneticPr fontId="3"/>
  </si>
  <si>
    <t>5,000 ㎡以上 10,000 ㎡未満</t>
    <phoneticPr fontId="3"/>
  </si>
  <si>
    <t>階数</t>
    <rPh sb="0" eb="2">
      <t>カイスウ</t>
    </rPh>
    <phoneticPr fontId="3"/>
  </si>
  <si>
    <t>階</t>
    <rPh sb="0" eb="1">
      <t>カイ</t>
    </rPh>
    <phoneticPr fontId="3"/>
  </si>
  <si>
    <t>10,000 ㎡以上 20,000 ㎡未満</t>
    <phoneticPr fontId="3"/>
  </si>
  <si>
    <t>20,000 ㎡以上</t>
    <phoneticPr fontId="3"/>
  </si>
  <si>
    <t>　  20 階以上</t>
    <phoneticPr fontId="3"/>
  </si>
  <si>
    <t>（算出式） 計画期間全体における修繕積立金の平均額（円／㎡・月）</t>
    <phoneticPr fontId="3"/>
  </si>
  <si>
    <t>Ｚ＝（Ａ＋Ｂ＋Ｃ）÷（Ｘ×Ｙ）</t>
    <phoneticPr fontId="3"/>
  </si>
  <si>
    <t>　Ａ：計画期間当初における修繕積立金の残高（円）</t>
    <phoneticPr fontId="3"/>
  </si>
  <si>
    <t>　Ｂ：計画期間全体で集める修繕積立金の総額（円）</t>
    <phoneticPr fontId="3"/>
  </si>
  <si>
    <t>　Ｃ：計画期間全体における専用使用料等からの繰入額の総額（円）</t>
    <phoneticPr fontId="3"/>
  </si>
  <si>
    <t>　Ｘ：マンションの総専有床面積（㎡）</t>
    <phoneticPr fontId="3"/>
  </si>
  <si>
    <t>　〇:長期修繕計画の計画期間（年）</t>
    <rPh sb="15" eb="16">
      <t>ネン</t>
    </rPh>
    <phoneticPr fontId="3"/>
  </si>
  <si>
    <t>　Ｙ：長期修繕計画の計画期間（ヶ月）</t>
    <phoneticPr fontId="3"/>
  </si>
  <si>
    <t>　Ｚ：計画期間全体における修繕積立金の平均額（円／㎡・月）</t>
    <phoneticPr fontId="3"/>
  </si>
  <si>
    <t>機械式駐車場の機種</t>
    <phoneticPr fontId="3"/>
  </si>
  <si>
    <t>機械式駐車場の修繕工事費</t>
  </si>
  <si>
    <t>（算出式） 機械式駐車場がある場合の加算額（円／㎡・月）</t>
    <rPh sb="6" eb="9">
      <t>キカイシキ</t>
    </rPh>
    <rPh sb="9" eb="12">
      <t>チュウシャジョウ</t>
    </rPh>
    <rPh sb="15" eb="17">
      <t>バアイ</t>
    </rPh>
    <rPh sb="18" eb="21">
      <t>カサンガク</t>
    </rPh>
    <phoneticPr fontId="3"/>
  </si>
  <si>
    <t>選択
番号</t>
    <rPh sb="0" eb="2">
      <t>センタク</t>
    </rPh>
    <rPh sb="3" eb="5">
      <t>バンゴウ</t>
    </rPh>
    <phoneticPr fontId="3"/>
  </si>
  <si>
    <t>（１台当たりの月額）</t>
    <phoneticPr fontId="3"/>
  </si>
  <si>
    <t>P＝Q×R÷Ｘ</t>
    <phoneticPr fontId="3"/>
  </si>
  <si>
    <t>２段（ピット１段）昇降式</t>
  </si>
  <si>
    <t>円／台・月</t>
    <phoneticPr fontId="3"/>
  </si>
  <si>
    <t>３段（ピット２段）昇降式</t>
  </si>
  <si>
    <t>：機械式駐車場の機種番号</t>
    <phoneticPr fontId="3"/>
  </si>
  <si>
    <t>３段（ピット１段）昇降横行式</t>
    <phoneticPr fontId="3"/>
  </si>
  <si>
    <t>４段（ピット２段）昇降横行式</t>
  </si>
  <si>
    <t>　Q：修繕工事費 １台当たりの月額</t>
    <rPh sb="3" eb="8">
      <t>シュウゼンコウジヒ</t>
    </rPh>
    <phoneticPr fontId="3"/>
  </si>
  <si>
    <t>エレベーター方式（垂直循環方式）</t>
  </si>
  <si>
    <t>　R：機械式駐車場の台数</t>
    <rPh sb="3" eb="9">
      <t>キカイシキチュウシャジョウ</t>
    </rPh>
    <rPh sb="10" eb="12">
      <t>ダイスウ</t>
    </rPh>
    <phoneticPr fontId="3"/>
  </si>
  <si>
    <t>その他</t>
  </si>
  <si>
    <t>　P：機械式駐車場がある場合の加算額（円／㎡・月）</t>
    <phoneticPr fontId="3"/>
  </si>
  <si>
    <t>　P：機械式駐車場がある場合の加算額（円／㎡・月）の合計</t>
    <rPh sb="26" eb="28">
      <t>ゴウケイ</t>
    </rPh>
    <phoneticPr fontId="3"/>
  </si>
  <si>
    <t>修繕積立金の平均額</t>
    <phoneticPr fontId="3"/>
  </si>
  <si>
    <t>長期修繕計画の計画期間全体での修繕積立金の平均額　算定シート</t>
    <rPh sb="0" eb="6">
      <t>チョウキシュウゼンケイカク</t>
    </rPh>
    <rPh sb="7" eb="13">
      <t>ケイカクキカンゼンタイ</t>
    </rPh>
    <rPh sb="15" eb="20">
      <t>シュウゼンツミタテキン</t>
    </rPh>
    <rPh sb="21" eb="24">
      <t>ヘイキンガク</t>
    </rPh>
    <rPh sb="25" eb="27">
      <t>サンテイ</t>
    </rPh>
    <phoneticPr fontId="3"/>
  </si>
  <si>
    <t>① 計画期間全体における修繕積立金の平均額の算出方法（㎡当たり月単価）</t>
    <phoneticPr fontId="3"/>
  </si>
  <si>
    <t>② 機械式駐車場が設置されている場合の目安の額に加算する単価</t>
    <rPh sb="2" eb="8">
      <t>キカイシキチュウシャジョウ</t>
    </rPh>
    <rPh sb="9" eb="11">
      <t>セッチ</t>
    </rPh>
    <rPh sb="16" eb="18">
      <t>バアイ</t>
    </rPh>
    <rPh sb="19" eb="21">
      <t>メヤス</t>
    </rPh>
    <rPh sb="22" eb="23">
      <t>ガク</t>
    </rPh>
    <rPh sb="24" eb="26">
      <t>カサン</t>
    </rPh>
    <rPh sb="28" eb="30">
      <t>タンカ</t>
    </rPh>
    <phoneticPr fontId="3"/>
  </si>
  <si>
    <t>マンション情報</t>
    <rPh sb="5" eb="7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</si>
</sst>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円/㎡・月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shrinkToFit="1"/>
    </xf>
    <xf numFmtId="3" fontId="7" fillId="0" borderId="4" xfId="1" applyNumberFormat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shrinkToFit="1"/>
    </xf>
    <xf numFmtId="3" fontId="7" fillId="0" borderId="0" xfId="1" applyNumberFormat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40" fontId="5" fillId="2" borderId="3" xfId="2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2" borderId="2" xfId="1" applyFont="1" applyFill="1" applyBorder="1" applyAlignment="1">
      <alignment vertical="center"/>
    </xf>
    <xf numFmtId="0" fontId="5" fillId="4" borderId="6" xfId="1" applyFont="1" applyFill="1" applyBorder="1" applyAlignment="1">
      <alignment vertical="center"/>
    </xf>
    <xf numFmtId="38" fontId="5" fillId="2" borderId="1" xfId="2" applyFont="1" applyFill="1" applyBorder="1" applyAlignment="1">
      <alignment vertical="center"/>
    </xf>
    <xf numFmtId="40" fontId="5" fillId="2" borderId="1" xfId="2" applyNumberFormat="1" applyFont="1" applyFill="1" applyBorder="1" applyAlignment="1">
      <alignment vertical="center"/>
    </xf>
    <xf numFmtId="38" fontId="5" fillId="2" borderId="2" xfId="2" applyFont="1" applyFill="1" applyBorder="1" applyAlignment="1">
      <alignment vertical="center"/>
    </xf>
    <xf numFmtId="38" fontId="5" fillId="5" borderId="2" xfId="2" applyFont="1" applyFill="1" applyBorder="1" applyAlignment="1">
      <alignment vertical="center"/>
    </xf>
    <xf numFmtId="38" fontId="5" fillId="4" borderId="6" xfId="2" applyFont="1" applyFill="1" applyBorder="1" applyAlignment="1">
      <alignment vertical="center"/>
    </xf>
    <xf numFmtId="0" fontId="8" fillId="0" borderId="0" xfId="1" applyFont="1" applyAlignment="1">
      <alignment horizontal="right" vertical="center" wrapText="1"/>
    </xf>
    <xf numFmtId="0" fontId="5" fillId="2" borderId="1" xfId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40" fontId="5" fillId="5" borderId="1" xfId="2" applyNumberFormat="1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12" fillId="8" borderId="0" xfId="1" applyFont="1" applyFill="1" applyAlignment="1">
      <alignment vertical="center"/>
    </xf>
    <xf numFmtId="0" fontId="13" fillId="8" borderId="0" xfId="1" applyFont="1" applyFill="1" applyAlignment="1">
      <alignment vertical="center"/>
    </xf>
    <xf numFmtId="0" fontId="4" fillId="3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" vertical="center"/>
    </xf>
    <xf numFmtId="0" fontId="5" fillId="7" borderId="0" xfId="1" applyFont="1" applyFill="1" applyBorder="1" applyAlignment="1">
      <alignment vertical="center"/>
    </xf>
    <xf numFmtId="176" fontId="9" fillId="7" borderId="0" xfId="1" applyNumberFormat="1" applyFont="1" applyFill="1" applyBorder="1" applyAlignment="1">
      <alignment vertical="center"/>
    </xf>
    <xf numFmtId="0" fontId="11" fillId="7" borderId="0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5" fillId="7" borderId="0" xfId="1" applyFont="1" applyFill="1" applyBorder="1" applyAlignment="1">
      <alignment horizontal="center" vertical="center"/>
    </xf>
    <xf numFmtId="176" fontId="9" fillId="7" borderId="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shrinkToFit="1"/>
    </xf>
    <xf numFmtId="0" fontId="7" fillId="6" borderId="3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left" vertical="center" indent="1"/>
    </xf>
    <xf numFmtId="0" fontId="10" fillId="0" borderId="0" xfId="1" applyFont="1" applyAlignment="1">
      <alignment horizontal="left" vertical="center" inden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1076740</xdr:colOff>
      <xdr:row>10</xdr:row>
      <xdr:rowOff>173935</xdr:rowOff>
    </xdr:from>
    <xdr:to>
      <xdr:col>8</xdr:col>
      <xdr:colOff>790990</xdr:colOff>
      <xdr:row>19</xdr:row>
      <xdr:rowOff>173935</xdr:rowOff>
    </xdr:to>
    <xdr:sp macro="" textlink="">
      <xdr:nvSpPr>
        <xdr:cNvPr id="2" name="テキスト ボックス 1"/>
        <xdr:cNvSpPr txBox="1"/>
      </xdr:nvSpPr>
      <xdr:spPr>
        <a:xfrm>
          <a:off x="5922066" y="2252870"/>
          <a:ext cx="2381250" cy="1789043"/>
        </a:xfrm>
        <a:prstGeom prst="rect">
          <a:avLst/>
        </a:prstGeom>
        <a:solidFill>
          <a:srgbClr val="FFD9D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</a:t>
          </a:r>
          <a:r>
            <a:rPr kumimoji="1" lang="en-US" altLang="ja-JP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</a:p>
        <a:p>
          <a:pPr algn="ctr"/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本補助金事業でいう</a:t>
          </a:r>
          <a:endParaRPr kumimoji="1" lang="en-US" altLang="ja-JP" sz="105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「修繕積立金の平均額」は、</a:t>
          </a:r>
          <a:endParaRPr kumimoji="1" lang="en-US" altLang="ja-JP" sz="105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05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長期修繕計画の計画期間全体での額</a:t>
          </a:r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のことであり、</a:t>
          </a:r>
          <a:endParaRPr kumimoji="1" lang="en-US" altLang="ja-JP" sz="105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05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徴収している額</a:t>
          </a:r>
          <a:endParaRPr kumimoji="1" lang="en-US" altLang="ja-JP" sz="1050" u="sng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のことではありません</a:t>
          </a:r>
          <a:endParaRPr kumimoji="1" lang="ja-JP" altLang="en-US" sz="105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6"/>
  <sheetViews>
    <sheetView showGridLines="0" tabSelected="1" zoomScale="115" zoomScaleNormal="115" workbookViewId="0">
      <selection activeCell="E20" sqref="E20"/>
    </sheetView>
  </sheetViews>
  <sheetFormatPr defaultRowHeight="15.75" customHeight="1" x14ac:dyDescent="0.4"/>
  <cols>
    <col min="1" max="1" width="3.375" style="8" customWidth="1"/>
    <col min="2" max="2" width="17.25" style="8" customWidth="1"/>
    <col min="3" max="3" width="14.625" style="8" customWidth="1"/>
    <col min="4" max="4" width="11.25" style="8" customWidth="1"/>
    <col min="5" max="5" width="7.25" style="8" customWidth="1"/>
    <col min="6" max="6" width="9.625" style="8" bestFit="1" customWidth="1"/>
    <col min="7" max="7" width="27.5" style="8" customWidth="1"/>
    <col min="8" max="8" width="7.5" style="8" customWidth="1"/>
    <col min="9" max="9" width="11.75" style="8" customWidth="1"/>
    <col min="10" max="16384" width="9" style="8"/>
  </cols>
  <sheetData>
    <row r="1" spans="1:9" ht="22.5" customHeight="1" x14ac:dyDescent="0.4">
      <c r="A1" s="33" t="s">
        <v>42</v>
      </c>
      <c r="B1" s="34"/>
      <c r="C1" s="34"/>
      <c r="D1" s="34"/>
      <c r="E1" s="34"/>
      <c r="F1" s="34"/>
      <c r="G1" s="34"/>
      <c r="H1" s="34"/>
      <c r="I1" s="34"/>
    </row>
    <row r="3" spans="1:9" ht="15.75" customHeight="1" x14ac:dyDescent="0.4">
      <c r="B3" s="40" t="s">
        <v>45</v>
      </c>
      <c r="C3" s="9"/>
      <c r="D3" s="9"/>
      <c r="E3" s="9"/>
      <c r="F3" s="43" t="s">
        <v>0</v>
      </c>
      <c r="G3" s="43"/>
      <c r="H3" s="43" t="s">
        <v>1</v>
      </c>
      <c r="I3" s="43"/>
    </row>
    <row r="4" spans="1:9" ht="15.75" customHeight="1" x14ac:dyDescent="0.4">
      <c r="B4" s="30" t="s">
        <v>2</v>
      </c>
      <c r="C4" s="44"/>
      <c r="D4" s="45"/>
      <c r="E4" s="9"/>
      <c r="F4" s="46" t="s">
        <v>3</v>
      </c>
      <c r="G4" s="10" t="s">
        <v>4</v>
      </c>
      <c r="H4" s="11">
        <v>235</v>
      </c>
      <c r="I4" s="12" t="s">
        <v>5</v>
      </c>
    </row>
    <row r="5" spans="1:9" ht="15.75" customHeight="1" x14ac:dyDescent="0.4">
      <c r="B5" s="30" t="s">
        <v>6</v>
      </c>
      <c r="C5" s="13">
        <v>2000</v>
      </c>
      <c r="D5" s="9" t="s">
        <v>7</v>
      </c>
      <c r="E5" s="9"/>
      <c r="F5" s="46"/>
      <c r="G5" s="14" t="s">
        <v>8</v>
      </c>
      <c r="H5" s="11">
        <v>170</v>
      </c>
      <c r="I5" s="12" t="s">
        <v>5</v>
      </c>
    </row>
    <row r="6" spans="1:9" ht="15.75" customHeight="1" thickBot="1" x14ac:dyDescent="0.45">
      <c r="B6" s="30" t="s">
        <v>9</v>
      </c>
      <c r="C6" s="15">
        <v>5</v>
      </c>
      <c r="D6" s="9" t="s">
        <v>10</v>
      </c>
      <c r="E6" s="9"/>
      <c r="F6" s="46"/>
      <c r="G6" s="14" t="s">
        <v>11</v>
      </c>
      <c r="H6" s="11">
        <v>200</v>
      </c>
      <c r="I6" s="12" t="s">
        <v>5</v>
      </c>
    </row>
    <row r="7" spans="1:9" ht="15.75" customHeight="1" thickBot="1" x14ac:dyDescent="0.45">
      <c r="B7" s="30" t="s">
        <v>1</v>
      </c>
      <c r="C7" s="16">
        <f>+IF(C6&lt;20,IF(C5&gt;=20000,H7,IF(C5&gt;=10000,H6,IF(C5&gt;=5000,H5,H4))),H8)</f>
        <v>235</v>
      </c>
      <c r="D7" s="9" t="s">
        <v>5</v>
      </c>
      <c r="E7" s="9"/>
      <c r="F7" s="46"/>
      <c r="G7" s="10" t="s">
        <v>12</v>
      </c>
      <c r="H7" s="11">
        <v>190</v>
      </c>
      <c r="I7" s="12" t="s">
        <v>5</v>
      </c>
    </row>
    <row r="8" spans="1:9" ht="15.75" customHeight="1" x14ac:dyDescent="0.4">
      <c r="B8" s="9"/>
      <c r="C8" s="9"/>
      <c r="D8" s="9"/>
      <c r="E8" s="9"/>
      <c r="F8" s="47" t="s">
        <v>13</v>
      </c>
      <c r="G8" s="47"/>
      <c r="H8" s="11">
        <v>240</v>
      </c>
      <c r="I8" s="12" t="s">
        <v>5</v>
      </c>
    </row>
    <row r="9" spans="1:9" ht="15.75" customHeight="1" x14ac:dyDescent="0.4">
      <c r="B9" s="9"/>
      <c r="C9" s="9"/>
      <c r="D9" s="9"/>
      <c r="E9" s="9"/>
      <c r="F9" s="9"/>
      <c r="G9" s="9"/>
      <c r="H9" s="9"/>
      <c r="I9" s="9"/>
    </row>
    <row r="10" spans="1:9" ht="15.75" customHeight="1" x14ac:dyDescent="0.4">
      <c r="A10" s="31" t="s">
        <v>43</v>
      </c>
      <c r="B10" s="32"/>
      <c r="C10" s="31"/>
      <c r="D10" s="31"/>
      <c r="E10" s="31"/>
      <c r="F10" s="31"/>
      <c r="G10" s="31"/>
      <c r="H10" s="31"/>
      <c r="I10" s="31"/>
    </row>
    <row r="11" spans="1:9" ht="15.75" customHeight="1" x14ac:dyDescent="0.4">
      <c r="B11" s="9"/>
      <c r="C11" s="9"/>
      <c r="D11" s="9"/>
      <c r="E11" s="9"/>
      <c r="F11" s="9"/>
      <c r="G11" s="9"/>
      <c r="H11" s="9"/>
      <c r="I11" s="9"/>
    </row>
    <row r="12" spans="1:9" ht="15.75" customHeight="1" x14ac:dyDescent="0.4">
      <c r="B12" s="9" t="s">
        <v>14</v>
      </c>
      <c r="C12" s="9"/>
      <c r="D12" s="9"/>
      <c r="E12" s="9"/>
      <c r="F12" s="9"/>
      <c r="G12" s="9"/>
      <c r="H12" s="9"/>
      <c r="I12" s="9"/>
    </row>
    <row r="13" spans="1:9" ht="15.75" customHeight="1" x14ac:dyDescent="0.4">
      <c r="B13" s="9" t="s">
        <v>15</v>
      </c>
      <c r="C13" s="9"/>
      <c r="D13" s="9"/>
      <c r="E13" s="9"/>
      <c r="F13" s="9"/>
      <c r="G13" s="9"/>
      <c r="H13" s="9"/>
      <c r="I13" s="9"/>
    </row>
    <row r="14" spans="1:9" ht="15.75" customHeight="1" x14ac:dyDescent="0.4">
      <c r="B14" s="9"/>
      <c r="C14" s="9"/>
      <c r="D14" s="9"/>
      <c r="E14" s="9"/>
      <c r="F14" s="9"/>
      <c r="G14" s="9"/>
      <c r="H14" s="9"/>
      <c r="I14" s="9"/>
    </row>
    <row r="15" spans="1:9" ht="15.75" customHeight="1" x14ac:dyDescent="0.4">
      <c r="B15" s="17">
        <v>10000000</v>
      </c>
      <c r="C15" s="9" t="s">
        <v>16</v>
      </c>
      <c r="D15" s="9"/>
      <c r="E15" s="9"/>
      <c r="F15" s="9"/>
      <c r="G15" s="9"/>
      <c r="H15" s="9"/>
      <c r="I15" s="9"/>
    </row>
    <row r="16" spans="1:9" ht="15.75" customHeight="1" x14ac:dyDescent="0.4">
      <c r="B16" s="17">
        <v>100000000</v>
      </c>
      <c r="C16" s="9" t="s">
        <v>17</v>
      </c>
      <c r="D16" s="9"/>
      <c r="E16" s="9"/>
      <c r="F16" s="9"/>
      <c r="G16" s="9"/>
      <c r="H16" s="9"/>
      <c r="I16" s="9"/>
    </row>
    <row r="17" spans="1:9" ht="15.75" customHeight="1" x14ac:dyDescent="0.4">
      <c r="B17" s="17">
        <v>10000000</v>
      </c>
      <c r="C17" s="9" t="s">
        <v>18</v>
      </c>
      <c r="D17" s="9"/>
      <c r="E17" s="9"/>
      <c r="F17" s="9"/>
      <c r="G17" s="9"/>
      <c r="H17" s="9"/>
      <c r="I17" s="9"/>
    </row>
    <row r="18" spans="1:9" ht="15.75" customHeight="1" x14ac:dyDescent="0.4">
      <c r="B18" s="18">
        <v>1000</v>
      </c>
      <c r="C18" s="9" t="s">
        <v>19</v>
      </c>
      <c r="D18" s="9"/>
      <c r="E18" s="9"/>
      <c r="F18" s="9"/>
      <c r="G18" s="9"/>
      <c r="H18" s="9"/>
      <c r="I18" s="9"/>
    </row>
    <row r="19" spans="1:9" ht="15.75" customHeight="1" x14ac:dyDescent="0.4">
      <c r="B19" s="19">
        <v>30</v>
      </c>
      <c r="C19" s="9" t="s">
        <v>20</v>
      </c>
      <c r="D19" s="9"/>
      <c r="E19" s="9"/>
      <c r="F19" s="9"/>
      <c r="G19" s="9"/>
      <c r="H19" s="9"/>
      <c r="I19" s="9"/>
    </row>
    <row r="20" spans="1:9" ht="15.75" customHeight="1" thickBot="1" x14ac:dyDescent="0.45">
      <c r="B20" s="20">
        <f>+B19*12</f>
        <v>360</v>
      </c>
      <c r="C20" s="9" t="s">
        <v>21</v>
      </c>
      <c r="D20" s="9"/>
      <c r="E20" s="9"/>
      <c r="F20" s="9"/>
      <c r="G20" s="9"/>
      <c r="H20" s="9"/>
      <c r="I20" s="9"/>
    </row>
    <row r="21" spans="1:9" ht="15.75" customHeight="1" thickBot="1" x14ac:dyDescent="0.45">
      <c r="B21" s="21">
        <f>+(B15+B16+B17)/(B18*B20)</f>
        <v>333.33333333333331</v>
      </c>
      <c r="C21" s="9" t="s">
        <v>22</v>
      </c>
      <c r="D21" s="9"/>
      <c r="E21" s="9"/>
      <c r="F21" s="9"/>
      <c r="G21" s="9"/>
      <c r="H21" s="9"/>
      <c r="I21" s="9"/>
    </row>
    <row r="22" spans="1:9" ht="15.75" customHeight="1" x14ac:dyDescent="0.4">
      <c r="B22" s="9"/>
      <c r="C22" s="9"/>
      <c r="D22" s="9"/>
      <c r="E22" s="9"/>
      <c r="F22" s="9"/>
      <c r="G22" s="9"/>
      <c r="H22" s="9"/>
      <c r="I22" s="9"/>
    </row>
    <row r="23" spans="1:9" ht="15.75" customHeight="1" x14ac:dyDescent="0.4">
      <c r="B23" s="9"/>
      <c r="C23" s="9"/>
      <c r="D23" s="9"/>
      <c r="E23" s="9"/>
      <c r="F23" s="9"/>
      <c r="G23" s="9"/>
      <c r="H23" s="9"/>
      <c r="I23" s="9"/>
    </row>
    <row r="24" spans="1:9" ht="15.75" customHeight="1" x14ac:dyDescent="0.4">
      <c r="A24" s="31" t="s">
        <v>44</v>
      </c>
      <c r="B24" s="32"/>
      <c r="C24" s="31"/>
      <c r="D24" s="31"/>
      <c r="E24" s="31"/>
      <c r="F24" s="31"/>
      <c r="G24" s="31"/>
      <c r="H24" s="31"/>
      <c r="I24" s="31"/>
    </row>
    <row r="26" spans="1:9" ht="15.75" customHeight="1" x14ac:dyDescent="0.4">
      <c r="B26" s="9" t="s">
        <v>25</v>
      </c>
      <c r="C26" s="9"/>
      <c r="G26" s="48" t="s">
        <v>23</v>
      </c>
      <c r="H26" s="49" t="s">
        <v>24</v>
      </c>
      <c r="I26" s="49"/>
    </row>
    <row r="27" spans="1:9" ht="15.75" customHeight="1" x14ac:dyDescent="0.4">
      <c r="B27" s="9" t="s">
        <v>28</v>
      </c>
      <c r="C27" s="9"/>
      <c r="F27" s="22" t="s">
        <v>26</v>
      </c>
      <c r="G27" s="48"/>
      <c r="H27" s="50" t="s">
        <v>27</v>
      </c>
      <c r="I27" s="50"/>
    </row>
    <row r="28" spans="1:9" ht="15.75" customHeight="1" x14ac:dyDescent="0.4">
      <c r="B28" s="9"/>
      <c r="C28" s="9"/>
      <c r="F28" s="1">
        <v>1</v>
      </c>
      <c r="G28" s="2" t="s">
        <v>29</v>
      </c>
      <c r="H28" s="3">
        <v>6450</v>
      </c>
      <c r="I28" s="4" t="s">
        <v>30</v>
      </c>
    </row>
    <row r="29" spans="1:9" ht="15.75" customHeight="1" x14ac:dyDescent="0.4">
      <c r="B29" s="23">
        <v>1</v>
      </c>
      <c r="C29" s="24" t="s">
        <v>32</v>
      </c>
      <c r="F29" s="1">
        <v>2</v>
      </c>
      <c r="G29" s="2" t="s">
        <v>31</v>
      </c>
      <c r="H29" s="3">
        <v>5840</v>
      </c>
      <c r="I29" s="4" t="s">
        <v>30</v>
      </c>
    </row>
    <row r="30" spans="1:9" ht="15.75" customHeight="1" x14ac:dyDescent="0.4">
      <c r="B30" s="9" t="str">
        <f>VLOOKUP(B29,$F$28:$H$33,2,FALSE)</f>
        <v>２段（ピット１段）昇降式</v>
      </c>
      <c r="F30" s="1">
        <v>3</v>
      </c>
      <c r="G30" s="2" t="s">
        <v>33</v>
      </c>
      <c r="H30" s="3">
        <v>7210</v>
      </c>
      <c r="I30" s="4" t="s">
        <v>30</v>
      </c>
    </row>
    <row r="31" spans="1:9" ht="15.75" customHeight="1" x14ac:dyDescent="0.4">
      <c r="B31" s="17">
        <f>VLOOKUP(B29,$F$28:$H$33,3,FALSE)</f>
        <v>6450</v>
      </c>
      <c r="C31" s="9" t="s">
        <v>35</v>
      </c>
      <c r="F31" s="1">
        <v>4</v>
      </c>
      <c r="G31" s="2" t="s">
        <v>34</v>
      </c>
      <c r="H31" s="3">
        <v>6235</v>
      </c>
      <c r="I31" s="4" t="s">
        <v>30</v>
      </c>
    </row>
    <row r="32" spans="1:9" ht="15.75" customHeight="1" x14ac:dyDescent="0.4">
      <c r="B32" s="17"/>
      <c r="C32" s="9" t="s">
        <v>37</v>
      </c>
      <c r="F32" s="1">
        <v>5</v>
      </c>
      <c r="G32" s="2" t="s">
        <v>36</v>
      </c>
      <c r="H32" s="3">
        <v>4645</v>
      </c>
      <c r="I32" s="4" t="s">
        <v>30</v>
      </c>
    </row>
    <row r="33" spans="2:9" ht="15.75" customHeight="1" thickBot="1" x14ac:dyDescent="0.45">
      <c r="B33" s="25">
        <f>+$B$18</f>
        <v>1000</v>
      </c>
      <c r="C33" s="9" t="s">
        <v>19</v>
      </c>
      <c r="F33" s="1">
        <v>6</v>
      </c>
      <c r="G33" s="2" t="s">
        <v>38</v>
      </c>
      <c r="H33" s="3">
        <v>5235</v>
      </c>
      <c r="I33" s="4" t="s">
        <v>30</v>
      </c>
    </row>
    <row r="34" spans="2:9" ht="15.75" customHeight="1" thickBot="1" x14ac:dyDescent="0.45">
      <c r="B34" s="21">
        <f>+B31*B32/B33</f>
        <v>0</v>
      </c>
      <c r="C34" s="9" t="s">
        <v>39</v>
      </c>
      <c r="G34" s="5"/>
      <c r="H34" s="6"/>
      <c r="I34" s="7"/>
    </row>
    <row r="35" spans="2:9" ht="15.75" customHeight="1" x14ac:dyDescent="0.4">
      <c r="G35" s="9"/>
      <c r="H35" s="9"/>
      <c r="I35" s="9"/>
    </row>
    <row r="36" spans="2:9" ht="15.75" customHeight="1" x14ac:dyDescent="0.4">
      <c r="B36" s="23">
        <v>2</v>
      </c>
      <c r="C36" s="24" t="s">
        <v>32</v>
      </c>
      <c r="F36" s="9"/>
      <c r="G36" s="9"/>
      <c r="H36" s="9"/>
      <c r="I36" s="9"/>
    </row>
    <row r="37" spans="2:9" ht="15.75" customHeight="1" x14ac:dyDescent="0.4">
      <c r="B37" s="9" t="str">
        <f>VLOOKUP(B36,$F$28:$H$33,2,FALSE)</f>
        <v>３段（ピット２段）昇降式</v>
      </c>
      <c r="F37" s="9"/>
      <c r="G37" s="9"/>
      <c r="H37" s="9"/>
      <c r="I37" s="9"/>
    </row>
    <row r="38" spans="2:9" ht="15.75" customHeight="1" x14ac:dyDescent="0.4">
      <c r="B38" s="17">
        <f>VLOOKUP(B36,$F$28:$H$33,3,FALSE)</f>
        <v>5840</v>
      </c>
      <c r="C38" s="9" t="s">
        <v>35</v>
      </c>
      <c r="F38" s="9"/>
      <c r="G38" s="9"/>
      <c r="H38" s="9"/>
      <c r="I38" s="9"/>
    </row>
    <row r="39" spans="2:9" ht="15.75" customHeight="1" x14ac:dyDescent="0.4">
      <c r="B39" s="17"/>
      <c r="C39" s="9" t="s">
        <v>37</v>
      </c>
      <c r="F39" s="9"/>
      <c r="G39" s="9"/>
      <c r="H39" s="9"/>
      <c r="I39" s="9"/>
    </row>
    <row r="40" spans="2:9" ht="15.75" customHeight="1" thickBot="1" x14ac:dyDescent="0.45">
      <c r="B40" s="25">
        <f>+$B$18</f>
        <v>1000</v>
      </c>
      <c r="C40" s="9" t="s">
        <v>19</v>
      </c>
      <c r="F40" s="9"/>
      <c r="G40" s="9"/>
      <c r="H40" s="9"/>
      <c r="I40" s="9"/>
    </row>
    <row r="41" spans="2:9" ht="15.75" customHeight="1" thickBot="1" x14ac:dyDescent="0.45">
      <c r="B41" s="21">
        <f>+B38*B39/B40</f>
        <v>0</v>
      </c>
      <c r="C41" s="9" t="s">
        <v>39</v>
      </c>
      <c r="F41" s="9"/>
      <c r="G41" s="9"/>
      <c r="H41" s="9"/>
      <c r="I41" s="9"/>
    </row>
    <row r="42" spans="2:9" ht="15.75" customHeight="1" x14ac:dyDescent="0.4">
      <c r="F42" s="9"/>
      <c r="G42" s="9"/>
      <c r="H42" s="9"/>
      <c r="I42" s="9"/>
    </row>
    <row r="43" spans="2:9" ht="15.75" customHeight="1" x14ac:dyDescent="0.4">
      <c r="B43" s="23">
        <v>3</v>
      </c>
      <c r="C43" s="24" t="s">
        <v>32</v>
      </c>
      <c r="F43" s="9"/>
      <c r="G43" s="9"/>
      <c r="H43" s="9"/>
      <c r="I43" s="9"/>
    </row>
    <row r="44" spans="2:9" ht="15.75" customHeight="1" x14ac:dyDescent="0.4">
      <c r="B44" s="9" t="str">
        <f>VLOOKUP(B43,$F$28:$H$33,2,FALSE)</f>
        <v>３段（ピット１段）昇降横行式</v>
      </c>
      <c r="F44" s="9"/>
      <c r="G44" s="9"/>
      <c r="H44" s="9"/>
      <c r="I44" s="9"/>
    </row>
    <row r="45" spans="2:9" ht="15.75" customHeight="1" x14ac:dyDescent="0.4">
      <c r="B45" s="17">
        <f>VLOOKUP(B43,$F$28:$H$33,3,FALSE)</f>
        <v>7210</v>
      </c>
      <c r="C45" s="9" t="s">
        <v>35</v>
      </c>
      <c r="F45" s="9"/>
      <c r="G45" s="9"/>
      <c r="H45" s="9"/>
      <c r="I45" s="9"/>
    </row>
    <row r="46" spans="2:9" ht="15.75" customHeight="1" x14ac:dyDescent="0.4">
      <c r="B46" s="17"/>
      <c r="C46" s="9" t="s">
        <v>37</v>
      </c>
      <c r="F46" s="9"/>
      <c r="G46" s="9"/>
      <c r="H46" s="9"/>
      <c r="I46" s="9"/>
    </row>
    <row r="47" spans="2:9" ht="15.75" customHeight="1" thickBot="1" x14ac:dyDescent="0.45">
      <c r="B47" s="25">
        <f>+$B$18</f>
        <v>1000</v>
      </c>
      <c r="C47" s="9" t="s">
        <v>19</v>
      </c>
      <c r="F47" s="9"/>
      <c r="G47" s="9"/>
      <c r="H47" s="9"/>
      <c r="I47" s="9"/>
    </row>
    <row r="48" spans="2:9" ht="15.75" customHeight="1" thickBot="1" x14ac:dyDescent="0.45">
      <c r="B48" s="21">
        <f>+B45*B46/B47</f>
        <v>0</v>
      </c>
      <c r="C48" s="9" t="s">
        <v>39</v>
      </c>
      <c r="F48" s="9"/>
      <c r="G48" s="9"/>
      <c r="H48" s="9"/>
      <c r="I48" s="9"/>
    </row>
    <row r="49" spans="1:9" ht="15.75" customHeight="1" thickBot="1" x14ac:dyDescent="0.45">
      <c r="B49" s="26"/>
      <c r="C49" s="9"/>
      <c r="F49" s="9"/>
      <c r="G49" s="9"/>
      <c r="H49" s="9"/>
      <c r="I49" s="9"/>
    </row>
    <row r="50" spans="1:9" ht="15.75" customHeight="1" thickBot="1" x14ac:dyDescent="0.45">
      <c r="B50" s="21">
        <f>+B34+B41+B48</f>
        <v>0</v>
      </c>
      <c r="C50" s="9" t="s">
        <v>40</v>
      </c>
      <c r="F50" s="9"/>
      <c r="G50" s="9"/>
      <c r="H50" s="9"/>
      <c r="I50" s="9"/>
    </row>
    <row r="51" spans="1:9" ht="15.75" customHeight="1" x14ac:dyDescent="0.4">
      <c r="A51" s="27"/>
      <c r="C51" s="9"/>
      <c r="F51" s="9"/>
      <c r="G51" s="9"/>
      <c r="H51" s="9"/>
      <c r="I51" s="9"/>
    </row>
    <row r="52" spans="1:9" ht="15.75" customHeight="1" x14ac:dyDescent="0.4">
      <c r="A52" s="35"/>
      <c r="B52" s="32"/>
      <c r="C52" s="31"/>
      <c r="D52" s="32"/>
      <c r="E52" s="32"/>
      <c r="F52" s="31"/>
      <c r="G52" s="31"/>
      <c r="H52" s="31"/>
      <c r="I52" s="31"/>
    </row>
    <row r="53" spans="1:9" ht="15.75" customHeight="1" x14ac:dyDescent="0.4">
      <c r="A53" s="27"/>
      <c r="C53" s="9"/>
      <c r="F53" s="9"/>
      <c r="G53" s="9"/>
      <c r="H53" s="9"/>
      <c r="I53" s="9"/>
    </row>
    <row r="54" spans="1:9" ht="15.75" customHeight="1" x14ac:dyDescent="0.4">
      <c r="B54" s="36" t="s">
        <v>1</v>
      </c>
      <c r="C54" s="37"/>
      <c r="D54" s="41" t="s">
        <v>41</v>
      </c>
      <c r="E54" s="41"/>
      <c r="F54" s="51" t="str">
        <f>+IF(C55="&gt;","〇　補助対象","×　補助対象外")</f>
        <v>×　補助対象外</v>
      </c>
      <c r="G54" s="52"/>
      <c r="H54" s="9"/>
      <c r="I54" s="9"/>
    </row>
    <row r="55" spans="1:9" ht="15.75" customHeight="1" x14ac:dyDescent="0.4">
      <c r="B55" s="38">
        <f>+C7+B50</f>
        <v>235</v>
      </c>
      <c r="C55" s="39" t="str">
        <f>+IF(B55&lt;D55,"&lt;","&gt;")</f>
        <v>&lt;</v>
      </c>
      <c r="D55" s="42">
        <f>+B21</f>
        <v>333.33333333333331</v>
      </c>
      <c r="E55" s="42"/>
      <c r="F55" s="51"/>
      <c r="G55" s="52"/>
    </row>
    <row r="56" spans="1:9" ht="15.75" customHeight="1" x14ac:dyDescent="0.4">
      <c r="B56" s="28"/>
      <c r="C56" s="29"/>
      <c r="D56" s="29"/>
      <c r="E56" s="29"/>
    </row>
  </sheetData>
  <mergeCells count="11">
    <mergeCell ref="D54:E54"/>
    <mergeCell ref="D55:E55"/>
    <mergeCell ref="F3:G3"/>
    <mergeCell ref="H3:I3"/>
    <mergeCell ref="C4:D4"/>
    <mergeCell ref="F4:F7"/>
    <mergeCell ref="F8:G8"/>
    <mergeCell ref="G26:G27"/>
    <mergeCell ref="H26:I26"/>
    <mergeCell ref="H27:I27"/>
    <mergeCell ref="F54:G55"/>
  </mergeCells>
  <phoneticPr fontId="1"/>
  <pageMargins left="0.7" right="0.35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算定シート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福岡市役所</cp:lastModifiedBy>
  <cp:lastPrinted>2025-03-27T02:05:05Z</cp:lastPrinted>
  <dcterms:created xsi:type="dcterms:W3CDTF">2022-06-22T08:32:56Z</dcterms:created>
  <dcterms:modified xsi:type="dcterms:W3CDTF">2025-03-27T02:49:10Z</dcterms:modified>
</cp:coreProperties>
</file>