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K:\L-01 指定関係\01 指定関係\03要綱・指定手引き・様式関係\【R07年度6月】様式変更\"/>
    </mc:Choice>
  </mc:AlternateContent>
  <xr:revisionPtr revIDLastSave="0" documentId="13_ncr:1_{C6798318-5EC9-41DB-9A61-4228EFBE4E5D}" xr6:coauthVersionLast="47" xr6:coauthVersionMax="47" xr10:uidLastSave="{00000000-0000-0000-0000-000000000000}"/>
  <bookViews>
    <workbookView xWindow="1170" yWindow="1185" windowWidth="13125" windowHeight="13320" tabRatio="796" firstSheet="1" activeTab="1" xr2:uid="{00000000-000D-0000-FFFF-FFFF00000000}"/>
  </bookViews>
  <sheets>
    <sheet name="付表３－２" sheetId="27" state="hidden" r:id="rId1"/>
    <sheet name="【別添29】勤務形態一覧表（汎用）" sheetId="60" r:id="rId2"/>
    <sheet name="【別添29】勤務形態一覧表（居宅介護）" sheetId="116" r:id="rId3"/>
    <sheet name="【別添29】勤務形態一覧表（重度訪問介護）" sheetId="117" r:id="rId4"/>
    <sheet name="【別添29】勤務形態一覧表（同行援護）" sheetId="120" r:id="rId5"/>
    <sheet name="【別添29】勤務形態一覧表（行動援護）" sheetId="119" r:id="rId6"/>
    <sheet name="【別添29】勤務形態一覧表（療養介護）" sheetId="93" r:id="rId7"/>
    <sheet name="【別添29】勤務形態一覧表（生活介護）" sheetId="94" r:id="rId8"/>
    <sheet name="【別添29】勤務形態一覧表（短期入所・単独型）" sheetId="128" r:id="rId9"/>
    <sheet name="【別添29】勤務形態一覧表（短期入所・併設型）" sheetId="126" r:id="rId10"/>
    <sheet name="【別添29】勤務形態一覧表（短期入所・空床利用型）" sheetId="127" r:id="rId11"/>
    <sheet name="【別添29】勤務形態一覧表（重度障害者等包括支援）" sheetId="130" r:id="rId12"/>
    <sheet name="【別添29】勤務形態一覧表（機能訓練）" sheetId="95" r:id="rId13"/>
    <sheet name="【別添29】勤務形態一覧表（生活訓練）" sheetId="96" r:id="rId14"/>
    <sheet name="【別添29】勤務形態一覧表（就労選択支援）" sheetId="125" r:id="rId15"/>
    <sheet name="【別添29】勤務形態一覧表（就労移行支援）" sheetId="97" r:id="rId16"/>
    <sheet name="【別添29】勤務形態一覧表（認定指定就労移行支援）" sheetId="118" r:id="rId17"/>
    <sheet name="【別添29】勤務形態一覧表（就労継続支援A型・B型）" sheetId="98" r:id="rId18"/>
    <sheet name="【別添29】勤務形態一覧表（就労定着支援）" sheetId="99" r:id="rId19"/>
    <sheet name="【別添29】勤務形態一覧表（自立生活援助）" sheetId="100" r:id="rId20"/>
    <sheet name="【別添29】勤務形態一覧表（共同生活援助・介護サービス包括型）" sheetId="101" r:id="rId21"/>
    <sheet name="【別添29】勤務形態一覧表（共同生活援助・外部サービス利用型）" sheetId="102" r:id="rId22"/>
    <sheet name="【別添29】勤務形態一覧表（共同生活援助・日中サービス支援型" sheetId="124" r:id="rId23"/>
    <sheet name="【別添29】勤務形態一覧表（障害者支援施設）" sheetId="107" r:id="rId24"/>
    <sheet name="【別添29】勤務形態一覧表（一般相談支援）" sheetId="106" r:id="rId25"/>
    <sheet name="【別添29】勤務形態一覧（特定相談支援・障害児相談支援）" sheetId="108" r:id="rId26"/>
    <sheet name="勤務形態一覧表（児童発達支援・放課後デイサービス）" sheetId="109" state="hidden" r:id="rId27"/>
    <sheet name="勤務形態一覧表（児童発達支援・主として重症心身障害児）" sheetId="110" state="hidden" r:id="rId28"/>
    <sheet name="勤務形態一覧表（児童発達支援センター）" sheetId="111" state="hidden" r:id="rId29"/>
    <sheet name="勤務形態一覧表（居宅訪問型児童発達支援）" sheetId="112" state="hidden" r:id="rId30"/>
    <sheet name="勤務形態一覧表（保育所等訪問支援）" sheetId="113" state="hidden" r:id="rId31"/>
    <sheet name="勤務形態一覧表（福祉型障害児入所施設）" sheetId="114" state="hidden" r:id="rId32"/>
    <sheet name="勤務形態一覧表（医療型障害児入所施設）" sheetId="115" state="hidden" r:id="rId33"/>
    <sheet name="【別添29-２】平均障害支援区分算定表（生活介護）" sheetId="131" r:id="rId34"/>
    <sheet name="選択肢" sheetId="90" r:id="rId35"/>
  </sheets>
  <externalReferences>
    <externalReference r:id="rId36"/>
  </externalReferences>
  <definedNames>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 localSheetId="33">#REF!</definedName>
    <definedName name="__________________kk06">#REF!</definedName>
    <definedName name="__________________kk29">#REF!</definedName>
    <definedName name="_________________kk06" localSheetId="33">#REF!</definedName>
    <definedName name="_________________kk06">#REF!</definedName>
    <definedName name="_________________kk29">#REF!</definedName>
    <definedName name="________________kk06" localSheetId="33">#REF!</definedName>
    <definedName name="________________kk06">#REF!</definedName>
    <definedName name="________________kk29">#REF!</definedName>
    <definedName name="_______________kk06" localSheetId="33">#REF!</definedName>
    <definedName name="_______________kk06">#REF!</definedName>
    <definedName name="_______________kk29">#REF!</definedName>
    <definedName name="______________kk06" localSheetId="33">#REF!</definedName>
    <definedName name="______________kk06">#REF!</definedName>
    <definedName name="______________kk29">#REF!</definedName>
    <definedName name="_____________kk06" localSheetId="33">#REF!</definedName>
    <definedName name="_____________kk06">#REF!</definedName>
    <definedName name="_____________kk29">#REF!</definedName>
    <definedName name="____________kk06" localSheetId="33">#REF!</definedName>
    <definedName name="____________kk06">#REF!</definedName>
    <definedName name="____________kk29">#REF!</definedName>
    <definedName name="___________kk06" localSheetId="33">#REF!</definedName>
    <definedName name="___________kk06">#REF!</definedName>
    <definedName name="___________kk29">#REF!</definedName>
    <definedName name="__________kk06" localSheetId="33">#REF!</definedName>
    <definedName name="__________kk06">#REF!</definedName>
    <definedName name="__________kk29">#REF!</definedName>
    <definedName name="_________kk06" localSheetId="33">#REF!</definedName>
    <definedName name="_________kk06">#REF!</definedName>
    <definedName name="_________kk29">#REF!</definedName>
    <definedName name="________kk06" localSheetId="33">#REF!</definedName>
    <definedName name="________kk06">#REF!</definedName>
    <definedName name="________kk29">#REF!</definedName>
    <definedName name="_______kk06" localSheetId="33">#REF!</definedName>
    <definedName name="_______kk06">#REF!</definedName>
    <definedName name="_______kk29">#REF!</definedName>
    <definedName name="______kk06" localSheetId="33">#REF!</definedName>
    <definedName name="______kk06">#REF!</definedName>
    <definedName name="______kk29">#REF!</definedName>
    <definedName name="_____kk06" localSheetId="33">#REF!</definedName>
    <definedName name="_____kk06">#REF!</definedName>
    <definedName name="_____kk29">#REF!</definedName>
    <definedName name="____kk06" localSheetId="33">#REF!</definedName>
    <definedName name="____kk06">#REF!</definedName>
    <definedName name="____kk29">#REF!</definedName>
    <definedName name="___kk06" localSheetId="33">#REF!</definedName>
    <definedName name="___kk06">#REF!</definedName>
    <definedName name="___kk29" localSheetId="33">#REF!</definedName>
    <definedName name="___kk29">#REF!</definedName>
    <definedName name="__kk06" localSheetId="33">#REF!</definedName>
    <definedName name="__kk06">#REF!</definedName>
    <definedName name="__kk29">#REF!</definedName>
    <definedName name="_xlnm._FilterDatabase" localSheetId="26" hidden="1">'勤務形態一覧表（児童発達支援・放課後デイサービス）'!$AK$5:$AK$6</definedName>
    <definedName name="_kk06" localSheetId="33">#REF!</definedName>
    <definedName name="_kk06">#REF!</definedName>
    <definedName name="_kk29" localSheetId="33">#REF!</definedName>
    <definedName name="_kk29">#REF!</definedName>
    <definedName name="Avrg" localSheetId="33">#REF!</definedName>
    <definedName name="Avrg">#REF!</definedName>
    <definedName name="avrg1">#REF!</definedName>
    <definedName name="houjin">#REF!</definedName>
    <definedName name="jigyoumeishou">#REF!</definedName>
    <definedName name="jiritu">#REF!</definedName>
    <definedName name="kanagawaken">#REF!</definedName>
    <definedName name="kawasaki">#REF!</definedName>
    <definedName name="KK_03" localSheetId="33">#REF!</definedName>
    <definedName name="KK_03">#REF!</definedName>
    <definedName name="kk_04">#REF!</definedName>
    <definedName name="KK_06" localSheetId="33">#REF!</definedName>
    <definedName name="KK_06">#REF!</definedName>
    <definedName name="kk_07">#REF!</definedName>
    <definedName name="‐㏍08">#REF!</definedName>
    <definedName name="KK2_3" localSheetId="33">#REF!</definedName>
    <definedName name="KK2_3">#REF!</definedName>
    <definedName name="ｋｋｋｋ">#REF!</definedName>
    <definedName name="nn">#REF!</definedName>
    <definedName name="_xlnm.Print_Area" localSheetId="25">'【別添29】勤務形態一覧（特定相談支援・障害児相談支援）'!$A$1:$AN$76</definedName>
    <definedName name="_xlnm.Print_Area" localSheetId="24">'【別添29】勤務形態一覧表（一般相談支援）'!$A$1:$AN$73</definedName>
    <definedName name="_xlnm.Print_Area" localSheetId="12">'【別添29】勤務形態一覧表（機能訓練）'!$A$1:$AN$82</definedName>
    <definedName name="_xlnm.Print_Area" localSheetId="2">'【別添29】勤務形態一覧表（居宅介護）'!$A$1:$AN$86</definedName>
    <definedName name="_xlnm.Print_Area" localSheetId="20">'【別添29】勤務形態一覧表（共同生活援助・介護サービス包括型）'!$A$1:$AN$90</definedName>
    <definedName name="_xlnm.Print_Area" localSheetId="21">'【別添29】勤務形態一覧表（共同生活援助・外部サービス利用型）'!$A$1:$AN$87</definedName>
    <definedName name="_xlnm.Print_Area" localSheetId="22">'【別添29】勤務形態一覧表（共同生活援助・日中サービス支援型'!$A$1:$AN$90</definedName>
    <definedName name="_xlnm.Print_Area" localSheetId="5">'【別添29】勤務形態一覧表（行動援護）'!$A$1:$AN$82</definedName>
    <definedName name="_xlnm.Print_Area" localSheetId="19">'【別添29】勤務形態一覧表（自立生活援助）'!$A$1:$AN$82</definedName>
    <definedName name="_xlnm.Print_Area" localSheetId="15">'【別添29】勤務形態一覧表（就労移行支援）'!$A$1:$AN$82</definedName>
    <definedName name="_xlnm.Print_Area" localSheetId="17">'【別添29】勤務形態一覧表（就労継続支援A型・B型）'!$A$1:$AN$83</definedName>
    <definedName name="_xlnm.Print_Area" localSheetId="14">'【別添29】勤務形態一覧表（就労選択支援）'!$A$1:$AN$82</definedName>
    <definedName name="_xlnm.Print_Area" localSheetId="18">'【別添29】勤務形態一覧表（就労定着支援）'!$A$1:$AN$82</definedName>
    <definedName name="_xlnm.Print_Area" localSheetId="11">'【別添29】勤務形態一覧表（重度障害者等包括支援）'!$A$1:$AN$66</definedName>
    <definedName name="_xlnm.Print_Area" localSheetId="3">'【別添29】勤務形態一覧表（重度訪問介護）'!$A$1:$AN$83</definedName>
    <definedName name="_xlnm.Print_Area" localSheetId="23">'【別添29】勤務形態一覧表（障害者支援施設）'!$A$1:$AN$101</definedName>
    <definedName name="_xlnm.Print_Area" localSheetId="7">'【別添29】勤務形態一覧表（生活介護）'!$A$1:$AN$89</definedName>
    <definedName name="_xlnm.Print_Area" localSheetId="13">'【別添29】勤務形態一覧表（生活訓練）'!$A$1:$AN$84</definedName>
    <definedName name="_xlnm.Print_Area" localSheetId="10">'【別添29】勤務形態一覧表（短期入所・空床利用型）'!$A$1:$AN$66</definedName>
    <definedName name="_xlnm.Print_Area" localSheetId="8">'【別添29】勤務形態一覧表（短期入所・単独型）'!$A$1:$AN$66</definedName>
    <definedName name="_xlnm.Print_Area" localSheetId="9">'【別添29】勤務形態一覧表（短期入所・併設型）'!$A$1:$AN$66</definedName>
    <definedName name="_xlnm.Print_Area" localSheetId="4">'【別添29】勤務形態一覧表（同行援護）'!$A$1:$AN$82</definedName>
    <definedName name="_xlnm.Print_Area" localSheetId="16">'【別添29】勤務形態一覧表（認定指定就労移行支援）'!$A$1:$AN$82</definedName>
    <definedName name="_xlnm.Print_Area" localSheetId="1">'【別添29】勤務形態一覧表（汎用）'!$A$1:$AN$64</definedName>
    <definedName name="_xlnm.Print_Area" localSheetId="6">'【別添29】勤務形態一覧表（療養介護）'!$A$1:$AN$81</definedName>
    <definedName name="_xlnm.Print_Area" localSheetId="32">'勤務形態一覧表（医療型障害児入所施設）'!$A$1:$AN$81</definedName>
    <definedName name="_xlnm.Print_Area" localSheetId="29">'勤務形態一覧表（居宅訪問型児童発達支援）'!$A$1:$AN$73</definedName>
    <definedName name="_xlnm.Print_Area" localSheetId="27">'勤務形態一覧表（児童発達支援・主として重症心身障害児）'!$A$1:$AN$74</definedName>
    <definedName name="_xlnm.Print_Area" localSheetId="26">'勤務形態一覧表（児童発達支援・放課後デイサービス）'!$A$1:$AN$76</definedName>
    <definedName name="_xlnm.Print_Area" localSheetId="28">'勤務形態一覧表（児童発達支援センター）'!$A$1:$AN$81</definedName>
    <definedName name="_xlnm.Print_Area" localSheetId="31">'勤務形態一覧表（福祉型障害児入所施設）'!$A$1:$AN$87</definedName>
    <definedName name="_xlnm.Print_Area" localSheetId="30">'勤務形態一覧表（保育所等訪問支援）'!$A$1:$AN$73</definedName>
    <definedName name="Roman_01" localSheetId="33">#REF!</definedName>
    <definedName name="Roman_01">#REF!</definedName>
    <definedName name="Roman_02">#REF!</definedName>
    <definedName name="Roman_03" localSheetId="33">#REF!</definedName>
    <definedName name="Roman_03">#REF!</definedName>
    <definedName name="Roman_04" localSheetId="33">#REF!</definedName>
    <definedName name="Roman_04">#REF!</definedName>
    <definedName name="Roman_06" localSheetId="33">#REF!</definedName>
    <definedName name="Roman_06">#REF!</definedName>
    <definedName name="roman_09">#REF!</definedName>
    <definedName name="roman_11" localSheetId="33">#REF!</definedName>
    <definedName name="roman_11">#REF!</definedName>
    <definedName name="roman11" localSheetId="33">#REF!</definedName>
    <definedName name="roman11">#REF!</definedName>
    <definedName name="Roman2_1" localSheetId="33">#REF!</definedName>
    <definedName name="Roman2_1">#REF!</definedName>
    <definedName name="Roman2_3" localSheetId="33">#REF!</definedName>
    <definedName name="Roman2_3">#REF!</definedName>
    <definedName name="roman31" localSheetId="3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 localSheetId="33">#REF!</definedName>
    <definedName name="Serv_LIST">#REF!</definedName>
    <definedName name="servo1" localSheetId="33">#REF!</definedName>
    <definedName name="servo1">#REF!</definedName>
    <definedName name="siharai">#REF!</definedName>
    <definedName name="sikuchouson">#REF!</definedName>
    <definedName name="sinseisaki">#REF!</definedName>
    <definedName name="ｔａｂｉｅ＿04" localSheetId="33">#REF!</definedName>
    <definedName name="ｔａｂｉｅ＿04">#REF!</definedName>
    <definedName name="table_03" localSheetId="33">#REF!</definedName>
    <definedName name="table_03">#REF!</definedName>
    <definedName name="table_06" localSheetId="33">#REF!</definedName>
    <definedName name="table_06">#REF!</definedName>
    <definedName name="table2_3" localSheetId="33">#REF!</definedName>
    <definedName name="table2_3">#REF!</definedName>
    <definedName name="tapi2" localSheetId="33">#REF!</definedName>
    <definedName name="tapi2">#REF!</definedName>
    <definedName name="tebie_07">#REF!</definedName>
    <definedName name="tebie_o7">#REF!</definedName>
    <definedName name="tebie07">#REF!</definedName>
    <definedName name="tebie08" localSheetId="33">#REF!</definedName>
    <definedName name="tebie08">#REF!</definedName>
    <definedName name="tebie33">#REF!</definedName>
    <definedName name="tebiroo">#REF!</definedName>
    <definedName name="teble">#REF!</definedName>
    <definedName name="teble_09">#REF!</definedName>
    <definedName name="teble77">#REF!</definedName>
    <definedName name="yokohama">#REF!</definedName>
    <definedName name="あ">#REF!</definedName>
    <definedName name="こ">#REF!</definedName>
    <definedName name="医療型障害児入所施設">選択肢!$B$32:$K$32</definedName>
    <definedName name="一般相談支援事業">選択肢!$B$22:$K$22</definedName>
    <definedName name="加算" localSheetId="33">#REF!</definedName>
    <definedName name="加算">#REF!</definedName>
    <definedName name="看護時間">#REF!</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 localSheetId="33">[1]選択肢!#REF!</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食事" localSheetId="33">#REF!</definedName>
    <definedName name="食事">#REF!</definedName>
    <definedName name="生活介護">選択肢!$B$7:$K$7</definedName>
    <definedName name="生活訓練">選択肢!$B$17:$K$17</definedName>
    <definedName name="体制等状況一覧">#REF!</definedName>
    <definedName name="短期入所・空床利用型">選択肢!$B$9:$K$9</definedName>
    <definedName name="短期入所・単独型">選択肢!$B$10:$K$10</definedName>
    <definedName name="短期入所・併設型">選択肢!$B$8:$K$8</definedName>
    <definedName name="町っ油" localSheetId="33">#REF!</definedName>
    <definedName name="町っ油">#REF!</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夜勤職員" localSheetId="33">#REF!</definedName>
    <definedName name="夜勤職員">#REF!</definedName>
    <definedName name="利用日数記入例" localSheetId="33">#REF!</definedName>
    <definedName name="利用日数記入例">#REF!</definedName>
    <definedName name="療養介護">選択肢!$B$6:$K$6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4" i="131" l="1"/>
  <c r="H34" i="131"/>
  <c r="E32" i="131"/>
  <c r="D32" i="131"/>
  <c r="C32" i="131"/>
  <c r="F32" i="131" s="1"/>
  <c r="J15" i="131"/>
  <c r="H15" i="131"/>
  <c r="G15" i="131"/>
  <c r="C15" i="131"/>
  <c r="J14" i="131"/>
  <c r="G14" i="131"/>
  <c r="E14" i="131"/>
  <c r="J13" i="131"/>
  <c r="G13" i="131"/>
  <c r="D13" i="131"/>
  <c r="J12" i="131"/>
  <c r="G12" i="131"/>
  <c r="J11" i="131"/>
  <c r="G11" i="131"/>
  <c r="J10" i="131"/>
  <c r="G10" i="131"/>
  <c r="F35" i="131" l="1"/>
  <c r="H35" i="131" s="1"/>
  <c r="J35" i="131" s="1"/>
  <c r="H32" i="131"/>
  <c r="J32" i="131" s="1"/>
  <c r="AH40" i="116" l="1"/>
  <c r="AJ31" i="130"/>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AL46" i="125"/>
  <c r="AL50" i="125" s="1"/>
  <c r="AG46" i="125"/>
  <c r="AG50" i="125" s="1"/>
  <c r="AA46" i="125"/>
  <c r="AA50" i="125" s="1"/>
  <c r="U46" i="125"/>
  <c r="U50" i="125" s="1"/>
  <c r="O46" i="125"/>
  <c r="O50" i="125" s="1"/>
  <c r="I46" i="125"/>
  <c r="L49" i="125" s="1"/>
  <c r="E46" i="125"/>
  <c r="F49" i="125" s="1"/>
  <c r="C46" i="125"/>
  <c r="D49" i="125" s="1"/>
  <c r="AJ39" i="125"/>
  <c r="AJ38" i="125"/>
  <c r="AJ31" i="125"/>
  <c r="AI31" i="125"/>
  <c r="AH31" i="125"/>
  <c r="AG31" i="125"/>
  <c r="AF31" i="125"/>
  <c r="AE31" i="125"/>
  <c r="AD31" i="125"/>
  <c r="AC31" i="125"/>
  <c r="AB31" i="125"/>
  <c r="AA31" i="125"/>
  <c r="Z31" i="125"/>
  <c r="Y31" i="125"/>
  <c r="X31" i="125"/>
  <c r="W31" i="125"/>
  <c r="V31" i="125"/>
  <c r="U31" i="125"/>
  <c r="T31" i="125"/>
  <c r="S31" i="125"/>
  <c r="R31" i="125"/>
  <c r="Q31" i="125"/>
  <c r="P31" i="125"/>
  <c r="O31" i="125"/>
  <c r="N31" i="125"/>
  <c r="M31" i="125"/>
  <c r="L31" i="125"/>
  <c r="K31" i="125"/>
  <c r="J31" i="125"/>
  <c r="I31" i="125"/>
  <c r="H31" i="125"/>
  <c r="G31" i="125"/>
  <c r="F31" i="125"/>
  <c r="AK30" i="125"/>
  <c r="AL30" i="125" s="1"/>
  <c r="AK29" i="125"/>
  <c r="AL29" i="125" s="1"/>
  <c r="AK28" i="125"/>
  <c r="AL28" i="125" s="1"/>
  <c r="AK27" i="125"/>
  <c r="AL27" i="125" s="1"/>
  <c r="AK26" i="125"/>
  <c r="AL26" i="125" s="1"/>
  <c r="AK25" i="125"/>
  <c r="AL25" i="125" s="1"/>
  <c r="AK24" i="125"/>
  <c r="AL24" i="125" s="1"/>
  <c r="AK23" i="125"/>
  <c r="AL23" i="125" s="1"/>
  <c r="AK22" i="125"/>
  <c r="AL22" i="125" s="1"/>
  <c r="AK21" i="125"/>
  <c r="AL21" i="125" s="1"/>
  <c r="AK20" i="125"/>
  <c r="AL20" i="125" s="1"/>
  <c r="AK19" i="125"/>
  <c r="AL19" i="125" s="1"/>
  <c r="AK18" i="125"/>
  <c r="AL18" i="125" s="1"/>
  <c r="AK17" i="125"/>
  <c r="AL17" i="125" s="1"/>
  <c r="AK16" i="125"/>
  <c r="AL16" i="125" s="1"/>
  <c r="AK15" i="125"/>
  <c r="AL15" i="125" s="1"/>
  <c r="AK14" i="125"/>
  <c r="AL14" i="125" s="1"/>
  <c r="AK13" i="125"/>
  <c r="AL13" i="125" s="1"/>
  <c r="AK12" i="125"/>
  <c r="AL12" i="125" s="1"/>
  <c r="AL11" i="125"/>
  <c r="AK11" i="125"/>
  <c r="AG10" i="125"/>
  <c r="AF10" i="125"/>
  <c r="AE10" i="125"/>
  <c r="AD10" i="125"/>
  <c r="AC10" i="125"/>
  <c r="AB10" i="125"/>
  <c r="AA10" i="125"/>
  <c r="Z10" i="125"/>
  <c r="Y10" i="125"/>
  <c r="X10" i="125"/>
  <c r="W10" i="125"/>
  <c r="V10" i="125"/>
  <c r="U10" i="125"/>
  <c r="T10" i="125"/>
  <c r="S10" i="125"/>
  <c r="R10" i="125"/>
  <c r="Q10" i="125"/>
  <c r="P10" i="125"/>
  <c r="O10" i="125"/>
  <c r="N10" i="125"/>
  <c r="M10" i="125"/>
  <c r="L10" i="125"/>
  <c r="K10" i="125"/>
  <c r="J10" i="125"/>
  <c r="I10" i="125"/>
  <c r="H10" i="125"/>
  <c r="G10" i="125"/>
  <c r="F10" i="125"/>
  <c r="AJ10" i="125" s="1"/>
  <c r="AG9" i="125"/>
  <c r="AF9" i="125"/>
  <c r="AE9" i="125"/>
  <c r="AD9" i="125"/>
  <c r="AC9" i="125"/>
  <c r="AB9" i="125"/>
  <c r="AA9" i="125"/>
  <c r="Z9" i="125"/>
  <c r="Y9" i="125"/>
  <c r="X9" i="125"/>
  <c r="W9" i="125"/>
  <c r="V9" i="125"/>
  <c r="U9" i="125"/>
  <c r="T9" i="125"/>
  <c r="S9" i="125"/>
  <c r="R9" i="125"/>
  <c r="Q9" i="125"/>
  <c r="P9" i="125"/>
  <c r="O9" i="125"/>
  <c r="N9" i="125"/>
  <c r="M9" i="125"/>
  <c r="L9" i="125"/>
  <c r="K9" i="125"/>
  <c r="J9" i="125"/>
  <c r="I9" i="125"/>
  <c r="H9" i="125"/>
  <c r="G9" i="125"/>
  <c r="F9" i="125"/>
  <c r="AI9" i="125" s="1"/>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K31" i="127" l="1"/>
  <c r="AL31" i="127" s="1"/>
  <c r="AK31" i="128"/>
  <c r="AL31" i="128" s="1"/>
  <c r="AH10" i="128"/>
  <c r="AH10" i="127"/>
  <c r="AH9" i="127"/>
  <c r="AI10" i="127"/>
  <c r="AI9" i="127"/>
  <c r="AI9" i="126"/>
  <c r="AK31" i="126"/>
  <c r="AL31" i="126" s="1"/>
  <c r="AH10" i="126"/>
  <c r="AH9" i="126"/>
  <c r="AI10" i="126"/>
  <c r="AH9" i="125"/>
  <c r="AJ9" i="125"/>
  <c r="AL38" i="125"/>
  <c r="AH10" i="125"/>
  <c r="AI10" i="125"/>
  <c r="AK31" i="125"/>
  <c r="AL31" i="125" s="1"/>
  <c r="C69" i="107"/>
  <c r="C53" i="114"/>
  <c r="E67" i="107"/>
  <c r="C54" i="114"/>
  <c r="E68" i="107"/>
  <c r="D53" i="114"/>
  <c r="F67" i="107"/>
  <c r="F68" i="107"/>
  <c r="O48" i="125"/>
  <c r="R48" i="125"/>
  <c r="AL48" i="125"/>
  <c r="O49" i="125"/>
  <c r="R49" i="125"/>
  <c r="C48" i="125"/>
  <c r="U48" i="125"/>
  <c r="C49" i="125"/>
  <c r="U49" i="125"/>
  <c r="C50" i="125"/>
  <c r="AM48" i="125"/>
  <c r="D48" i="125"/>
  <c r="X48" i="125"/>
  <c r="X49" i="125"/>
  <c r="E50" i="125"/>
  <c r="E48" i="125"/>
  <c r="AA48" i="125"/>
  <c r="E49" i="125"/>
  <c r="AA49" i="125"/>
  <c r="I50" i="125"/>
  <c r="F48" i="125"/>
  <c r="AD48" i="125"/>
  <c r="AD49" i="125"/>
  <c r="I48" i="125"/>
  <c r="AG48" i="125"/>
  <c r="I49" i="125"/>
  <c r="AG49" i="125"/>
  <c r="L48" i="125"/>
  <c r="AJ48" i="125"/>
  <c r="AJ49" i="125"/>
  <c r="AL49" i="125"/>
  <c r="AM49" i="125"/>
  <c r="AA54" i="101" l="1"/>
  <c r="U47" i="98"/>
  <c r="O46" i="99"/>
  <c r="O46" i="95" l="1"/>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0" i="116"/>
  <c r="U38" i="116"/>
  <c r="AM40" i="119" l="1"/>
  <c r="AM43" i="119" s="1" a="1"/>
  <c r="AM43" i="119" s="1"/>
  <c r="AK40" i="120"/>
  <c r="AM40" i="120" s="1"/>
  <c r="AM43" i="120" s="1" a="1"/>
  <c r="AM43" i="120" s="1"/>
  <c r="AM40" i="117"/>
  <c r="AM43" i="117" s="1" a="1"/>
  <c r="AM43" i="117" s="1"/>
  <c r="AH41" i="116"/>
  <c r="AK41" i="116" s="1"/>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O50" i="99"/>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C47" i="98"/>
  <c r="D50" i="98" s="1"/>
  <c r="E46" i="118"/>
  <c r="F49" i="118" s="1"/>
  <c r="E47" i="98"/>
  <c r="F50" i="98" s="1"/>
  <c r="E46" i="97"/>
  <c r="E49" i="97" s="1"/>
  <c r="C46" i="97"/>
  <c r="I47" i="98"/>
  <c r="I49" i="98" s="1"/>
  <c r="C46" i="99"/>
  <c r="C48" i="99" s="1"/>
  <c r="AL46" i="118"/>
  <c r="AM49" i="118" s="1"/>
  <c r="AG46" i="118"/>
  <c r="AG49" i="118" s="1"/>
  <c r="AA46" i="118"/>
  <c r="AA48" i="118" s="1"/>
  <c r="U46" i="118"/>
  <c r="X49" i="118" s="1"/>
  <c r="O46" i="118"/>
  <c r="O48" i="118" s="1"/>
  <c r="I46" i="118"/>
  <c r="L48" i="118" s="1"/>
  <c r="C46" i="118"/>
  <c r="AJ39" i="118"/>
  <c r="AJ38" i="118"/>
  <c r="AL38" i="118" s="1"/>
  <c r="AJ31" i="118"/>
  <c r="AI31" i="118"/>
  <c r="AH31" i="118"/>
  <c r="AG31" i="118"/>
  <c r="AF31" i="118"/>
  <c r="AE31" i="118"/>
  <c r="AD31" i="118"/>
  <c r="AC31" i="118"/>
  <c r="AB31" i="118"/>
  <c r="AA31" i="118"/>
  <c r="Z31" i="118"/>
  <c r="Y31" i="118"/>
  <c r="X31" i="118"/>
  <c r="W31" i="118"/>
  <c r="V31" i="118"/>
  <c r="U31" i="118"/>
  <c r="T31" i="118"/>
  <c r="S31" i="118"/>
  <c r="R31" i="118"/>
  <c r="Q31" i="118"/>
  <c r="P31" i="118"/>
  <c r="O31" i="118"/>
  <c r="N31" i="118"/>
  <c r="M31" i="118"/>
  <c r="L31" i="118"/>
  <c r="K31" i="118"/>
  <c r="J31" i="118"/>
  <c r="I31" i="118"/>
  <c r="H31" i="118"/>
  <c r="G31" i="118"/>
  <c r="F31" i="118"/>
  <c r="AK30" i="118"/>
  <c r="AK29" i="118"/>
  <c r="AK28" i="118"/>
  <c r="AL28" i="118" s="1"/>
  <c r="AK27" i="118"/>
  <c r="AK26" i="118"/>
  <c r="AK25" i="118"/>
  <c r="AK24" i="118"/>
  <c r="AL24" i="118" s="1"/>
  <c r="AK23" i="118"/>
  <c r="AK22" i="118"/>
  <c r="AK21" i="118"/>
  <c r="AL21" i="118" s="1"/>
  <c r="AK20" i="118"/>
  <c r="AK19" i="118"/>
  <c r="AK18" i="118"/>
  <c r="AK17" i="118"/>
  <c r="AL17" i="118" s="1"/>
  <c r="AK16" i="118"/>
  <c r="AK15" i="118"/>
  <c r="AK14" i="118"/>
  <c r="AL14" i="118" s="1"/>
  <c r="AK13" i="118"/>
  <c r="AK12" i="118"/>
  <c r="AK11" i="118"/>
  <c r="AG10" i="118"/>
  <c r="AF10" i="118"/>
  <c r="AE10" i="118"/>
  <c r="AD10" i="118"/>
  <c r="AC10" i="118"/>
  <c r="AB10" i="118"/>
  <c r="AA10" i="118"/>
  <c r="Z10" i="118"/>
  <c r="Y10" i="118"/>
  <c r="X10" i="118"/>
  <c r="W10" i="118"/>
  <c r="V10" i="118"/>
  <c r="U10" i="118"/>
  <c r="T10" i="118"/>
  <c r="S10" i="118"/>
  <c r="R10" i="118"/>
  <c r="Q10" i="118"/>
  <c r="P10" i="118"/>
  <c r="O10" i="118"/>
  <c r="N10" i="118"/>
  <c r="M10" i="118"/>
  <c r="L10" i="118"/>
  <c r="K10" i="118"/>
  <c r="J10" i="118"/>
  <c r="I10" i="118"/>
  <c r="H10" i="118"/>
  <c r="G10" i="118"/>
  <c r="F10" i="118"/>
  <c r="AJ10" i="118" s="1"/>
  <c r="AG9" i="118"/>
  <c r="AF9" i="118"/>
  <c r="AE9" i="118"/>
  <c r="AD9" i="118"/>
  <c r="AC9" i="118"/>
  <c r="AB9" i="118"/>
  <c r="AA9" i="118"/>
  <c r="Z9" i="118"/>
  <c r="Y9" i="118"/>
  <c r="X9" i="118"/>
  <c r="W9" i="118"/>
  <c r="V9" i="118"/>
  <c r="U9" i="118"/>
  <c r="T9" i="118"/>
  <c r="S9" i="118"/>
  <c r="R9" i="118"/>
  <c r="Q9" i="118"/>
  <c r="P9" i="118"/>
  <c r="O9" i="118"/>
  <c r="N9" i="118"/>
  <c r="M9" i="118"/>
  <c r="L9" i="118"/>
  <c r="K9" i="118"/>
  <c r="J9" i="118"/>
  <c r="I9" i="118"/>
  <c r="H9" i="118"/>
  <c r="G9" i="118"/>
  <c r="F9" i="118"/>
  <c r="AL29" i="118" s="1"/>
  <c r="AJ39" i="96"/>
  <c r="AJ9" i="118"/>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AL46" i="99"/>
  <c r="AM49" i="99" s="1"/>
  <c r="AG46" i="99"/>
  <c r="AG48" i="99" s="1"/>
  <c r="AA46" i="99"/>
  <c r="AD49" i="99" s="1"/>
  <c r="U46" i="99"/>
  <c r="U49" i="99" s="1"/>
  <c r="R48" i="99"/>
  <c r="I46" i="99"/>
  <c r="I48" i="99" s="1"/>
  <c r="E46" i="99"/>
  <c r="F49" i="99" s="1"/>
  <c r="AJ39" i="99"/>
  <c r="AJ38" i="99"/>
  <c r="AL38" i="99" s="1"/>
  <c r="AJ31" i="99"/>
  <c r="AI31" i="99"/>
  <c r="AH31" i="99"/>
  <c r="AG31" i="99"/>
  <c r="AF31" i="99"/>
  <c r="AE31" i="99"/>
  <c r="AD31" i="99"/>
  <c r="AC31" i="99"/>
  <c r="AB31" i="99"/>
  <c r="AA31" i="99"/>
  <c r="Z31" i="99"/>
  <c r="Y31" i="99"/>
  <c r="X31" i="99"/>
  <c r="W31" i="99"/>
  <c r="V31" i="99"/>
  <c r="U31" i="99"/>
  <c r="T31" i="99"/>
  <c r="S31" i="99"/>
  <c r="R31" i="99"/>
  <c r="Q31" i="99"/>
  <c r="P31" i="99"/>
  <c r="O31" i="99"/>
  <c r="N31" i="99"/>
  <c r="M31" i="99"/>
  <c r="L31" i="99"/>
  <c r="K31" i="99"/>
  <c r="J31" i="99"/>
  <c r="I31" i="99"/>
  <c r="H31" i="99"/>
  <c r="G31" i="99"/>
  <c r="F31" i="99"/>
  <c r="AK30" i="99"/>
  <c r="AK29" i="99"/>
  <c r="AK28" i="99"/>
  <c r="AK27" i="99"/>
  <c r="AK26" i="99"/>
  <c r="AK25" i="99"/>
  <c r="AK24" i="99"/>
  <c r="AK23" i="99"/>
  <c r="AK22" i="99"/>
  <c r="AK21" i="99"/>
  <c r="AK20" i="99"/>
  <c r="AK19" i="99"/>
  <c r="AK18" i="99"/>
  <c r="AK17" i="99"/>
  <c r="AK16" i="99"/>
  <c r="AK15" i="99"/>
  <c r="AK14" i="99"/>
  <c r="AK13" i="99"/>
  <c r="AK12" i="99"/>
  <c r="AK11" i="99"/>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H10" i="99" s="1"/>
  <c r="AG9" i="99"/>
  <c r="AF9" i="99"/>
  <c r="AE9" i="99"/>
  <c r="AD9" i="99"/>
  <c r="AC9" i="99"/>
  <c r="AB9" i="99"/>
  <c r="AA9" i="99"/>
  <c r="Z9" i="99"/>
  <c r="Y9" i="99"/>
  <c r="X9" i="99"/>
  <c r="W9" i="99"/>
  <c r="V9" i="99"/>
  <c r="U9" i="99"/>
  <c r="T9" i="99"/>
  <c r="S9" i="99"/>
  <c r="R9" i="99"/>
  <c r="Q9" i="99"/>
  <c r="P9" i="99"/>
  <c r="O9" i="99"/>
  <c r="N9" i="99"/>
  <c r="M9" i="99"/>
  <c r="L9" i="99"/>
  <c r="K9" i="99"/>
  <c r="J9" i="99"/>
  <c r="I9" i="99"/>
  <c r="H9" i="99"/>
  <c r="G9" i="99"/>
  <c r="F9" i="99"/>
  <c r="AL47" i="98"/>
  <c r="AL51" i="98" s="1"/>
  <c r="AG47" i="98"/>
  <c r="AG51" i="98" s="1"/>
  <c r="AA47" i="98"/>
  <c r="AA51" i="98" s="1"/>
  <c r="U51" i="98"/>
  <c r="O47" i="98"/>
  <c r="R49" i="98" s="1"/>
  <c r="AJ40" i="98"/>
  <c r="AJ39" i="98"/>
  <c r="AJ31" i="98"/>
  <c r="AI31" i="98"/>
  <c r="AH31" i="98"/>
  <c r="AG31" i="98"/>
  <c r="AF31" i="98"/>
  <c r="AE31" i="98"/>
  <c r="AD31" i="98"/>
  <c r="AC31" i="98"/>
  <c r="AB31" i="98"/>
  <c r="AA31" i="98"/>
  <c r="Z31" i="98"/>
  <c r="Y31" i="98"/>
  <c r="X31" i="98"/>
  <c r="W31" i="98"/>
  <c r="V31" i="98"/>
  <c r="U31" i="98"/>
  <c r="T31" i="98"/>
  <c r="S31" i="98"/>
  <c r="R31" i="98"/>
  <c r="Q31" i="98"/>
  <c r="P31" i="98"/>
  <c r="O31" i="98"/>
  <c r="N31" i="98"/>
  <c r="M31" i="98"/>
  <c r="L31" i="98"/>
  <c r="K31" i="98"/>
  <c r="J31" i="98"/>
  <c r="I31" i="98"/>
  <c r="H31" i="98"/>
  <c r="G31" i="98"/>
  <c r="F31" i="98"/>
  <c r="AK30" i="98"/>
  <c r="AL30" i="98" s="1"/>
  <c r="AK29" i="98"/>
  <c r="AL29" i="98" s="1"/>
  <c r="AK28" i="98"/>
  <c r="AL28" i="98" s="1"/>
  <c r="AK27" i="98"/>
  <c r="AL27" i="98" s="1"/>
  <c r="AK26" i="98"/>
  <c r="AL26" i="98" s="1"/>
  <c r="AK25" i="98"/>
  <c r="AL25" i="98" s="1"/>
  <c r="AK24" i="98"/>
  <c r="AL24" i="98" s="1"/>
  <c r="AK23" i="98"/>
  <c r="AL23" i="98" s="1"/>
  <c r="AK22" i="98"/>
  <c r="AL22" i="98" s="1"/>
  <c r="AK21" i="98"/>
  <c r="AL21" i="98" s="1"/>
  <c r="AK20" i="98"/>
  <c r="AL20" i="98" s="1"/>
  <c r="AK19" i="98"/>
  <c r="AL19" i="98" s="1"/>
  <c r="AK18" i="98"/>
  <c r="AL18" i="98" s="1"/>
  <c r="AK17" i="98"/>
  <c r="AL17" i="98" s="1"/>
  <c r="AK16" i="98"/>
  <c r="AL16" i="98" s="1"/>
  <c r="AK15" i="98"/>
  <c r="AL15" i="98" s="1"/>
  <c r="AK14" i="98"/>
  <c r="AL14" i="98" s="1"/>
  <c r="AK13" i="98"/>
  <c r="AL13" i="98" s="1"/>
  <c r="AK12" i="98"/>
  <c r="AL12" i="98" s="1"/>
  <c r="AK11" i="98"/>
  <c r="AL11" i="98" s="1"/>
  <c r="AG10" i="98"/>
  <c r="AF10" i="98"/>
  <c r="AE10" i="98"/>
  <c r="AD10" i="98"/>
  <c r="AC10" i="98"/>
  <c r="AB10" i="98"/>
  <c r="AA10" i="98"/>
  <c r="Z10" i="98"/>
  <c r="Y10" i="98"/>
  <c r="X10" i="98"/>
  <c r="W10" i="98"/>
  <c r="V10" i="98"/>
  <c r="U10" i="98"/>
  <c r="T10" i="98"/>
  <c r="S10" i="98"/>
  <c r="R10" i="98"/>
  <c r="Q10" i="98"/>
  <c r="P10" i="98"/>
  <c r="O10" i="98"/>
  <c r="N10" i="98"/>
  <c r="M10" i="98"/>
  <c r="L10" i="98"/>
  <c r="K10" i="98"/>
  <c r="J10" i="98"/>
  <c r="I10" i="98"/>
  <c r="H10" i="98"/>
  <c r="G10" i="98"/>
  <c r="F10" i="98"/>
  <c r="AI10" i="98" s="1"/>
  <c r="AG9" i="98"/>
  <c r="AF9" i="98"/>
  <c r="AE9" i="98"/>
  <c r="AD9" i="98"/>
  <c r="AC9" i="98"/>
  <c r="AB9" i="98"/>
  <c r="AA9" i="98"/>
  <c r="Z9" i="98"/>
  <c r="Y9" i="98"/>
  <c r="X9" i="98"/>
  <c r="W9" i="98"/>
  <c r="V9" i="98"/>
  <c r="U9" i="98"/>
  <c r="T9" i="98"/>
  <c r="S9" i="98"/>
  <c r="R9" i="98"/>
  <c r="Q9" i="98"/>
  <c r="P9" i="98"/>
  <c r="O9" i="98"/>
  <c r="N9" i="98"/>
  <c r="M9" i="98"/>
  <c r="L9" i="98"/>
  <c r="K9" i="98"/>
  <c r="J9" i="98"/>
  <c r="I9" i="98"/>
  <c r="H9" i="98"/>
  <c r="G9" i="98"/>
  <c r="F9" i="98"/>
  <c r="AJ9" i="98" s="1"/>
  <c r="AL46" i="97"/>
  <c r="AL50" i="97" s="1"/>
  <c r="AG46" i="97"/>
  <c r="AG50" i="97" s="1"/>
  <c r="AA46" i="97"/>
  <c r="AA50" i="97" s="1"/>
  <c r="U46" i="97"/>
  <c r="U50" i="97" s="1"/>
  <c r="O46" i="97"/>
  <c r="O50" i="97" s="1"/>
  <c r="I46" i="97"/>
  <c r="I50" i="97" s="1"/>
  <c r="AJ39" i="97"/>
  <c r="AJ38" i="97"/>
  <c r="AL38" i="97"/>
  <c r="AJ31" i="97"/>
  <c r="AI31" i="97"/>
  <c r="AH31" i="97"/>
  <c r="AG31" i="97"/>
  <c r="AF31" i="97"/>
  <c r="AE31" i="97"/>
  <c r="AD31" i="97"/>
  <c r="AC31" i="97"/>
  <c r="AB31" i="97"/>
  <c r="AA31" i="97"/>
  <c r="Z31" i="97"/>
  <c r="Y31" i="97"/>
  <c r="X31" i="97"/>
  <c r="W31" i="97"/>
  <c r="V31" i="97"/>
  <c r="U31" i="97"/>
  <c r="T31" i="97"/>
  <c r="S31" i="97"/>
  <c r="R31" i="97"/>
  <c r="Q31" i="97"/>
  <c r="P31" i="97"/>
  <c r="O31" i="97"/>
  <c r="N31" i="97"/>
  <c r="M31" i="97"/>
  <c r="L31" i="97"/>
  <c r="K31" i="97"/>
  <c r="J31" i="97"/>
  <c r="I31" i="97"/>
  <c r="H31" i="97"/>
  <c r="G31" i="97"/>
  <c r="F31" i="97"/>
  <c r="AK30" i="97"/>
  <c r="AL30" i="97" s="1"/>
  <c r="AK29" i="97"/>
  <c r="AL29" i="97" s="1"/>
  <c r="AK28" i="97"/>
  <c r="AL28" i="97" s="1"/>
  <c r="AK27" i="97"/>
  <c r="AL27" i="97" s="1"/>
  <c r="AK26" i="97"/>
  <c r="AL26" i="97" s="1"/>
  <c r="AK25" i="97"/>
  <c r="AL25" i="97" s="1"/>
  <c r="AK24" i="97"/>
  <c r="AL24" i="97" s="1"/>
  <c r="AK23" i="97"/>
  <c r="AL23" i="97" s="1"/>
  <c r="AK22" i="97"/>
  <c r="AL22" i="97" s="1"/>
  <c r="AK21" i="97"/>
  <c r="AL21" i="97" s="1"/>
  <c r="AK20" i="97"/>
  <c r="AL20" i="97" s="1"/>
  <c r="AK19" i="97"/>
  <c r="AL19" i="97" s="1"/>
  <c r="AK18" i="97"/>
  <c r="AL18" i="97" s="1"/>
  <c r="AK17" i="97"/>
  <c r="AL17" i="97" s="1"/>
  <c r="AK16" i="97"/>
  <c r="AL16" i="97" s="1"/>
  <c r="AK15" i="97"/>
  <c r="AL15" i="97" s="1"/>
  <c r="AK14" i="97"/>
  <c r="AL14" i="97" s="1"/>
  <c r="AK13" i="97"/>
  <c r="AL13" i="97" s="1"/>
  <c r="AK12" i="97"/>
  <c r="AL12" i="97" s="1"/>
  <c r="AK11" i="97"/>
  <c r="AL11" i="97" s="1"/>
  <c r="AG10" i="97"/>
  <c r="AF10" i="97"/>
  <c r="AE10" i="97"/>
  <c r="AD10" i="97"/>
  <c r="AC10" i="97"/>
  <c r="AB10" i="97"/>
  <c r="AA10" i="97"/>
  <c r="Z10" i="97"/>
  <c r="Y10" i="97"/>
  <c r="X10" i="97"/>
  <c r="W10" i="97"/>
  <c r="V10" i="97"/>
  <c r="U10" i="97"/>
  <c r="T10" i="97"/>
  <c r="S10" i="97"/>
  <c r="R10" i="97"/>
  <c r="Q10" i="97"/>
  <c r="P10" i="97"/>
  <c r="O10" i="97"/>
  <c r="N10" i="97"/>
  <c r="M10" i="97"/>
  <c r="L10" i="97"/>
  <c r="K10" i="97"/>
  <c r="J10" i="97"/>
  <c r="I10" i="97"/>
  <c r="H10" i="97"/>
  <c r="G10" i="97"/>
  <c r="F10" i="97"/>
  <c r="AH10" i="97" s="1"/>
  <c r="AG9" i="97"/>
  <c r="AF9" i="97"/>
  <c r="AE9" i="97"/>
  <c r="AD9" i="97"/>
  <c r="AC9" i="97"/>
  <c r="AB9" i="97"/>
  <c r="AA9" i="97"/>
  <c r="Z9" i="97"/>
  <c r="Y9" i="97"/>
  <c r="X9" i="97"/>
  <c r="W9" i="97"/>
  <c r="V9" i="97"/>
  <c r="U9" i="97"/>
  <c r="T9" i="97"/>
  <c r="S9" i="97"/>
  <c r="R9" i="97"/>
  <c r="Q9" i="97"/>
  <c r="P9" i="97"/>
  <c r="O9" i="97"/>
  <c r="N9" i="97"/>
  <c r="M9" i="97"/>
  <c r="L9" i="97"/>
  <c r="K9" i="97"/>
  <c r="J9" i="97"/>
  <c r="I9" i="97"/>
  <c r="H9" i="97"/>
  <c r="G9" i="97"/>
  <c r="F9" i="97"/>
  <c r="AH9" i="97" s="1"/>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10" i="98"/>
  <c r="AH10" i="98"/>
  <c r="AI10" i="97"/>
  <c r="AJ10" i="97"/>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4" i="124" l="1"/>
  <c r="C50" i="97"/>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U50" i="118"/>
  <c r="C50" i="98"/>
  <c r="AG50" i="118"/>
  <c r="I58" i="101"/>
  <c r="AL50" i="118"/>
  <c r="AA52" i="96"/>
  <c r="AG52" i="96"/>
  <c r="C49" i="98"/>
  <c r="U50" i="99"/>
  <c r="O58" i="101"/>
  <c r="AA50" i="99"/>
  <c r="AG50" i="99"/>
  <c r="I52" i="96"/>
  <c r="I50" i="99"/>
  <c r="X54" i="102"/>
  <c r="F53" i="116"/>
  <c r="E50" i="118"/>
  <c r="AL50" i="99"/>
  <c r="AG58" i="101"/>
  <c r="L52" i="116"/>
  <c r="C49" i="118"/>
  <c r="C50" i="118"/>
  <c r="L49" i="119"/>
  <c r="I50" i="119"/>
  <c r="I50" i="118"/>
  <c r="AL58" i="101"/>
  <c r="L47" i="115"/>
  <c r="O50" i="118"/>
  <c r="U58" i="101"/>
  <c r="D51" i="96"/>
  <c r="C52" i="96"/>
  <c r="E50" i="99"/>
  <c r="AA50" i="118"/>
  <c r="C50" i="99"/>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AD48" i="99"/>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O48" i="99"/>
  <c r="AJ47" i="114"/>
  <c r="AG48" i="114"/>
  <c r="F49" i="98"/>
  <c r="AL49" i="98"/>
  <c r="AL49" i="97"/>
  <c r="L54" i="102"/>
  <c r="AL24" i="109"/>
  <c r="AL23" i="109"/>
  <c r="AL31" i="109"/>
  <c r="AL14" i="109"/>
  <c r="AL13" i="109"/>
  <c r="AL16" i="109"/>
  <c r="AJ10" i="109"/>
  <c r="AH10" i="109"/>
  <c r="AL25" i="109"/>
  <c r="I42" i="116"/>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F49" i="97"/>
  <c r="AJ9" i="97"/>
  <c r="AK31" i="97"/>
  <c r="AL31" i="97" s="1"/>
  <c r="AI9" i="97"/>
  <c r="E48" i="97"/>
  <c r="AL11" i="118"/>
  <c r="AL18" i="118"/>
  <c r="AL12" i="118"/>
  <c r="AL19" i="118"/>
  <c r="AL26" i="118"/>
  <c r="AL13" i="118"/>
  <c r="AL27" i="118"/>
  <c r="AL15" i="118"/>
  <c r="AL22" i="118"/>
  <c r="AL23" i="118"/>
  <c r="AL30" i="118"/>
  <c r="AK31" i="118"/>
  <c r="AL31" i="118" s="1"/>
  <c r="AL25" i="118"/>
  <c r="AI9" i="98"/>
  <c r="AH9" i="98"/>
  <c r="AL15" i="99"/>
  <c r="AL23" i="99"/>
  <c r="AL14" i="99"/>
  <c r="AI10" i="99"/>
  <c r="AJ10" i="99"/>
  <c r="AL18" i="99"/>
  <c r="AL26" i="99"/>
  <c r="AL17" i="99"/>
  <c r="AL25" i="99"/>
  <c r="AL12" i="99"/>
  <c r="AL20" i="99"/>
  <c r="AL28" i="99"/>
  <c r="AK31" i="99"/>
  <c r="AL31" i="99" s="1"/>
  <c r="AL13" i="99"/>
  <c r="AL21" i="99"/>
  <c r="AL29" i="99"/>
  <c r="AL22" i="99"/>
  <c r="AL30" i="99"/>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K31" i="98"/>
  <c r="AL31" i="98" s="1"/>
  <c r="D49" i="98"/>
  <c r="AL39" i="98"/>
  <c r="C44" i="98" s="1"/>
  <c r="AM47" i="93"/>
  <c r="AM48" i="93"/>
  <c r="AG49" i="98"/>
  <c r="AG51" i="96"/>
  <c r="AJ49" i="97"/>
  <c r="R49" i="97"/>
  <c r="R48" i="97"/>
  <c r="D48" i="100"/>
  <c r="O39" i="106"/>
  <c r="AL49" i="99"/>
  <c r="AG53" i="102"/>
  <c r="C48" i="100"/>
  <c r="O48" i="114"/>
  <c r="AD48" i="97"/>
  <c r="AG40" i="113"/>
  <c r="AL50" i="98"/>
  <c r="E58" i="124"/>
  <c r="D55" i="94"/>
  <c r="R49" i="99"/>
  <c r="C40" i="112"/>
  <c r="I58" i="124"/>
  <c r="C55" i="94"/>
  <c r="I51" i="96"/>
  <c r="O49" i="99"/>
  <c r="O58" i="124"/>
  <c r="AL48" i="95"/>
  <c r="AA58" i="124"/>
  <c r="AJ57" i="101"/>
  <c r="AL39" i="106"/>
  <c r="AG58" i="124"/>
  <c r="L50" i="96"/>
  <c r="I50" i="96"/>
  <c r="U48" i="100"/>
  <c r="AM40" i="106"/>
  <c r="AL58" i="124"/>
  <c r="AL40" i="106"/>
  <c r="U50" i="98"/>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E48" i="99"/>
  <c r="AA40" i="106"/>
  <c r="C48" i="115"/>
  <c r="X55" i="94"/>
  <c r="O49" i="95"/>
  <c r="AL50" i="95"/>
  <c r="R48" i="95"/>
  <c r="U56" i="94"/>
  <c r="AJ49" i="95"/>
  <c r="F52" i="116"/>
  <c r="E53" i="116"/>
  <c r="F50" i="96"/>
  <c r="E49" i="99"/>
  <c r="E52" i="116"/>
  <c r="R50" i="98"/>
  <c r="AM56" i="94"/>
  <c r="C51" i="96"/>
  <c r="E50" i="96"/>
  <c r="F48" i="97"/>
  <c r="AG50" i="98"/>
  <c r="AM48" i="99"/>
  <c r="R39" i="106"/>
  <c r="X48" i="114"/>
  <c r="AG50" i="95"/>
  <c r="AG48" i="97"/>
  <c r="AG49" i="97"/>
  <c r="AM49" i="98"/>
  <c r="AL39" i="112"/>
  <c r="X40" i="113"/>
  <c r="C50" i="95"/>
  <c r="AG56" i="124"/>
  <c r="AL40" i="112"/>
  <c r="X39" i="113"/>
  <c r="E50" i="95"/>
  <c r="I50" i="95"/>
  <c r="O40" i="106"/>
  <c r="AG39" i="112"/>
  <c r="AD47" i="114"/>
  <c r="U50" i="95"/>
  <c r="O49" i="98"/>
  <c r="O50" i="98"/>
  <c r="AM55" i="94"/>
  <c r="AJ48" i="93"/>
  <c r="AJ48" i="97"/>
  <c r="AJ48" i="114"/>
  <c r="AA50" i="95"/>
  <c r="E47" i="93"/>
  <c r="F40" i="112"/>
  <c r="AJ39" i="113"/>
  <c r="D47" i="93"/>
  <c r="D48" i="95"/>
  <c r="E40" i="112"/>
  <c r="F54" i="102"/>
  <c r="C47" i="114"/>
  <c r="E39" i="112"/>
  <c r="AG39" i="113"/>
  <c r="C48" i="95"/>
  <c r="I40" i="106"/>
  <c r="AL39" i="113"/>
  <c r="AD55" i="94"/>
  <c r="AG47" i="93"/>
  <c r="I39" i="106"/>
  <c r="E51" i="98"/>
  <c r="E49" i="98"/>
  <c r="F40" i="113"/>
  <c r="AM48" i="115"/>
  <c r="AJ49" i="99"/>
  <c r="R48" i="114"/>
  <c r="AL48" i="115"/>
  <c r="AM48" i="100"/>
  <c r="AA54" i="102"/>
  <c r="AG55" i="94"/>
  <c r="E50" i="98"/>
  <c r="AL48" i="100"/>
  <c r="AD53" i="102"/>
  <c r="O47" i="114"/>
  <c r="AG49" i="99"/>
  <c r="E39" i="113"/>
  <c r="AA50" i="98"/>
  <c r="I49" i="119"/>
  <c r="AL48" i="118"/>
  <c r="E48" i="120"/>
  <c r="X48" i="118"/>
  <c r="E48" i="114"/>
  <c r="AD56" i="101"/>
  <c r="E54" i="102"/>
  <c r="AG40" i="106"/>
  <c r="AL40" i="113"/>
  <c r="AA57" i="124"/>
  <c r="D49" i="99"/>
  <c r="L48" i="99"/>
  <c r="R48" i="100"/>
  <c r="L39" i="112"/>
  <c r="R49" i="100"/>
  <c r="I48" i="97"/>
  <c r="AG39" i="106"/>
  <c r="O48" i="93"/>
  <c r="AL56" i="94"/>
  <c r="D48" i="99"/>
  <c r="C49" i="99"/>
  <c r="L40" i="112"/>
  <c r="AM39" i="113"/>
  <c r="E47" i="114"/>
  <c r="I48" i="119"/>
  <c r="C48" i="120"/>
  <c r="L49" i="97"/>
  <c r="AG48" i="95"/>
  <c r="AL48" i="93"/>
  <c r="AA47" i="93"/>
  <c r="U55" i="94"/>
  <c r="AJ51" i="96"/>
  <c r="O49" i="97"/>
  <c r="AJ50" i="98"/>
  <c r="AM48" i="97"/>
  <c r="AL48" i="99"/>
  <c r="X48" i="100"/>
  <c r="AG57" i="101"/>
  <c r="L39" i="106"/>
  <c r="AJ47" i="93"/>
  <c r="F39" i="113"/>
  <c r="AD47" i="115"/>
  <c r="I49" i="97"/>
  <c r="I49" i="99"/>
  <c r="AA57" i="101"/>
  <c r="F48" i="114"/>
  <c r="E56" i="94"/>
  <c r="D48" i="93"/>
  <c r="D49" i="95"/>
  <c r="AA49" i="97"/>
  <c r="AD50" i="98"/>
  <c r="O56" i="124"/>
  <c r="C50" i="96"/>
  <c r="AA48" i="99"/>
  <c r="AG43" i="108"/>
  <c r="O40" i="113"/>
  <c r="F48" i="118"/>
  <c r="D50" i="96"/>
  <c r="C47" i="93"/>
  <c r="AA48" i="93"/>
  <c r="AJ55" i="94"/>
  <c r="F55" i="94"/>
  <c r="AD48" i="95"/>
  <c r="R50" i="96"/>
  <c r="O50" i="96"/>
  <c r="AJ48" i="100"/>
  <c r="AD49" i="98"/>
  <c r="AJ42" i="108"/>
  <c r="R40" i="113"/>
  <c r="AA47" i="114"/>
  <c r="AJ49" i="100"/>
  <c r="F48" i="115"/>
  <c r="E48" i="118"/>
  <c r="E48" i="119"/>
  <c r="AD48" i="93"/>
  <c r="F56" i="94"/>
  <c r="O51" i="96"/>
  <c r="AA48" i="97"/>
  <c r="AG49" i="100"/>
  <c r="E39" i="106"/>
  <c r="O39" i="113"/>
  <c r="I53" i="116"/>
  <c r="E49" i="118"/>
  <c r="F49" i="119"/>
  <c r="AD49" i="97"/>
  <c r="AA49" i="99"/>
  <c r="U54" i="102"/>
  <c r="F40" i="106"/>
  <c r="AJ40" i="112"/>
  <c r="I52" i="116"/>
  <c r="I48" i="120"/>
  <c r="U49" i="97"/>
  <c r="AL48" i="114"/>
  <c r="O48" i="115"/>
  <c r="AA56" i="124"/>
  <c r="AA55" i="94"/>
  <c r="C39" i="106"/>
  <c r="AG56" i="94"/>
  <c r="D40" i="112"/>
  <c r="AA39" i="113"/>
  <c r="O47" i="115"/>
  <c r="E56" i="124"/>
  <c r="R54" i="102"/>
  <c r="D39" i="106"/>
  <c r="AL47" i="114"/>
  <c r="X49" i="97"/>
  <c r="X47" i="93"/>
  <c r="O54" i="102"/>
  <c r="R42" i="108"/>
  <c r="L49" i="120"/>
  <c r="I50" i="120"/>
  <c r="AM51" i="96"/>
  <c r="X49" i="99"/>
  <c r="AL56" i="101"/>
  <c r="X50" i="98"/>
  <c r="R48" i="93"/>
  <c r="AG48" i="93"/>
  <c r="AJ56" i="94"/>
  <c r="X48" i="95"/>
  <c r="AJ50" i="96"/>
  <c r="AM49" i="97"/>
  <c r="X49" i="98"/>
  <c r="AL48" i="97"/>
  <c r="AM49" i="95"/>
  <c r="AJ56" i="101"/>
  <c r="D62" i="107"/>
  <c r="C39" i="112"/>
  <c r="U40" i="113"/>
  <c r="R47" i="115"/>
  <c r="L48" i="120"/>
  <c r="U47" i="93"/>
  <c r="AD56" i="94"/>
  <c r="U48" i="95"/>
  <c r="U48" i="97"/>
  <c r="U49" i="98"/>
  <c r="AA48" i="100"/>
  <c r="AD49" i="100"/>
  <c r="R53" i="102"/>
  <c r="D40" i="106"/>
  <c r="L42" i="108"/>
  <c r="AL51" i="96"/>
  <c r="X48" i="97"/>
  <c r="AM48" i="114"/>
  <c r="F50" i="117"/>
  <c r="X62" i="107"/>
  <c r="L47" i="114"/>
  <c r="L56" i="94"/>
  <c r="L55" i="94"/>
  <c r="E49" i="95"/>
  <c r="X50" i="96"/>
  <c r="L50" i="98"/>
  <c r="I50" i="98"/>
  <c r="R40" i="112"/>
  <c r="I47" i="114"/>
  <c r="U47" i="115"/>
  <c r="D47" i="115"/>
  <c r="L49" i="98"/>
  <c r="U62" i="107"/>
  <c r="L48" i="114"/>
  <c r="X47" i="115"/>
  <c r="I49" i="117"/>
  <c r="F48" i="93"/>
  <c r="AL49" i="95"/>
  <c r="F48" i="99"/>
  <c r="AM50" i="98"/>
  <c r="X61" i="107"/>
  <c r="I62" i="107"/>
  <c r="O42" i="108"/>
  <c r="O40" i="112"/>
  <c r="E50" i="117"/>
  <c r="U50" i="96"/>
  <c r="O39" i="112"/>
  <c r="U48" i="115"/>
  <c r="D68" i="107"/>
  <c r="F47" i="93"/>
  <c r="I56" i="94"/>
  <c r="X51" i="96"/>
  <c r="I49" i="95"/>
  <c r="C48" i="97"/>
  <c r="E48" i="100"/>
  <c r="F48" i="100"/>
  <c r="I55" i="94"/>
  <c r="AA40" i="112"/>
  <c r="U48" i="114"/>
  <c r="AG48" i="115"/>
  <c r="D48" i="97"/>
  <c r="O56" i="101"/>
  <c r="AJ48" i="115"/>
  <c r="I50" i="117"/>
  <c r="D48" i="118"/>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D49" i="97"/>
  <c r="F49" i="100"/>
  <c r="AM53" i="102"/>
  <c r="C49" i="97"/>
  <c r="L40" i="113"/>
  <c r="X47" i="114"/>
  <c r="AG47" i="115"/>
  <c r="AJ49" i="118"/>
  <c r="C61" i="107"/>
  <c r="AL49" i="118"/>
  <c r="AA49" i="118"/>
  <c r="X56" i="94"/>
  <c r="C43" i="108"/>
  <c r="L62" i="107"/>
  <c r="AD49" i="118"/>
  <c r="F61" i="107"/>
  <c r="AJ43" i="108"/>
  <c r="AD48" i="118"/>
  <c r="C48" i="118"/>
  <c r="U49" i="95"/>
  <c r="C48" i="93"/>
  <c r="AG61" i="107"/>
  <c r="L53" i="116"/>
  <c r="AM48" i="118"/>
  <c r="X56" i="101"/>
  <c r="AA47" i="115"/>
  <c r="I48" i="118"/>
  <c r="X48" i="93"/>
  <c r="O48" i="97"/>
  <c r="L49" i="99"/>
  <c r="AJ48" i="99"/>
  <c r="AL43" i="108"/>
  <c r="U40" i="112"/>
  <c r="U48" i="118"/>
  <c r="L49" i="118"/>
  <c r="I48" i="93"/>
  <c r="I49" i="100"/>
  <c r="AD39" i="106"/>
  <c r="C53" i="102"/>
  <c r="U43" i="108"/>
  <c r="AD61" i="107"/>
  <c r="F49" i="120"/>
  <c r="I47" i="93"/>
  <c r="O56" i="94"/>
  <c r="AG49" i="95"/>
  <c r="I49" i="118"/>
  <c r="C68" i="107"/>
  <c r="L48" i="100"/>
  <c r="U57" i="101"/>
  <c r="AA39" i="106"/>
  <c r="U48" i="93"/>
  <c r="R47" i="93"/>
  <c r="AL47" i="93"/>
  <c r="R55" i="94"/>
  <c r="D56" i="94"/>
  <c r="AA49" i="95"/>
  <c r="AA48" i="95"/>
  <c r="O48" i="95"/>
  <c r="E51" i="96"/>
  <c r="AD51" i="96"/>
  <c r="AM50" i="96"/>
  <c r="AA49" i="98"/>
  <c r="U49" i="100"/>
  <c r="O49" i="100"/>
  <c r="AM49" i="100"/>
  <c r="C56" i="101"/>
  <c r="AD57" i="101"/>
  <c r="X53" i="102"/>
  <c r="F53" i="102"/>
  <c r="E40" i="106"/>
  <c r="AJ40" i="106"/>
  <c r="AD54" i="102"/>
  <c r="L48" i="97"/>
  <c r="E62" i="107"/>
  <c r="E61" i="107"/>
  <c r="AD62" i="107"/>
  <c r="D61" i="107"/>
  <c r="AD39" i="112"/>
  <c r="I39" i="112"/>
  <c r="AD40" i="113"/>
  <c r="D40" i="113"/>
  <c r="D39" i="113"/>
  <c r="D48" i="114"/>
  <c r="C47" i="115"/>
  <c r="F49" i="117"/>
  <c r="AJ48" i="118"/>
  <c r="D49" i="118"/>
  <c r="L47" i="93"/>
  <c r="L48" i="95"/>
  <c r="AA51" i="96"/>
  <c r="X48" i="99"/>
  <c r="O61" i="107"/>
  <c r="AA62" i="107"/>
  <c r="AD42" i="108"/>
  <c r="X42" i="108"/>
  <c r="U39" i="112"/>
  <c r="X39" i="112"/>
  <c r="C39" i="113"/>
  <c r="AD39" i="113"/>
  <c r="L48" i="93"/>
  <c r="U48" i="99"/>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H9" i="99"/>
  <c r="AL20" i="106"/>
  <c r="E50" i="97"/>
  <c r="AI9" i="60"/>
  <c r="AI10" i="60"/>
  <c r="AL12" i="60"/>
  <c r="AD47" i="93"/>
  <c r="AL55" i="94"/>
  <c r="E43" i="93"/>
  <c r="C57" i="94"/>
  <c r="AI9" i="99"/>
  <c r="AI9" i="106"/>
  <c r="AA42" i="108"/>
  <c r="AM62" i="107"/>
  <c r="AL61" i="107"/>
  <c r="O43" i="108"/>
  <c r="V37" i="108"/>
  <c r="Z37" i="108" s="1"/>
  <c r="AJ9" i="60"/>
  <c r="AJ9" i="99"/>
  <c r="AL11" i="99"/>
  <c r="AL19" i="99"/>
  <c r="AL27" i="99"/>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C51" i="98"/>
  <c r="R56" i="94"/>
  <c r="I43" i="100"/>
  <c r="E43" i="100"/>
  <c r="C43" i="100"/>
  <c r="R61" i="107"/>
  <c r="AM61" i="107"/>
  <c r="AA43" i="108"/>
  <c r="AM43" i="108"/>
  <c r="AL11" i="108"/>
  <c r="AL30" i="108"/>
  <c r="D42" i="108"/>
  <c r="D43" i="108"/>
  <c r="AL17" i="60"/>
  <c r="I43" i="97"/>
  <c r="E43" i="97"/>
  <c r="C43" i="97"/>
  <c r="E43" i="99"/>
  <c r="C43" i="99"/>
  <c r="AJ9" i="106"/>
  <c r="AL18" i="106"/>
  <c r="AJ43" i="107"/>
  <c r="F43" i="108"/>
  <c r="F42" i="108"/>
  <c r="E43" i="108"/>
  <c r="AL25" i="60"/>
  <c r="E48" i="93"/>
  <c r="E55" i="94"/>
  <c r="AJ49" i="98"/>
  <c r="AL12" i="95"/>
  <c r="AL20" i="95"/>
  <c r="AL28" i="95"/>
  <c r="O51" i="98"/>
  <c r="AL16" i="99"/>
  <c r="AL24" i="99"/>
  <c r="AL14" i="106"/>
  <c r="AL22" i="106"/>
  <c r="AL30" i="106"/>
  <c r="AJ62" i="107"/>
  <c r="AJ9" i="108"/>
  <c r="AH10" i="108"/>
  <c r="AK31" i="107"/>
  <c r="AL31" i="107" s="1"/>
  <c r="AM42" i="108"/>
  <c r="AI9" i="112"/>
  <c r="AI10" i="113"/>
  <c r="AJ9" i="114"/>
  <c r="AH9" i="115"/>
  <c r="F47" i="115"/>
  <c r="AI10" i="116"/>
  <c r="I51" i="117"/>
  <c r="AL20" i="118"/>
  <c r="R49" i="118"/>
  <c r="AH9" i="119"/>
  <c r="AI9" i="119"/>
  <c r="AH9" i="120"/>
  <c r="X56" i="124"/>
  <c r="X57" i="124"/>
  <c r="U57" i="124"/>
  <c r="AJ9" i="112"/>
  <c r="AL11" i="112"/>
  <c r="AL16" i="112"/>
  <c r="AL20" i="112"/>
  <c r="I51" i="98"/>
  <c r="AI10" i="124"/>
  <c r="AJ10" i="124"/>
  <c r="AH10" i="124"/>
  <c r="AL24" i="114"/>
  <c r="AL12" i="115"/>
  <c r="AL19" i="115"/>
  <c r="AL15" i="109"/>
  <c r="AL30" i="109"/>
  <c r="AJ10" i="112"/>
  <c r="AL25" i="112"/>
  <c r="AL29" i="112"/>
  <c r="AJ39" i="112"/>
  <c r="C48" i="114"/>
  <c r="AL18" i="115"/>
  <c r="I48" i="115"/>
  <c r="R48" i="118"/>
  <c r="AL16" i="118"/>
  <c r="D56" i="124"/>
  <c r="AL21" i="112"/>
  <c r="AL26" i="112"/>
  <c r="AL30" i="112"/>
  <c r="C43" i="118"/>
  <c r="E43" i="118"/>
  <c r="AL47" i="115"/>
  <c r="L48" i="115"/>
  <c r="AL14" i="115"/>
  <c r="AL13" i="112"/>
  <c r="AL17" i="112"/>
  <c r="C49" i="117"/>
  <c r="AH9" i="117"/>
  <c r="O49" i="118"/>
  <c r="U49" i="118"/>
  <c r="AI9" i="118"/>
  <c r="AG48" i="118"/>
  <c r="AI10" i="118"/>
  <c r="AI10" i="119"/>
  <c r="AJ10" i="119"/>
  <c r="AK31" i="119"/>
  <c r="AL31" i="119" s="1"/>
  <c r="AL17" i="109"/>
  <c r="AL14" i="112"/>
  <c r="AL18" i="112"/>
  <c r="AL27" i="112"/>
  <c r="AJ9" i="115"/>
  <c r="E51" i="117"/>
  <c r="AL12" i="109"/>
  <c r="AL22" i="109"/>
  <c r="AH10" i="118"/>
  <c r="E50" i="120"/>
  <c r="AI10" i="112"/>
  <c r="AL18" i="114"/>
  <c r="AH10" i="113"/>
  <c r="AL14" i="113"/>
  <c r="AL18" i="113"/>
  <c r="AL22" i="113"/>
  <c r="AL26" i="113"/>
  <c r="AL15" i="115"/>
  <c r="AH10" i="116"/>
  <c r="AI9" i="117"/>
  <c r="AL14" i="117"/>
  <c r="AH9" i="118"/>
  <c r="AJ9" i="119"/>
  <c r="AL14" i="119"/>
  <c r="F48" i="119"/>
  <c r="E49" i="119"/>
  <c r="AL30" i="124"/>
  <c r="AH9" i="124"/>
  <c r="AL17" i="124"/>
  <c r="AL12" i="124"/>
  <c r="AL28" i="124"/>
  <c r="AJ56" i="124"/>
  <c r="AI9" i="124"/>
  <c r="AL18" i="124"/>
  <c r="E57" i="124"/>
  <c r="AL25" i="124"/>
  <c r="AJ9" i="124"/>
  <c r="I44" i="116" l="1"/>
  <c r="AH42" i="116" s="1"/>
  <c r="R42" i="109"/>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E44" i="98"/>
  <c r="I51" i="101"/>
  <c r="AL43" i="107"/>
  <c r="C56" i="107" s="1"/>
  <c r="C48" i="102"/>
  <c r="E51" i="101"/>
  <c r="I51" i="124"/>
  <c r="AM43" i="107"/>
  <c r="E56" i="107" s="1"/>
  <c r="E51" i="124"/>
  <c r="C51" i="124"/>
  <c r="AK42" i="116" l="1"/>
  <c r="AM40" i="116" s="1"/>
  <c r="AM43" i="116" s="1" a="1"/>
  <c r="AM43" i="1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<sst xmlns="http://schemas.openxmlformats.org/spreadsheetml/2006/main" count="3674" uniqueCount="444">
  <si>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</si>
  <si>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</si>
  <si>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</si>
  <si>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</si>
  <si>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</si>
  <si>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</si>
  <si>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</si>
  <si>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</si>
  <si>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</si>
  <si>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</si>
  <si>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</si>
  <si>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</si>
  <si>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</si>
  <si>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</si>
  <si>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</si>
  <si>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</si>
  <si>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</si>
  <si>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</si>
  <si>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</si>
  <si>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</si>
  <si>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</si>
  <si>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</si>
  <si>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</si>
  <si>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</si>
  <si>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</si>
  <si>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</si>
  <si>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</si>
  <si>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</si>
  <si>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</si>
  <si>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</si>
  <si>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</si>
  <si>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</si>
  <si>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</si>
  <si>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</si>
  <si>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</si>
  <si>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</si>
  <si>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</si>
  <si>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</si>
  <si>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</si>
  <si>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</si>
  <si>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</si>
  <si>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</si>
  <si>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</si>
  <si>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</si>
  <si>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</si>
  <si>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</si>
  <si>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</si>
  <si>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</si>
  <si>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</si>
  <si>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</si>
  <si>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</si>
  <si>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</si>
  <si>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</si>
  <si>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</si>
  <si>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</si>
  <si>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</si>
  <si>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</si>
  <si>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</si>
  <si>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</si>
  <si>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</si>
  <si>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</si>
  <si>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</si>
  <si>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</si>
  <si>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</si>
  <si>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</si>
  <si>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</si>
  <si>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</si>
  <si>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</si>
  <si>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</si>
  <si>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</si>
  <si>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</si>
  <si>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</si>
  <si>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</si>
  <si>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</si>
  <si>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</si>
  <si>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</si>
  <si>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</si>
  <si>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</si>
  <si>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</si>
  <si>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</si>
  <si>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</si>
  <si>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</si>
  <si>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</si>
  <si>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</si>
  <si>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</si>
  <si>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</si>
  <si>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</si>
  <si>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</si>
  <si>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</si>
  <si>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</si>
  <si>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</si>
  <si>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</si>
  <si>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</si>
  <si>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</si>
  <si>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</si>
  <si>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</si>
  <si>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</si>
  <si>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</si>
  <si>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</si>
  <si>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</si>
  <si>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</si>
  <si>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</si>
  <si>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</si>
  <si>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</si>
  <si>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</si>
  <si>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</si>
  <si>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</si>
  <si>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</si>
  <si>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</si>
  <si>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</si>
  <si>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</si>
  <si>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居宅訪問型児童発達支援</t>
    <rPh sb="0" eb="2">
      <t>キョタク</t>
    </rPh>
    <rPh sb="2" eb="4">
      <t>ホウモン</t>
    </rPh>
    <rPh sb="4" eb="5">
      <t>ガタ</t>
    </rPh>
    <rPh sb="5" eb="7">
      <t>ジドウ</t>
    </rPh>
    <rPh sb="7" eb="9">
      <t>ハッタツ</t>
    </rPh>
    <rPh sb="9" eb="11">
      <t>シエン</t>
    </rPh>
    <phoneticPr fontId="1"/>
  </si>
  <si>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</si>
  <si>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</si>
  <si>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</si>
  <si>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</si>
  <si>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</si>
  <si>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</si>
  <si>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</si>
  <si>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</si>
  <si>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</si>
  <si>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</si>
  <si>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</si>
  <si>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</si>
  <si>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</si>
  <si>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</si>
  <si>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</si>
  <si>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</si>
  <si>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</si>
  <si>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</si>
  <si>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</si>
  <si>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</si>
  <si>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</si>
  <si>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</si>
  <si>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</si>
  <si>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医療型障害児入所施設</t>
    <rPh sb="0" eb="2">
      <t>イリョウ</t>
    </rPh>
    <rPh sb="2" eb="3">
      <t>ガタ</t>
    </rPh>
    <rPh sb="3" eb="6">
      <t>ショウガイジ</t>
    </rPh>
    <rPh sb="6" eb="8">
      <t>ニュウショ</t>
    </rPh>
    <rPh sb="8" eb="10">
      <t>シセツ</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</si>
  <si>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</si>
  <si>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</si>
  <si>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</si>
  <si>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</si>
  <si>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</si>
  <si>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</si>
  <si>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</si>
  <si>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</si>
  <si>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</si>
  <si>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</si>
  <si>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</si>
  <si>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</si>
  <si>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</si>
  <si>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</si>
  <si>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</si>
  <si>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</si>
  <si>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</si>
  <si>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</si>
  <si>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</si>
  <si>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</si>
  <si>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</si>
  <si>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</si>
  <si>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</si>
  <si>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</si>
  <si>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</si>
  <si>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</si>
  <si>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</si>
  <si>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</si>
  <si>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</si>
  <si>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</si>
  <si>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</si>
  <si>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</si>
  <si>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</si>
  <si>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</si>
  <si>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</si>
  <si>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</si>
  <si>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</si>
  <si>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</si>
  <si>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</si>
  <si>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</si>
  <si>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</si>
  <si>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</si>
  <si>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</si>
  <si>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</si>
  <si>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</si>
  <si>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</si>
  <si>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</si>
  <si>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</si>
  <si>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</si>
  <si>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</si>
  <si>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</si>
  <si>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</si>
  <si>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</si>
  <si>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</si>
  <si>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</si>
  <si>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</si>
  <si>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</si>
  <si>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</si>
  <si>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</si>
  <si>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</si>
  <si>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</si>
  <si>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</si>
  <si>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</si>
  <si>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</si>
  <si>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</si>
  <si>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</si>
  <si>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児童発達支援・放課後等デイサービス</t>
    <rPh sb="0" eb="2">
      <t>ジドウ</t>
    </rPh>
    <rPh sb="2" eb="4">
      <t>ハッタツ</t>
    </rPh>
    <rPh sb="4" eb="6">
      <t>シエン</t>
    </rPh>
    <rPh sb="7" eb="11">
      <t>ホウカゴトウ</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</si>
  <si>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</si>
  <si>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</si>
  <si>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</si>
  <si>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</si>
  <si>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</si>
  <si>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</si>
  <si>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</si>
  <si>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</si>
  <si>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</si>
  <si>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</si>
  <si>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</si>
  <si>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</si>
  <si>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</si>
  <si>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</si>
  <si>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</si>
  <si>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</si>
  <si>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</si>
  <si>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</si>
  <si>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</si>
  <si>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</si>
  <si>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</si>
  <si>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</si>
  <si>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</si>
  <si>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</si>
  <si>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</si>
  <si>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</si>
  <si>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</si>
  <si>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</si>
  <si>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</si>
  <si>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</si>
  <si>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E</t>
    <phoneticPr fontId="4"/>
  </si>
  <si>
    <t>F</t>
    <phoneticPr fontId="4"/>
  </si>
  <si>
    <t>G</t>
    <phoneticPr fontId="4"/>
  </si>
  <si>
    <t>H</t>
    <phoneticPr fontId="4"/>
  </si>
  <si>
    <t>I</t>
    <phoneticPr fontId="4"/>
  </si>
  <si>
    <t>J</t>
    <phoneticPr fontId="4"/>
  </si>
  <si>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</si>
  <si>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</si>
  <si>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</si>
  <si>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</si>
  <si>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</si>
  <si>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</si>
  <si>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</si>
  <si>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</si>
  <si>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</si>
  <si>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障害者</t>
    <rPh sb="0" eb="3">
      <t>ショウガイシャ</t>
    </rPh>
    <phoneticPr fontId="8"/>
  </si>
  <si>
    <t>障害児</t>
    <rPh sb="0" eb="3">
      <t>ショウガイジ</t>
    </rPh>
    <phoneticPr fontId="4"/>
  </si>
  <si>
    <t>相談支援専門員の数の標準</t>
    <rPh sb="0" eb="2">
      <t>ソウダン</t>
    </rPh>
    <rPh sb="2" eb="7">
      <t>シエンセンモンイン</t>
    </rPh>
    <rPh sb="8" eb="9">
      <t>カズ</t>
    </rPh>
    <rPh sb="10" eb="12">
      <t>ヒョウジュン</t>
    </rPh>
    <phoneticPr fontId="8"/>
  </si>
  <si>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</si>
  <si>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</si>
  <si>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</si>
  <si>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</si>
  <si>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</si>
  <si>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</si>
  <si>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嘱託医</t>
    <rPh sb="0" eb="2">
      <t>ショクタク</t>
    </rPh>
    <phoneticPr fontId="3"/>
  </si>
  <si>
    <t>栄養士</t>
    <rPh sb="0" eb="3">
      <t>エイヨウシ</t>
    </rPh>
    <phoneticPr fontId="3"/>
  </si>
  <si>
    <t>調理員</t>
    <rPh sb="0" eb="3">
      <t>チョウリイン</t>
    </rPh>
    <phoneticPr fontId="3"/>
  </si>
  <si>
    <t>児童発達支援・児童発達支援センターであるもの</t>
    <rPh sb="0" eb="6">
      <t>ジドウハッタツシエン</t>
    </rPh>
    <rPh sb="7" eb="11">
      <t>ジドウハッタツ</t>
    </rPh>
    <rPh sb="11" eb="13">
      <t>シエン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</si>
  <si>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</si>
  <si>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＜主な対象者及び障害児の数＞</t>
    <rPh sb="1" eb="2">
      <t>オモ</t>
    </rPh>
    <rPh sb="3" eb="5">
      <t>タイショウ</t>
    </rPh>
    <rPh sb="5" eb="6">
      <t>シャ</t>
    </rPh>
    <rPh sb="6" eb="7">
      <t>オヨ</t>
    </rPh>
    <rPh sb="8" eb="11">
      <t>ショウガイジ</t>
    </rPh>
    <rPh sb="12" eb="13">
      <t>カズ</t>
    </rPh>
    <phoneticPr fontId="8"/>
  </si>
  <si>
    <t>主として知的障害のある児童を入所させる福祉型障害児入所施設</t>
  </si>
  <si>
    <t>主な対象者の区分</t>
    <rPh sb="0" eb="1">
      <t>オモ</t>
    </rPh>
    <rPh sb="2" eb="5">
      <t>タイショウシャ</t>
    </rPh>
    <rPh sb="6" eb="8">
      <t>クブン</t>
    </rPh>
    <phoneticPr fontId="3"/>
  </si>
  <si>
    <t>障害児の数</t>
    <rPh sb="0" eb="3">
      <t>ショウガイジ</t>
    </rPh>
    <rPh sb="4" eb="5">
      <t>カズ</t>
    </rPh>
    <phoneticPr fontId="3"/>
  </si>
  <si>
    <t>児童指導員及び保育士</t>
    <rPh sb="0" eb="2">
      <t>ジドウ</t>
    </rPh>
    <rPh sb="2" eb="5">
      <t>シドウイン</t>
    </rPh>
    <rPh sb="5" eb="6">
      <t>オヨ</t>
    </rPh>
    <rPh sb="7" eb="10">
      <t>ホイクシ</t>
    </rPh>
    <phoneticPr fontId="3"/>
  </si>
  <si>
    <t>心理担当職員</t>
    <rPh sb="0" eb="6">
      <t>シンリタントウショクイン</t>
    </rPh>
    <phoneticPr fontId="3"/>
  </si>
  <si>
    <t>主として盲ろうあ児を入所させる福祉型障害児入所施設</t>
    <phoneticPr fontId="3"/>
  </si>
  <si>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</si>
  <si>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</si>
  <si>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</si>
  <si>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</si>
  <si>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</si>
  <si>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</si>
  <si>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</si>
  <si>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</si>
  <si>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</si>
  <si>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</si>
  <si>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</si>
  <si>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</si>
  <si>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</si>
  <si>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</si>
  <si>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</si>
  <si>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</si>
  <si>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</si>
  <si>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</si>
  <si>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</si>
  <si>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</si>
  <si>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</si>
  <si>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</si>
  <si>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E</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</si>
  <si>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</si>
  <si>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</si>
  <si>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</si>
  <si>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</si>
  <si>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</si>
  <si>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</si>
  <si>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</si>
  <si>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</si>
  <si>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</si>
  <si>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</si>
  <si>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</si>
  <si>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</si>
  <si>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</si>
  <si>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</si>
  <si>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</si>
  <si>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</si>
  <si>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</si>
  <si>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</si>
  <si>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</si>
  <si>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</si>
  <si>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</si>
  <si>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</si>
  <si>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</si>
  <si>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</si>
  <si>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</si>
  <si>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</si>
  <si>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</si>
  <si>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</si>
  <si>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</si>
  <si>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</si>
  <si>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(2)-2　定員</t>
    <rPh sb="6" eb="8">
      <t>テイイン</t>
    </rPh>
    <phoneticPr fontId="3"/>
  </si>
  <si>
    <t>　(2) -2　定員数を入力してください。</t>
    <rPh sb="8" eb="11">
      <t>テイインスウ</t>
    </rPh>
    <rPh sb="12" eb="14">
      <t>ニュウリョク</t>
    </rPh>
    <phoneticPr fontId="3"/>
  </si>
  <si>
    <t>B</t>
    <phoneticPr fontId="3"/>
  </si>
  <si>
    <t>その他職員</t>
    <rPh sb="2" eb="3">
      <t>タ</t>
    </rPh>
    <rPh sb="3" eb="5">
      <t>ショクイン</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</si>
  <si>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</si>
  <si>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 xml:space="preserve"> 　　 保有資格を全て記入するのではなく、人員基準・加配加算上、求められる資格等を入力してください。</t>
    <phoneticPr fontId="1"/>
  </si>
  <si>
    <t>歴月</t>
  </si>
  <si>
    <t>※選択肢にない職種については直接入力してください</t>
    <phoneticPr fontId="3"/>
  </si>
  <si>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</si>
  <si>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</si>
  <si>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</si>
  <si>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</si>
  <si>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</si>
  <si>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</si>
  <si>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</si>
  <si>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</si>
  <si>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</si>
  <si>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管理者</t>
    <rPh sb="0" eb="3">
      <t>カンリシャ</t>
    </rPh>
    <phoneticPr fontId="3"/>
  </si>
  <si>
    <t>児童発達支援管理責任者</t>
  </si>
  <si>
    <t>＜人員基準に関する実人数集計＞</t>
    <rPh sb="1" eb="5">
      <t>ジンインキジュン</t>
    </rPh>
    <rPh sb="6" eb="7">
      <t>カン</t>
    </rPh>
    <rPh sb="9" eb="10">
      <t>ジツ</t>
    </rPh>
    <rPh sb="10" eb="12">
      <t>ニンズウ</t>
    </rPh>
    <rPh sb="12" eb="14">
      <t>シュウケイ</t>
    </rPh>
    <phoneticPr fontId="8"/>
  </si>
  <si>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</si>
  <si>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従業者</t>
    <phoneticPr fontId="3"/>
  </si>
  <si>
    <t>就労選択支援</t>
    <rPh sb="0" eb="2">
      <t>シュウロウ</t>
    </rPh>
    <rPh sb="2" eb="4">
      <t>センタク</t>
    </rPh>
    <rPh sb="4" eb="6">
      <t>シエン</t>
    </rPh>
    <phoneticPr fontId="8"/>
  </si>
  <si>
    <t>就労選択支援</t>
    <rPh sb="0" eb="2">
      <t>シュウロウ</t>
    </rPh>
    <rPh sb="2" eb="4">
      <t>センタク</t>
    </rPh>
    <rPh sb="4" eb="6">
      <t>シエン</t>
    </rPh>
    <phoneticPr fontId="3"/>
  </si>
  <si>
    <t>就労選択支援員</t>
    <rPh sb="0" eb="2">
      <t>シュウロウ</t>
    </rPh>
    <rPh sb="2" eb="4">
      <t>センタク</t>
    </rPh>
    <rPh sb="4" eb="7">
      <t>シエンイン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</si>
  <si>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</si>
  <si>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</si>
  <si>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重度障害者等包括支援</t>
    <rPh sb="0" eb="10">
      <t>ジュウドショウガイシャトウホウカツシエン</t>
    </rPh>
    <phoneticPr fontId="8"/>
  </si>
  <si>
    <t>短期入所・単独型</t>
    <rPh sb="0" eb="2">
      <t>タンキ</t>
    </rPh>
    <rPh sb="2" eb="4">
      <t>ニュウショ</t>
    </rPh>
    <rPh sb="5" eb="7">
      <t>タンドク</t>
    </rPh>
    <rPh sb="7" eb="8">
      <t>ガタ</t>
    </rPh>
    <phoneticPr fontId="8"/>
  </si>
  <si>
    <t>生活介護における平均障害支援区分等の算定表</t>
    <rPh sb="0" eb="2">
      <t>セイカツ</t>
    </rPh>
    <rPh sb="2" eb="4">
      <t>カイゴ</t>
    </rPh>
    <rPh sb="8" eb="10">
      <t>ヘイキン</t>
    </rPh>
    <rPh sb="10" eb="12">
      <t>ショウガイ</t>
    </rPh>
    <rPh sb="12" eb="14">
      <t>シエン</t>
    </rPh>
    <rPh sb="14" eb="16">
      <t>クブン</t>
    </rPh>
    <rPh sb="16" eb="17">
      <t>トウ</t>
    </rPh>
    <rPh sb="18" eb="20">
      <t>サンテイ</t>
    </rPh>
    <rPh sb="20" eb="21">
      <t>ヒョウ</t>
    </rPh>
    <phoneticPr fontId="8"/>
  </si>
  <si>
    <t>事業所名</t>
    <rPh sb="0" eb="3">
      <t>ジギョウショ</t>
    </rPh>
    <rPh sb="3" eb="4">
      <t>メイ</t>
    </rPh>
    <phoneticPr fontId="8"/>
  </si>
  <si>
    <t>サービス単位名(注1)</t>
    <rPh sb="4" eb="6">
      <t>タンイ</t>
    </rPh>
    <rPh sb="6" eb="7">
      <t>メイ</t>
    </rPh>
    <rPh sb="8" eb="9">
      <t>チュウ</t>
    </rPh>
    <phoneticPr fontId="8"/>
  </si>
  <si>
    <t>１　平均障害支援区分</t>
    <rPh sb="2" eb="10">
      <t>ヘイキンショウガイシエンクブン</t>
    </rPh>
    <phoneticPr fontId="8"/>
  </si>
  <si>
    <t>障害支援区分</t>
    <rPh sb="0" eb="2">
      <t>ショウガイ</t>
    </rPh>
    <rPh sb="2" eb="4">
      <t>シエン</t>
    </rPh>
    <rPh sb="4" eb="6">
      <t>クブン</t>
    </rPh>
    <phoneticPr fontId="8"/>
  </si>
  <si>
    <t>延べ利用者数（人）（注2)</t>
    <rPh sb="0" eb="1">
      <t>ノ</t>
    </rPh>
    <rPh sb="2" eb="5">
      <t>リヨウシャ</t>
    </rPh>
    <rPh sb="5" eb="6">
      <t>スウ</t>
    </rPh>
    <rPh sb="7" eb="8">
      <t>ニン</t>
    </rPh>
    <rPh sb="10" eb="11">
      <t>チュウ</t>
    </rPh>
    <phoneticPr fontId="8"/>
  </si>
  <si>
    <t>区分５及び区分６の者の
割合(％）</t>
    <rPh sb="0" eb="2">
      <t>クブン</t>
    </rPh>
    <rPh sb="3" eb="4">
      <t>オヨ</t>
    </rPh>
    <rPh sb="5" eb="7">
      <t>クブン</t>
    </rPh>
    <rPh sb="9" eb="10">
      <t>シャ</t>
    </rPh>
    <rPh sb="12" eb="14">
      <t>ワリアイ</t>
    </rPh>
    <phoneticPr fontId="8"/>
  </si>
  <si>
    <t>区分６の者の割合（％）</t>
    <rPh sb="0" eb="2">
      <t>クブン</t>
    </rPh>
    <rPh sb="4" eb="5">
      <t>シャ</t>
    </rPh>
    <rPh sb="6" eb="8">
      <t>ワリアイ</t>
    </rPh>
    <phoneticPr fontId="8"/>
  </si>
  <si>
    <t>延べ区分の算定</t>
    <rPh sb="0" eb="1">
      <t>ノ</t>
    </rPh>
    <rPh sb="2" eb="4">
      <t>クブン</t>
    </rPh>
    <rPh sb="5" eb="7">
      <t>サンテイ</t>
    </rPh>
    <phoneticPr fontId="8"/>
  </si>
  <si>
    <t>平均障害支援区分
(Ｂ／Ａ）</t>
    <rPh sb="0" eb="2">
      <t>ヘイキン</t>
    </rPh>
    <rPh sb="2" eb="4">
      <t>ショウガイ</t>
    </rPh>
    <rPh sb="4" eb="6">
      <t>シエン</t>
    </rPh>
    <rPh sb="6" eb="8">
      <t>クブン</t>
    </rPh>
    <phoneticPr fontId="8"/>
  </si>
  <si>
    <t>(参考)区分毎の平均利用者数</t>
    <rPh sb="1" eb="3">
      <t>サンコウ</t>
    </rPh>
    <rPh sb="4" eb="6">
      <t>クブン</t>
    </rPh>
    <rPh sb="6" eb="7">
      <t>ゴト</t>
    </rPh>
    <rPh sb="8" eb="10">
      <t>ヘイキン</t>
    </rPh>
    <rPh sb="10" eb="13">
      <t>リヨウシャ</t>
    </rPh>
    <rPh sb="13" eb="14">
      <t>スウ</t>
    </rPh>
    <phoneticPr fontId="8"/>
  </si>
  <si>
    <t>A</t>
    <phoneticPr fontId="8"/>
  </si>
  <si>
    <t>B</t>
    <phoneticPr fontId="8"/>
  </si>
  <si>
    <t>A/D</t>
    <phoneticPr fontId="8"/>
  </si>
  <si>
    <t>区分２(注3)</t>
    <rPh sb="0" eb="2">
      <t>クブン</t>
    </rPh>
    <rPh sb="4" eb="5">
      <t>チュウ</t>
    </rPh>
    <phoneticPr fontId="8"/>
  </si>
  <si>
    <t>×２</t>
    <phoneticPr fontId="8"/>
  </si>
  <si>
    <t>区分３(注3)</t>
    <rPh sb="0" eb="2">
      <t>クブン</t>
    </rPh>
    <rPh sb="4" eb="5">
      <t>チュウ</t>
    </rPh>
    <phoneticPr fontId="8"/>
  </si>
  <si>
    <t>×３</t>
  </si>
  <si>
    <t>区分４</t>
    <rPh sb="0" eb="2">
      <t>クブン</t>
    </rPh>
    <phoneticPr fontId="8"/>
  </si>
  <si>
    <t>×４</t>
  </si>
  <si>
    <t>区分５</t>
    <rPh sb="0" eb="2">
      <t>クブン</t>
    </rPh>
    <phoneticPr fontId="8"/>
  </si>
  <si>
    <t>×５</t>
  </si>
  <si>
    <t>区分６</t>
    <rPh sb="0" eb="2">
      <t>クブン</t>
    </rPh>
    <phoneticPr fontId="8"/>
  </si>
  <si>
    <t>×６</t>
  </si>
  <si>
    <t>(小数点以下第２位四捨五入)</t>
    <rPh sb="1" eb="4">
      <t>ショウスウテン</t>
    </rPh>
    <rPh sb="4" eb="6">
      <t>イカ</t>
    </rPh>
    <rPh sb="6" eb="7">
      <t>ダイ</t>
    </rPh>
    <rPh sb="8" eb="9">
      <t>イ</t>
    </rPh>
    <rPh sb="9" eb="13">
      <t>シシャゴニュウ</t>
    </rPh>
    <phoneticPr fontId="8"/>
  </si>
  <si>
    <t>(小数点以下第2位切り上げ)</t>
  </si>
  <si>
    <t>２　生活介護利用者全体</t>
    <rPh sb="2" eb="4">
      <t>セイカツ</t>
    </rPh>
    <rPh sb="4" eb="6">
      <t>カイゴ</t>
    </rPh>
    <rPh sb="6" eb="9">
      <t>リヨウシャ</t>
    </rPh>
    <rPh sb="9" eb="11">
      <t>ゼンタイ</t>
    </rPh>
    <phoneticPr fontId="8"/>
  </si>
  <si>
    <t>サービス提供時間ごとの延べ利用者数（注3）</t>
    <rPh sb="11" eb="12">
      <t>ノ</t>
    </rPh>
    <rPh sb="13" eb="16">
      <t>リヨウシャ</t>
    </rPh>
    <rPh sb="16" eb="17">
      <t>スウ</t>
    </rPh>
    <rPh sb="18" eb="19">
      <t>チュウ</t>
    </rPh>
    <phoneticPr fontId="42"/>
  </si>
  <si>
    <t>延べ利用者数（人）(注2)</t>
    <rPh sb="0" eb="1">
      <t>ノ</t>
    </rPh>
    <rPh sb="2" eb="5">
      <t>リヨウシャ</t>
    </rPh>
    <rPh sb="5" eb="6">
      <t>スウ</t>
    </rPh>
    <rPh sb="7" eb="8">
      <t>ニン</t>
    </rPh>
    <rPh sb="10" eb="11">
      <t>チュウ</t>
    </rPh>
    <phoneticPr fontId="8"/>
  </si>
  <si>
    <t>開所日数（日）(注2)</t>
    <rPh sb="0" eb="2">
      <t>カイショ</t>
    </rPh>
    <rPh sb="2" eb="4">
      <t>ニッスウ</t>
    </rPh>
    <rPh sb="5" eb="6">
      <t>ニチ</t>
    </rPh>
    <rPh sb="8" eb="9">
      <t>チュウ</t>
    </rPh>
    <phoneticPr fontId="8"/>
  </si>
  <si>
    <t>平均利用者数（人）</t>
    <rPh sb="0" eb="2">
      <t>ヘイキン</t>
    </rPh>
    <rPh sb="2" eb="5">
      <t>リヨウシャ</t>
    </rPh>
    <rPh sb="5" eb="6">
      <t>スウ</t>
    </rPh>
    <rPh sb="7" eb="8">
      <t>ニン</t>
    </rPh>
    <phoneticPr fontId="8"/>
  </si>
  <si>
    <t>指定基準における直接処遇職員の配置基準数（人)</t>
    <rPh sb="0" eb="2">
      <t>シテイ</t>
    </rPh>
    <rPh sb="2" eb="4">
      <t>キジュン</t>
    </rPh>
    <rPh sb="8" eb="10">
      <t>チョクセツ</t>
    </rPh>
    <rPh sb="10" eb="12">
      <t>ショグウ</t>
    </rPh>
    <rPh sb="12" eb="14">
      <t>ショクイン</t>
    </rPh>
    <rPh sb="15" eb="17">
      <t>ハイチ</t>
    </rPh>
    <rPh sb="17" eb="19">
      <t>キジュン</t>
    </rPh>
    <rPh sb="19" eb="20">
      <t>スウ</t>
    </rPh>
    <rPh sb="21" eb="22">
      <t>ニン</t>
    </rPh>
    <phoneticPr fontId="8"/>
  </si>
  <si>
    <t>5時間未満</t>
    <rPh sb="1" eb="5">
      <t>ジカンミマン</t>
    </rPh>
    <phoneticPr fontId="42"/>
  </si>
  <si>
    <t>５時間以上
７時間未満</t>
    <rPh sb="1" eb="5">
      <t>ジカンイジョウ</t>
    </rPh>
    <rPh sb="7" eb="9">
      <t>ジカン</t>
    </rPh>
    <rPh sb="9" eb="11">
      <t>ミマン</t>
    </rPh>
    <phoneticPr fontId="42"/>
  </si>
  <si>
    <t>7時間以上</t>
    <rPh sb="1" eb="3">
      <t>ジカン</t>
    </rPh>
    <rPh sb="3" eb="5">
      <t>イジョウ</t>
    </rPh>
    <phoneticPr fontId="42"/>
  </si>
  <si>
    <t>C</t>
    <phoneticPr fontId="8"/>
  </si>
  <si>
    <t>D</t>
    <phoneticPr fontId="8"/>
  </si>
  <si>
    <t>E=C/D</t>
    <phoneticPr fontId="8"/>
  </si>
  <si>
    <t>昨年度4月</t>
    <rPh sb="0" eb="3">
      <t>サクネンド</t>
    </rPh>
    <rPh sb="4" eb="5">
      <t>ガツ</t>
    </rPh>
    <phoneticPr fontId="42"/>
  </si>
  <si>
    <t>昨年度5月</t>
    <rPh sb="0" eb="3">
      <t>サクネンド</t>
    </rPh>
    <rPh sb="4" eb="5">
      <t>ガツ</t>
    </rPh>
    <phoneticPr fontId="42"/>
  </si>
  <si>
    <t>昨年度6月</t>
    <rPh sb="0" eb="3">
      <t>サクネンド</t>
    </rPh>
    <rPh sb="4" eb="5">
      <t>ガツ</t>
    </rPh>
    <phoneticPr fontId="42"/>
  </si>
  <si>
    <t>昨年度7月</t>
    <rPh sb="0" eb="3">
      <t>サクネンド</t>
    </rPh>
    <rPh sb="4" eb="5">
      <t>ガツ</t>
    </rPh>
    <phoneticPr fontId="42"/>
  </si>
  <si>
    <t>昨年度8月</t>
    <rPh sb="0" eb="3">
      <t>サクネンド</t>
    </rPh>
    <rPh sb="4" eb="5">
      <t>ガツ</t>
    </rPh>
    <phoneticPr fontId="42"/>
  </si>
  <si>
    <t>昨年度9月</t>
    <rPh sb="0" eb="3">
      <t>サクネンド</t>
    </rPh>
    <rPh sb="4" eb="5">
      <t>ガツ</t>
    </rPh>
    <phoneticPr fontId="42"/>
  </si>
  <si>
    <t>昨年度10月</t>
    <rPh sb="0" eb="3">
      <t>サクネンド</t>
    </rPh>
    <rPh sb="5" eb="6">
      <t>ガツ</t>
    </rPh>
    <phoneticPr fontId="42"/>
  </si>
  <si>
    <t>昨年度11月</t>
    <rPh sb="0" eb="3">
      <t>サクネンド</t>
    </rPh>
    <rPh sb="5" eb="6">
      <t>ガツ</t>
    </rPh>
    <phoneticPr fontId="42"/>
  </si>
  <si>
    <t>昨年度12月</t>
    <rPh sb="0" eb="3">
      <t>サクネンド</t>
    </rPh>
    <rPh sb="5" eb="6">
      <t>ガツ</t>
    </rPh>
    <phoneticPr fontId="42"/>
  </si>
  <si>
    <t>昨年度1月</t>
    <rPh sb="0" eb="3">
      <t>サクネンド</t>
    </rPh>
    <rPh sb="4" eb="5">
      <t>ガツ</t>
    </rPh>
    <phoneticPr fontId="42"/>
  </si>
  <si>
    <t>昨年度２月</t>
    <rPh sb="0" eb="3">
      <t>サクネンド</t>
    </rPh>
    <rPh sb="4" eb="5">
      <t>ガツ</t>
    </rPh>
    <phoneticPr fontId="42"/>
  </si>
  <si>
    <t>昨年度３月</t>
    <rPh sb="0" eb="3">
      <t>サクネンド</t>
    </rPh>
    <rPh sb="4" eb="5">
      <t>ガツ</t>
    </rPh>
    <phoneticPr fontId="42"/>
  </si>
  <si>
    <t>生活介護の対象に該当する者（注4）</t>
    <rPh sb="0" eb="2">
      <t>セイカツ</t>
    </rPh>
    <rPh sb="2" eb="4">
      <t>カイゴ</t>
    </rPh>
    <rPh sb="5" eb="7">
      <t>タイショウ</t>
    </rPh>
    <rPh sb="8" eb="10">
      <t>ガイトウ</t>
    </rPh>
    <rPh sb="12" eb="13">
      <t>シャ</t>
    </rPh>
    <rPh sb="14" eb="15">
      <t>チュウ</t>
    </rPh>
    <phoneticPr fontId="8"/>
  </si>
  <si>
    <t>平均障害支援区分４未満　Ｅ÷6
平均障害支援区分4以上5未満　E÷5
平均障害支援区分５以上　Ｅ÷３</t>
    <rPh sb="4" eb="6">
      <t>シエン</t>
    </rPh>
    <rPh sb="20" eb="22">
      <t>シエン</t>
    </rPh>
    <rPh sb="39" eb="41">
      <t>シエン</t>
    </rPh>
    <phoneticPr fontId="8"/>
  </si>
  <si>
    <t>経過措置による利用者(注5)</t>
    <rPh sb="0" eb="2">
      <t>ケイカ</t>
    </rPh>
    <rPh sb="2" eb="4">
      <t>ソチ</t>
    </rPh>
    <rPh sb="7" eb="10">
      <t>リヨウシャ</t>
    </rPh>
    <rPh sb="11" eb="12">
      <t>チュウ</t>
    </rPh>
    <phoneticPr fontId="8"/>
  </si>
  <si>
    <t>Ｅ÷10</t>
    <phoneticPr fontId="8"/>
  </si>
  <si>
    <t>※　着色セルに入力してください。</t>
    <rPh sb="2" eb="4">
      <t>チャクショク</t>
    </rPh>
    <rPh sb="7" eb="9">
      <t>ニュウリョク</t>
    </rPh>
    <phoneticPr fontId="8"/>
  </si>
  <si>
    <t>(注1)　生活介護に複数のサービス単位を設けている場合は、サービス単位毎に別葉に記載してください。</t>
    <rPh sb="1" eb="2">
      <t>チュウ</t>
    </rPh>
    <rPh sb="5" eb="7">
      <t>セイカツ</t>
    </rPh>
    <rPh sb="7" eb="9">
      <t>カイゴ</t>
    </rPh>
    <rPh sb="10" eb="12">
      <t>フクスウ</t>
    </rPh>
    <rPh sb="17" eb="19">
      <t>タンイ</t>
    </rPh>
    <rPh sb="20" eb="21">
      <t>モウ</t>
    </rPh>
    <rPh sb="25" eb="27">
      <t>バアイ</t>
    </rPh>
    <rPh sb="33" eb="35">
      <t>タンイ</t>
    </rPh>
    <rPh sb="35" eb="36">
      <t>ゴト</t>
    </rPh>
    <rPh sb="37" eb="38">
      <t>ベツ</t>
    </rPh>
    <rPh sb="38" eb="39">
      <t>ヨウ</t>
    </rPh>
    <rPh sb="40" eb="42">
      <t>キサイ</t>
    </rPh>
    <phoneticPr fontId="8"/>
  </si>
  <si>
    <r>
      <t>(注２)　「延べ利用者数」は前年度１年間の延べ利用者数を、「開所日数」は前年度１年間の開所日数を記載してください。</t>
    </r>
    <r>
      <rPr>
        <u/>
        <sz val="11"/>
        <rFont val="游ゴシック"/>
        <family val="3"/>
        <charset val="128"/>
        <scheme val="minor"/>
      </rPr>
      <t>「サービス提供時間ごとの延べ利用者数」には、実際に請求した基本報酬の利用時間区分に基づき、上記各時間数ごとに毎月ののべ利用者数を記載してください。</t>
    </r>
    <r>
      <rPr>
        <sz val="11"/>
        <color theme="1"/>
        <rFont val="游ゴシック"/>
        <family val="3"/>
        <charset val="128"/>
        <scheme val="minor"/>
      </rPr>
      <t>なお、新設の場合は、推定数とします。
ただし、新設の場合でも、特定旧法指定施設からの移行のときは、原則として、指定申請の日の前日から概ね過去１ヶ月間の特定旧法指定施設としての実績によるものとします。
（注３）令和６年度当初の届出については、令和６年３月の支援実績等により把握した、令和６年４月以降に個別支援計画に定めると見込まれる標準的な時間により前年度の利用者延べ数を算出できるものとします。その数を基に、前年度の平均値を算出してください。</t>
    </r>
    <rPh sb="1" eb="2">
      <t>チュウ</t>
    </rPh>
    <rPh sb="6" eb="7">
      <t>ノ</t>
    </rPh>
    <rPh sb="8" eb="11">
      <t>リヨウシャ</t>
    </rPh>
    <rPh sb="11" eb="12">
      <t>スウ</t>
    </rPh>
    <rPh sb="14" eb="16">
      <t>ゼンネン</t>
    </rPh>
    <rPh sb="16" eb="17">
      <t>ド</t>
    </rPh>
    <rPh sb="18" eb="20">
      <t>ネンカン</t>
    </rPh>
    <rPh sb="21" eb="22">
      <t>ノ</t>
    </rPh>
    <rPh sb="23" eb="26">
      <t>リヨウシャ</t>
    </rPh>
    <rPh sb="26" eb="27">
      <t>スウ</t>
    </rPh>
    <rPh sb="30" eb="32">
      <t>カイショ</t>
    </rPh>
    <rPh sb="32" eb="34">
      <t>ニッスウ</t>
    </rPh>
    <rPh sb="36" eb="39">
      <t>ゼンネンド</t>
    </rPh>
    <rPh sb="40" eb="42">
      <t>ネンカン</t>
    </rPh>
    <rPh sb="43" eb="45">
      <t>カイショ</t>
    </rPh>
    <rPh sb="45" eb="47">
      <t>ニッスウ</t>
    </rPh>
    <rPh sb="48" eb="50">
      <t>キサイ</t>
    </rPh>
    <rPh sb="79" eb="81">
      <t>ジッサイ</t>
    </rPh>
    <rPh sb="82" eb="84">
      <t>セイキュウ</t>
    </rPh>
    <rPh sb="86" eb="90">
      <t>キホンホウシュウ</t>
    </rPh>
    <rPh sb="91" eb="95">
      <t>リヨウジカン</t>
    </rPh>
    <rPh sb="95" eb="97">
      <t>クブン</t>
    </rPh>
    <rPh sb="98" eb="99">
      <t>モト</t>
    </rPh>
    <rPh sb="102" eb="104">
      <t>ジョウキ</t>
    </rPh>
    <rPh sb="104" eb="107">
      <t>カクジカン</t>
    </rPh>
    <rPh sb="107" eb="108">
      <t>スウ</t>
    </rPh>
    <rPh sb="111" eb="113">
      <t>マイツキ</t>
    </rPh>
    <rPh sb="116" eb="119">
      <t>リヨウシャ</t>
    </rPh>
    <rPh sb="119" eb="120">
      <t>スウ</t>
    </rPh>
    <rPh sb="121" eb="123">
      <t>キサイ</t>
    </rPh>
    <rPh sb="240" eb="242">
      <t>トウショ</t>
    </rPh>
    <rPh sb="243" eb="245">
      <t>トドケデ</t>
    </rPh>
    <phoneticPr fontId="8"/>
  </si>
  <si>
    <t>（次頁つづく）</t>
    <rPh sb="1" eb="3">
      <t>ジページ</t>
    </rPh>
    <phoneticPr fontId="42"/>
  </si>
  <si>
    <t>(注４)生活介護の対象に該当する者は、次のとおりですので、ご注意ください。</t>
    <rPh sb="1" eb="2">
      <t>チュウ</t>
    </rPh>
    <rPh sb="4" eb="6">
      <t>セイカツ</t>
    </rPh>
    <rPh sb="6" eb="8">
      <t>カイゴ</t>
    </rPh>
    <rPh sb="9" eb="11">
      <t>タイショウ</t>
    </rPh>
    <rPh sb="12" eb="14">
      <t>ガイトウ</t>
    </rPh>
    <rPh sb="16" eb="17">
      <t>シャ</t>
    </rPh>
    <rPh sb="19" eb="20">
      <t>ツギ</t>
    </rPh>
    <rPh sb="30" eb="32">
      <t>チュウイ</t>
    </rPh>
    <phoneticPr fontId="8"/>
  </si>
  <si>
    <t>ア　施設入所支援の利用者のうち、５０歳未満の場合　　　区分４以上</t>
    <rPh sb="2" eb="4">
      <t>シセツ</t>
    </rPh>
    <rPh sb="4" eb="6">
      <t>ニュウショ</t>
    </rPh>
    <rPh sb="6" eb="8">
      <t>シエン</t>
    </rPh>
    <rPh sb="9" eb="12">
      <t>リヨウシャ</t>
    </rPh>
    <rPh sb="18" eb="19">
      <t>サイ</t>
    </rPh>
    <rPh sb="19" eb="21">
      <t>ミマン</t>
    </rPh>
    <rPh sb="22" eb="24">
      <t>バアイ</t>
    </rPh>
    <rPh sb="27" eb="29">
      <t>クブン</t>
    </rPh>
    <rPh sb="30" eb="32">
      <t>イジョウ</t>
    </rPh>
    <phoneticPr fontId="8"/>
  </si>
  <si>
    <t>イ　施設入所支援の利用者のうち、５０歳以上の場合　　　区分３以上</t>
    <rPh sb="2" eb="4">
      <t>シセツ</t>
    </rPh>
    <rPh sb="4" eb="6">
      <t>ニュウショ</t>
    </rPh>
    <rPh sb="6" eb="8">
      <t>シエン</t>
    </rPh>
    <rPh sb="9" eb="12">
      <t>リヨウシャ</t>
    </rPh>
    <rPh sb="18" eb="19">
      <t>サイ</t>
    </rPh>
    <rPh sb="19" eb="21">
      <t>イジョウ</t>
    </rPh>
    <rPh sb="22" eb="24">
      <t>バアイ</t>
    </rPh>
    <rPh sb="27" eb="29">
      <t>クブン</t>
    </rPh>
    <rPh sb="30" eb="32">
      <t>イジョウ</t>
    </rPh>
    <phoneticPr fontId="8"/>
  </si>
  <si>
    <t>ウ　施設入所支援の利用者以外のもののうち、５０歳未満の場合　　　区分３以上</t>
    <rPh sb="2" eb="4">
      <t>シセツ</t>
    </rPh>
    <rPh sb="4" eb="6">
      <t>ニュウショ</t>
    </rPh>
    <rPh sb="6" eb="8">
      <t>シエン</t>
    </rPh>
    <rPh sb="9" eb="12">
      <t>リヨウシャ</t>
    </rPh>
    <rPh sb="12" eb="14">
      <t>イガイ</t>
    </rPh>
    <rPh sb="23" eb="24">
      <t>サイ</t>
    </rPh>
    <rPh sb="24" eb="26">
      <t>ミマン</t>
    </rPh>
    <rPh sb="27" eb="29">
      <t>バアイ</t>
    </rPh>
    <rPh sb="32" eb="34">
      <t>クブン</t>
    </rPh>
    <rPh sb="35" eb="37">
      <t>イジョウ</t>
    </rPh>
    <phoneticPr fontId="8"/>
  </si>
  <si>
    <t>エ　施設入所支援の利用者以外のもののうち、５０歳以上の場合　　　区分２以上</t>
    <rPh sb="2" eb="4">
      <t>シセツ</t>
    </rPh>
    <rPh sb="4" eb="6">
      <t>ニュウショ</t>
    </rPh>
    <rPh sb="6" eb="8">
      <t>シエン</t>
    </rPh>
    <rPh sb="9" eb="12">
      <t>リヨウシャ</t>
    </rPh>
    <rPh sb="12" eb="14">
      <t>イガイ</t>
    </rPh>
    <rPh sb="23" eb="24">
      <t>サイ</t>
    </rPh>
    <rPh sb="24" eb="26">
      <t>イジョウ</t>
    </rPh>
    <rPh sb="27" eb="29">
      <t>バアイ</t>
    </rPh>
    <rPh sb="32" eb="34">
      <t>クブン</t>
    </rPh>
    <rPh sb="35" eb="37">
      <t>イジョウ</t>
    </rPh>
    <phoneticPr fontId="8"/>
  </si>
  <si>
    <t>(注５)「経過措置による利用者」は、特定旧法受給者のうち、生活介護の対象に該当しない者とします。</t>
  </si>
  <si>
    <t>厚生労働大臣が定める平均障害程度区分の算定方法（平成１８年９月２９日厚生労働省告示第５４２号）、障害者の日常生活及び社会生活を総合的に支援するための法律に基づく指定障害福祉サービス等及び基準該当障害福祉サービスに要する費用の額の算定に関する基準等の制定に伴う実施上の留意事項について（平成１８年１０月３１日1031001号厚生労働省社会・援護局障害保健福祉部長通知）２１年４月一部改正より</t>
    <rPh sb="0" eb="2">
      <t>コウセイ</t>
    </rPh>
    <rPh sb="2" eb="4">
      <t>ロウドウ</t>
    </rPh>
    <rPh sb="4" eb="6">
      <t>ダイジン</t>
    </rPh>
    <rPh sb="7" eb="8">
      <t>サダ</t>
    </rPh>
    <rPh sb="10" eb="12">
      <t>ヘイキン</t>
    </rPh>
    <rPh sb="12" eb="14">
      <t>ショウガイ</t>
    </rPh>
    <rPh sb="14" eb="16">
      <t>テイド</t>
    </rPh>
    <rPh sb="16" eb="18">
      <t>クブン</t>
    </rPh>
    <rPh sb="19" eb="21">
      <t>サンテイ</t>
    </rPh>
    <rPh sb="21" eb="23">
      <t>ホウホウ</t>
    </rPh>
    <rPh sb="24" eb="26">
      <t>ヘイセイ</t>
    </rPh>
    <rPh sb="28" eb="29">
      <t>ネン</t>
    </rPh>
    <rPh sb="30" eb="31">
      <t>ガツ</t>
    </rPh>
    <rPh sb="33" eb="34">
      <t>ヒ</t>
    </rPh>
    <rPh sb="34" eb="36">
      <t>コウセイ</t>
    </rPh>
    <rPh sb="36" eb="39">
      <t>ロウドウショウ</t>
    </rPh>
    <rPh sb="39" eb="41">
      <t>コクジ</t>
    </rPh>
    <rPh sb="41" eb="42">
      <t>ダイ</t>
    </rPh>
    <rPh sb="45" eb="46">
      <t>ゴウ</t>
    </rPh>
    <rPh sb="77" eb="78">
      <t>モト</t>
    </rPh>
    <rPh sb="80" eb="82">
      <t>シテイ</t>
    </rPh>
    <rPh sb="82" eb="84">
      <t>ショウガイ</t>
    </rPh>
    <rPh sb="84" eb="86">
      <t>フクシ</t>
    </rPh>
    <rPh sb="90" eb="91">
      <t>ナド</t>
    </rPh>
    <rPh sb="91" eb="92">
      <t>オヨ</t>
    </rPh>
    <rPh sb="93" eb="97">
      <t>キジュンガイトウ</t>
    </rPh>
    <rPh sb="97" eb="99">
      <t>ショウガイ</t>
    </rPh>
    <rPh sb="99" eb="101">
      <t>フクシ</t>
    </rPh>
    <rPh sb="106" eb="107">
      <t>ヨウ</t>
    </rPh>
    <rPh sb="109" eb="111">
      <t>ヒヨウ</t>
    </rPh>
    <rPh sb="112" eb="113">
      <t>ガク</t>
    </rPh>
    <rPh sb="114" eb="116">
      <t>サンテイ</t>
    </rPh>
    <rPh sb="117" eb="118">
      <t>カン</t>
    </rPh>
    <rPh sb="120" eb="122">
      <t>キジュン</t>
    </rPh>
    <rPh sb="122" eb="123">
      <t>ナド</t>
    </rPh>
    <rPh sb="124" eb="126">
      <t>セイテイ</t>
    </rPh>
    <rPh sb="127" eb="128">
      <t>トモナ</t>
    </rPh>
    <rPh sb="129" eb="132">
      <t>ジッシジョウ</t>
    </rPh>
    <rPh sb="133" eb="135">
      <t>リュウイ</t>
    </rPh>
    <rPh sb="135" eb="137">
      <t>ジコウ</t>
    </rPh>
    <rPh sb="142" eb="144">
      <t>ヘイセイ</t>
    </rPh>
    <rPh sb="146" eb="147">
      <t>ネン</t>
    </rPh>
    <rPh sb="149" eb="150">
      <t>ガツ</t>
    </rPh>
    <rPh sb="152" eb="153">
      <t>ニチ</t>
    </rPh>
    <rPh sb="160" eb="161">
      <t>ゴウ</t>
    </rPh>
    <rPh sb="161" eb="163">
      <t>コウセイ</t>
    </rPh>
    <rPh sb="163" eb="166">
      <t>ロウドウショウ</t>
    </rPh>
    <rPh sb="166" eb="168">
      <t>シャカイ</t>
    </rPh>
    <rPh sb="169" eb="171">
      <t>エンゴ</t>
    </rPh>
    <rPh sb="171" eb="172">
      <t>キョク</t>
    </rPh>
    <rPh sb="172" eb="174">
      <t>ショウガイ</t>
    </rPh>
    <rPh sb="174" eb="176">
      <t>ホケン</t>
    </rPh>
    <rPh sb="176" eb="178">
      <t>フクシ</t>
    </rPh>
    <rPh sb="178" eb="180">
      <t>ブチョウ</t>
    </rPh>
    <rPh sb="180" eb="182">
      <t>ツウチ</t>
    </rPh>
    <rPh sb="185" eb="186">
      <t>ネン</t>
    </rPh>
    <rPh sb="187" eb="188">
      <t>ガツ</t>
    </rPh>
    <rPh sb="188" eb="190">
      <t>イチブ</t>
    </rPh>
    <rPh sb="190" eb="192">
      <t>カイセイ</t>
    </rPh>
    <phoneticPr fontId="8"/>
  </si>
  <si>
    <t>○生活介護、施設入所支援における平均障害支援区分等の算定方法について</t>
    <rPh sb="20" eb="22">
      <t>シエン</t>
    </rPh>
    <phoneticPr fontId="8"/>
  </si>
  <si>
    <t>①生活介護及び施設入所支援については、指定障害福祉サービス事業所等ごと（福岡市指定障がい福祉サービスの事業等の人員、設備及び運営の基準等を定める条例又は福岡市指定障がい者支援施設等の人員、設備及び運営の基準等を定める条例に規定するサービス提供の単位（以下「サービス提供単位」という。）が複数設置されている場合にあっては当該サービス提供単位ごと）の利用者の障害支援区分の平均値（以下「平均障害支援区分」という。）及び利用者数に占める区分５及び区分６に該当する利用者の割合（以下「重度障害者割合」という。）（以下「平均障害支援区分等」という。）に応じた報酬が算定されることとされているが、当該平均障害支援区分の算出に当たっては、次の算式によるものとする。</t>
    <rPh sb="179" eb="181">
      <t>シエン</t>
    </rPh>
    <rPh sb="195" eb="197">
      <t>シエン</t>
    </rPh>
    <rPh sb="259" eb="261">
      <t>シエン</t>
    </rPh>
    <rPh sb="298" eb="300">
      <t>シエン</t>
    </rPh>
    <phoneticPr fontId="8"/>
  </si>
  <si>
    <t>（算式）</t>
  </si>
  <si>
    <t>{（区分２×区分２に該当する利用者数）＋（区分３×区分３に該当する利用者数）＋（区分４×区分４に該当する利用者数）＋（区分５×区分５に該当する利用者数）＋（区分６×区分６に該当する利用者数）}／総利用者数</t>
  </si>
  <si>
    <t>　なお、この算式の利用者数については、当該年度の前年度１年間の延べ利用者数とし、厚生労働大臣が定める者（平成18年厚生労働省告示第556号）に該当する利用者を除くものとする。同告示に定める「厚生労働大臣が定める者」とは、具体的に、次の（一）又は（二）に該当する者をいうものである。</t>
    <phoneticPr fontId="8"/>
  </si>
  <si>
    <t>　（一）　障害者の日常生活及び社会生活を総合的に支援するための法律（平成17年法律第123号。以下「法」という。）附則第22条第１項に規定する特定旧法受給者（以下「特定旧法受給者」という。）、平成18年９月30日において現に児童福祉法第42条に規定する知的障害児施設、同法第43条の３に規定する肢体不自由児施設及び同法43条の４に規定する重症心身障害児施設を利用していた者又は平成18年９月30日において現に同法第７条第６項及び身体障害者福祉法第18条第２項に規定する指定医療機関に入院していた者であって、生活介護又は施設入所支援の対象に該当しないもの</t>
    <phoneticPr fontId="8"/>
  </si>
  <si>
    <t>　（二）　昼間、自立訓練（機能訓練）、自立訓練（生活訓練）、就労移行支援、就労継続支援Ａ型又は就労継続支援Ｂ型を利用する施設入所支援利用者</t>
    <phoneticPr fontId="8"/>
  </si>
  <si>
    <t>　また、平均障害支援区分の算出に当たって、小数点以下の端数が生じる場合には、小数点第２位以下を四捨五入することとし、重度障害者割合の算出に当たって、小数点以下の端数が生じる場合には、小数点以下第１位を四捨五入することとする。</t>
    <rPh sb="8" eb="10">
      <t>シエン</t>
    </rPh>
    <phoneticPr fontId="8"/>
  </si>
  <si>
    <t>（例）　週１日利用の区分６に該当する利用者が２人、週２日利用の区分５に該当する利用者が３人、週３日利用の区分４に該当する利用者が４人、週４日利用の区分３に該当する利用者が５人、週５日利用の区分２に該当する利用者が６人である指定生活介護事業所の場合（１週間の利用日数が1年間を通じて変化しないものと仮定した場合の例）</t>
  </si>
  <si>
    <t>ア　延べ利用者の算定</t>
  </si>
  <si>
    <t>　・　区分６　→　２人×１日×52週＝104人</t>
  </si>
  <si>
    <t>　・　区分５　→　３人×２日×52週＝312人</t>
  </si>
  <si>
    <t>　・　区分４　→　４人×３日×52週＝624人</t>
  </si>
  <si>
    <t>　・　区分３　→　５人×４日×52週＝1,040人</t>
  </si>
  <si>
    <t>　・　区分２　→　６人×５日×52週＝1,560人</t>
  </si>
  <si>
    <t>・　総延べ利用者　→　104人＋312＋624人＋1,040人＋1,560人＝　3,640人</t>
  </si>
  <si>
    <t>イ　延べ区分の算定</t>
  </si>
  <si>
    <t>　・　区分６　→　104人×６＝624</t>
  </si>
  <si>
    <t>　・　区分５　→　312人×５＝1,560</t>
  </si>
  <si>
    <t>　・　区分４　→　624人×４＝2,496</t>
  </si>
  <si>
    <t>　・　区分３　→　1,040人×３＝3,120</t>
  </si>
  <si>
    <t>　・　区分２　→　1,560人×２＝3,120</t>
  </si>
  <si>
    <t>・　総延べ区分　→　624＋1,560＋2,496＋3,120＋3,120＝　10,920</t>
    <phoneticPr fontId="8"/>
  </si>
  <si>
    <t>ウ　平均障害支援区分の算定</t>
    <rPh sb="6" eb="8">
      <t>シエン</t>
    </rPh>
    <phoneticPr fontId="8"/>
  </si>
  <si>
    <t>　・　10,920÷3,640＝３</t>
    <phoneticPr fontId="8"/>
  </si>
  <si>
    <t>エ　重度障害者割合の算定</t>
    <phoneticPr fontId="8"/>
  </si>
  <si>
    <t>　・　（104人＋312人）÷3,640人×100＝11.42％　→　11％</t>
    <phoneticPr fontId="8"/>
  </si>
  <si>
    <t>（別添29-２）</t>
    <rPh sb="1" eb="3">
      <t>ベッテン</t>
    </rPh>
    <phoneticPr fontId="3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</si>
</sst>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Red]&quot;¥&quot;\-#,##0"/>
    <numFmt numFmtId="176" formatCode="0.0_ "/>
    <numFmt numFmtId="177" formatCode="[$-409]d;@"/>
    <numFmt numFmtId="178" formatCode="aaa"/>
    <numFmt numFmtId="179" formatCode="[$-409]d&quot;月&quot;"/>
    <numFmt numFmtId="180" formatCode="0&quot;月&quot;"/>
    <numFmt numFmtId="181" formatCode="0.0"/>
    <numFmt numFmtId="182" formatCode="#,##0_ "/>
    <numFmt numFmtId="183" formatCode="0_ "/>
    <numFmt numFmtId="184" formatCode="0.0000_ "/>
  </numFmts>
  <fonts count="48">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1"/>
      <color theme="1"/>
      <name val="游ゴシック"/>
      <family val="3"/>
      <charset val="128"/>
      <scheme val="minor"/>
    </font>
    <font>
      <sz val="11"/>
      <name val="ＭＳ 明朝"/>
      <family val="1"/>
      <charset val="128"/>
    </font>
    <font>
      <sz val="12"/>
      <name val="游ゴシック"/>
      <family val="3"/>
      <charset val="128"/>
      <scheme val="minor"/>
    </font>
    <font>
      <sz val="11"/>
      <color theme="1"/>
      <name val="游ゴシック"/>
      <family val="2"/>
      <scheme val="minor"/>
    </font>
    <font>
      <b/>
      <sz val="16"/>
      <name val="游ゴシック"/>
      <family val="3"/>
      <charset val="128"/>
      <scheme val="minor"/>
    </font>
    <font>
      <b/>
      <sz val="14"/>
      <name val="游ゴシック"/>
      <family val="3"/>
      <charset val="128"/>
      <scheme val="minor"/>
    </font>
    <font>
      <sz val="8"/>
      <name val="游ゴシック"/>
      <family val="3"/>
      <charset val="128"/>
      <scheme val="minor"/>
    </font>
    <font>
      <sz val="6"/>
      <name val="游ゴシック"/>
      <family val="2"/>
      <charset val="128"/>
      <scheme val="minor"/>
    </font>
    <font>
      <sz val="10"/>
      <name val="游ゴシック"/>
      <family val="3"/>
      <charset val="128"/>
      <scheme val="minor"/>
    </font>
    <font>
      <u/>
      <sz val="11"/>
      <name val="游ゴシック"/>
      <family val="3"/>
      <charset val="128"/>
      <scheme val="minor"/>
    </font>
    <font>
      <b/>
      <sz val="12"/>
      <name val="游ゴシック"/>
      <family val="3"/>
      <charset val="128"/>
      <scheme val="minor"/>
    </font>
    <font>
      <b/>
      <sz val="10.5"/>
      <name val="游ゴシック"/>
      <family val="3"/>
      <charset val="128"/>
      <scheme val="minor"/>
    </font>
    <font>
      <sz val="10.5"/>
      <name val="游ゴシック"/>
      <family val="3"/>
      <charset val="128"/>
      <scheme val="minor"/>
    </font>
  </fonts>
  <fills count="12">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indexed="1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s>
  <borders count="6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thin">
        <color indexed="64"/>
      </right>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medium">
        <color indexed="64"/>
      </left>
      <right style="medium">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s>
  <cellStyleXfs count="13">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xf numFmtId="0" fontId="36" fillId="0" borderId="0">
      <alignment vertical="center"/>
    </xf>
    <xf numFmtId="0" fontId="38" fillId="0" borderId="0"/>
    <xf numFmtId="9" fontId="6" fillId="0" borderId="0" applyFont="0" applyFill="0" applyBorder="0" applyAlignment="0" applyProtection="0"/>
  </cellStyleXfs>
  <cellXfs count="530">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0" fontId="5" fillId="4" borderId="17" xfId="7" applyFont="1" applyFill="1" applyBorder="1" applyAlignment="1">
      <alignment horizontal="right" vertical="center"/>
    </xf>
    <xf numFmtId="0" fontId="27" fillId="0" borderId="0" xfId="0" applyFont="1" applyFill="1">
      <alignment vertical="center"/>
    </xf>
    <xf numFmtId="0" fontId="5" fillId="0" borderId="17" xfId="7" applyFont="1" applyBorder="1" applyAlignment="1">
      <alignment horizontal="center" vertical="center"/>
    </xf>
    <xf numFmtId="0" fontId="2" fillId="0" borderId="17" xfId="7" applyFont="1" applyBorder="1">
      <alignment vertical="center"/>
    </xf>
    <xf numFmtId="0" fontId="5" fillId="0" borderId="17" xfId="7" applyFont="1" applyBorder="1" applyAlignment="1">
      <alignment horizontal="center" vertical="center" wrapText="1"/>
    </xf>
    <xf numFmtId="0" fontId="5" fillId="0" borderId="25" xfId="3" applyFont="1" applyBorder="1" applyAlignment="1">
      <alignment horizontal="center" vertical="center"/>
    </xf>
    <xf numFmtId="0" fontId="5" fillId="0" borderId="17" xfId="3" applyFont="1" applyBorder="1" applyAlignment="1">
      <alignment horizontal="center" vertical="center"/>
    </xf>
    <xf numFmtId="0" fontId="19" fillId="6" borderId="17" xfId="0" applyFont="1" applyFill="1" applyBorder="1">
      <alignment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0" fontId="5" fillId="0" borderId="17" xfId="7" applyFont="1" applyBorder="1" applyAlignment="1">
      <alignment horizontal="right" vertical="center"/>
    </xf>
    <xf numFmtId="0" fontId="5" fillId="3" borderId="25" xfId="7" applyFont="1" applyFill="1" applyBorder="1" applyAlignment="1">
      <alignment horizontal="center" vertical="center"/>
    </xf>
    <xf numFmtId="0" fontId="5" fillId="0" borderId="16" xfId="7" applyFont="1" applyBorder="1" applyAlignment="1">
      <alignment horizontal="right" vertical="center"/>
    </xf>
    <xf numFmtId="0" fontId="5" fillId="0" borderId="17" xfId="7" applyFont="1" applyBorder="1" applyAlignment="1">
      <alignment horizontal="center" vertical="center"/>
    </xf>
    <xf numFmtId="0" fontId="2" fillId="0" borderId="17" xfId="7" applyFont="1" applyBorder="1">
      <alignment vertical="center"/>
    </xf>
    <xf numFmtId="0" fontId="19" fillId="6" borderId="17" xfId="0" applyFont="1" applyFill="1" applyBorder="1">
      <alignment vertical="center"/>
    </xf>
    <xf numFmtId="0" fontId="5" fillId="0" borderId="0" xfId="7" applyFont="1" applyAlignment="1">
      <alignment horizontal="center" vertical="center"/>
    </xf>
    <xf numFmtId="0" fontId="5" fillId="0" borderId="17" xfId="7" applyFont="1" applyBorder="1" applyAlignment="1">
      <alignment horizontal="right"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5" fillId="0" borderId="16" xfId="7" applyFont="1" applyBorder="1" applyAlignment="1">
      <alignment horizontal="right" vertical="center"/>
    </xf>
    <xf numFmtId="0" fontId="35" fillId="0" borderId="0" xfId="11" applyFont="1" applyAlignment="1">
      <alignment horizontal="right" vertical="center" wrapText="1"/>
    </xf>
    <xf numFmtId="0" fontId="35" fillId="0" borderId="0" xfId="11" applyFont="1" applyAlignment="1">
      <alignment vertical="center" wrapText="1"/>
    </xf>
    <xf numFmtId="0" fontId="35" fillId="0" borderId="17" xfId="11" applyFont="1" applyBorder="1" applyAlignment="1">
      <alignment horizontal="center" vertical="center" wrapText="1"/>
    </xf>
    <xf numFmtId="0" fontId="35" fillId="0" borderId="17" xfId="11" applyFont="1" applyBorder="1" applyAlignment="1">
      <alignment horizontal="left" vertical="center" wrapText="1"/>
    </xf>
    <xf numFmtId="0" fontId="35" fillId="0" borderId="3" xfId="11" applyFont="1" applyBorder="1" applyAlignment="1">
      <alignment horizontal="left" vertical="center" wrapText="1"/>
    </xf>
    <xf numFmtId="0" fontId="35" fillId="0" borderId="40" xfId="11" applyFont="1" applyBorder="1" applyAlignment="1">
      <alignment horizontal="center" vertical="center" wrapText="1"/>
    </xf>
    <xf numFmtId="0" fontId="35" fillId="0" borderId="40" xfId="11" applyFont="1" applyBorder="1" applyAlignment="1">
      <alignment horizontal="left" vertical="center" wrapText="1"/>
    </xf>
    <xf numFmtId="0" fontId="35" fillId="0" borderId="9" xfId="11" applyFont="1" applyBorder="1" applyAlignment="1">
      <alignment horizontal="center" vertical="center" wrapText="1"/>
    </xf>
    <xf numFmtId="0" fontId="35" fillId="0" borderId="28" xfId="11" applyFont="1" applyBorder="1" applyAlignment="1">
      <alignment horizontal="left" vertical="center" wrapText="1"/>
    </xf>
    <xf numFmtId="0" fontId="35" fillId="0" borderId="28" xfId="11" applyFont="1" applyBorder="1" applyAlignment="1">
      <alignment horizontal="center" vertical="center" wrapText="1"/>
    </xf>
    <xf numFmtId="0" fontId="35" fillId="0" borderId="56" xfId="11" applyFont="1" applyBorder="1" applyAlignment="1">
      <alignment horizontal="center" vertical="center" wrapText="1"/>
    </xf>
    <xf numFmtId="182" fontId="35" fillId="8" borderId="57" xfId="11" applyNumberFormat="1" applyFont="1" applyFill="1" applyBorder="1" applyAlignment="1">
      <alignment horizontal="right" vertical="center" wrapText="1" shrinkToFit="1"/>
    </xf>
    <xf numFmtId="0" fontId="35" fillId="0" borderId="37" xfId="11" applyFont="1" applyBorder="1" applyAlignment="1">
      <alignment vertical="center" wrapText="1"/>
    </xf>
    <xf numFmtId="182" fontId="35" fillId="0" borderId="57" xfId="11" applyNumberFormat="1" applyFont="1" applyBorder="1" applyAlignment="1">
      <alignment vertical="center" wrapText="1"/>
    </xf>
    <xf numFmtId="176" fontId="35" fillId="0" borderId="57" xfId="11" applyNumberFormat="1" applyFont="1" applyBorder="1" applyAlignment="1">
      <alignment vertical="center" wrapText="1"/>
    </xf>
    <xf numFmtId="182" fontId="35" fillId="8" borderId="56" xfId="11" applyNumberFormat="1" applyFont="1" applyFill="1" applyBorder="1" applyAlignment="1">
      <alignment horizontal="right" vertical="center" wrapText="1" shrinkToFit="1"/>
    </xf>
    <xf numFmtId="182" fontId="35" fillId="0" borderId="58" xfId="11" applyNumberFormat="1" applyFont="1" applyBorder="1" applyAlignment="1">
      <alignment vertical="center" wrapText="1"/>
    </xf>
    <xf numFmtId="176" fontId="35" fillId="0" borderId="58" xfId="11" applyNumberFormat="1" applyFont="1" applyBorder="1" applyAlignment="1">
      <alignment vertical="center" wrapText="1"/>
    </xf>
    <xf numFmtId="0" fontId="35" fillId="0" borderId="58" xfId="11" applyFont="1" applyBorder="1" applyAlignment="1">
      <alignment horizontal="center" vertical="center" wrapText="1"/>
    </xf>
    <xf numFmtId="182" fontId="35" fillId="8" borderId="58" xfId="11" applyNumberFormat="1" applyFont="1" applyFill="1" applyBorder="1" applyAlignment="1">
      <alignment horizontal="right" vertical="center" wrapText="1" shrinkToFit="1"/>
    </xf>
    <xf numFmtId="182" fontId="35" fillId="8" borderId="59" xfId="11" applyNumberFormat="1" applyFont="1" applyFill="1" applyBorder="1" applyAlignment="1">
      <alignment horizontal="right" vertical="center" wrapText="1" shrinkToFit="1"/>
    </xf>
    <xf numFmtId="0" fontId="35" fillId="0" borderId="62" xfId="11" applyFont="1" applyBorder="1" applyAlignment="1">
      <alignment horizontal="center" vertical="center" wrapText="1"/>
    </xf>
    <xf numFmtId="182" fontId="35" fillId="8" borderId="63" xfId="11" applyNumberFormat="1" applyFont="1" applyFill="1" applyBorder="1" applyAlignment="1">
      <alignment horizontal="right" vertical="center" wrapText="1" shrinkToFit="1"/>
    </xf>
    <xf numFmtId="9" fontId="35" fillId="0" borderId="65" xfId="12" applyFont="1" applyFill="1" applyBorder="1" applyAlignment="1">
      <alignment horizontal="center" vertical="center" wrapText="1"/>
    </xf>
    <xf numFmtId="182" fontId="35" fillId="0" borderId="62" xfId="11" applyNumberFormat="1" applyFont="1" applyBorder="1" applyAlignment="1">
      <alignment vertical="center" wrapText="1"/>
    </xf>
    <xf numFmtId="176" fontId="35" fillId="0" borderId="62" xfId="11" applyNumberFormat="1" applyFont="1" applyBorder="1" applyAlignment="1">
      <alignment vertical="center" wrapText="1"/>
    </xf>
    <xf numFmtId="182" fontId="35" fillId="0" borderId="17" xfId="11" applyNumberFormat="1" applyFont="1" applyBorder="1" applyAlignment="1">
      <alignment horizontal="right" vertical="center" wrapText="1" shrinkToFit="1"/>
    </xf>
    <xf numFmtId="0" fontId="35" fillId="0" borderId="0" xfId="11" applyFont="1" applyAlignment="1">
      <alignment horizontal="left" vertical="center" wrapText="1"/>
    </xf>
    <xf numFmtId="0" fontId="35" fillId="0" borderId="0" xfId="11" applyFont="1" applyAlignment="1">
      <alignment horizontal="center" vertical="center" wrapText="1"/>
    </xf>
    <xf numFmtId="182" fontId="35" fillId="0" borderId="17" xfId="11" applyNumberFormat="1" applyFont="1" applyBorder="1" applyAlignment="1">
      <alignment vertical="center" wrapText="1"/>
    </xf>
    <xf numFmtId="176" fontId="35" fillId="0" borderId="65" xfId="12" applyNumberFormat="1" applyFont="1" applyFill="1" applyBorder="1" applyAlignment="1">
      <alignment horizontal="center" vertical="center" wrapText="1"/>
    </xf>
    <xf numFmtId="176" fontId="35" fillId="0" borderId="17" xfId="11" applyNumberFormat="1" applyFont="1" applyBorder="1" applyAlignment="1">
      <alignment vertical="center" wrapText="1"/>
    </xf>
    <xf numFmtId="0" fontId="41" fillId="0" borderId="0" xfId="11" applyFont="1" applyAlignment="1">
      <alignment vertical="top" wrapText="1" shrinkToFit="1"/>
    </xf>
    <xf numFmtId="183" fontId="41" fillId="0" borderId="0" xfId="11" applyNumberFormat="1" applyFont="1" applyAlignment="1">
      <alignment vertical="top" wrapText="1"/>
    </xf>
    <xf numFmtId="0" fontId="35" fillId="0" borderId="40" xfId="11" applyFont="1" applyBorder="1" applyAlignment="1">
      <alignment vertical="center" wrapText="1"/>
    </xf>
    <xf numFmtId="0" fontId="35" fillId="0" borderId="28" xfId="11" applyFont="1" applyBorder="1" applyAlignment="1">
      <alignment vertical="center" wrapText="1"/>
    </xf>
    <xf numFmtId="0" fontId="35" fillId="0" borderId="22" xfId="11" applyFont="1" applyBorder="1" applyAlignment="1">
      <alignment horizontal="center" vertical="center" wrapText="1"/>
    </xf>
    <xf numFmtId="0" fontId="35" fillId="0" borderId="22" xfId="11" applyFont="1" applyBorder="1" applyAlignment="1">
      <alignment horizontal="left" vertical="center" wrapText="1"/>
    </xf>
    <xf numFmtId="0" fontId="35" fillId="9" borderId="17" xfId="11" applyFont="1" applyFill="1" applyBorder="1" applyAlignment="1">
      <alignment vertical="center" wrapText="1"/>
    </xf>
    <xf numFmtId="0" fontId="35" fillId="10" borderId="22" xfId="11" applyFont="1" applyFill="1" applyBorder="1" applyAlignment="1">
      <alignment horizontal="center" vertical="center" wrapText="1"/>
    </xf>
    <xf numFmtId="0" fontId="35" fillId="10" borderId="66" xfId="11" applyFont="1" applyFill="1" applyBorder="1" applyAlignment="1">
      <alignment horizontal="center" vertical="center" wrapText="1"/>
    </xf>
    <xf numFmtId="0" fontId="41" fillId="0" borderId="0" xfId="11" applyFont="1" applyAlignment="1">
      <alignment horizontal="left" vertical="center" wrapText="1"/>
    </xf>
    <xf numFmtId="0" fontId="35" fillId="11" borderId="62" xfId="11" applyFont="1" applyFill="1" applyBorder="1" applyAlignment="1">
      <alignment vertical="center" wrapText="1"/>
    </xf>
    <xf numFmtId="0" fontId="35" fillId="9" borderId="62" xfId="11" applyFont="1" applyFill="1" applyBorder="1" applyAlignment="1">
      <alignment horizontal="right" vertical="center" wrapText="1"/>
    </xf>
    <xf numFmtId="0" fontId="35" fillId="9" borderId="67" xfId="11" applyFont="1" applyFill="1" applyBorder="1" applyAlignment="1">
      <alignment horizontal="right" vertical="center" wrapText="1"/>
    </xf>
    <xf numFmtId="182" fontId="35" fillId="9" borderId="62" xfId="11" applyNumberFormat="1" applyFont="1" applyFill="1" applyBorder="1" applyAlignment="1">
      <alignment horizontal="right" vertical="center" wrapText="1" shrinkToFit="1"/>
    </xf>
    <xf numFmtId="176" fontId="35" fillId="11" borderId="28" xfId="11" applyNumberFormat="1" applyFont="1" applyFill="1" applyBorder="1" applyAlignment="1">
      <alignment horizontal="right" vertical="center" wrapText="1"/>
    </xf>
    <xf numFmtId="184" fontId="35" fillId="0" borderId="67" xfId="11" applyNumberFormat="1" applyFont="1" applyBorder="1" applyAlignment="1">
      <alignment vertical="center" wrapText="1"/>
    </xf>
    <xf numFmtId="0" fontId="41" fillId="0" borderId="19" xfId="11" applyFont="1" applyBorder="1" applyAlignment="1">
      <alignment horizontal="left" vertical="center" wrapText="1"/>
    </xf>
    <xf numFmtId="0" fontId="35" fillId="0" borderId="21" xfId="11" applyFont="1" applyBorder="1" applyAlignment="1">
      <alignment horizontal="right" vertical="center" wrapText="1"/>
    </xf>
    <xf numFmtId="0" fontId="35" fillId="0" borderId="16" xfId="11" applyFont="1" applyBorder="1" applyAlignment="1">
      <alignment horizontal="right" vertical="center" wrapText="1" shrinkToFit="1"/>
    </xf>
    <xf numFmtId="176" fontId="35" fillId="0" borderId="17" xfId="11" applyNumberFormat="1" applyFont="1" applyBorder="1" applyAlignment="1">
      <alignment horizontal="right" vertical="center" wrapText="1"/>
    </xf>
    <xf numFmtId="184" fontId="35" fillId="0" borderId="65" xfId="11" applyNumberFormat="1" applyFont="1" applyBorder="1" applyAlignment="1">
      <alignment vertical="center" wrapText="1"/>
    </xf>
    <xf numFmtId="0" fontId="43" fillId="0" borderId="0" xfId="11" applyFont="1" applyAlignment="1">
      <alignment vertical="center" wrapText="1"/>
    </xf>
    <xf numFmtId="0" fontId="35" fillId="0" borderId="0" xfId="11" applyFont="1" applyAlignment="1">
      <alignment vertical="top" wrapText="1"/>
    </xf>
    <xf numFmtId="0" fontId="35" fillId="0" borderId="0" xfId="11" applyFont="1" applyAlignment="1">
      <alignment vertical="center"/>
    </xf>
    <xf numFmtId="0" fontId="35" fillId="0" borderId="0" xfId="11" applyFont="1" applyAlignment="1">
      <alignment wrapText="1"/>
    </xf>
    <xf numFmtId="0" fontId="46" fillId="0" borderId="0" xfId="11" applyFont="1" applyAlignment="1">
      <alignment horizontal="left"/>
    </xf>
    <xf numFmtId="0" fontId="46" fillId="0" borderId="0" xfId="11" applyFont="1" applyAlignment="1">
      <alignment horizontal="left" wrapText="1"/>
    </xf>
    <xf numFmtId="0" fontId="46" fillId="0" borderId="0" xfId="11" applyFont="1" applyAlignment="1">
      <alignment horizontal="justify" wrapText="1"/>
    </xf>
    <xf numFmtId="0" fontId="35" fillId="0" borderId="0" xfId="11" applyFont="1" applyAlignment="1">
      <alignment horizontal="left" vertical="top" wrapText="1"/>
    </xf>
    <xf numFmtId="0" fontId="47" fillId="0" borderId="0" xfId="11" applyFont="1" applyAlignment="1">
      <alignment horizontal="left" vertical="top" wrapText="1"/>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xf numFmtId="0" fontId="6" fillId="0" borderId="26" xfId="5" applyBorder="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0" xfId="5" applyFont="1" applyAlignment="1">
      <alignment horizontal="center" vertical="center"/>
    </xf>
    <xf numFmtId="0" fontId="7" fillId="0" borderId="7" xfId="5" applyFont="1" applyBorder="1" applyAlignment="1">
      <alignment horizontal="left" vertical="top"/>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5" borderId="17" xfId="7" applyFont="1" applyFill="1" applyBorder="1">
      <alignment vertical="center"/>
    </xf>
    <xf numFmtId="0" fontId="5" fillId="0" borderId="17" xfId="7" applyFont="1" applyBorder="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19" fillId="6" borderId="17" xfId="0" applyFont="1" applyFill="1" applyBorder="1">
      <alignment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176" fontId="5" fillId="0" borderId="40" xfId="7" applyNumberFormat="1" applyFont="1" applyBorder="1">
      <alignment vertical="center"/>
    </xf>
    <xf numFmtId="176" fontId="5" fillId="0" borderId="28" xfId="7" applyNumberFormat="1" applyFont="1" applyBorder="1">
      <alignment vertical="center"/>
    </xf>
    <xf numFmtId="176" fontId="5" fillId="0" borderId="22" xfId="7" applyNumberFormat="1" applyFont="1" applyBorder="1">
      <alignment vertical="center"/>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5" fillId="0" borderId="17" xfId="7" applyFont="1" applyBorder="1" applyAlignment="1">
      <alignment horizontal="left" vertical="center" wrapText="1"/>
    </xf>
    <xf numFmtId="0" fontId="5" fillId="0" borderId="22" xfId="7" applyFont="1" applyBorder="1" applyAlignment="1">
      <alignment horizontal="center" vertical="center" wrapText="1"/>
    </xf>
    <xf numFmtId="0" fontId="5" fillId="0" borderId="0" xfId="3"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0" xfId="7" applyFont="1" applyAlignment="1">
      <alignment horizontal="right" vertical="center"/>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2" fillId="0" borderId="25" xfId="7" applyFont="1" applyBorder="1">
      <alignmen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26" fillId="0" borderId="17" xfId="0" quotePrefix="1" applyNumberFormat="1" applyFont="1" applyBorder="1">
      <alignment vertical="center"/>
    </xf>
    <xf numFmtId="0" fontId="27" fillId="0" borderId="17" xfId="0" applyFont="1" applyBorder="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6" fontId="5" fillId="0" borderId="17" xfId="7" applyNumberFormat="1" applyFont="1" applyBorder="1">
      <alignment vertical="center"/>
    </xf>
    <xf numFmtId="0" fontId="5" fillId="6" borderId="17" xfId="7" applyFont="1" applyFill="1" applyBorder="1" applyAlignment="1">
      <alignment horizontal="righ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179" fontId="5" fillId="0" borderId="17" xfId="7" applyNumberFormat="1" applyFont="1" applyBorder="1" applyAlignment="1">
      <alignment horizontal="center" vertical="center" wrapText="1"/>
    </xf>
    <xf numFmtId="0" fontId="47" fillId="0" borderId="0" xfId="11" applyFont="1" applyAlignment="1">
      <alignment vertical="top" wrapText="1"/>
    </xf>
    <xf numFmtId="0" fontId="47" fillId="0" borderId="0" xfId="11" applyFont="1" applyAlignment="1">
      <alignment horizontal="left" vertical="top" wrapText="1"/>
    </xf>
    <xf numFmtId="0" fontId="35" fillId="0" borderId="0" xfId="11" applyFont="1" applyAlignment="1">
      <alignment horizontal="left" vertical="top" wrapText="1"/>
    </xf>
    <xf numFmtId="0" fontId="35" fillId="0" borderId="0" xfId="11" applyFont="1" applyAlignment="1">
      <alignment vertical="top" wrapText="1"/>
    </xf>
    <xf numFmtId="0" fontId="45" fillId="0" borderId="0" xfId="11" applyFont="1" applyAlignment="1">
      <alignment horizontal="left" vertical="top" wrapText="1"/>
    </xf>
    <xf numFmtId="0" fontId="35" fillId="0" borderId="0" xfId="11" applyFont="1" applyAlignment="1">
      <alignment horizontal="center" vertical="top" wrapText="1"/>
    </xf>
    <xf numFmtId="0" fontId="35" fillId="0" borderId="0" xfId="11" applyFont="1" applyAlignment="1">
      <alignment horizontal="center" vertical="center" wrapText="1"/>
    </xf>
    <xf numFmtId="0" fontId="35" fillId="11" borderId="40" xfId="11" applyFont="1" applyFill="1" applyBorder="1" applyAlignment="1">
      <alignment horizontal="center" vertical="center" wrapText="1"/>
    </xf>
    <xf numFmtId="0" fontId="35" fillId="11" borderId="56" xfId="11" applyFont="1" applyFill="1" applyBorder="1" applyAlignment="1">
      <alignment horizontal="center" vertical="center" wrapText="1"/>
    </xf>
    <xf numFmtId="0" fontId="35" fillId="0" borderId="40" xfId="11" applyFont="1" applyBorder="1" applyAlignment="1">
      <alignment horizontal="right" vertical="center" wrapText="1"/>
    </xf>
    <xf numFmtId="0" fontId="35" fillId="0" borderId="56" xfId="11" applyFont="1" applyBorder="1" applyAlignment="1">
      <alignment horizontal="right" vertical="center" wrapText="1"/>
    </xf>
    <xf numFmtId="176" fontId="35" fillId="0" borderId="60" xfId="11" applyNumberFormat="1" applyFont="1" applyBorder="1" applyAlignment="1">
      <alignment horizontal="right" vertical="center" wrapText="1"/>
    </xf>
    <xf numFmtId="176" fontId="35" fillId="0" borderId="64" xfId="11" applyNumberFormat="1" applyFont="1" applyBorder="1" applyAlignment="1">
      <alignment horizontal="right" vertical="center" wrapText="1"/>
    </xf>
    <xf numFmtId="184" fontId="35" fillId="0" borderId="40" xfId="11" applyNumberFormat="1" applyFont="1" applyBorder="1" applyAlignment="1">
      <alignment vertical="center" wrapText="1"/>
    </xf>
    <xf numFmtId="184" fontId="35" fillId="0" borderId="56" xfId="11" applyNumberFormat="1" applyFont="1" applyBorder="1" applyAlignment="1">
      <alignment vertical="center" wrapText="1"/>
    </xf>
    <xf numFmtId="0" fontId="41" fillId="0" borderId="19" xfId="11" applyFont="1" applyBorder="1" applyAlignment="1">
      <alignment horizontal="left" vertical="center" wrapText="1"/>
    </xf>
    <xf numFmtId="0" fontId="41" fillId="0" borderId="0" xfId="11" applyFont="1" applyAlignment="1">
      <alignment horizontal="left" vertical="center" wrapText="1"/>
    </xf>
    <xf numFmtId="0" fontId="35" fillId="0" borderId="0" xfId="11" applyFont="1" applyAlignment="1">
      <alignment vertical="center" wrapText="1"/>
    </xf>
    <xf numFmtId="0" fontId="40" fillId="0" borderId="0" xfId="11" applyFont="1" applyAlignment="1">
      <alignment vertical="center" wrapText="1"/>
    </xf>
    <xf numFmtId="0" fontId="35" fillId="0" borderId="40" xfId="11" applyFont="1" applyBorder="1" applyAlignment="1">
      <alignment vertical="center" wrapText="1"/>
    </xf>
    <xf numFmtId="0" fontId="35" fillId="0" borderId="28" xfId="11" applyFont="1" applyBorder="1" applyAlignment="1">
      <alignment vertical="center" wrapText="1"/>
    </xf>
    <xf numFmtId="0" fontId="35" fillId="0" borderId="25" xfId="11" applyFont="1" applyBorder="1" applyAlignment="1">
      <alignment horizontal="center" vertical="center" wrapText="1"/>
    </xf>
    <xf numFmtId="0" fontId="35" fillId="0" borderId="23" xfId="11" applyFont="1" applyBorder="1" applyAlignment="1">
      <alignment horizontal="center" vertical="center" wrapText="1"/>
    </xf>
    <xf numFmtId="0" fontId="35" fillId="0" borderId="16" xfId="11" applyFont="1" applyBorder="1" applyAlignment="1">
      <alignment horizontal="center" vertical="center" wrapText="1"/>
    </xf>
    <xf numFmtId="0" fontId="43" fillId="0" borderId="40" xfId="11" applyFont="1" applyBorder="1" applyAlignment="1">
      <alignment horizontal="left" vertical="center" wrapText="1"/>
    </xf>
    <xf numFmtId="0" fontId="43" fillId="0" borderId="28" xfId="11" applyFont="1" applyBorder="1" applyAlignment="1">
      <alignment horizontal="left" vertical="center" wrapText="1"/>
    </xf>
    <xf numFmtId="0" fontId="35" fillId="10" borderId="40" xfId="11" applyFont="1" applyFill="1" applyBorder="1" applyAlignment="1">
      <alignment horizontal="center" vertical="center" wrapText="1"/>
    </xf>
    <xf numFmtId="0" fontId="35" fillId="10" borderId="22" xfId="11" applyFont="1" applyFill="1" applyBorder="1" applyAlignment="1">
      <alignment horizontal="center" vertical="center" wrapText="1"/>
    </xf>
    <xf numFmtId="0" fontId="35" fillId="10" borderId="28" xfId="11" applyFont="1" applyFill="1" applyBorder="1" applyAlignment="1">
      <alignment horizontal="center" vertical="center" wrapText="1"/>
    </xf>
    <xf numFmtId="0" fontId="35" fillId="8" borderId="3" xfId="11" applyFont="1" applyFill="1" applyBorder="1" applyAlignment="1">
      <alignment horizontal="center" vertical="center" wrapText="1"/>
    </xf>
    <xf numFmtId="0" fontId="35" fillId="8" borderId="19" xfId="11" applyFont="1" applyFill="1" applyBorder="1" applyAlignment="1">
      <alignment horizontal="center" vertical="center" wrapText="1"/>
    </xf>
    <xf numFmtId="0" fontId="35" fillId="8" borderId="9" xfId="11" applyFont="1" applyFill="1" applyBorder="1" applyAlignment="1">
      <alignment horizontal="center" vertical="center" wrapText="1"/>
    </xf>
    <xf numFmtId="0" fontId="43" fillId="10" borderId="40" xfId="11" applyFont="1" applyFill="1" applyBorder="1" applyAlignment="1">
      <alignment horizontal="center" vertical="center" wrapText="1"/>
    </xf>
    <xf numFmtId="0" fontId="43" fillId="10" borderId="22" xfId="11" applyFont="1" applyFill="1" applyBorder="1" applyAlignment="1">
      <alignment horizontal="center" vertical="center" wrapText="1"/>
    </xf>
    <xf numFmtId="0" fontId="43" fillId="10" borderId="28" xfId="11" applyFont="1" applyFill="1" applyBorder="1" applyAlignment="1">
      <alignment horizontal="center" vertical="center" wrapText="1"/>
    </xf>
    <xf numFmtId="0" fontId="35" fillId="0" borderId="56" xfId="11" applyFont="1" applyBorder="1" applyAlignment="1">
      <alignment vertical="center" wrapText="1"/>
    </xf>
    <xf numFmtId="0" fontId="37" fillId="0" borderId="0" xfId="10" applyFont="1" applyAlignment="1">
      <alignment horizontal="left" vertical="center" wrapText="1" shrinkToFit="1"/>
    </xf>
    <xf numFmtId="0" fontId="39" fillId="0" borderId="0" xfId="11" applyFont="1" applyAlignment="1">
      <alignment horizontal="center" wrapText="1" shrinkToFit="1"/>
    </xf>
    <xf numFmtId="0" fontId="35" fillId="0" borderId="25" xfId="11" applyFont="1" applyBorder="1" applyAlignment="1">
      <alignment vertical="center" wrapText="1"/>
    </xf>
    <xf numFmtId="0" fontId="35" fillId="0" borderId="23" xfId="11" applyFont="1" applyBorder="1" applyAlignment="1">
      <alignment vertical="center" wrapText="1"/>
    </xf>
    <xf numFmtId="0" fontId="35" fillId="0" borderId="16" xfId="11" applyFont="1" applyBorder="1" applyAlignment="1">
      <alignment vertical="center" wrapText="1"/>
    </xf>
    <xf numFmtId="0" fontId="35" fillId="0" borderId="40" xfId="11" applyFont="1" applyBorder="1" applyAlignment="1">
      <alignment horizontal="left" vertical="center" wrapText="1"/>
    </xf>
    <xf numFmtId="0" fontId="35" fillId="0" borderId="28" xfId="11" applyFont="1" applyBorder="1" applyAlignment="1">
      <alignment horizontal="left" vertical="center" wrapText="1"/>
    </xf>
    <xf numFmtId="0" fontId="35" fillId="0" borderId="21" xfId="11" applyFont="1" applyBorder="1" applyAlignment="1">
      <alignment horizontal="left" vertical="center" wrapText="1"/>
    </xf>
    <xf numFmtId="0" fontId="35" fillId="0" borderId="37" xfId="11" applyFont="1" applyBorder="1" applyAlignment="1">
      <alignment horizontal="left" vertical="center" wrapText="1"/>
    </xf>
    <xf numFmtId="0" fontId="35" fillId="0" borderId="61" xfId="11" applyFont="1" applyBorder="1" applyAlignment="1">
      <alignment horizontal="left" vertical="center" wrapText="1"/>
    </xf>
    <xf numFmtId="0" fontId="35" fillId="0" borderId="22" xfId="11" applyFont="1" applyBorder="1" applyAlignment="1">
      <alignment horizontal="left" vertical="center" wrapText="1"/>
    </xf>
    <xf numFmtId="0" fontId="35" fillId="0" borderId="66" xfId="11" applyFont="1" applyBorder="1" applyAlignment="1">
      <alignment horizontal="left" vertical="center" wrapText="1"/>
    </xf>
    <xf numFmtId="9" fontId="35" fillId="0" borderId="60" xfId="12" applyFont="1" applyFill="1" applyBorder="1" applyAlignment="1">
      <alignment horizontal="center" vertical="center" wrapText="1"/>
    </xf>
    <xf numFmtId="9" fontId="35" fillId="0" borderId="64" xfId="12" applyFont="1" applyFill="1" applyBorder="1" applyAlignment="1">
      <alignment horizontal="center" vertical="center" wrapText="1"/>
    </xf>
  </cellXfs>
  <cellStyles count="13">
    <cellStyle name="Normal 2" xfId="1" xr:uid="{00000000-0005-0000-0000-000000000000}"/>
    <cellStyle name="パーセント 2" xfId="12" xr:uid="{26FF3EAD-E41F-4C0F-BFEF-CA6B79F239C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 5" xfId="11" xr:uid="{9503142B-7BB2-4CB9-8581-BA82149205E6}"/>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 name="標準_実務経験証明書（介護保険）" xfId="10" xr:uid="{B0B1A02C-2075-4702-948B-2D8739799E4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drawing1.xml><?xml version="1.0" encoding="utf-8"?>
<xdr:wsDr xmlns:xdr="http://schemas.openxmlformats.org/drawingml/2006/spreadsheetDrawing" xmlns:a="http://schemas.openxmlformats.org/drawingml/2006/main">
  <xdr:twoCellAnchor>
    <xdr:from>
      <xdr:col>40</xdr:col>
      <xdr:colOff>228600</xdr:colOff>
      <xdr:row>2</xdr:row>
      <xdr:rowOff>47625</xdr:rowOff>
    </xdr:from>
    <xdr:to>
      <xdr:col>44</xdr:col>
      <xdr:colOff>57150</xdr:colOff>
      <xdr:row>6</xdr:row>
      <xdr:rowOff>171450</xdr:rowOff>
    </xdr:to>
    <xdr:sp macro="" textlink="">
      <xdr:nvSpPr>
        <xdr:cNvPr id="2" name="テキスト ボックス 1">
          <a:extLst>
            <a:ext uri="{FF2B5EF4-FFF2-40B4-BE49-F238E27FC236}">
              <a16:creationId xmlns:a16="http://schemas.microsoft.com/office/drawing/2014/main" id="{5FB447E7-2685-40E1-8685-D1BB04404352}"/>
            </a:ext>
          </a:extLst>
        </xdr:cNvPr>
        <xdr:cNvSpPr txBox="1"/>
      </xdr:nvSpPr>
      <xdr:spPr>
        <a:xfrm>
          <a:off x="11382375" y="504825"/>
          <a:ext cx="2343150" cy="933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別添</a:t>
          </a:r>
          <a:r>
            <a:rPr kumimoji="1" lang="en-US" altLang="ja-JP" sz="1100"/>
            <a:t>29】</a:t>
          </a:r>
          <a:r>
            <a:rPr kumimoji="1" lang="ja-JP" altLang="en-US" sz="1100"/>
            <a:t>については、別タブにサービス毎の様式がありますのでご活用ください。</a:t>
          </a:r>
          <a:endParaRPr kumimoji="1" lang="en-US" altLang="ja-JP" sz="1100"/>
        </a:p>
        <a:p>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161925</xdr:colOff>
      <xdr:row>14</xdr:row>
      <xdr:rowOff>28575</xdr:rowOff>
    </xdr:from>
    <xdr:to>
      <xdr:col>4</xdr:col>
      <xdr:colOff>666750</xdr:colOff>
      <xdr:row>14</xdr:row>
      <xdr:rowOff>161925</xdr:rowOff>
    </xdr:to>
    <xdr:sp macro="" textlink="">
      <xdr:nvSpPr>
        <xdr:cNvPr id="2" name="Text Box 1">
          <a:extLst>
            <a:ext uri="{FF2B5EF4-FFF2-40B4-BE49-F238E27FC236}">
              <a16:creationId xmlns:a16="http://schemas.microsoft.com/office/drawing/2014/main" id="{ED00C567-B2DA-4A19-B63D-979E7CA9370C}"/>
            </a:ext>
          </a:extLst>
        </xdr:cNvPr>
        <xdr:cNvSpPr txBox="1">
          <a:spLocks noChangeArrowheads="1"/>
        </xdr:cNvSpPr>
      </xdr:nvSpPr>
      <xdr:spPr bwMode="auto">
        <a:xfrm>
          <a:off x="2533650" y="5048250"/>
          <a:ext cx="1447800" cy="1333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Ｐゴシック"/>
              <a:ea typeface="ＭＳ Ｐゴシック"/>
            </a:rPr>
            <a:t>(小数点以下第１位四捨五入)</a:t>
          </a:r>
          <a:endParaRPr lang="ja-JP" altLang="en-US"/>
        </a:p>
      </xdr:txBody>
    </xdr:sp>
    <xdr:clientData/>
  </xdr:twoCellAnchor>
  <xdr:twoCellAnchor>
    <xdr:from>
      <xdr:col>3</xdr:col>
      <xdr:colOff>161925</xdr:colOff>
      <xdr:row>14</xdr:row>
      <xdr:rowOff>28575</xdr:rowOff>
    </xdr:from>
    <xdr:to>
      <xdr:col>4</xdr:col>
      <xdr:colOff>666750</xdr:colOff>
      <xdr:row>14</xdr:row>
      <xdr:rowOff>161925</xdr:rowOff>
    </xdr:to>
    <xdr:sp macro="" textlink="">
      <xdr:nvSpPr>
        <xdr:cNvPr id="3" name="Text Box 1">
          <a:extLst>
            <a:ext uri="{FF2B5EF4-FFF2-40B4-BE49-F238E27FC236}">
              <a16:creationId xmlns:a16="http://schemas.microsoft.com/office/drawing/2014/main" id="{60D5844E-33D1-449C-BED4-694F98A73809}"/>
            </a:ext>
          </a:extLst>
        </xdr:cNvPr>
        <xdr:cNvSpPr txBox="1">
          <a:spLocks noChangeArrowheads="1"/>
        </xdr:cNvSpPr>
      </xdr:nvSpPr>
      <xdr:spPr bwMode="auto">
        <a:xfrm>
          <a:off x="2533650" y="5048250"/>
          <a:ext cx="1447800" cy="1333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Ｐゴシック"/>
              <a:ea typeface="ＭＳ Ｐゴシック"/>
            </a:rPr>
            <a:t>(小数点以下第１位四捨五入)</a:t>
          </a:r>
          <a:endParaRPr lang="ja-JP" altLang="en-US"/>
        </a:p>
      </xdr:txBody>
    </xdr:sp>
    <xdr:clientData/>
  </xdr:twoCellAnchor>
  <xdr:twoCellAnchor>
    <xdr:from>
      <xdr:col>3</xdr:col>
      <xdr:colOff>161925</xdr:colOff>
      <xdr:row>14</xdr:row>
      <xdr:rowOff>28575</xdr:rowOff>
    </xdr:from>
    <xdr:to>
      <xdr:col>4</xdr:col>
      <xdr:colOff>666750</xdr:colOff>
      <xdr:row>14</xdr:row>
      <xdr:rowOff>161925</xdr:rowOff>
    </xdr:to>
    <xdr:sp macro="" textlink="">
      <xdr:nvSpPr>
        <xdr:cNvPr id="4" name="Text Box 1">
          <a:extLst>
            <a:ext uri="{FF2B5EF4-FFF2-40B4-BE49-F238E27FC236}">
              <a16:creationId xmlns:a16="http://schemas.microsoft.com/office/drawing/2014/main" id="{6D005609-7FEB-49A7-A364-59FC950FF616}"/>
            </a:ext>
          </a:extLst>
        </xdr:cNvPr>
        <xdr:cNvSpPr txBox="1">
          <a:spLocks noChangeArrowheads="1"/>
        </xdr:cNvSpPr>
      </xdr:nvSpPr>
      <xdr:spPr bwMode="auto">
        <a:xfrm>
          <a:off x="2533650" y="5048250"/>
          <a:ext cx="1447800" cy="1333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Ｐゴシック"/>
              <a:ea typeface="ＭＳ Ｐゴシック"/>
            </a:rPr>
            <a:t>(小数点以下第１位四捨五入)</a:t>
          </a:r>
          <a:endParaRPr lang="ja-JP" altLang="en-US"/>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K:\L-01%20&#25351;&#23450;&#38306;&#20418;\01%20&#25351;&#23450;&#38306;&#20418;\03&#35201;&#32177;&#12539;&#25351;&#23450;&#25163;&#24341;&#12365;&#12539;&#27096;&#24335;&#38306;&#20418;\&#12304;R06&#24180;&#24230;11&#26376;&#12305;&#27096;&#24335;&#22793;&#26356;\&#21152;&#31639;&#27096;&#24335;\&#21029;&#28155;&#65297;&#65374;55\R6.11&#26376;&#26178;&#28857;\HP&#25522;&#36617;&#28168;\betten29.xlsx" TargetMode="External"/><Relationship Id="rId1" Type="http://schemas.openxmlformats.org/officeDocument/2006/relationships/externalLinkPath" Target="/L-01%20&#25351;&#23450;&#38306;&#20418;/01%20&#25351;&#23450;&#38306;&#20418;/03&#35201;&#32177;&#12539;&#25351;&#23450;&#25163;&#24341;&#12365;&#12539;&#27096;&#24335;&#38306;&#20418;/&#12304;R06&#24180;&#24230;11&#26376;&#12305;&#27096;&#24335;&#22793;&#26356;/&#21152;&#31639;&#27096;&#24335;/&#21029;&#28155;&#65297;&#65374;55/R6.11&#26376;&#26178;&#28857;/HP&#25522;&#36617;&#28168;/betten2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別添29】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機能訓練）"/>
      <sheetName val="勤務形態一覧表（生活訓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別添29-２】勤務体制・形態一覧表（夜間あり）"/>
      <sheetName val="【別添29-３】平均障害支援区分算定表（生活介護）"/>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92</v>
      </c>
    </row>
    <row r="2" spans="1:20" ht="12.75" customHeight="1">
      <c r="L2" s="31" t="s">
        <v>93</v>
      </c>
    </row>
    <row r="3" spans="1:20" ht="12.75" customHeight="1" thickBot="1">
      <c r="A3" s="334"/>
      <c r="B3" s="3"/>
      <c r="C3" s="3"/>
      <c r="D3" s="3"/>
      <c r="E3" s="3"/>
      <c r="F3" s="3"/>
      <c r="G3" s="3"/>
      <c r="H3" s="3"/>
      <c r="I3" s="276"/>
    </row>
    <row r="4" spans="1:20" ht="12.75" customHeight="1" thickBot="1">
      <c r="A4" s="334"/>
      <c r="B4" s="3"/>
      <c r="C4" s="3"/>
      <c r="D4" s="3"/>
      <c r="E4" s="3"/>
      <c r="F4" s="3"/>
      <c r="G4" s="3"/>
      <c r="H4" s="3"/>
      <c r="I4" s="276"/>
      <c r="N4" s="335" t="s">
        <v>58</v>
      </c>
      <c r="O4" s="336"/>
      <c r="P4" s="337"/>
      <c r="Q4" s="337"/>
      <c r="R4" s="337"/>
      <c r="S4" s="337"/>
      <c r="T4" s="338"/>
    </row>
    <row r="5" spans="1:20" ht="12.75" customHeight="1" thickBot="1">
      <c r="B5" s="32"/>
      <c r="C5" s="33"/>
      <c r="D5" s="33"/>
      <c r="E5" s="33"/>
      <c r="F5" s="33"/>
      <c r="G5" s="33"/>
      <c r="H5" s="33"/>
    </row>
    <row r="6" spans="1:20" ht="12.75" customHeight="1">
      <c r="A6" s="4"/>
      <c r="B6" s="339" t="s">
        <v>25</v>
      </c>
      <c r="C6" s="340"/>
      <c r="D6" s="341"/>
      <c r="E6" s="342"/>
      <c r="F6" s="342"/>
      <c r="G6" s="342"/>
      <c r="H6" s="342"/>
      <c r="I6" s="342"/>
      <c r="J6" s="342"/>
      <c r="K6" s="342"/>
      <c r="L6" s="342"/>
      <c r="M6" s="342"/>
      <c r="N6" s="342"/>
      <c r="O6" s="342"/>
      <c r="P6" s="342"/>
      <c r="Q6" s="342"/>
      <c r="R6" s="343"/>
      <c r="S6" s="343"/>
      <c r="T6" s="344"/>
    </row>
    <row r="7" spans="1:20" ht="12.75" customHeight="1">
      <c r="A7" s="5" t="s">
        <v>64</v>
      </c>
      <c r="B7" s="246" t="s">
        <v>34</v>
      </c>
      <c r="C7" s="271"/>
      <c r="D7" s="321"/>
      <c r="E7" s="250"/>
      <c r="F7" s="250"/>
      <c r="G7" s="250"/>
      <c r="H7" s="250"/>
      <c r="I7" s="250"/>
      <c r="J7" s="250"/>
      <c r="K7" s="250"/>
      <c r="L7" s="250"/>
      <c r="M7" s="250"/>
      <c r="N7" s="250"/>
      <c r="O7" s="250"/>
      <c r="P7" s="250"/>
      <c r="Q7" s="250"/>
      <c r="R7" s="251"/>
      <c r="S7" s="251"/>
      <c r="T7" s="322"/>
    </row>
    <row r="8" spans="1:20" ht="12.75" customHeight="1">
      <c r="A8" s="5"/>
      <c r="B8" s="310" t="s">
        <v>33</v>
      </c>
      <c r="C8" s="309"/>
      <c r="D8" s="6" t="s">
        <v>32</v>
      </c>
      <c r="E8" s="7"/>
      <c r="F8" s="7"/>
      <c r="G8" s="7"/>
      <c r="H8" s="7"/>
      <c r="I8" s="7"/>
      <c r="J8" s="7"/>
      <c r="K8" s="7"/>
      <c r="L8" s="7"/>
      <c r="M8" s="7"/>
      <c r="N8" s="7"/>
      <c r="O8" s="7"/>
      <c r="P8" s="7"/>
      <c r="Q8" s="7"/>
      <c r="R8" s="7"/>
      <c r="S8" s="7"/>
      <c r="T8" s="8"/>
    </row>
    <row r="9" spans="1:20" ht="12.75" customHeight="1">
      <c r="A9" s="5" t="s">
        <v>65</v>
      </c>
      <c r="B9" s="345"/>
      <c r="C9" s="327"/>
      <c r="D9" s="9"/>
      <c r="E9" s="10"/>
      <c r="F9" s="11" t="s">
        <v>28</v>
      </c>
      <c r="G9" s="12"/>
      <c r="H9" s="12"/>
      <c r="I9" s="346" t="s">
        <v>27</v>
      </c>
      <c r="J9" s="346"/>
      <c r="K9" s="10"/>
      <c r="L9" s="10"/>
      <c r="M9" s="10"/>
      <c r="N9" s="10"/>
      <c r="O9" s="10"/>
      <c r="P9" s="10"/>
      <c r="Q9" s="10"/>
      <c r="R9" s="10"/>
      <c r="S9" s="10"/>
      <c r="T9" s="13"/>
    </row>
    <row r="10" spans="1:20" ht="12.75" customHeight="1">
      <c r="A10" s="14"/>
      <c r="B10" s="241"/>
      <c r="C10" s="242"/>
      <c r="D10" s="15"/>
      <c r="E10" s="16"/>
      <c r="F10" s="16"/>
      <c r="G10" s="16"/>
      <c r="H10" s="16"/>
      <c r="I10" s="16"/>
      <c r="J10" s="16"/>
      <c r="K10" s="16"/>
      <c r="L10" s="16"/>
      <c r="M10" s="16"/>
      <c r="N10" s="16"/>
      <c r="O10" s="16"/>
      <c r="P10" s="16"/>
      <c r="Q10" s="16"/>
      <c r="R10" s="16"/>
      <c r="S10" s="16"/>
      <c r="T10" s="17"/>
    </row>
    <row r="11" spans="1:20" ht="12.75" customHeight="1">
      <c r="A11" s="18"/>
      <c r="B11" s="246" t="s">
        <v>31</v>
      </c>
      <c r="C11" s="271"/>
      <c r="D11" s="271" t="s">
        <v>30</v>
      </c>
      <c r="E11" s="271"/>
      <c r="F11" s="318"/>
      <c r="G11" s="318"/>
      <c r="H11" s="318"/>
      <c r="I11" s="318"/>
      <c r="J11" s="319"/>
      <c r="K11" s="320" t="s">
        <v>29</v>
      </c>
      <c r="L11" s="320"/>
      <c r="M11" s="321"/>
      <c r="N11" s="250"/>
      <c r="O11" s="250"/>
      <c r="P11" s="250"/>
      <c r="Q11" s="250"/>
      <c r="R11" s="251"/>
      <c r="S11" s="251"/>
      <c r="T11" s="322"/>
    </row>
    <row r="12" spans="1:20" ht="12.75" customHeight="1">
      <c r="A12" s="323" t="s">
        <v>59</v>
      </c>
      <c r="B12" s="288"/>
      <c r="C12" s="288"/>
      <c r="D12" s="288"/>
      <c r="E12" s="288"/>
      <c r="F12" s="288"/>
      <c r="G12" s="288"/>
      <c r="H12" s="288"/>
      <c r="I12" s="324"/>
      <c r="J12" s="237" t="s">
        <v>55</v>
      </c>
      <c r="K12" s="238"/>
      <c r="L12" s="238"/>
      <c r="M12" s="238"/>
      <c r="N12" s="238"/>
      <c r="O12" s="238"/>
      <c r="P12" s="238"/>
      <c r="Q12" s="238"/>
      <c r="R12" s="244"/>
      <c r="S12" s="244"/>
      <c r="T12" s="245"/>
    </row>
    <row r="13" spans="1:20" ht="13.5">
      <c r="A13" s="325" t="s">
        <v>26</v>
      </c>
      <c r="B13" s="326"/>
      <c r="C13" s="271" t="s">
        <v>25</v>
      </c>
      <c r="D13" s="237"/>
      <c r="E13" s="19"/>
      <c r="F13" s="20"/>
      <c r="G13" s="20"/>
      <c r="H13" s="20"/>
      <c r="I13" s="21"/>
      <c r="J13" s="249" t="s">
        <v>24</v>
      </c>
      <c r="K13" s="327"/>
      <c r="L13" s="328" t="s">
        <v>23</v>
      </c>
      <c r="M13" s="329"/>
      <c r="N13" s="329"/>
      <c r="O13" s="329"/>
      <c r="P13" s="329"/>
      <c r="Q13" s="329"/>
      <c r="R13" s="251"/>
      <c r="S13" s="251"/>
      <c r="T13" s="322"/>
    </row>
    <row r="14" spans="1:20" ht="20.25" customHeight="1">
      <c r="A14" s="330" t="s">
        <v>54</v>
      </c>
      <c r="B14" s="331"/>
      <c r="C14" s="271" t="s">
        <v>22</v>
      </c>
      <c r="D14" s="237"/>
      <c r="E14" s="240"/>
      <c r="F14" s="332"/>
      <c r="G14" s="332"/>
      <c r="H14" s="332"/>
      <c r="I14" s="333"/>
      <c r="J14" s="240"/>
      <c r="K14" s="241"/>
      <c r="L14" s="22"/>
      <c r="M14" s="23"/>
      <c r="N14" s="23"/>
      <c r="O14" s="23"/>
      <c r="P14" s="23"/>
      <c r="Q14" s="23"/>
      <c r="R14" s="23"/>
      <c r="S14" s="23"/>
      <c r="T14" s="24"/>
    </row>
    <row r="15" spans="1:20" ht="12.75" customHeight="1">
      <c r="A15" s="314" t="s">
        <v>21</v>
      </c>
      <c r="B15" s="310"/>
      <c r="C15" s="310"/>
      <c r="D15" s="310"/>
      <c r="E15" s="309"/>
      <c r="F15" s="271" t="s">
        <v>66</v>
      </c>
      <c r="G15" s="271"/>
      <c r="H15" s="271"/>
      <c r="I15" s="287" t="s">
        <v>53</v>
      </c>
      <c r="J15" s="288"/>
      <c r="K15" s="289"/>
      <c r="L15" s="271" t="s">
        <v>52</v>
      </c>
      <c r="M15" s="271"/>
      <c r="N15" s="271"/>
      <c r="O15" s="271" t="s">
        <v>51</v>
      </c>
      <c r="P15" s="271"/>
      <c r="Q15" s="237"/>
      <c r="R15" s="316" t="s">
        <v>67</v>
      </c>
      <c r="S15" s="316"/>
      <c r="T15" s="317"/>
    </row>
    <row r="16" spans="1:20" ht="12.75" customHeight="1">
      <c r="A16" s="315"/>
      <c r="B16" s="241"/>
      <c r="C16" s="241"/>
      <c r="D16" s="241"/>
      <c r="E16" s="242"/>
      <c r="F16" s="25" t="s">
        <v>19</v>
      </c>
      <c r="G16" s="237" t="s">
        <v>60</v>
      </c>
      <c r="H16" s="246"/>
      <c r="I16" s="26" t="s">
        <v>19</v>
      </c>
      <c r="J16" s="237" t="s">
        <v>60</v>
      </c>
      <c r="K16" s="246"/>
      <c r="L16" s="26" t="s">
        <v>19</v>
      </c>
      <c r="M16" s="237" t="s">
        <v>60</v>
      </c>
      <c r="N16" s="246"/>
      <c r="O16" s="26" t="s">
        <v>19</v>
      </c>
      <c r="P16" s="237" t="s">
        <v>60</v>
      </c>
      <c r="Q16" s="238"/>
      <c r="R16" s="26" t="s">
        <v>19</v>
      </c>
      <c r="S16" s="237" t="s">
        <v>60</v>
      </c>
      <c r="T16" s="311"/>
    </row>
    <row r="17" spans="1:20" ht="12.75" customHeight="1">
      <c r="A17" s="27"/>
      <c r="B17" s="308" t="s">
        <v>17</v>
      </c>
      <c r="C17" s="309"/>
      <c r="D17" s="287" t="s">
        <v>16</v>
      </c>
      <c r="E17" s="289"/>
      <c r="F17" s="26"/>
      <c r="G17" s="237"/>
      <c r="H17" s="246"/>
      <c r="I17" s="26"/>
      <c r="J17" s="237"/>
      <c r="K17" s="246"/>
      <c r="L17" s="26"/>
      <c r="M17" s="237"/>
      <c r="N17" s="246"/>
      <c r="O17" s="26"/>
      <c r="P17" s="237"/>
      <c r="Q17" s="238"/>
      <c r="R17" s="26"/>
      <c r="S17" s="237"/>
      <c r="T17" s="311"/>
    </row>
    <row r="18" spans="1:20" ht="12.75" customHeight="1">
      <c r="A18" s="27"/>
      <c r="B18" s="240"/>
      <c r="C18" s="242"/>
      <c r="D18" s="287" t="s">
        <v>15</v>
      </c>
      <c r="E18" s="289"/>
      <c r="F18" s="26"/>
      <c r="G18" s="237"/>
      <c r="H18" s="246"/>
      <c r="I18" s="26"/>
      <c r="J18" s="237"/>
      <c r="K18" s="246"/>
      <c r="L18" s="26"/>
      <c r="M18" s="237"/>
      <c r="N18" s="246"/>
      <c r="O18" s="26"/>
      <c r="P18" s="237"/>
      <c r="Q18" s="238"/>
      <c r="R18" s="26"/>
      <c r="S18" s="237"/>
      <c r="T18" s="311"/>
    </row>
    <row r="19" spans="1:20" ht="12.75" customHeight="1">
      <c r="A19" s="27"/>
      <c r="B19" s="287" t="s">
        <v>14</v>
      </c>
      <c r="C19" s="288"/>
      <c r="D19" s="288"/>
      <c r="E19" s="289"/>
      <c r="F19" s="237"/>
      <c r="G19" s="238"/>
      <c r="H19" s="246"/>
      <c r="I19" s="237"/>
      <c r="J19" s="238"/>
      <c r="K19" s="246"/>
      <c r="L19" s="237"/>
      <c r="M19" s="238"/>
      <c r="N19" s="246"/>
      <c r="O19" s="237"/>
      <c r="P19" s="238"/>
      <c r="Q19" s="238"/>
      <c r="R19" s="237"/>
      <c r="S19" s="238"/>
      <c r="T19" s="311"/>
    </row>
    <row r="20" spans="1:20" ht="12.75" customHeight="1">
      <c r="A20" s="27"/>
      <c r="B20" s="287" t="s">
        <v>13</v>
      </c>
      <c r="C20" s="288"/>
      <c r="D20" s="288"/>
      <c r="E20" s="289"/>
      <c r="F20" s="230"/>
      <c r="G20" s="231"/>
      <c r="H20" s="312"/>
      <c r="I20" s="230"/>
      <c r="J20" s="231"/>
      <c r="K20" s="312"/>
      <c r="L20" s="230"/>
      <c r="M20" s="231"/>
      <c r="N20" s="312"/>
      <c r="O20" s="230"/>
      <c r="P20" s="231"/>
      <c r="Q20" s="231"/>
      <c r="R20" s="230"/>
      <c r="S20" s="231"/>
      <c r="T20" s="313"/>
    </row>
    <row r="21" spans="1:20" ht="12.75" customHeight="1">
      <c r="A21" s="27"/>
      <c r="B21" s="310"/>
      <c r="C21" s="310"/>
      <c r="D21" s="310"/>
      <c r="E21" s="309"/>
      <c r="F21" s="271" t="s">
        <v>50</v>
      </c>
      <c r="G21" s="271"/>
      <c r="H21" s="271"/>
      <c r="I21" s="237" t="s">
        <v>49</v>
      </c>
      <c r="J21" s="238"/>
      <c r="K21" s="246"/>
      <c r="L21" s="287" t="s">
        <v>68</v>
      </c>
      <c r="M21" s="288"/>
      <c r="N21" s="289"/>
      <c r="O21" s="237" t="s">
        <v>20</v>
      </c>
      <c r="P21" s="238"/>
      <c r="Q21" s="238"/>
      <c r="R21" s="34"/>
      <c r="T21" s="35"/>
    </row>
    <row r="22" spans="1:20" ht="12.75" customHeight="1">
      <c r="A22" s="27"/>
      <c r="B22" s="241"/>
      <c r="C22" s="241"/>
      <c r="D22" s="241"/>
      <c r="E22" s="242"/>
      <c r="F22" s="25" t="s">
        <v>19</v>
      </c>
      <c r="G22" s="237" t="s">
        <v>60</v>
      </c>
      <c r="H22" s="246"/>
      <c r="I22" s="26" t="s">
        <v>19</v>
      </c>
      <c r="J22" s="237" t="s">
        <v>60</v>
      </c>
      <c r="K22" s="246"/>
      <c r="L22" s="26" t="s">
        <v>19</v>
      </c>
      <c r="M22" s="237" t="s">
        <v>60</v>
      </c>
      <c r="N22" s="246"/>
      <c r="O22" s="26" t="s">
        <v>19</v>
      </c>
      <c r="P22" s="237" t="s">
        <v>60</v>
      </c>
      <c r="Q22" s="238"/>
      <c r="R22" s="34"/>
      <c r="T22" s="35"/>
    </row>
    <row r="23" spans="1:20" ht="12.75" customHeight="1">
      <c r="A23" s="27"/>
      <c r="B23" s="308" t="s">
        <v>17</v>
      </c>
      <c r="C23" s="309"/>
      <c r="D23" s="287" t="s">
        <v>16</v>
      </c>
      <c r="E23" s="289"/>
      <c r="F23" s="26"/>
      <c r="G23" s="237"/>
      <c r="H23" s="246"/>
      <c r="I23" s="26"/>
      <c r="J23" s="237"/>
      <c r="K23" s="246"/>
      <c r="L23" s="26"/>
      <c r="M23" s="237"/>
      <c r="N23" s="246"/>
      <c r="O23" s="26"/>
      <c r="P23" s="237"/>
      <c r="Q23" s="238"/>
      <c r="R23" s="34"/>
      <c r="T23" s="35"/>
    </row>
    <row r="24" spans="1:20" ht="12.75" customHeight="1">
      <c r="A24" s="27"/>
      <c r="B24" s="240"/>
      <c r="C24" s="242"/>
      <c r="D24" s="287" t="s">
        <v>15</v>
      </c>
      <c r="E24" s="289"/>
      <c r="F24" s="26"/>
      <c r="G24" s="237"/>
      <c r="H24" s="246"/>
      <c r="I24" s="26"/>
      <c r="J24" s="237"/>
      <c r="K24" s="246"/>
      <c r="L24" s="26"/>
      <c r="M24" s="237"/>
      <c r="N24" s="246"/>
      <c r="O24" s="26"/>
      <c r="P24" s="237"/>
      <c r="Q24" s="238"/>
      <c r="R24" s="34"/>
      <c r="T24" s="35"/>
    </row>
    <row r="25" spans="1:20" ht="12.75" customHeight="1">
      <c r="A25" s="27"/>
      <c r="B25" s="287" t="s">
        <v>14</v>
      </c>
      <c r="C25" s="288"/>
      <c r="D25" s="288"/>
      <c r="E25" s="289"/>
      <c r="F25" s="237"/>
      <c r="G25" s="238"/>
      <c r="H25" s="246"/>
      <c r="I25" s="237"/>
      <c r="J25" s="238"/>
      <c r="K25" s="246"/>
      <c r="L25" s="237"/>
      <c r="M25" s="238"/>
      <c r="N25" s="246"/>
      <c r="O25" s="271"/>
      <c r="P25" s="271"/>
      <c r="Q25" s="237"/>
      <c r="R25" s="34"/>
      <c r="T25" s="35"/>
    </row>
    <row r="26" spans="1:20" ht="12.75" customHeight="1">
      <c r="A26" s="27"/>
      <c r="B26" s="287" t="s">
        <v>13</v>
      </c>
      <c r="C26" s="288"/>
      <c r="D26" s="288"/>
      <c r="E26" s="289"/>
      <c r="F26" s="290"/>
      <c r="G26" s="291"/>
      <c r="H26" s="292"/>
      <c r="I26" s="290"/>
      <c r="J26" s="291"/>
      <c r="K26" s="292"/>
      <c r="L26" s="290"/>
      <c r="M26" s="291"/>
      <c r="N26" s="292"/>
      <c r="O26" s="293"/>
      <c r="P26" s="293"/>
      <c r="Q26" s="290"/>
      <c r="R26" s="34"/>
      <c r="T26" s="35"/>
    </row>
    <row r="27" spans="1:20" s="37" customFormat="1" ht="13.5" customHeight="1">
      <c r="A27" s="36"/>
      <c r="B27" s="294" t="s">
        <v>69</v>
      </c>
      <c r="C27" s="295"/>
      <c r="D27" s="295"/>
      <c r="E27" s="296"/>
      <c r="F27" s="302" t="s">
        <v>70</v>
      </c>
      <c r="G27" s="243"/>
      <c r="H27" s="243"/>
      <c r="I27" s="243"/>
      <c r="J27" s="243"/>
      <c r="K27" s="243"/>
      <c r="L27" s="243"/>
      <c r="M27" s="243"/>
      <c r="N27" s="243"/>
      <c r="O27" s="243"/>
      <c r="P27" s="243"/>
      <c r="Q27" s="243"/>
      <c r="R27" s="243"/>
      <c r="S27" s="243"/>
      <c r="T27" s="303"/>
    </row>
    <row r="28" spans="1:20" s="37" customFormat="1" ht="13.5" customHeight="1">
      <c r="A28" s="36"/>
      <c r="B28" s="297"/>
      <c r="C28" s="251"/>
      <c r="D28" s="251"/>
      <c r="E28" s="298"/>
      <c r="F28" s="38" t="s">
        <v>71</v>
      </c>
      <c r="G28" s="39"/>
      <c r="H28" s="39"/>
      <c r="I28" s="304" t="s">
        <v>72</v>
      </c>
      <c r="J28" s="304"/>
      <c r="K28" s="304"/>
      <c r="L28" s="304"/>
      <c r="M28" s="304" t="s">
        <v>73</v>
      </c>
      <c r="N28" s="304"/>
      <c r="O28" s="304"/>
      <c r="P28" s="304"/>
      <c r="Q28" s="304" t="s">
        <v>74</v>
      </c>
      <c r="R28" s="304"/>
      <c r="S28" s="304"/>
      <c r="T28" s="305"/>
    </row>
    <row r="29" spans="1:20" s="37" customFormat="1" ht="13.5" customHeight="1">
      <c r="A29" s="36"/>
      <c r="B29" s="297"/>
      <c r="C29" s="251"/>
      <c r="D29" s="251"/>
      <c r="E29" s="298"/>
      <c r="F29" s="38" t="s">
        <v>75</v>
      </c>
      <c r="G29" s="39"/>
      <c r="H29" s="39"/>
      <c r="I29" s="302"/>
      <c r="J29" s="306"/>
      <c r="K29" s="306"/>
      <c r="L29" s="307"/>
      <c r="M29" s="302"/>
      <c r="N29" s="306"/>
      <c r="O29" s="306"/>
      <c r="P29" s="307"/>
      <c r="Q29" s="302"/>
      <c r="R29" s="244"/>
      <c r="S29" s="244"/>
      <c r="T29" s="245"/>
    </row>
    <row r="30" spans="1:20" s="37" customFormat="1" ht="13.5" customHeight="1">
      <c r="A30" s="36"/>
      <c r="B30" s="297"/>
      <c r="C30" s="251"/>
      <c r="D30" s="251"/>
      <c r="E30" s="298"/>
      <c r="F30" s="38" t="s">
        <v>76</v>
      </c>
      <c r="G30" s="39"/>
      <c r="H30" s="39"/>
      <c r="I30" s="302"/>
      <c r="J30" s="306"/>
      <c r="K30" s="306"/>
      <c r="L30" s="307"/>
      <c r="M30" s="302"/>
      <c r="N30" s="306"/>
      <c r="O30" s="306"/>
      <c r="P30" s="307"/>
      <c r="Q30" s="302"/>
      <c r="R30" s="244"/>
      <c r="S30" s="244"/>
      <c r="T30" s="245"/>
    </row>
    <row r="31" spans="1:20" s="37" customFormat="1" ht="13.5" customHeight="1">
      <c r="A31" s="40"/>
      <c r="B31" s="299"/>
      <c r="C31" s="300"/>
      <c r="D31" s="300"/>
      <c r="E31" s="301"/>
      <c r="F31" s="38" t="s">
        <v>77</v>
      </c>
      <c r="G31" s="39"/>
      <c r="H31" s="39"/>
      <c r="I31" s="302"/>
      <c r="J31" s="306"/>
      <c r="K31" s="306"/>
      <c r="L31" s="307"/>
      <c r="M31" s="302"/>
      <c r="N31" s="306"/>
      <c r="O31" s="306"/>
      <c r="P31" s="307"/>
      <c r="Q31" s="302"/>
      <c r="R31" s="244"/>
      <c r="S31" s="244"/>
      <c r="T31" s="245"/>
    </row>
    <row r="32" spans="1:20" ht="12.75" customHeight="1">
      <c r="A32" s="270" t="s">
        <v>12</v>
      </c>
      <c r="B32" s="271"/>
      <c r="C32" s="271"/>
      <c r="D32" s="271"/>
      <c r="E32" s="271"/>
      <c r="F32" s="237"/>
      <c r="G32" s="238"/>
      <c r="H32" s="238"/>
      <c r="I32" s="238"/>
      <c r="J32" s="238"/>
      <c r="K32" s="238"/>
      <c r="L32" s="238"/>
      <c r="M32" s="238"/>
      <c r="N32" s="238"/>
      <c r="O32" s="238"/>
      <c r="P32" s="238"/>
      <c r="Q32" s="238"/>
      <c r="R32" s="232"/>
      <c r="S32" s="232"/>
      <c r="T32" s="233"/>
    </row>
    <row r="33" spans="1:21" ht="12.75" customHeight="1">
      <c r="A33" s="270"/>
      <c r="B33" s="229" t="s">
        <v>11</v>
      </c>
      <c r="C33" s="229"/>
      <c r="D33" s="229"/>
      <c r="E33" s="229"/>
      <c r="F33" s="234" t="s">
        <v>78</v>
      </c>
      <c r="G33" s="235"/>
      <c r="H33" s="235"/>
      <c r="I33" s="235"/>
      <c r="J33" s="235"/>
      <c r="K33" s="235"/>
      <c r="L33" s="235"/>
      <c r="M33" s="235"/>
      <c r="N33" s="235"/>
      <c r="O33" s="235"/>
      <c r="P33" s="235"/>
      <c r="Q33" s="235"/>
      <c r="R33" s="232"/>
      <c r="S33" s="232"/>
      <c r="T33" s="233"/>
    </row>
    <row r="34" spans="1:21" ht="12.75" customHeight="1">
      <c r="A34" s="270"/>
      <c r="B34" s="229" t="s">
        <v>10</v>
      </c>
      <c r="C34" s="229"/>
      <c r="D34" s="229"/>
      <c r="E34" s="229"/>
      <c r="F34" s="234" t="s">
        <v>79</v>
      </c>
      <c r="G34" s="235"/>
      <c r="H34" s="235"/>
      <c r="I34" s="235"/>
      <c r="J34" s="235"/>
      <c r="K34" s="235"/>
      <c r="L34" s="235"/>
      <c r="M34" s="235"/>
      <c r="N34" s="235"/>
      <c r="O34" s="235"/>
      <c r="P34" s="235"/>
      <c r="Q34" s="235"/>
      <c r="R34" s="232"/>
      <c r="S34" s="232"/>
      <c r="T34" s="233"/>
    </row>
    <row r="35" spans="1:21" ht="12.75" customHeight="1">
      <c r="A35" s="270"/>
      <c r="B35" s="272" t="s">
        <v>48</v>
      </c>
      <c r="C35" s="273"/>
      <c r="D35" s="273"/>
      <c r="E35" s="274"/>
      <c r="F35" s="281" t="s">
        <v>47</v>
      </c>
      <c r="G35" s="282"/>
      <c r="H35" s="283" t="s">
        <v>46</v>
      </c>
      <c r="I35" s="283"/>
      <c r="J35" s="283"/>
      <c r="K35" s="283"/>
      <c r="L35" s="283"/>
      <c r="M35" s="283"/>
      <c r="N35" s="283"/>
      <c r="O35" s="283"/>
      <c r="P35" s="283"/>
      <c r="Q35" s="284"/>
      <c r="R35" s="41"/>
      <c r="S35" s="42"/>
      <c r="T35" s="43"/>
    </row>
    <row r="36" spans="1:21" ht="12.75" customHeight="1">
      <c r="A36" s="270"/>
      <c r="B36" s="275"/>
      <c r="C36" s="276"/>
      <c r="D36" s="276"/>
      <c r="E36" s="277"/>
      <c r="F36" s="281"/>
      <c r="G36" s="282"/>
      <c r="H36" s="285" t="s">
        <v>45</v>
      </c>
      <c r="I36" s="285"/>
      <c r="J36" s="285" t="s">
        <v>44</v>
      </c>
      <c r="K36" s="285"/>
      <c r="L36" s="285" t="s">
        <v>43</v>
      </c>
      <c r="M36" s="285"/>
      <c r="N36" s="285" t="s">
        <v>42</v>
      </c>
      <c r="O36" s="285"/>
      <c r="P36" s="285" t="s">
        <v>41</v>
      </c>
      <c r="Q36" s="286"/>
      <c r="R36" s="34"/>
      <c r="T36" s="35"/>
    </row>
    <row r="37" spans="1:21" ht="12.75" customHeight="1">
      <c r="A37" s="270"/>
      <c r="B37" s="275"/>
      <c r="C37" s="276"/>
      <c r="D37" s="276"/>
      <c r="E37" s="277"/>
      <c r="F37" s="265"/>
      <c r="G37" s="265"/>
      <c r="H37" s="265"/>
      <c r="I37" s="265"/>
      <c r="J37" s="265"/>
      <c r="K37" s="265"/>
      <c r="L37" s="265"/>
      <c r="M37" s="265"/>
      <c r="N37" s="265"/>
      <c r="O37" s="265"/>
      <c r="P37" s="265"/>
      <c r="Q37" s="266"/>
      <c r="R37" s="34"/>
      <c r="T37" s="35"/>
    </row>
    <row r="38" spans="1:21" ht="12.75" customHeight="1">
      <c r="A38" s="270"/>
      <c r="B38" s="275"/>
      <c r="C38" s="276"/>
      <c r="D38" s="276"/>
      <c r="E38" s="277"/>
      <c r="F38" s="265" t="s">
        <v>80</v>
      </c>
      <c r="G38" s="265"/>
      <c r="H38" s="265" t="s">
        <v>81</v>
      </c>
      <c r="I38" s="266"/>
      <c r="J38" s="267" t="s">
        <v>82</v>
      </c>
      <c r="K38" s="267"/>
      <c r="L38" s="44"/>
      <c r="M38" s="44"/>
      <c r="N38" s="44"/>
      <c r="O38" s="44"/>
      <c r="P38" s="44"/>
      <c r="Q38" s="44"/>
      <c r="R38" s="45"/>
      <c r="S38" s="45"/>
      <c r="T38" s="46"/>
      <c r="U38" s="45"/>
    </row>
    <row r="39" spans="1:21" ht="12.75" customHeight="1">
      <c r="A39" s="270"/>
      <c r="B39" s="275"/>
      <c r="C39" s="276"/>
      <c r="D39" s="276"/>
      <c r="E39" s="277"/>
      <c r="F39" s="265"/>
      <c r="G39" s="265"/>
      <c r="H39" s="265"/>
      <c r="I39" s="266"/>
      <c r="J39" s="267"/>
      <c r="K39" s="267"/>
      <c r="L39" s="45"/>
      <c r="M39" s="45"/>
      <c r="N39" s="45"/>
      <c r="O39" s="45"/>
      <c r="P39" s="45"/>
      <c r="Q39" s="45"/>
      <c r="R39" s="45"/>
      <c r="S39" s="45"/>
      <c r="T39" s="46"/>
      <c r="U39" s="45"/>
    </row>
    <row r="40" spans="1:21" ht="12.75" customHeight="1">
      <c r="A40" s="270"/>
      <c r="B40" s="278"/>
      <c r="C40" s="279"/>
      <c r="D40" s="279"/>
      <c r="E40" s="280"/>
      <c r="F40" s="266"/>
      <c r="G40" s="268"/>
      <c r="H40" s="266"/>
      <c r="I40" s="269"/>
      <c r="J40" s="265"/>
      <c r="K40" s="265"/>
      <c r="L40" s="47"/>
      <c r="M40" s="47"/>
      <c r="N40" s="47"/>
      <c r="O40" s="47"/>
      <c r="P40" s="47"/>
      <c r="Q40" s="47"/>
      <c r="R40" s="47"/>
      <c r="S40" s="47"/>
      <c r="T40" s="48"/>
      <c r="U40" s="45"/>
    </row>
    <row r="41" spans="1:21" ht="12.75" customHeight="1">
      <c r="A41" s="270"/>
      <c r="B41" s="234" t="s">
        <v>40</v>
      </c>
      <c r="C41" s="235"/>
      <c r="D41" s="235"/>
      <c r="E41" s="236"/>
      <c r="F41" s="237" t="s">
        <v>83</v>
      </c>
      <c r="G41" s="238"/>
      <c r="H41" s="238"/>
      <c r="I41" s="238"/>
      <c r="J41" s="238"/>
      <c r="K41" s="238"/>
      <c r="L41" s="238"/>
      <c r="M41" s="238"/>
      <c r="N41" s="238"/>
      <c r="O41" s="238"/>
      <c r="P41" s="238"/>
      <c r="Q41" s="238"/>
      <c r="R41" s="232"/>
      <c r="S41" s="232"/>
      <c r="T41" s="233"/>
    </row>
    <row r="42" spans="1:21" ht="12.75" customHeight="1">
      <c r="A42" s="270"/>
      <c r="B42" s="229" t="s">
        <v>39</v>
      </c>
      <c r="C42" s="229"/>
      <c r="D42" s="229"/>
      <c r="E42" s="229"/>
      <c r="F42" s="230"/>
      <c r="G42" s="231"/>
      <c r="H42" s="231"/>
      <c r="I42" s="231"/>
      <c r="J42" s="231"/>
      <c r="K42" s="231"/>
      <c r="L42" s="231"/>
      <c r="M42" s="231"/>
      <c r="N42" s="231"/>
      <c r="O42" s="231"/>
      <c r="P42" s="231"/>
      <c r="Q42" s="231"/>
      <c r="R42" s="232"/>
      <c r="S42" s="232"/>
      <c r="T42" s="233"/>
    </row>
    <row r="43" spans="1:21" ht="12.75" customHeight="1">
      <c r="A43" s="270"/>
      <c r="B43" s="234" t="s">
        <v>35</v>
      </c>
      <c r="C43" s="235"/>
      <c r="D43" s="235"/>
      <c r="E43" s="236"/>
      <c r="F43" s="237" t="s">
        <v>84</v>
      </c>
      <c r="G43" s="238"/>
      <c r="H43" s="238"/>
      <c r="I43" s="238"/>
      <c r="J43" s="238"/>
      <c r="K43" s="238"/>
      <c r="L43" s="238"/>
      <c r="M43" s="238"/>
      <c r="N43" s="238"/>
      <c r="O43" s="238"/>
      <c r="P43" s="238"/>
      <c r="Q43" s="238"/>
      <c r="R43" s="232"/>
      <c r="S43" s="232"/>
      <c r="T43" s="233"/>
    </row>
    <row r="44" spans="1:21" ht="12.75" customHeight="1">
      <c r="A44" s="270"/>
      <c r="B44" s="229" t="s">
        <v>9</v>
      </c>
      <c r="C44" s="229"/>
      <c r="D44" s="229"/>
      <c r="E44" s="229"/>
      <c r="F44" s="237"/>
      <c r="G44" s="238"/>
      <c r="H44" s="238"/>
      <c r="I44" s="238"/>
      <c r="J44" s="238"/>
      <c r="K44" s="238"/>
      <c r="L44" s="238"/>
      <c r="M44" s="238"/>
      <c r="N44" s="238"/>
      <c r="O44" s="238"/>
      <c r="P44" s="238"/>
      <c r="Q44" s="238"/>
      <c r="R44" s="232"/>
      <c r="S44" s="232"/>
      <c r="T44" s="233"/>
    </row>
    <row r="45" spans="1:21" ht="12.75" customHeight="1">
      <c r="A45" s="270"/>
      <c r="B45" s="229"/>
      <c r="C45" s="229"/>
      <c r="D45" s="229"/>
      <c r="E45" s="229"/>
      <c r="F45" s="237"/>
      <c r="G45" s="238"/>
      <c r="H45" s="238"/>
      <c r="I45" s="238"/>
      <c r="J45" s="238"/>
      <c r="K45" s="238"/>
      <c r="L45" s="238"/>
      <c r="M45" s="238"/>
      <c r="N45" s="238"/>
      <c r="O45" s="238"/>
      <c r="P45" s="238"/>
      <c r="Q45" s="238"/>
      <c r="R45" s="232"/>
      <c r="S45" s="232"/>
      <c r="T45" s="233"/>
    </row>
    <row r="46" spans="1:21" ht="12.75" customHeight="1">
      <c r="A46" s="270"/>
      <c r="B46" s="229" t="s">
        <v>8</v>
      </c>
      <c r="C46" s="229"/>
      <c r="D46" s="229"/>
      <c r="E46" s="229"/>
      <c r="F46" s="237"/>
      <c r="G46" s="238"/>
      <c r="H46" s="238"/>
      <c r="I46" s="238"/>
      <c r="J46" s="238"/>
      <c r="K46" s="238"/>
      <c r="L46" s="238"/>
      <c r="M46" s="238"/>
      <c r="N46" s="238"/>
      <c r="O46" s="238"/>
      <c r="P46" s="238"/>
      <c r="Q46" s="238"/>
      <c r="R46" s="232"/>
      <c r="S46" s="232"/>
      <c r="T46" s="233"/>
    </row>
    <row r="47" spans="1:21" ht="12.75" customHeight="1">
      <c r="A47" s="270"/>
      <c r="B47" s="229" t="s">
        <v>7</v>
      </c>
      <c r="C47" s="229"/>
      <c r="D47" s="229"/>
      <c r="E47" s="229"/>
      <c r="F47" s="240" t="s">
        <v>6</v>
      </c>
      <c r="G47" s="241"/>
      <c r="H47" s="241"/>
      <c r="I47" s="242"/>
      <c r="J47" s="240" t="s">
        <v>5</v>
      </c>
      <c r="K47" s="241"/>
      <c r="L47" s="241"/>
      <c r="M47" s="242"/>
      <c r="N47" s="237"/>
      <c r="O47" s="243"/>
      <c r="P47" s="243"/>
      <c r="Q47" s="243"/>
      <c r="R47" s="244"/>
      <c r="S47" s="244"/>
      <c r="T47" s="245"/>
    </row>
    <row r="48" spans="1:21" ht="12.75" customHeight="1">
      <c r="A48" s="270"/>
      <c r="B48" s="239"/>
      <c r="C48" s="239"/>
      <c r="D48" s="239"/>
      <c r="E48" s="239"/>
      <c r="F48" s="237" t="s">
        <v>4</v>
      </c>
      <c r="G48" s="238"/>
      <c r="H48" s="238"/>
      <c r="I48" s="246"/>
      <c r="J48" s="247" t="s">
        <v>3</v>
      </c>
      <c r="K48" s="248"/>
      <c r="L48" s="49"/>
      <c r="M48" s="50"/>
      <c r="N48" s="51" t="s">
        <v>2</v>
      </c>
      <c r="O48" s="249"/>
      <c r="P48" s="250"/>
      <c r="Q48" s="250"/>
      <c r="R48" s="251"/>
      <c r="S48" s="251"/>
      <c r="T48" s="35"/>
    </row>
    <row r="49" spans="1:20" ht="12.75" customHeight="1">
      <c r="A49" s="270"/>
      <c r="B49" s="239"/>
      <c r="C49" s="239"/>
      <c r="D49" s="239"/>
      <c r="E49" s="239"/>
      <c r="F49" s="237" t="s">
        <v>1</v>
      </c>
      <c r="G49" s="238"/>
      <c r="H49" s="238"/>
      <c r="I49" s="246"/>
      <c r="J49" s="237"/>
      <c r="K49" s="243"/>
      <c r="L49" s="243"/>
      <c r="M49" s="243"/>
      <c r="N49" s="243"/>
      <c r="O49" s="243"/>
      <c r="P49" s="243"/>
      <c r="Q49" s="243"/>
      <c r="R49" s="244"/>
      <c r="S49" s="244"/>
      <c r="T49" s="245"/>
    </row>
    <row r="50" spans="1:20" ht="12.75" customHeight="1">
      <c r="A50" s="252" t="s">
        <v>38</v>
      </c>
      <c r="B50" s="243"/>
      <c r="C50" s="243"/>
      <c r="D50" s="243"/>
      <c r="E50" s="253"/>
      <c r="F50" s="237" t="s">
        <v>37</v>
      </c>
      <c r="G50" s="246"/>
      <c r="H50" s="52"/>
      <c r="I50" s="52"/>
      <c r="J50" s="53"/>
      <c r="K50" s="54"/>
      <c r="L50" s="254" t="s">
        <v>36</v>
      </c>
      <c r="M50" s="254"/>
      <c r="N50" s="254"/>
      <c r="O50" s="55"/>
      <c r="P50" s="56"/>
      <c r="Q50" s="56"/>
      <c r="R50" s="56"/>
      <c r="S50" s="56"/>
      <c r="T50" s="57"/>
    </row>
    <row r="51" spans="1:20" ht="26.25" customHeight="1">
      <c r="A51" s="255" t="s">
        <v>61</v>
      </c>
      <c r="B51" s="232"/>
      <c r="C51" s="232"/>
      <c r="D51" s="232"/>
      <c r="E51" s="256"/>
      <c r="F51" s="237"/>
      <c r="G51" s="238"/>
      <c r="H51" s="238"/>
      <c r="I51" s="238"/>
      <c r="J51" s="238"/>
      <c r="K51" s="238"/>
      <c r="L51" s="238"/>
      <c r="M51" s="238"/>
      <c r="N51" s="238"/>
      <c r="O51" s="238"/>
      <c r="P51" s="238"/>
      <c r="Q51" s="238"/>
      <c r="R51" s="232"/>
      <c r="S51" s="232"/>
      <c r="T51" s="233"/>
    </row>
    <row r="52" spans="1:20" ht="39" customHeight="1" thickBot="1">
      <c r="A52" s="257" t="s">
        <v>62</v>
      </c>
      <c r="B52" s="258"/>
      <c r="C52" s="258"/>
      <c r="D52" s="258"/>
      <c r="E52" s="258"/>
      <c r="F52" s="259" t="s">
        <v>85</v>
      </c>
      <c r="G52" s="260"/>
      <c r="H52" s="260"/>
      <c r="I52" s="260"/>
      <c r="J52" s="260"/>
      <c r="K52" s="260"/>
      <c r="L52" s="260"/>
      <c r="M52" s="260"/>
      <c r="N52" s="260"/>
      <c r="O52" s="260"/>
      <c r="P52" s="260"/>
      <c r="Q52" s="260"/>
      <c r="R52" s="261"/>
      <c r="S52" s="261"/>
      <c r="T52" s="262"/>
    </row>
    <row r="53" spans="1:20" ht="12.75" customHeight="1">
      <c r="A53" s="29" t="s">
        <v>0</v>
      </c>
    </row>
    <row r="54" spans="1:20" ht="12.75" customHeight="1">
      <c r="A54" s="263" t="s">
        <v>86</v>
      </c>
      <c r="B54" s="264"/>
      <c r="C54" s="264"/>
      <c r="D54" s="264"/>
      <c r="E54" s="264"/>
      <c r="F54" s="264"/>
      <c r="G54" s="264"/>
      <c r="H54" s="264"/>
      <c r="I54" s="264"/>
      <c r="J54" s="264"/>
      <c r="K54" s="264"/>
      <c r="L54" s="264"/>
      <c r="M54" s="264"/>
      <c r="N54" s="264"/>
      <c r="O54" s="264"/>
      <c r="P54" s="264"/>
      <c r="Q54" s="264"/>
      <c r="R54" s="264"/>
      <c r="S54" s="264"/>
      <c r="T54" s="264"/>
    </row>
    <row r="55" spans="1:20" ht="12.75" customHeight="1">
      <c r="A55" s="263" t="s">
        <v>63</v>
      </c>
      <c r="B55" s="264"/>
      <c r="C55" s="264"/>
      <c r="D55" s="264"/>
      <c r="E55" s="264"/>
      <c r="F55" s="264"/>
      <c r="G55" s="264"/>
      <c r="H55" s="264"/>
      <c r="I55" s="264"/>
      <c r="J55" s="264"/>
      <c r="K55" s="264"/>
      <c r="L55" s="264"/>
      <c r="M55" s="264"/>
      <c r="N55" s="264"/>
      <c r="O55" s="264"/>
      <c r="P55" s="264"/>
      <c r="Q55" s="264"/>
      <c r="R55" s="264"/>
      <c r="S55" s="264"/>
      <c r="T55" s="264"/>
    </row>
    <row r="56" spans="1:20" ht="12.75" customHeight="1">
      <c r="A56" s="263" t="s">
        <v>87</v>
      </c>
      <c r="B56" s="264"/>
      <c r="C56" s="264"/>
      <c r="D56" s="264"/>
      <c r="E56" s="264"/>
      <c r="F56" s="264"/>
      <c r="G56" s="264"/>
      <c r="H56" s="264"/>
      <c r="I56" s="264"/>
      <c r="J56" s="264"/>
      <c r="K56" s="264"/>
      <c r="L56" s="264"/>
      <c r="M56" s="264"/>
      <c r="N56" s="264"/>
      <c r="O56" s="264"/>
      <c r="P56" s="264"/>
      <c r="Q56" s="264"/>
      <c r="R56" s="264"/>
      <c r="S56" s="264"/>
      <c r="T56" s="264"/>
    </row>
    <row r="57" spans="1:20" s="30" customFormat="1" ht="13.5" customHeight="1">
      <c r="A57" s="263" t="s">
        <v>88</v>
      </c>
      <c r="B57" s="263"/>
      <c r="C57" s="263"/>
      <c r="D57" s="263"/>
      <c r="E57" s="263"/>
      <c r="F57" s="263"/>
      <c r="G57" s="263"/>
      <c r="H57" s="263"/>
      <c r="I57" s="263"/>
      <c r="J57" s="263"/>
      <c r="K57" s="263"/>
      <c r="L57" s="263"/>
      <c r="M57" s="263"/>
      <c r="N57" s="263"/>
      <c r="O57" s="263"/>
      <c r="P57" s="263"/>
      <c r="Q57" s="263"/>
    </row>
    <row r="58" spans="1:20" ht="12.75" customHeight="1">
      <c r="A58" s="263" t="s">
        <v>89</v>
      </c>
      <c r="B58" s="264"/>
      <c r="C58" s="264"/>
      <c r="D58" s="264"/>
      <c r="E58" s="264"/>
      <c r="F58" s="264"/>
      <c r="G58" s="264"/>
      <c r="H58" s="264"/>
      <c r="I58" s="264"/>
      <c r="J58" s="264"/>
      <c r="K58" s="264"/>
      <c r="L58" s="264"/>
      <c r="M58" s="264"/>
      <c r="N58" s="264"/>
      <c r="O58" s="264"/>
      <c r="P58" s="264"/>
      <c r="Q58" s="264"/>
      <c r="R58" s="264"/>
      <c r="S58" s="264"/>
      <c r="T58" s="264"/>
    </row>
    <row r="59" spans="1:20" ht="12.75" customHeight="1">
      <c r="A59" s="263" t="s">
        <v>90</v>
      </c>
      <c r="B59" s="264"/>
      <c r="C59" s="264"/>
      <c r="D59" s="264"/>
      <c r="E59" s="264"/>
      <c r="F59" s="264"/>
      <c r="G59" s="264"/>
      <c r="H59" s="264"/>
      <c r="I59" s="264"/>
      <c r="J59" s="264"/>
      <c r="K59" s="264"/>
      <c r="L59" s="264"/>
      <c r="M59" s="264"/>
      <c r="N59" s="264"/>
      <c r="O59" s="264"/>
      <c r="P59" s="264"/>
      <c r="Q59" s="264"/>
      <c r="R59" s="264"/>
      <c r="S59" s="264"/>
      <c r="T59" s="264"/>
    </row>
    <row r="60" spans="1:20" ht="12.75" customHeight="1">
      <c r="A60" s="263" t="s">
        <v>91</v>
      </c>
      <c r="B60" s="264"/>
      <c r="C60" s="264"/>
      <c r="D60" s="264"/>
      <c r="E60" s="264"/>
      <c r="F60" s="264"/>
      <c r="G60" s="264"/>
      <c r="H60" s="264"/>
      <c r="I60" s="264"/>
      <c r="J60" s="264"/>
      <c r="K60" s="264"/>
      <c r="L60" s="264"/>
      <c r="M60" s="264"/>
      <c r="N60" s="264"/>
      <c r="O60" s="264"/>
      <c r="P60" s="264"/>
      <c r="Q60" s="264"/>
      <c r="R60" s="264"/>
      <c r="S60" s="264"/>
      <c r="T60" s="264"/>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228"/>
      <c r="B62" s="228"/>
      <c r="C62" s="228"/>
    </row>
    <row r="63" spans="1:20" ht="12.75" customHeight="1">
      <c r="A63" s="228"/>
      <c r="B63" s="228"/>
      <c r="C63" s="228"/>
    </row>
    <row r="64" spans="1:20" ht="12.75" customHeight="1">
      <c r="A64" s="228"/>
      <c r="B64" s="228"/>
      <c r="C64" s="228"/>
    </row>
    <row r="65" spans="1:3" ht="12.75" customHeight="1">
      <c r="A65" s="228"/>
      <c r="B65" s="228"/>
      <c r="C65" s="228"/>
    </row>
    <row r="66" spans="1:3" ht="12.75" customHeight="1">
      <c r="A66" s="228"/>
      <c r="B66" s="228"/>
      <c r="C66" s="228"/>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topLeftCell="A16" zoomScaleNormal="100" zoomScaleSheetLayoutView="100" workbookViewId="0">
      <selection activeCell="B12" sqref="B12"/>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48" t="s">
        <v>347</v>
      </c>
      <c r="AL1" s="348"/>
      <c r="AM1" s="348"/>
      <c r="AN1" s="348"/>
    </row>
    <row r="2" spans="1:40" ht="18" customHeight="1">
      <c r="A2" s="62"/>
      <c r="B2" s="63"/>
      <c r="C2" s="63"/>
      <c r="D2" s="63"/>
      <c r="E2" s="63"/>
      <c r="F2" s="63"/>
      <c r="G2" s="63"/>
      <c r="H2" s="63"/>
      <c r="I2" s="63"/>
      <c r="J2" s="63"/>
      <c r="K2" s="63"/>
      <c r="L2" s="63"/>
      <c r="M2" s="355">
        <v>2024</v>
      </c>
      <c r="N2" s="355"/>
      <c r="O2" s="355"/>
      <c r="P2" s="355"/>
      <c r="Q2" s="354" t="s">
        <v>150</v>
      </c>
      <c r="R2" s="354"/>
      <c r="S2" s="355">
        <v>5</v>
      </c>
      <c r="T2" s="355"/>
      <c r="U2" s="354" t="s">
        <v>151</v>
      </c>
      <c r="V2" s="354"/>
      <c r="W2" s="63"/>
      <c r="X2" s="63"/>
      <c r="Y2" s="63"/>
      <c r="Z2" s="62"/>
      <c r="AA2" s="62"/>
      <c r="AC2" s="81"/>
      <c r="AD2" s="63"/>
      <c r="AE2" s="63"/>
      <c r="AF2" s="63"/>
      <c r="AG2" s="63"/>
      <c r="AH2" s="63"/>
      <c r="AI2" s="81" t="s">
        <v>156</v>
      </c>
      <c r="AJ2" s="81"/>
      <c r="AK2" s="349"/>
      <c r="AL2" s="349"/>
      <c r="AM2" s="349"/>
      <c r="AN2" s="34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50" t="s">
        <v>232</v>
      </c>
      <c r="AL3" s="350"/>
      <c r="AM3" s="350"/>
      <c r="AN3" s="35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50"/>
      <c r="AL4" s="350"/>
      <c r="AM4" s="350"/>
      <c r="AN4" s="35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87">
        <v>160</v>
      </c>
      <c r="AI5" s="387"/>
      <c r="AJ5" s="387"/>
      <c r="AK5" s="88" t="s">
        <v>157</v>
      </c>
      <c r="AL5" s="160"/>
      <c r="AM5" s="88" t="s">
        <v>158</v>
      </c>
      <c r="AN5" s="62"/>
    </row>
    <row r="6" spans="1:40" ht="9.9499999999999993" customHeight="1">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c r="A7" s="361" t="s">
        <v>153</v>
      </c>
      <c r="B7" s="388" t="s">
        <v>162</v>
      </c>
      <c r="C7" s="358" t="s">
        <v>163</v>
      </c>
      <c r="D7" s="353" t="s">
        <v>164</v>
      </c>
      <c r="E7" s="362" t="s">
        <v>165</v>
      </c>
      <c r="F7" s="357" t="s">
        <v>192</v>
      </c>
      <c r="G7" s="357"/>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1" t="s">
        <v>193</v>
      </c>
      <c r="AL7" s="352" t="s">
        <v>194</v>
      </c>
      <c r="AM7" s="347" t="s">
        <v>195</v>
      </c>
      <c r="AN7" s="347"/>
    </row>
    <row r="8" spans="1:40" ht="15" customHeight="1">
      <c r="A8" s="361"/>
      <c r="B8" s="389"/>
      <c r="C8" s="359"/>
      <c r="D8" s="353"/>
      <c r="E8" s="362"/>
      <c r="F8" s="353" t="s">
        <v>104</v>
      </c>
      <c r="G8" s="353"/>
      <c r="H8" s="353"/>
      <c r="I8" s="353"/>
      <c r="J8" s="353"/>
      <c r="K8" s="353"/>
      <c r="L8" s="353"/>
      <c r="M8" s="353" t="s">
        <v>105</v>
      </c>
      <c r="N8" s="353"/>
      <c r="O8" s="353"/>
      <c r="P8" s="353"/>
      <c r="Q8" s="353"/>
      <c r="R8" s="353"/>
      <c r="S8" s="353"/>
      <c r="T8" s="353" t="s">
        <v>106</v>
      </c>
      <c r="U8" s="353"/>
      <c r="V8" s="353"/>
      <c r="W8" s="353"/>
      <c r="X8" s="353"/>
      <c r="Y8" s="353"/>
      <c r="Z8" s="353"/>
      <c r="AA8" s="353" t="s">
        <v>107</v>
      </c>
      <c r="AB8" s="353"/>
      <c r="AC8" s="353"/>
      <c r="AD8" s="353"/>
      <c r="AE8" s="353"/>
      <c r="AF8" s="353"/>
      <c r="AG8" s="353"/>
      <c r="AH8" s="353" t="s">
        <v>110</v>
      </c>
      <c r="AI8" s="353"/>
      <c r="AJ8" s="353"/>
      <c r="AK8" s="351"/>
      <c r="AL8" s="352"/>
      <c r="AM8" s="347"/>
      <c r="AN8" s="347"/>
    </row>
    <row r="9" spans="1:40" ht="15" customHeight="1">
      <c r="A9" s="361"/>
      <c r="B9" s="390" t="s">
        <v>329</v>
      </c>
      <c r="C9" s="359"/>
      <c r="D9" s="353"/>
      <c r="E9" s="36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51"/>
      <c r="AL9" s="352"/>
      <c r="AM9" s="347"/>
      <c r="AN9" s="347"/>
    </row>
    <row r="10" spans="1:40" ht="15" customHeight="1">
      <c r="A10" s="361"/>
      <c r="B10" s="391"/>
      <c r="C10" s="360"/>
      <c r="D10" s="353"/>
      <c r="E10" s="36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51"/>
      <c r="AL10" s="352"/>
      <c r="AM10" s="347"/>
      <c r="AN10" s="347"/>
    </row>
    <row r="11" spans="1:40" ht="18" customHeight="1">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365"/>
      <c r="AN11" s="365"/>
    </row>
    <row r="12" spans="1:40" ht="18" customHeight="1">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365"/>
      <c r="AN12" s="365"/>
    </row>
    <row r="13" spans="1:40" ht="16.5" customHeight="1">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365"/>
      <c r="AN13" s="365"/>
    </row>
    <row r="14" spans="1:40" ht="18" customHeight="1">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365"/>
      <c r="AN14" s="365"/>
    </row>
    <row r="15" spans="1:40" ht="18" customHeight="1">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365"/>
      <c r="AN15" s="365"/>
    </row>
    <row r="16" spans="1:40" ht="18" customHeight="1">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365"/>
      <c r="AN16" s="365"/>
    </row>
    <row r="17" spans="1:40" ht="18" customHeight="1">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365"/>
      <c r="AN17" s="365"/>
    </row>
    <row r="18" spans="1:40" ht="18" customHeight="1">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365"/>
      <c r="AN18" s="365"/>
    </row>
    <row r="19" spans="1:40" ht="18" customHeight="1">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365"/>
      <c r="AN19" s="365"/>
    </row>
    <row r="20" spans="1:40" ht="18" customHeight="1">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365"/>
      <c r="AN20" s="365"/>
    </row>
    <row r="21" spans="1:40" ht="18" customHeight="1">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365"/>
      <c r="AN21" s="365"/>
    </row>
    <row r="22" spans="1:40" ht="18" customHeight="1">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365"/>
      <c r="AN22" s="365"/>
    </row>
    <row r="23" spans="1:40" ht="18" customHeight="1">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365"/>
      <c r="AN23" s="365"/>
    </row>
    <row r="24" spans="1:40" ht="18" customHeight="1">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365"/>
      <c r="AN24" s="365"/>
    </row>
    <row r="25" spans="1:40" ht="18" customHeight="1">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365"/>
      <c r="AN25" s="365"/>
    </row>
    <row r="26" spans="1:40" ht="18" customHeight="1">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365"/>
      <c r="AN26" s="365"/>
    </row>
    <row r="27" spans="1:40" ht="18" customHeight="1">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365"/>
      <c r="AN27" s="365"/>
    </row>
    <row r="28" spans="1:40" ht="18" customHeight="1">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365"/>
      <c r="AN28" s="365"/>
    </row>
    <row r="29" spans="1:40" ht="18" customHeight="1">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365"/>
      <c r="AN29" s="365"/>
    </row>
    <row r="30" spans="1:40" ht="18" customHeight="1">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365"/>
      <c r="AN30" s="365"/>
    </row>
    <row r="31" spans="1:40" ht="18" customHeight="1">
      <c r="A31" s="362" t="s">
        <v>94</v>
      </c>
      <c r="B31" s="363"/>
      <c r="C31" s="363"/>
      <c r="D31" s="363"/>
      <c r="E31" s="363"/>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361"/>
      <c r="AN31" s="361"/>
    </row>
    <row r="32" spans="1:40" ht="18" customHeight="1">
      <c r="A32" s="363" t="s">
        <v>96</v>
      </c>
      <c r="B32" s="363"/>
      <c r="C32" s="363"/>
      <c r="D32" s="363"/>
      <c r="E32" s="36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361"/>
      <c r="AN32" s="361"/>
    </row>
    <row r="33" spans="1:39" ht="15" customHeight="1">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158" t="s">
        <v>172</v>
      </c>
      <c r="C43" s="353" t="s">
        <v>173</v>
      </c>
      <c r="D43" s="353"/>
      <c r="E43" s="353"/>
      <c r="F43" s="60"/>
      <c r="G43" s="60"/>
    </row>
    <row r="44" spans="1:39" ht="15" customHeight="1">
      <c r="A44" s="60"/>
      <c r="B44" s="97" t="s">
        <v>186</v>
      </c>
      <c r="C44" s="366" t="s">
        <v>174</v>
      </c>
      <c r="D44" s="366"/>
      <c r="E44" s="366"/>
      <c r="F44" s="60"/>
      <c r="G44" s="60"/>
    </row>
    <row r="45" spans="1:39" ht="15" customHeight="1">
      <c r="A45" s="60"/>
      <c r="B45" s="97" t="s">
        <v>187</v>
      </c>
      <c r="C45" s="366" t="s">
        <v>175</v>
      </c>
      <c r="D45" s="366"/>
      <c r="E45" s="366"/>
      <c r="F45" s="60"/>
      <c r="G45" s="60"/>
    </row>
    <row r="46" spans="1:39" ht="15" customHeight="1">
      <c r="A46" s="60"/>
      <c r="B46" s="97" t="s">
        <v>188</v>
      </c>
      <c r="C46" s="366" t="s">
        <v>176</v>
      </c>
      <c r="D46" s="366"/>
      <c r="E46" s="366"/>
      <c r="F46" s="60"/>
      <c r="G46" s="60"/>
    </row>
    <row r="47" spans="1:39" ht="15" customHeight="1">
      <c r="A47" s="60"/>
      <c r="B47" s="97" t="s">
        <v>189</v>
      </c>
      <c r="C47" s="366" t="s">
        <v>177</v>
      </c>
      <c r="D47" s="366"/>
      <c r="E47" s="366"/>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330</v>
      </c>
      <c r="B55" s="94"/>
      <c r="C55" s="60"/>
      <c r="D55" s="60"/>
      <c r="E55" s="60"/>
      <c r="F55" s="60"/>
      <c r="G55" s="60"/>
    </row>
    <row r="56" spans="1:7" ht="15" customHeight="1">
      <c r="A56" s="60" t="s">
        <v>331</v>
      </c>
      <c r="B56" s="94"/>
      <c r="C56" s="60"/>
      <c r="D56" s="60"/>
      <c r="E56" s="60"/>
      <c r="F56" s="60"/>
      <c r="G56" s="60"/>
    </row>
    <row r="57" spans="1:7" ht="15" customHeight="1">
      <c r="A57" s="60"/>
      <c r="B57" s="60" t="s">
        <v>332</v>
      </c>
      <c r="C57" s="60"/>
      <c r="D57" s="60"/>
      <c r="E57" s="60"/>
      <c r="F57" s="60"/>
      <c r="G57" s="60"/>
    </row>
    <row r="58" spans="1:7" ht="15" customHeight="1">
      <c r="A58" s="60"/>
      <c r="B58" s="60" t="s">
        <v>333</v>
      </c>
      <c r="C58" s="60"/>
      <c r="D58" s="60"/>
      <c r="E58" s="60"/>
      <c r="F58" s="60"/>
      <c r="G58" s="60"/>
    </row>
    <row r="59" spans="1:7" ht="15" customHeight="1">
      <c r="A59" s="60" t="s">
        <v>334</v>
      </c>
      <c r="B59" s="94"/>
      <c r="C59" s="60"/>
      <c r="D59" s="60"/>
      <c r="E59" s="60"/>
      <c r="F59" s="60"/>
      <c r="G59" s="60"/>
    </row>
    <row r="60" spans="1:7" ht="15" customHeight="1">
      <c r="A60" s="60" t="s">
        <v>183</v>
      </c>
      <c r="B60" s="94"/>
      <c r="C60" s="60"/>
      <c r="D60" s="60"/>
      <c r="E60" s="60"/>
      <c r="F60" s="60"/>
      <c r="G60" s="60"/>
    </row>
    <row r="61" spans="1:7" ht="15" customHeight="1">
      <c r="A61" s="60" t="s">
        <v>335</v>
      </c>
      <c r="B61" s="94"/>
      <c r="C61" s="60"/>
      <c r="D61" s="60"/>
      <c r="E61" s="60"/>
      <c r="F61" s="60"/>
      <c r="G61" s="60"/>
    </row>
    <row r="62" spans="1:7" ht="15" customHeight="1">
      <c r="A62" s="60" t="s">
        <v>336</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337</v>
      </c>
      <c r="B65" s="94"/>
      <c r="C65" s="60"/>
      <c r="D65" s="60"/>
      <c r="E65" s="60"/>
      <c r="F65" s="60"/>
      <c r="G65" s="60"/>
    </row>
    <row r="66" spans="1:7" ht="15" customHeight="1">
      <c r="A66" s="60" t="s">
        <v>338</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election activeCell="B12" sqref="B12"/>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48" t="s">
        <v>348</v>
      </c>
      <c r="AL1" s="348"/>
      <c r="AM1" s="348"/>
      <c r="AN1" s="348"/>
    </row>
    <row r="2" spans="1:40" ht="18" customHeight="1">
      <c r="A2" s="62"/>
      <c r="B2" s="63"/>
      <c r="C2" s="63"/>
      <c r="D2" s="63"/>
      <c r="E2" s="63"/>
      <c r="F2" s="63"/>
      <c r="G2" s="63"/>
      <c r="H2" s="63"/>
      <c r="I2" s="63"/>
      <c r="J2" s="63"/>
      <c r="K2" s="63"/>
      <c r="L2" s="63"/>
      <c r="M2" s="355">
        <v>2024</v>
      </c>
      <c r="N2" s="355"/>
      <c r="O2" s="355"/>
      <c r="P2" s="355"/>
      <c r="Q2" s="354" t="s">
        <v>150</v>
      </c>
      <c r="R2" s="354"/>
      <c r="S2" s="355">
        <v>5</v>
      </c>
      <c r="T2" s="355"/>
      <c r="U2" s="354" t="s">
        <v>151</v>
      </c>
      <c r="V2" s="354"/>
      <c r="W2" s="63"/>
      <c r="X2" s="63"/>
      <c r="Y2" s="63"/>
      <c r="Z2" s="62"/>
      <c r="AA2" s="62"/>
      <c r="AC2" s="81"/>
      <c r="AD2" s="63"/>
      <c r="AE2" s="63"/>
      <c r="AF2" s="63"/>
      <c r="AG2" s="63"/>
      <c r="AH2" s="63"/>
      <c r="AI2" s="81" t="s">
        <v>156</v>
      </c>
      <c r="AJ2" s="81"/>
      <c r="AK2" s="349"/>
      <c r="AL2" s="349"/>
      <c r="AM2" s="349"/>
      <c r="AN2" s="34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50" t="s">
        <v>232</v>
      </c>
      <c r="AL3" s="350"/>
      <c r="AM3" s="350"/>
      <c r="AN3" s="35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50"/>
      <c r="AL4" s="350"/>
      <c r="AM4" s="350"/>
      <c r="AN4" s="35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87">
        <v>160</v>
      </c>
      <c r="AI5" s="387"/>
      <c r="AJ5" s="387"/>
      <c r="AK5" s="88" t="s">
        <v>157</v>
      </c>
      <c r="AL5" s="160"/>
      <c r="AM5" s="88" t="s">
        <v>158</v>
      </c>
      <c r="AN5" s="62"/>
    </row>
    <row r="6" spans="1:40" ht="9.9499999999999993" customHeight="1">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c r="A7" s="361" t="s">
        <v>153</v>
      </c>
      <c r="B7" s="388" t="s">
        <v>162</v>
      </c>
      <c r="C7" s="358" t="s">
        <v>163</v>
      </c>
      <c r="D7" s="353" t="s">
        <v>164</v>
      </c>
      <c r="E7" s="362" t="s">
        <v>165</v>
      </c>
      <c r="F7" s="357" t="s">
        <v>192</v>
      </c>
      <c r="G7" s="357"/>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1" t="s">
        <v>193</v>
      </c>
      <c r="AL7" s="352" t="s">
        <v>194</v>
      </c>
      <c r="AM7" s="347" t="s">
        <v>195</v>
      </c>
      <c r="AN7" s="347"/>
    </row>
    <row r="8" spans="1:40" ht="15" customHeight="1">
      <c r="A8" s="361"/>
      <c r="B8" s="389"/>
      <c r="C8" s="359"/>
      <c r="D8" s="353"/>
      <c r="E8" s="362"/>
      <c r="F8" s="353" t="s">
        <v>104</v>
      </c>
      <c r="G8" s="353"/>
      <c r="H8" s="353"/>
      <c r="I8" s="353"/>
      <c r="J8" s="353"/>
      <c r="K8" s="353"/>
      <c r="L8" s="353"/>
      <c r="M8" s="353" t="s">
        <v>105</v>
      </c>
      <c r="N8" s="353"/>
      <c r="O8" s="353"/>
      <c r="P8" s="353"/>
      <c r="Q8" s="353"/>
      <c r="R8" s="353"/>
      <c r="S8" s="353"/>
      <c r="T8" s="353" t="s">
        <v>106</v>
      </c>
      <c r="U8" s="353"/>
      <c r="V8" s="353"/>
      <c r="W8" s="353"/>
      <c r="X8" s="353"/>
      <c r="Y8" s="353"/>
      <c r="Z8" s="353"/>
      <c r="AA8" s="353" t="s">
        <v>107</v>
      </c>
      <c r="AB8" s="353"/>
      <c r="AC8" s="353"/>
      <c r="AD8" s="353"/>
      <c r="AE8" s="353"/>
      <c r="AF8" s="353"/>
      <c r="AG8" s="353"/>
      <c r="AH8" s="353" t="s">
        <v>110</v>
      </c>
      <c r="AI8" s="353"/>
      <c r="AJ8" s="353"/>
      <c r="AK8" s="351"/>
      <c r="AL8" s="352"/>
      <c r="AM8" s="347"/>
      <c r="AN8" s="347"/>
    </row>
    <row r="9" spans="1:40" ht="15" customHeight="1">
      <c r="A9" s="361"/>
      <c r="B9" s="390" t="s">
        <v>329</v>
      </c>
      <c r="C9" s="359"/>
      <c r="D9" s="353"/>
      <c r="E9" s="36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51"/>
      <c r="AL9" s="352"/>
      <c r="AM9" s="347"/>
      <c r="AN9" s="347"/>
    </row>
    <row r="10" spans="1:40" ht="15" customHeight="1">
      <c r="A10" s="361"/>
      <c r="B10" s="391"/>
      <c r="C10" s="360"/>
      <c r="D10" s="353"/>
      <c r="E10" s="36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51"/>
      <c r="AL10" s="352"/>
      <c r="AM10" s="347"/>
      <c r="AN10" s="347"/>
    </row>
    <row r="11" spans="1:40" ht="18" customHeight="1">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365"/>
      <c r="AN11" s="365"/>
    </row>
    <row r="12" spans="1:40" ht="18" customHeight="1">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365"/>
      <c r="AN12" s="365"/>
    </row>
    <row r="13" spans="1:40" ht="16.5" customHeight="1">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365"/>
      <c r="AN13" s="365"/>
    </row>
    <row r="14" spans="1:40" ht="18" customHeight="1">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365"/>
      <c r="AN14" s="365"/>
    </row>
    <row r="15" spans="1:40" ht="18" customHeight="1">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365"/>
      <c r="AN15" s="365"/>
    </row>
    <row r="16" spans="1:40" ht="18" customHeight="1">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365"/>
      <c r="AN16" s="365"/>
    </row>
    <row r="17" spans="1:40" ht="18" customHeight="1">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365"/>
      <c r="AN17" s="365"/>
    </row>
    <row r="18" spans="1:40" ht="18" customHeight="1">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365"/>
      <c r="AN18" s="365"/>
    </row>
    <row r="19" spans="1:40" ht="18" customHeight="1">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365"/>
      <c r="AN19" s="365"/>
    </row>
    <row r="20" spans="1:40" ht="18" customHeight="1">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365"/>
      <c r="AN20" s="365"/>
    </row>
    <row r="21" spans="1:40" ht="18" customHeight="1">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365"/>
      <c r="AN21" s="365"/>
    </row>
    <row r="22" spans="1:40" ht="18" customHeight="1">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365"/>
      <c r="AN22" s="365"/>
    </row>
    <row r="23" spans="1:40" ht="18" customHeight="1">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365"/>
      <c r="AN23" s="365"/>
    </row>
    <row r="24" spans="1:40" ht="18" customHeight="1">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365"/>
      <c r="AN24" s="365"/>
    </row>
    <row r="25" spans="1:40" ht="18" customHeight="1">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365"/>
      <c r="AN25" s="365"/>
    </row>
    <row r="26" spans="1:40" ht="18" customHeight="1">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365"/>
      <c r="AN26" s="365"/>
    </row>
    <row r="27" spans="1:40" ht="18" customHeight="1">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365"/>
      <c r="AN27" s="365"/>
    </row>
    <row r="28" spans="1:40" ht="18" customHeight="1">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365"/>
      <c r="AN28" s="365"/>
    </row>
    <row r="29" spans="1:40" ht="18" customHeight="1">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365"/>
      <c r="AN29" s="365"/>
    </row>
    <row r="30" spans="1:40" ht="18" customHeight="1">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365"/>
      <c r="AN30" s="365"/>
    </row>
    <row r="31" spans="1:40" ht="18" customHeight="1">
      <c r="A31" s="362" t="s">
        <v>94</v>
      </c>
      <c r="B31" s="363"/>
      <c r="C31" s="363"/>
      <c r="D31" s="363"/>
      <c r="E31" s="363"/>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361"/>
      <c r="AN31" s="361"/>
    </row>
    <row r="32" spans="1:40" ht="18" customHeight="1">
      <c r="A32" s="363" t="s">
        <v>96</v>
      </c>
      <c r="B32" s="363"/>
      <c r="C32" s="363"/>
      <c r="D32" s="363"/>
      <c r="E32" s="36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361"/>
      <c r="AN32" s="361"/>
    </row>
    <row r="33" spans="1:39" ht="15" customHeight="1">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158" t="s">
        <v>172</v>
      </c>
      <c r="C43" s="353" t="s">
        <v>173</v>
      </c>
      <c r="D43" s="353"/>
      <c r="E43" s="353"/>
      <c r="F43" s="60"/>
      <c r="G43" s="60"/>
    </row>
    <row r="44" spans="1:39" ht="15" customHeight="1">
      <c r="A44" s="60"/>
      <c r="B44" s="97" t="s">
        <v>186</v>
      </c>
      <c r="C44" s="366" t="s">
        <v>174</v>
      </c>
      <c r="D44" s="366"/>
      <c r="E44" s="366"/>
      <c r="F44" s="60"/>
      <c r="G44" s="60"/>
    </row>
    <row r="45" spans="1:39" ht="15" customHeight="1">
      <c r="A45" s="60"/>
      <c r="B45" s="97" t="s">
        <v>187</v>
      </c>
      <c r="C45" s="366" t="s">
        <v>175</v>
      </c>
      <c r="D45" s="366"/>
      <c r="E45" s="366"/>
      <c r="F45" s="60"/>
      <c r="G45" s="60"/>
    </row>
    <row r="46" spans="1:39" ht="15" customHeight="1">
      <c r="A46" s="60"/>
      <c r="B46" s="97" t="s">
        <v>188</v>
      </c>
      <c r="C46" s="366" t="s">
        <v>176</v>
      </c>
      <c r="D46" s="366"/>
      <c r="E46" s="366"/>
      <c r="F46" s="60"/>
      <c r="G46" s="60"/>
    </row>
    <row r="47" spans="1:39" ht="15" customHeight="1">
      <c r="A47" s="60"/>
      <c r="B47" s="97" t="s">
        <v>189</v>
      </c>
      <c r="C47" s="366" t="s">
        <v>177</v>
      </c>
      <c r="D47" s="366"/>
      <c r="E47" s="366"/>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330</v>
      </c>
      <c r="B55" s="94"/>
      <c r="C55" s="60"/>
      <c r="D55" s="60"/>
      <c r="E55" s="60"/>
      <c r="F55" s="60"/>
      <c r="G55" s="60"/>
    </row>
    <row r="56" spans="1:7" ht="15" customHeight="1">
      <c r="A56" s="60" t="s">
        <v>331</v>
      </c>
      <c r="B56" s="94"/>
      <c r="C56" s="60"/>
      <c r="D56" s="60"/>
      <c r="E56" s="60"/>
      <c r="F56" s="60"/>
      <c r="G56" s="60"/>
    </row>
    <row r="57" spans="1:7" ht="15" customHeight="1">
      <c r="A57" s="60"/>
      <c r="B57" s="60" t="s">
        <v>332</v>
      </c>
      <c r="C57" s="60"/>
      <c r="D57" s="60"/>
      <c r="E57" s="60"/>
      <c r="F57" s="60"/>
      <c r="G57" s="60"/>
    </row>
    <row r="58" spans="1:7" ht="15" customHeight="1">
      <c r="A58" s="60"/>
      <c r="B58" s="60" t="s">
        <v>333</v>
      </c>
      <c r="C58" s="60"/>
      <c r="D58" s="60"/>
      <c r="E58" s="60"/>
      <c r="F58" s="60"/>
      <c r="G58" s="60"/>
    </row>
    <row r="59" spans="1:7" ht="15" customHeight="1">
      <c r="A59" s="60" t="s">
        <v>334</v>
      </c>
      <c r="B59" s="94"/>
      <c r="C59" s="60"/>
      <c r="D59" s="60"/>
      <c r="E59" s="60"/>
      <c r="F59" s="60"/>
      <c r="G59" s="60"/>
    </row>
    <row r="60" spans="1:7" ht="15" customHeight="1">
      <c r="A60" s="60" t="s">
        <v>183</v>
      </c>
      <c r="B60" s="94"/>
      <c r="C60" s="60"/>
      <c r="D60" s="60"/>
      <c r="E60" s="60"/>
      <c r="F60" s="60"/>
      <c r="G60" s="60"/>
    </row>
    <row r="61" spans="1:7" ht="15" customHeight="1">
      <c r="A61" s="60" t="s">
        <v>335</v>
      </c>
      <c r="B61" s="94"/>
      <c r="C61" s="60"/>
      <c r="D61" s="60"/>
      <c r="E61" s="60"/>
      <c r="F61" s="60"/>
      <c r="G61" s="60"/>
    </row>
    <row r="62" spans="1:7" ht="15" customHeight="1">
      <c r="A62" s="60" t="s">
        <v>336</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337</v>
      </c>
      <c r="B65" s="94"/>
      <c r="C65" s="60"/>
      <c r="D65" s="60"/>
      <c r="E65" s="60"/>
      <c r="F65" s="60"/>
      <c r="G65" s="60"/>
    </row>
    <row r="66" spans="1:7" ht="15" customHeight="1">
      <c r="A66" s="60" t="s">
        <v>338</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48" t="s">
        <v>349</v>
      </c>
      <c r="AL1" s="348"/>
      <c r="AM1" s="348"/>
      <c r="AN1" s="348"/>
    </row>
    <row r="2" spans="1:40" ht="18" customHeight="1">
      <c r="A2" s="62"/>
      <c r="B2" s="63"/>
      <c r="C2" s="63"/>
      <c r="D2" s="63"/>
      <c r="E2" s="63"/>
      <c r="F2" s="63"/>
      <c r="G2" s="63"/>
      <c r="H2" s="63"/>
      <c r="I2" s="63"/>
      <c r="J2" s="63"/>
      <c r="K2" s="63"/>
      <c r="L2" s="63"/>
      <c r="M2" s="355">
        <v>2024</v>
      </c>
      <c r="N2" s="355"/>
      <c r="O2" s="355"/>
      <c r="P2" s="355"/>
      <c r="Q2" s="354" t="s">
        <v>150</v>
      </c>
      <c r="R2" s="354"/>
      <c r="S2" s="355">
        <v>5</v>
      </c>
      <c r="T2" s="355"/>
      <c r="U2" s="354" t="s">
        <v>151</v>
      </c>
      <c r="V2" s="354"/>
      <c r="W2" s="63"/>
      <c r="X2" s="63"/>
      <c r="Y2" s="63"/>
      <c r="Z2" s="62"/>
      <c r="AA2" s="62"/>
      <c r="AC2" s="81"/>
      <c r="AD2" s="63"/>
      <c r="AE2" s="63"/>
      <c r="AF2" s="63"/>
      <c r="AG2" s="63"/>
      <c r="AH2" s="63"/>
      <c r="AI2" s="81" t="s">
        <v>156</v>
      </c>
      <c r="AJ2" s="81"/>
      <c r="AK2" s="349"/>
      <c r="AL2" s="349"/>
      <c r="AM2" s="349"/>
      <c r="AN2" s="34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50" t="s">
        <v>232</v>
      </c>
      <c r="AL3" s="350"/>
      <c r="AM3" s="350"/>
      <c r="AN3" s="35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50"/>
      <c r="AL4" s="350"/>
      <c r="AM4" s="350"/>
      <c r="AN4" s="35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87">
        <v>160</v>
      </c>
      <c r="AI5" s="387"/>
      <c r="AJ5" s="387"/>
      <c r="AK5" s="88" t="s">
        <v>157</v>
      </c>
      <c r="AL5" s="160"/>
      <c r="AM5" s="88" t="s">
        <v>158</v>
      </c>
      <c r="AN5" s="62"/>
    </row>
    <row r="6" spans="1:40" ht="9.9499999999999993" customHeight="1">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c r="A7" s="361" t="s">
        <v>153</v>
      </c>
      <c r="B7" s="388" t="s">
        <v>162</v>
      </c>
      <c r="C7" s="358" t="s">
        <v>163</v>
      </c>
      <c r="D7" s="353" t="s">
        <v>164</v>
      </c>
      <c r="E7" s="362" t="s">
        <v>165</v>
      </c>
      <c r="F7" s="357" t="s">
        <v>192</v>
      </c>
      <c r="G7" s="357"/>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1" t="s">
        <v>193</v>
      </c>
      <c r="AL7" s="352" t="s">
        <v>194</v>
      </c>
      <c r="AM7" s="347" t="s">
        <v>195</v>
      </c>
      <c r="AN7" s="347"/>
    </row>
    <row r="8" spans="1:40" ht="15" customHeight="1">
      <c r="A8" s="361"/>
      <c r="B8" s="389"/>
      <c r="C8" s="359"/>
      <c r="D8" s="353"/>
      <c r="E8" s="362"/>
      <c r="F8" s="353" t="s">
        <v>104</v>
      </c>
      <c r="G8" s="353"/>
      <c r="H8" s="353"/>
      <c r="I8" s="353"/>
      <c r="J8" s="353"/>
      <c r="K8" s="353"/>
      <c r="L8" s="353"/>
      <c r="M8" s="353" t="s">
        <v>105</v>
      </c>
      <c r="N8" s="353"/>
      <c r="O8" s="353"/>
      <c r="P8" s="353"/>
      <c r="Q8" s="353"/>
      <c r="R8" s="353"/>
      <c r="S8" s="353"/>
      <c r="T8" s="353" t="s">
        <v>106</v>
      </c>
      <c r="U8" s="353"/>
      <c r="V8" s="353"/>
      <c r="W8" s="353"/>
      <c r="X8" s="353"/>
      <c r="Y8" s="353"/>
      <c r="Z8" s="353"/>
      <c r="AA8" s="353" t="s">
        <v>107</v>
      </c>
      <c r="AB8" s="353"/>
      <c r="AC8" s="353"/>
      <c r="AD8" s="353"/>
      <c r="AE8" s="353"/>
      <c r="AF8" s="353"/>
      <c r="AG8" s="353"/>
      <c r="AH8" s="353" t="s">
        <v>110</v>
      </c>
      <c r="AI8" s="353"/>
      <c r="AJ8" s="353"/>
      <c r="AK8" s="351"/>
      <c r="AL8" s="352"/>
      <c r="AM8" s="347"/>
      <c r="AN8" s="347"/>
    </row>
    <row r="9" spans="1:40" ht="15" customHeight="1">
      <c r="A9" s="361"/>
      <c r="B9" s="390" t="s">
        <v>329</v>
      </c>
      <c r="C9" s="359"/>
      <c r="D9" s="353"/>
      <c r="E9" s="36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51"/>
      <c r="AL9" s="352"/>
      <c r="AM9" s="347"/>
      <c r="AN9" s="347"/>
    </row>
    <row r="10" spans="1:40" ht="15" customHeight="1">
      <c r="A10" s="361"/>
      <c r="B10" s="391"/>
      <c r="C10" s="360"/>
      <c r="D10" s="353"/>
      <c r="E10" s="36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51"/>
      <c r="AL10" s="352"/>
      <c r="AM10" s="347"/>
      <c r="AN10" s="347"/>
    </row>
    <row r="11" spans="1:40" ht="18" customHeight="1">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365"/>
      <c r="AN11" s="365"/>
    </row>
    <row r="12" spans="1:40" ht="18" customHeight="1">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365"/>
      <c r="AN12" s="365"/>
    </row>
    <row r="13" spans="1:40" ht="16.5" customHeight="1">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365"/>
      <c r="AN13" s="365"/>
    </row>
    <row r="14" spans="1:40" ht="18" customHeight="1">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365"/>
      <c r="AN14" s="365"/>
    </row>
    <row r="15" spans="1:40" ht="18" customHeight="1">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365"/>
      <c r="AN15" s="365"/>
    </row>
    <row r="16" spans="1:40" ht="18" customHeight="1">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365"/>
      <c r="AN16" s="365"/>
    </row>
    <row r="17" spans="1:40" ht="18" customHeight="1">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365"/>
      <c r="AN17" s="365"/>
    </row>
    <row r="18" spans="1:40" ht="18" customHeight="1">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365"/>
      <c r="AN18" s="365"/>
    </row>
    <row r="19" spans="1:40" ht="18" customHeight="1">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365"/>
      <c r="AN19" s="365"/>
    </row>
    <row r="20" spans="1:40" ht="18" customHeight="1">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365"/>
      <c r="AN20" s="365"/>
    </row>
    <row r="21" spans="1:40" ht="18" customHeight="1">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365"/>
      <c r="AN21" s="365"/>
    </row>
    <row r="22" spans="1:40" ht="18" customHeight="1">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365"/>
      <c r="AN22" s="365"/>
    </row>
    <row r="23" spans="1:40" ht="18" customHeight="1">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365"/>
      <c r="AN23" s="365"/>
    </row>
    <row r="24" spans="1:40" ht="18" customHeight="1">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365"/>
      <c r="AN24" s="365"/>
    </row>
    <row r="25" spans="1:40" ht="18" customHeight="1">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365"/>
      <c r="AN25" s="365"/>
    </row>
    <row r="26" spans="1:40" ht="18" customHeight="1">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365"/>
      <c r="AN26" s="365"/>
    </row>
    <row r="27" spans="1:40" ht="18" customHeight="1">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365"/>
      <c r="AN27" s="365"/>
    </row>
    <row r="28" spans="1:40" ht="18" customHeight="1">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365"/>
      <c r="AN28" s="365"/>
    </row>
    <row r="29" spans="1:40" ht="18" customHeight="1">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365"/>
      <c r="AN29" s="365"/>
    </row>
    <row r="30" spans="1:40" ht="18" customHeight="1">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365"/>
      <c r="AN30" s="365"/>
    </row>
    <row r="31" spans="1:40" ht="18" customHeight="1">
      <c r="A31" s="362" t="s">
        <v>94</v>
      </c>
      <c r="B31" s="363"/>
      <c r="C31" s="363"/>
      <c r="D31" s="363"/>
      <c r="E31" s="363"/>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361"/>
      <c r="AN31" s="361"/>
    </row>
    <row r="32" spans="1:40" ht="18" customHeight="1">
      <c r="A32" s="363" t="s">
        <v>96</v>
      </c>
      <c r="B32" s="363"/>
      <c r="C32" s="363"/>
      <c r="D32" s="363"/>
      <c r="E32" s="36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361"/>
      <c r="AN32" s="361"/>
    </row>
    <row r="33" spans="1:39" ht="15" customHeight="1">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158" t="s">
        <v>172</v>
      </c>
      <c r="C43" s="353" t="s">
        <v>173</v>
      </c>
      <c r="D43" s="353"/>
      <c r="E43" s="353"/>
      <c r="F43" s="60"/>
      <c r="G43" s="60"/>
    </row>
    <row r="44" spans="1:39" ht="15" customHeight="1">
      <c r="A44" s="60"/>
      <c r="B44" s="97" t="s">
        <v>186</v>
      </c>
      <c r="C44" s="366" t="s">
        <v>174</v>
      </c>
      <c r="D44" s="366"/>
      <c r="E44" s="366"/>
      <c r="F44" s="60"/>
      <c r="G44" s="60"/>
    </row>
    <row r="45" spans="1:39" ht="15" customHeight="1">
      <c r="A45" s="60"/>
      <c r="B45" s="97" t="s">
        <v>187</v>
      </c>
      <c r="C45" s="366" t="s">
        <v>175</v>
      </c>
      <c r="D45" s="366"/>
      <c r="E45" s="366"/>
      <c r="F45" s="60"/>
      <c r="G45" s="60"/>
    </row>
    <row r="46" spans="1:39" ht="15" customHeight="1">
      <c r="A46" s="60"/>
      <c r="B46" s="97" t="s">
        <v>188</v>
      </c>
      <c r="C46" s="366" t="s">
        <v>176</v>
      </c>
      <c r="D46" s="366"/>
      <c r="E46" s="366"/>
      <c r="F46" s="60"/>
      <c r="G46" s="60"/>
    </row>
    <row r="47" spans="1:39" ht="15" customHeight="1">
      <c r="A47" s="60"/>
      <c r="B47" s="97" t="s">
        <v>189</v>
      </c>
      <c r="C47" s="366" t="s">
        <v>177</v>
      </c>
      <c r="D47" s="366"/>
      <c r="E47" s="366"/>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330</v>
      </c>
      <c r="B55" s="94"/>
      <c r="C55" s="60"/>
      <c r="D55" s="60"/>
      <c r="E55" s="60"/>
      <c r="F55" s="60"/>
      <c r="G55" s="60"/>
    </row>
    <row r="56" spans="1:7" ht="15" customHeight="1">
      <c r="A56" s="60" t="s">
        <v>331</v>
      </c>
      <c r="B56" s="94"/>
      <c r="C56" s="60"/>
      <c r="D56" s="60"/>
      <c r="E56" s="60"/>
      <c r="F56" s="60"/>
      <c r="G56" s="60"/>
    </row>
    <row r="57" spans="1:7" ht="15" customHeight="1">
      <c r="A57" s="60"/>
      <c r="B57" s="60" t="s">
        <v>332</v>
      </c>
      <c r="C57" s="60"/>
      <c r="D57" s="60"/>
      <c r="E57" s="60"/>
      <c r="F57" s="60"/>
      <c r="G57" s="60"/>
    </row>
    <row r="58" spans="1:7" ht="15" customHeight="1">
      <c r="A58" s="60"/>
      <c r="B58" s="60" t="s">
        <v>333</v>
      </c>
      <c r="C58" s="60"/>
      <c r="D58" s="60"/>
      <c r="E58" s="60"/>
      <c r="F58" s="60"/>
      <c r="G58" s="60"/>
    </row>
    <row r="59" spans="1:7" ht="15" customHeight="1">
      <c r="A59" s="60" t="s">
        <v>334</v>
      </c>
      <c r="B59" s="94"/>
      <c r="C59" s="60"/>
      <c r="D59" s="60"/>
      <c r="E59" s="60"/>
      <c r="F59" s="60"/>
      <c r="G59" s="60"/>
    </row>
    <row r="60" spans="1:7" ht="15" customHeight="1">
      <c r="A60" s="60" t="s">
        <v>183</v>
      </c>
      <c r="B60" s="94"/>
      <c r="C60" s="60"/>
      <c r="D60" s="60"/>
      <c r="E60" s="60"/>
      <c r="F60" s="60"/>
      <c r="G60" s="60"/>
    </row>
    <row r="61" spans="1:7" ht="15" customHeight="1">
      <c r="A61" s="60" t="s">
        <v>335</v>
      </c>
      <c r="B61" s="94"/>
      <c r="C61" s="60"/>
      <c r="D61" s="60"/>
      <c r="E61" s="60"/>
      <c r="F61" s="60"/>
      <c r="G61" s="60"/>
    </row>
    <row r="62" spans="1:7" ht="15" customHeight="1">
      <c r="A62" s="60" t="s">
        <v>336</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337</v>
      </c>
      <c r="B65" s="94"/>
      <c r="C65" s="60"/>
      <c r="D65" s="60"/>
      <c r="E65" s="60"/>
      <c r="F65" s="60"/>
      <c r="G65" s="60"/>
    </row>
    <row r="66" spans="1:7" ht="15" customHeight="1">
      <c r="A66" s="60" t="s">
        <v>338</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heetViews>
  <sheetFormatPr defaultColWidth="8.25" defaultRowHeight="21" customHeight="1"/>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48" t="s">
        <v>200</v>
      </c>
      <c r="AL1" s="348"/>
      <c r="AM1" s="348"/>
      <c r="AN1" s="348"/>
    </row>
    <row r="2" spans="1:40" ht="18" customHeight="1">
      <c r="A2" s="62"/>
      <c r="B2" s="63"/>
      <c r="C2" s="63"/>
      <c r="D2" s="63"/>
      <c r="E2" s="63"/>
      <c r="F2" s="63"/>
      <c r="G2" s="63"/>
      <c r="H2" s="63"/>
      <c r="I2" s="63"/>
      <c r="J2" s="63"/>
      <c r="K2" s="63"/>
      <c r="L2" s="63"/>
      <c r="M2" s="355">
        <v>2024</v>
      </c>
      <c r="N2" s="355"/>
      <c r="O2" s="355"/>
      <c r="P2" s="355"/>
      <c r="Q2" s="354" t="s">
        <v>150</v>
      </c>
      <c r="R2" s="354"/>
      <c r="S2" s="355">
        <v>5</v>
      </c>
      <c r="T2" s="355"/>
      <c r="U2" s="354" t="s">
        <v>151</v>
      </c>
      <c r="V2" s="354"/>
      <c r="W2" s="63"/>
      <c r="X2" s="63"/>
      <c r="Y2" s="63"/>
      <c r="Z2" s="62"/>
      <c r="AA2" s="62"/>
      <c r="AC2" s="81"/>
      <c r="AD2" s="63"/>
      <c r="AE2" s="63"/>
      <c r="AF2" s="63"/>
      <c r="AG2" s="63"/>
      <c r="AH2" s="63"/>
      <c r="AI2" s="81" t="s">
        <v>156</v>
      </c>
      <c r="AJ2" s="81"/>
      <c r="AK2" s="349"/>
      <c r="AL2" s="349"/>
      <c r="AM2" s="349"/>
      <c r="AN2" s="34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50" t="s">
        <v>232</v>
      </c>
      <c r="AL3" s="350"/>
      <c r="AM3" s="350"/>
      <c r="AN3" s="35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50"/>
      <c r="AL4" s="350"/>
      <c r="AM4" s="350"/>
      <c r="AN4" s="35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87">
        <v>160</v>
      </c>
      <c r="AI5" s="387"/>
      <c r="AJ5" s="38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61" t="s">
        <v>153</v>
      </c>
      <c r="B7" s="388" t="s">
        <v>162</v>
      </c>
      <c r="C7" s="358" t="s">
        <v>163</v>
      </c>
      <c r="D7" s="353" t="s">
        <v>164</v>
      </c>
      <c r="E7" s="362" t="s">
        <v>165</v>
      </c>
      <c r="F7" s="357" t="s">
        <v>192</v>
      </c>
      <c r="G7" s="357"/>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1" t="s">
        <v>193</v>
      </c>
      <c r="AL7" s="352" t="s">
        <v>194</v>
      </c>
      <c r="AM7" s="347" t="s">
        <v>195</v>
      </c>
      <c r="AN7" s="347"/>
    </row>
    <row r="8" spans="1:40" ht="15" customHeight="1">
      <c r="A8" s="361"/>
      <c r="B8" s="389"/>
      <c r="C8" s="359"/>
      <c r="D8" s="353"/>
      <c r="E8" s="362"/>
      <c r="F8" s="353" t="s">
        <v>104</v>
      </c>
      <c r="G8" s="353"/>
      <c r="H8" s="353"/>
      <c r="I8" s="353"/>
      <c r="J8" s="353"/>
      <c r="K8" s="353"/>
      <c r="L8" s="353"/>
      <c r="M8" s="353" t="s">
        <v>105</v>
      </c>
      <c r="N8" s="353"/>
      <c r="O8" s="353"/>
      <c r="P8" s="353"/>
      <c r="Q8" s="353"/>
      <c r="R8" s="353"/>
      <c r="S8" s="353"/>
      <c r="T8" s="353" t="s">
        <v>106</v>
      </c>
      <c r="U8" s="353"/>
      <c r="V8" s="353"/>
      <c r="W8" s="353"/>
      <c r="X8" s="353"/>
      <c r="Y8" s="353"/>
      <c r="Z8" s="353"/>
      <c r="AA8" s="353" t="s">
        <v>107</v>
      </c>
      <c r="AB8" s="353"/>
      <c r="AC8" s="353"/>
      <c r="AD8" s="353"/>
      <c r="AE8" s="353"/>
      <c r="AF8" s="353"/>
      <c r="AG8" s="353"/>
      <c r="AH8" s="353" t="s">
        <v>110</v>
      </c>
      <c r="AI8" s="353"/>
      <c r="AJ8" s="353"/>
      <c r="AK8" s="351"/>
      <c r="AL8" s="352"/>
      <c r="AM8" s="347"/>
      <c r="AN8" s="347"/>
    </row>
    <row r="9" spans="1:40" ht="15" customHeight="1">
      <c r="A9" s="361"/>
      <c r="B9" s="390" t="s">
        <v>329</v>
      </c>
      <c r="C9" s="359"/>
      <c r="D9" s="353"/>
      <c r="E9" s="36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51"/>
      <c r="AL9" s="352"/>
      <c r="AM9" s="347"/>
      <c r="AN9" s="347"/>
    </row>
    <row r="10" spans="1:40" ht="15" customHeight="1">
      <c r="A10" s="361"/>
      <c r="B10" s="391"/>
      <c r="C10" s="360"/>
      <c r="D10" s="353"/>
      <c r="E10" s="36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51"/>
      <c r="AL10" s="352"/>
      <c r="AM10" s="347"/>
      <c r="AN10" s="34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65"/>
      <c r="AN11" s="36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65"/>
      <c r="AN12" s="365"/>
    </row>
    <row r="13" spans="1:40" ht="18" customHeight="1">
      <c r="A13" s="74">
        <v>3</v>
      </c>
      <c r="B13" s="103" t="s">
        <v>115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65"/>
      <c r="AN13" s="365"/>
    </row>
    <row r="14" spans="1:40" ht="18" customHeight="1">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65"/>
      <c r="AN14" s="365"/>
    </row>
    <row r="15" spans="1:40" ht="18" customHeight="1">
      <c r="A15" s="74">
        <v>5</v>
      </c>
      <c r="B15" s="103" t="s">
        <v>119</v>
      </c>
      <c r="C15" s="83" t="s">
        <v>187</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65"/>
      <c r="AN15" s="36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65"/>
      <c r="AN16" s="36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65"/>
      <c r="AN17" s="36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65"/>
      <c r="AN18" s="36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65"/>
      <c r="AN19" s="36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65"/>
      <c r="AN20" s="36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65"/>
      <c r="AN21" s="36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65"/>
      <c r="AN22" s="36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65"/>
      <c r="AN23" s="36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65"/>
      <c r="AN24" s="36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65"/>
      <c r="AN25" s="36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65"/>
      <c r="AN26" s="36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65"/>
      <c r="AN27" s="36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65"/>
      <c r="AN28" s="36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65"/>
      <c r="AN29" s="36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65"/>
      <c r="AN30" s="365"/>
    </row>
    <row r="31" spans="1:40" ht="18" customHeight="1">
      <c r="A31" s="362" t="s">
        <v>94</v>
      </c>
      <c r="B31" s="363"/>
      <c r="C31" s="363"/>
      <c r="D31" s="363"/>
      <c r="E31" s="36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61"/>
      <c r="AN31" s="361"/>
    </row>
    <row r="32" spans="1:40" ht="18" customHeight="1">
      <c r="A32" s="363" t="s">
        <v>96</v>
      </c>
      <c r="B32" s="363"/>
      <c r="C32" s="363"/>
      <c r="D32" s="363"/>
      <c r="E32" s="36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61"/>
      <c r="AN32" s="361"/>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353"/>
      <c r="B37" s="353"/>
      <c r="C37" s="353"/>
      <c r="D37" s="98">
        <v>4</v>
      </c>
      <c r="E37" s="98">
        <v>5</v>
      </c>
      <c r="F37" s="424">
        <v>6</v>
      </c>
      <c r="G37" s="424"/>
      <c r="H37" s="424"/>
      <c r="I37" s="424">
        <v>7</v>
      </c>
      <c r="J37" s="424"/>
      <c r="K37" s="424"/>
      <c r="L37" s="424">
        <v>8</v>
      </c>
      <c r="M37" s="424"/>
      <c r="N37" s="424"/>
      <c r="O37" s="424">
        <v>9</v>
      </c>
      <c r="P37" s="424"/>
      <c r="Q37" s="424"/>
      <c r="R37" s="424">
        <v>10</v>
      </c>
      <c r="S37" s="424"/>
      <c r="T37" s="424"/>
      <c r="U37" s="424">
        <v>11</v>
      </c>
      <c r="V37" s="424"/>
      <c r="W37" s="424"/>
      <c r="X37" s="424">
        <v>12</v>
      </c>
      <c r="Y37" s="424"/>
      <c r="Z37" s="424"/>
      <c r="AA37" s="424">
        <v>1</v>
      </c>
      <c r="AB37" s="424"/>
      <c r="AC37" s="424"/>
      <c r="AD37" s="424">
        <v>2</v>
      </c>
      <c r="AE37" s="424"/>
      <c r="AF37" s="424"/>
      <c r="AG37" s="424">
        <v>3</v>
      </c>
      <c r="AH37" s="424"/>
      <c r="AI37" s="424"/>
      <c r="AJ37" s="353" t="s">
        <v>154</v>
      </c>
      <c r="AK37" s="353"/>
      <c r="AL37" s="82" t="s">
        <v>207</v>
      </c>
      <c r="AM37"/>
      <c r="AN37"/>
      <c r="AO37"/>
      <c r="AP37"/>
      <c r="AQ37"/>
    </row>
    <row r="38" spans="1:43" ht="18" customHeight="1">
      <c r="A38" s="422" t="s">
        <v>210</v>
      </c>
      <c r="B38" s="422"/>
      <c r="C38" s="422"/>
      <c r="D38" s="69">
        <v>1400</v>
      </c>
      <c r="E38" s="69">
        <v>1310</v>
      </c>
      <c r="F38" s="423">
        <v>1400</v>
      </c>
      <c r="G38" s="423"/>
      <c r="H38" s="423"/>
      <c r="I38" s="423">
        <v>1470</v>
      </c>
      <c r="J38" s="423"/>
      <c r="K38" s="423"/>
      <c r="L38" s="423">
        <v>1470</v>
      </c>
      <c r="M38" s="423"/>
      <c r="N38" s="423"/>
      <c r="O38" s="423">
        <v>1330</v>
      </c>
      <c r="P38" s="423"/>
      <c r="Q38" s="423"/>
      <c r="R38" s="423">
        <v>1400</v>
      </c>
      <c r="S38" s="423"/>
      <c r="T38" s="423"/>
      <c r="U38" s="423">
        <v>1400</v>
      </c>
      <c r="V38" s="423"/>
      <c r="W38" s="423"/>
      <c r="X38" s="423">
        <v>1330</v>
      </c>
      <c r="Y38" s="423"/>
      <c r="Z38" s="423"/>
      <c r="AA38" s="423">
        <v>1330</v>
      </c>
      <c r="AB38" s="423"/>
      <c r="AC38" s="423"/>
      <c r="AD38" s="423">
        <v>1330</v>
      </c>
      <c r="AE38" s="423"/>
      <c r="AF38" s="423"/>
      <c r="AG38" s="423">
        <v>1400</v>
      </c>
      <c r="AH38" s="423"/>
      <c r="AI38" s="423"/>
      <c r="AJ38" s="366">
        <f>SUM(D38:AI38)</f>
        <v>16570</v>
      </c>
      <c r="AK38" s="366"/>
      <c r="AL38" s="425">
        <f>ROUNDUP(AJ38/AJ39,1)</f>
        <v>70</v>
      </c>
      <c r="AM38"/>
      <c r="AN38"/>
      <c r="AO38"/>
      <c r="AP38"/>
      <c r="AQ38"/>
    </row>
    <row r="39" spans="1:43" ht="18" customHeight="1">
      <c r="A39" s="422" t="s">
        <v>204</v>
      </c>
      <c r="B39" s="422"/>
      <c r="C39" s="422"/>
      <c r="D39" s="69">
        <v>20</v>
      </c>
      <c r="E39" s="69">
        <v>19</v>
      </c>
      <c r="F39" s="423">
        <v>20</v>
      </c>
      <c r="G39" s="423"/>
      <c r="H39" s="423"/>
      <c r="I39" s="423">
        <v>21</v>
      </c>
      <c r="J39" s="423"/>
      <c r="K39" s="423"/>
      <c r="L39" s="423">
        <v>21</v>
      </c>
      <c r="M39" s="423"/>
      <c r="N39" s="423"/>
      <c r="O39" s="423">
        <v>19</v>
      </c>
      <c r="P39" s="423"/>
      <c r="Q39" s="423"/>
      <c r="R39" s="423">
        <v>20</v>
      </c>
      <c r="S39" s="423"/>
      <c r="T39" s="423"/>
      <c r="U39" s="423">
        <v>20</v>
      </c>
      <c r="V39" s="423"/>
      <c r="W39" s="423"/>
      <c r="X39" s="423">
        <v>19</v>
      </c>
      <c r="Y39" s="423"/>
      <c r="Z39" s="423"/>
      <c r="AA39" s="423">
        <v>19</v>
      </c>
      <c r="AB39" s="423"/>
      <c r="AC39" s="423"/>
      <c r="AD39" s="423">
        <v>19</v>
      </c>
      <c r="AE39" s="423"/>
      <c r="AF39" s="423"/>
      <c r="AG39" s="423">
        <v>20</v>
      </c>
      <c r="AH39" s="423"/>
      <c r="AI39" s="423"/>
      <c r="AJ39" s="366">
        <f>+SUM(D39:AI39)</f>
        <v>237</v>
      </c>
      <c r="AK39" s="366"/>
      <c r="AL39" s="426"/>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353" t="s">
        <v>197</v>
      </c>
      <c r="B42" s="353"/>
      <c r="C42" s="353" t="s">
        <v>115</v>
      </c>
      <c r="D42" s="353"/>
      <c r="E42" s="352" t="s">
        <v>300</v>
      </c>
      <c r="F42" s="352"/>
      <c r="G42" s="352"/>
      <c r="H42" s="352"/>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352" t="s">
        <v>208</v>
      </c>
      <c r="B43" s="352"/>
      <c r="C43" s="418">
        <f>ROUNDDOWN(IF(AL38&lt;=60,1,1+ROUNDUP((AL38-60)/40,0)),1)</f>
        <v>2</v>
      </c>
      <c r="D43" s="418"/>
      <c r="E43" s="418">
        <f>ROUNDDOWN(AL38/6,1)</f>
        <v>11.6</v>
      </c>
      <c r="F43" s="418"/>
      <c r="G43" s="418"/>
      <c r="H43" s="418"/>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99" t="str">
        <f>IF(VLOOKUP($AK$1,選択肢!$A$1:$J$32,C51,FALSE)=0,"-",VLOOKUP($AK$1,選択肢!$A$1:$J$32,C51,FALSE))</f>
        <v>管理者</v>
      </c>
      <c r="D46" s="400"/>
      <c r="E46" s="406" t="str">
        <f>IF(VLOOKUP($AK$1,選択肢!$A$1:$J$32,E51,FALSE)=0,"-",VLOOKUP($AK$1,選択肢!$A$1:$J$32,E51,FALSE))</f>
        <v>サービス管理責任者</v>
      </c>
      <c r="F46" s="406"/>
      <c r="G46" s="406"/>
      <c r="H46" s="406"/>
      <c r="I46" s="399" t="str">
        <f>IF(VLOOKUP($AK$1,選択肢!$A$1:$J$32,I51,FALSE)=0,"-",VLOOKUP($AK$1,選択肢!$A$1:$J$32,I51,FALSE))</f>
        <v>看護職員</v>
      </c>
      <c r="J46" s="400"/>
      <c r="K46" s="400"/>
      <c r="L46" s="400"/>
      <c r="M46" s="400"/>
      <c r="N46" s="407"/>
      <c r="O46" s="399" t="str">
        <f>IF(VLOOKUP($AK$1,選択肢!$A$1:$J$32,O51,FALSE)=0,"-",VLOOKUP($AK$1,選択肢!$A$1:$J$32,O51,FALSE))</f>
        <v>理学療法士</v>
      </c>
      <c r="P46" s="400"/>
      <c r="Q46" s="400"/>
      <c r="R46" s="400"/>
      <c r="S46" s="400"/>
      <c r="T46" s="407"/>
      <c r="U46" s="399" t="str">
        <f>IF(VLOOKUP($AK$1,選択肢!$A$1:$J$32,U51,FALSE)=0,"-",VLOOKUP($AK$1,選択肢!$A$1:$J$32,U51,FALSE))</f>
        <v>作業療法士</v>
      </c>
      <c r="V46" s="400"/>
      <c r="W46" s="400"/>
      <c r="X46" s="400"/>
      <c r="Y46" s="400"/>
      <c r="Z46" s="407"/>
      <c r="AA46" s="399" t="str">
        <f>IF(VLOOKUP($AK$1,選択肢!$A$1:$J$32,AA51,FALSE)=0,"-",VLOOKUP($AK$1,選択肢!$A$1:$J$32,AA51,FALSE))</f>
        <v>言語聴覚士</v>
      </c>
      <c r="AB46" s="400"/>
      <c r="AC46" s="400"/>
      <c r="AD46" s="400"/>
      <c r="AE46" s="400"/>
      <c r="AF46" s="407"/>
      <c r="AG46" s="406" t="str">
        <f>IF(VLOOKUP($AK$1,選択肢!$A$1:$J$32,AG51,FALSE)=0,"-",VLOOKUP($AK$1,選択肢!$A$1:$J$32,AG51,FALSE))</f>
        <v>生活支援員</v>
      </c>
      <c r="AH46" s="406"/>
      <c r="AI46" s="406"/>
      <c r="AJ46" s="406"/>
      <c r="AK46" s="406"/>
      <c r="AL46" s="406" t="str">
        <f>IF(VLOOKUP($AK$1,選択肢!$A$1:$J$32,AL51,FALSE)=0,"-",VLOOKUP($AK$1,選択肢!$A$1:$J$32,AL51,FALSE))</f>
        <v>-</v>
      </c>
      <c r="AM46" s="406"/>
      <c r="AN46" s="62"/>
    </row>
    <row r="47" spans="1:43" ht="18" customHeight="1">
      <c r="A47" s="62"/>
      <c r="B47" s="67"/>
      <c r="C47" s="102" t="s">
        <v>56</v>
      </c>
      <c r="D47" s="102" t="s">
        <v>57</v>
      </c>
      <c r="E47" s="101" t="s">
        <v>56</v>
      </c>
      <c r="F47" s="405" t="s">
        <v>57</v>
      </c>
      <c r="G47" s="405"/>
      <c r="H47" s="405"/>
      <c r="I47" s="402" t="s">
        <v>56</v>
      </c>
      <c r="J47" s="403"/>
      <c r="K47" s="404"/>
      <c r="L47" s="402" t="s">
        <v>57</v>
      </c>
      <c r="M47" s="403"/>
      <c r="N47" s="404"/>
      <c r="O47" s="402" t="s">
        <v>56</v>
      </c>
      <c r="P47" s="403"/>
      <c r="Q47" s="404"/>
      <c r="R47" s="402" t="s">
        <v>57</v>
      </c>
      <c r="S47" s="403"/>
      <c r="T47" s="404"/>
      <c r="U47" s="402" t="s">
        <v>56</v>
      </c>
      <c r="V47" s="403"/>
      <c r="W47" s="404"/>
      <c r="X47" s="402" t="s">
        <v>57</v>
      </c>
      <c r="Y47" s="403"/>
      <c r="Z47" s="404"/>
      <c r="AA47" s="402" t="s">
        <v>56</v>
      </c>
      <c r="AB47" s="403"/>
      <c r="AC47" s="404"/>
      <c r="AD47" s="402" t="s">
        <v>57</v>
      </c>
      <c r="AE47" s="403"/>
      <c r="AF47" s="404"/>
      <c r="AG47" s="402" t="s">
        <v>56</v>
      </c>
      <c r="AH47" s="403"/>
      <c r="AI47" s="404"/>
      <c r="AJ47" s="402" t="s">
        <v>57</v>
      </c>
      <c r="AK47" s="404"/>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402">
        <f>COUNTIFS($B$11:$B$30,E$46,$C$11:$C$30,"B",$E$11:$E$30,"*")</f>
        <v>1</v>
      </c>
      <c r="G48" s="403"/>
      <c r="H48" s="404"/>
      <c r="I48" s="402">
        <f>COUNTIFS($B$11:$B$30,I$46,$C$11:$C$30,"A",$E$11:$E$30,"*")</f>
        <v>0</v>
      </c>
      <c r="J48" s="403"/>
      <c r="K48" s="404"/>
      <c r="L48" s="402">
        <f>COUNTIFS($B$11:$B$30,I$46,$C$11:$C$30,"B",$E$11:$E$30,"*")</f>
        <v>0</v>
      </c>
      <c r="M48" s="403"/>
      <c r="N48" s="404"/>
      <c r="O48" s="402">
        <f>COUNTIFS($B$11:$B$30,O$46,$C$11:$C$30,"A",$E$11:$E$30,"*")</f>
        <v>0</v>
      </c>
      <c r="P48" s="403"/>
      <c r="Q48" s="404"/>
      <c r="R48" s="402">
        <f>COUNTIFS($B$11:$B$30,O$46,$C$11:$C$30,"B",$E$11:$E$30,"*")</f>
        <v>0</v>
      </c>
      <c r="S48" s="403"/>
      <c r="T48" s="404"/>
      <c r="U48" s="402">
        <f>COUNTIFS($B$11:$B$30,U$46,$C$11:$C$30,"A",$E$11:$E$30,"*")</f>
        <v>0</v>
      </c>
      <c r="V48" s="403"/>
      <c r="W48" s="404"/>
      <c r="X48" s="402">
        <f>COUNTIFS($B$11:$B$30,U$46,$C$11:$C$30,"B",$E$11:$E$30,"*")</f>
        <v>0</v>
      </c>
      <c r="Y48" s="403"/>
      <c r="Z48" s="404"/>
      <c r="AA48" s="402">
        <f>COUNTIFS($B$11:$B$30,AA$46,$C$11:$C$30,"A",$E$11:$E$30,"*")</f>
        <v>0</v>
      </c>
      <c r="AB48" s="403"/>
      <c r="AC48" s="404"/>
      <c r="AD48" s="402">
        <f>COUNTIFS($B$11:$B$30,AA$46,$C$11:$C$30,"B",$E$11:$E$30,"*")</f>
        <v>0</v>
      </c>
      <c r="AE48" s="403"/>
      <c r="AF48" s="404"/>
      <c r="AG48" s="402">
        <f>COUNTIFS($B$11:$B$30,AG$46,$C$11:$C$30,"A",$E$11:$E$30,"*")</f>
        <v>0</v>
      </c>
      <c r="AH48" s="403"/>
      <c r="AI48" s="404"/>
      <c r="AJ48" s="402">
        <f>COUNTIFS($B$11:$B$30,AG$46,$C$11:$C$30,"B",$E$11:$E$30,"*")</f>
        <v>0</v>
      </c>
      <c r="AK48" s="404"/>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1</v>
      </c>
      <c r="F49" s="402">
        <f>COUNTIFS($B$11:$B$30,E$46,$C$11:$C$30,"D",$E$11:$E$30,"*")</f>
        <v>0</v>
      </c>
      <c r="G49" s="403"/>
      <c r="H49" s="404"/>
      <c r="I49" s="402">
        <f>COUNTIFS($B$11:$B$30,I$46,$C$11:$C$30,"C",$E$11:$E$30,"*")</f>
        <v>0</v>
      </c>
      <c r="J49" s="403"/>
      <c r="K49" s="404"/>
      <c r="L49" s="402">
        <f>COUNTIFS($B$11:$B$30,I$46,$C$11:$C$30,"D",$E$11:$E$30,"*")</f>
        <v>1</v>
      </c>
      <c r="M49" s="403"/>
      <c r="N49" s="404"/>
      <c r="O49" s="402">
        <f>COUNTIFS($B$11:$B$30,O$46,$C$11:$C$30,"C",$E$11:$E$30,"*")</f>
        <v>0</v>
      </c>
      <c r="P49" s="403"/>
      <c r="Q49" s="404"/>
      <c r="R49" s="402">
        <f>COUNTIFS($B$11:$B$30,O$46,$C$11:$C$30,"D",$E$11:$E$30,"*")</f>
        <v>0</v>
      </c>
      <c r="S49" s="403"/>
      <c r="T49" s="404"/>
      <c r="U49" s="402">
        <f>COUNTIFS($B$11:$B$30,U$46,$C$11:$C$30,"C",$E$11:$E$30,"*")</f>
        <v>0</v>
      </c>
      <c r="V49" s="403"/>
      <c r="W49" s="404"/>
      <c r="X49" s="402">
        <f>COUNTIFS($B$11:$B$30,U$46,$C$11:$C$30,"D",$E$11:$E$30,"*")</f>
        <v>0</v>
      </c>
      <c r="Y49" s="403"/>
      <c r="Z49" s="404"/>
      <c r="AA49" s="402">
        <f>COUNTIFS($B$11:$B$30,AA$46,$C$11:$C$30,"C",$E$11:$E$30,"*")</f>
        <v>0</v>
      </c>
      <c r="AB49" s="403"/>
      <c r="AC49" s="404"/>
      <c r="AD49" s="402">
        <f>COUNTIFS($B$11:$B$30,AA$46,$C$11:$C$30,"D",$E$11:$E$30,"*")</f>
        <v>0</v>
      </c>
      <c r="AE49" s="403"/>
      <c r="AF49" s="404"/>
      <c r="AG49" s="402">
        <f>COUNTIFS($B$11:$B$30,AG$46,$C$11:$C$30,"C",$E$11:$E$30,"*")</f>
        <v>0</v>
      </c>
      <c r="AH49" s="403"/>
      <c r="AI49" s="404"/>
      <c r="AJ49" s="402">
        <f>COUNTIFS($B$11:$B$30,AG$46,$C$11:$C$30,"D",$E$11:$E$30,"*")</f>
        <v>0</v>
      </c>
      <c r="AK49" s="404"/>
      <c r="AL49" s="101">
        <f>COUNTIFS($B$11:$B$30,AL$46,$C$11:$C$30,"C",$E$11:$E$30,"*")</f>
        <v>0</v>
      </c>
      <c r="AM49" s="101">
        <f>COUNTIFS($B$11:$B$30,AL$46,$C$11:$C$30,"D",$E$11:$E$30,"*")</f>
        <v>0</v>
      </c>
      <c r="AN49" s="62"/>
    </row>
    <row r="50" spans="1:40" ht="24.95" customHeight="1">
      <c r="A50" s="62"/>
      <c r="B50" s="82" t="s">
        <v>196</v>
      </c>
      <c r="C50" s="399">
        <f>IF($AK$3="４週",SUMIFS($AK$11:$AK$30,$B$11:$B$30,C46)/4/$AH$5,IF($AK$3="歴月",SUMIFS($AK$11:$AK$30,$B$11:$B$30,C46)/$AL$5,"記載する期間を選択してください"))</f>
        <v>0</v>
      </c>
      <c r="D50" s="407"/>
      <c r="E50" s="399">
        <f>IF($AK$3="４週",SUMIFS($AK$11:$AK$30,$B$11:$B$30,E46)/4/$AH$5,IF($AK$3="歴月",SUMIFS($AK$11:$AK$30,$B$11:$B$30,E46)/$AL$5,"記載する期間を選択してください"))</f>
        <v>0</v>
      </c>
      <c r="F50" s="400"/>
      <c r="G50" s="400"/>
      <c r="H50" s="407"/>
      <c r="I50" s="399">
        <f>IF($AK$3="４週",SUMIFS($AK$11:$AK$30,$B$11:$B$30,I46)/4/$AH$5,IF($AK$3="歴月",SUMIFS($AK$11:$AK$30,$B$11:$B$30,I46)/$AL$5,"記載する期間を選択してください"))</f>
        <v>0</v>
      </c>
      <c r="J50" s="400"/>
      <c r="K50" s="400"/>
      <c r="L50" s="400"/>
      <c r="M50" s="400"/>
      <c r="N50" s="407"/>
      <c r="O50" s="399">
        <f>IF($AK$3="４週",SUMIFS($AK$11:$AK$30,$B$11:$B$30,O46)/4/$AH$5,IF($AK$3="歴月",SUMIFS($AK$11:$AK$30,$B$11:$B$30,O46)/$AL$5,"記載する期間を選択してください"))</f>
        <v>0</v>
      </c>
      <c r="P50" s="400"/>
      <c r="Q50" s="400"/>
      <c r="R50" s="400"/>
      <c r="S50" s="400"/>
      <c r="T50" s="407"/>
      <c r="U50" s="399">
        <f>IF($AK$3="４週",SUMIFS($AK$11:$AK$30,$B$11:$B$30,U46)/4/$AH$5,IF($AK$3="歴月",SUMIFS($AK$11:$AK$30,$B$11:$B$30,U46)/$AL$5,"記載する期間を選択してください"))</f>
        <v>0</v>
      </c>
      <c r="V50" s="400"/>
      <c r="W50" s="400"/>
      <c r="X50" s="400"/>
      <c r="Y50" s="400"/>
      <c r="Z50" s="407"/>
      <c r="AA50" s="399">
        <f>IF($AK$3="４週",SUMIFS($AK$11:$AK$30,$B$11:$B$30,AA46)/4/$AH$5,IF($AK$3="歴月",SUMIFS($AK$11:$AK$30,$B$11:$B$30,AA46)/$AL$5,"記載する期間を選択してください"))</f>
        <v>0</v>
      </c>
      <c r="AB50" s="400"/>
      <c r="AC50" s="400"/>
      <c r="AD50" s="400"/>
      <c r="AE50" s="400"/>
      <c r="AF50" s="407"/>
      <c r="AG50" s="399">
        <f>IF($AK$3="４週",SUMIFS($AK$11:$AK$30,$B$11:$B$30,AG46)/4/$AH$5,IF($AK$3="歴月",SUMIFS($AK$11:$AK$30,$B$11:$B$30,AG46)/$AL$5,"記載する期間を選択してください"))</f>
        <v>0</v>
      </c>
      <c r="AH50" s="400"/>
      <c r="AI50" s="400"/>
      <c r="AJ50" s="400"/>
      <c r="AK50" s="407"/>
      <c r="AL50" s="399">
        <f>IF($AK$3="４週",SUMIFS($AK$11:$AK$30,$B$11:$B$30,AL46)/4/$AH$5,IF($AK$3="歴月",SUMIFS($AK$11:$AK$30,$B$11:$B$30,AL46)/$AL$5,"記載する期間を選択してください"))</f>
        <v>0</v>
      </c>
      <c r="AM50" s="407"/>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353" t="s">
        <v>173</v>
      </c>
      <c r="D59" s="353"/>
      <c r="E59" s="353"/>
      <c r="F59" s="60"/>
      <c r="G59" s="60"/>
    </row>
    <row r="60" spans="1:40" ht="15" customHeight="1">
      <c r="A60" s="60"/>
      <c r="B60" s="97" t="s">
        <v>186</v>
      </c>
      <c r="C60" s="366" t="s">
        <v>174</v>
      </c>
      <c r="D60" s="366"/>
      <c r="E60" s="366"/>
      <c r="F60" s="60"/>
      <c r="G60" s="60"/>
    </row>
    <row r="61" spans="1:40" ht="15" customHeight="1">
      <c r="A61" s="60"/>
      <c r="B61" s="97" t="s">
        <v>187</v>
      </c>
      <c r="C61" s="366" t="s">
        <v>175</v>
      </c>
      <c r="D61" s="366"/>
      <c r="E61" s="366"/>
      <c r="F61" s="60"/>
      <c r="G61" s="60"/>
    </row>
    <row r="62" spans="1:40" ht="15" customHeight="1">
      <c r="A62" s="60"/>
      <c r="B62" s="97" t="s">
        <v>188</v>
      </c>
      <c r="C62" s="366" t="s">
        <v>176</v>
      </c>
      <c r="D62" s="366"/>
      <c r="E62" s="366"/>
      <c r="F62" s="60"/>
      <c r="G62" s="60"/>
    </row>
    <row r="63" spans="1:40" ht="15" customHeight="1">
      <c r="A63" s="60"/>
      <c r="B63" s="97" t="s">
        <v>189</v>
      </c>
      <c r="C63" s="366" t="s">
        <v>177</v>
      </c>
      <c r="D63" s="366"/>
      <c r="E63" s="366"/>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48" t="s">
        <v>201</v>
      </c>
      <c r="AL1" s="348"/>
      <c r="AM1" s="348"/>
      <c r="AN1" s="348"/>
    </row>
    <row r="2" spans="1:40" ht="18" customHeight="1">
      <c r="A2" s="62"/>
      <c r="B2" s="63"/>
      <c r="C2" s="63"/>
      <c r="D2" s="63"/>
      <c r="E2" s="63"/>
      <c r="F2" s="63"/>
      <c r="G2" s="63"/>
      <c r="H2" s="63"/>
      <c r="I2" s="63"/>
      <c r="J2" s="63"/>
      <c r="K2" s="63"/>
      <c r="L2" s="63"/>
      <c r="M2" s="355">
        <v>2024</v>
      </c>
      <c r="N2" s="355"/>
      <c r="O2" s="355"/>
      <c r="P2" s="355"/>
      <c r="Q2" s="354" t="s">
        <v>150</v>
      </c>
      <c r="R2" s="354"/>
      <c r="S2" s="355">
        <v>5</v>
      </c>
      <c r="T2" s="355"/>
      <c r="U2" s="354" t="s">
        <v>151</v>
      </c>
      <c r="V2" s="354"/>
      <c r="W2" s="63"/>
      <c r="X2" s="63"/>
      <c r="Y2" s="63"/>
      <c r="Z2" s="62"/>
      <c r="AA2" s="62"/>
      <c r="AC2" s="81"/>
      <c r="AD2" s="63"/>
      <c r="AE2" s="63"/>
      <c r="AF2" s="63"/>
      <c r="AG2" s="63"/>
      <c r="AH2" s="63"/>
      <c r="AI2" s="81" t="s">
        <v>156</v>
      </c>
      <c r="AJ2" s="81"/>
      <c r="AK2" s="349"/>
      <c r="AL2" s="349"/>
      <c r="AM2" s="349"/>
      <c r="AN2" s="34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50" t="s">
        <v>232</v>
      </c>
      <c r="AL3" s="350"/>
      <c r="AM3" s="350"/>
      <c r="AN3" s="35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50"/>
      <c r="AL4" s="350"/>
      <c r="AM4" s="350"/>
      <c r="AN4" s="35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87">
        <v>160</v>
      </c>
      <c r="AI5" s="387"/>
      <c r="AJ5" s="38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61" t="s">
        <v>153</v>
      </c>
      <c r="B7" s="388" t="s">
        <v>162</v>
      </c>
      <c r="C7" s="358" t="s">
        <v>163</v>
      </c>
      <c r="D7" s="353" t="s">
        <v>164</v>
      </c>
      <c r="E7" s="362" t="s">
        <v>165</v>
      </c>
      <c r="F7" s="357" t="s">
        <v>192</v>
      </c>
      <c r="G7" s="357"/>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1" t="s">
        <v>193</v>
      </c>
      <c r="AL7" s="352" t="s">
        <v>194</v>
      </c>
      <c r="AM7" s="347" t="s">
        <v>195</v>
      </c>
      <c r="AN7" s="347"/>
    </row>
    <row r="8" spans="1:40" ht="15" customHeight="1">
      <c r="A8" s="361"/>
      <c r="B8" s="389"/>
      <c r="C8" s="359"/>
      <c r="D8" s="353"/>
      <c r="E8" s="362"/>
      <c r="F8" s="353" t="s">
        <v>104</v>
      </c>
      <c r="G8" s="353"/>
      <c r="H8" s="353"/>
      <c r="I8" s="353"/>
      <c r="J8" s="353"/>
      <c r="K8" s="353"/>
      <c r="L8" s="353"/>
      <c r="M8" s="353" t="s">
        <v>105</v>
      </c>
      <c r="N8" s="353"/>
      <c r="O8" s="353"/>
      <c r="P8" s="353"/>
      <c r="Q8" s="353"/>
      <c r="R8" s="353"/>
      <c r="S8" s="353"/>
      <c r="T8" s="353" t="s">
        <v>106</v>
      </c>
      <c r="U8" s="353"/>
      <c r="V8" s="353"/>
      <c r="W8" s="353"/>
      <c r="X8" s="353"/>
      <c r="Y8" s="353"/>
      <c r="Z8" s="353"/>
      <c r="AA8" s="353" t="s">
        <v>107</v>
      </c>
      <c r="AB8" s="353"/>
      <c r="AC8" s="353"/>
      <c r="AD8" s="353"/>
      <c r="AE8" s="353"/>
      <c r="AF8" s="353"/>
      <c r="AG8" s="353"/>
      <c r="AH8" s="353" t="s">
        <v>110</v>
      </c>
      <c r="AI8" s="353"/>
      <c r="AJ8" s="353"/>
      <c r="AK8" s="351"/>
      <c r="AL8" s="352"/>
      <c r="AM8" s="347"/>
      <c r="AN8" s="347"/>
    </row>
    <row r="9" spans="1:40" ht="15" customHeight="1">
      <c r="A9" s="361"/>
      <c r="B9" s="390" t="s">
        <v>329</v>
      </c>
      <c r="C9" s="359"/>
      <c r="D9" s="353"/>
      <c r="E9" s="36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51"/>
      <c r="AL9" s="352"/>
      <c r="AM9" s="347"/>
      <c r="AN9" s="347"/>
    </row>
    <row r="10" spans="1:40" ht="15" customHeight="1">
      <c r="A10" s="361"/>
      <c r="B10" s="391"/>
      <c r="C10" s="360"/>
      <c r="D10" s="353"/>
      <c r="E10" s="36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51"/>
      <c r="AL10" s="352"/>
      <c r="AM10" s="347"/>
      <c r="AN10" s="34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65"/>
      <c r="AN11" s="36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65"/>
      <c r="AN12" s="365"/>
    </row>
    <row r="13" spans="1:40" ht="18" customHeight="1">
      <c r="A13" s="74">
        <v>3</v>
      </c>
      <c r="B13" s="103" t="s">
        <v>121</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65"/>
      <c r="AN13" s="365"/>
    </row>
    <row r="14" spans="1:40" ht="18" customHeight="1">
      <c r="A14" s="74">
        <v>4</v>
      </c>
      <c r="B14" s="103" t="s">
        <v>118</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65"/>
      <c r="AN14" s="36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65"/>
      <c r="AN15" s="36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65"/>
      <c r="AN16" s="36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65"/>
      <c r="AN17" s="36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65"/>
      <c r="AN18" s="36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65"/>
      <c r="AN19" s="36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65"/>
      <c r="AN20" s="36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65"/>
      <c r="AN21" s="36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65"/>
      <c r="AN22" s="36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65"/>
      <c r="AN23" s="36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65"/>
      <c r="AN24" s="36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65"/>
      <c r="AN25" s="36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65"/>
      <c r="AN26" s="36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65"/>
      <c r="AN27" s="36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65"/>
      <c r="AN28" s="36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65"/>
      <c r="AN29" s="36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65"/>
      <c r="AN30" s="365"/>
    </row>
    <row r="31" spans="1:40" ht="18" customHeight="1">
      <c r="A31" s="362" t="s">
        <v>94</v>
      </c>
      <c r="B31" s="363"/>
      <c r="C31" s="363"/>
      <c r="D31" s="363"/>
      <c r="E31" s="36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61"/>
      <c r="AN31" s="361"/>
    </row>
    <row r="32" spans="1:40" ht="18" customHeight="1">
      <c r="A32" s="363" t="s">
        <v>96</v>
      </c>
      <c r="B32" s="363"/>
      <c r="C32" s="363"/>
      <c r="D32" s="363"/>
      <c r="E32" s="36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61"/>
      <c r="AN32" s="361"/>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353"/>
      <c r="B37" s="353"/>
      <c r="C37" s="353"/>
      <c r="D37" s="98">
        <v>4</v>
      </c>
      <c r="E37" s="98">
        <v>5</v>
      </c>
      <c r="F37" s="424">
        <v>6</v>
      </c>
      <c r="G37" s="424"/>
      <c r="H37" s="424"/>
      <c r="I37" s="424">
        <v>7</v>
      </c>
      <c r="J37" s="424"/>
      <c r="K37" s="424"/>
      <c r="L37" s="424">
        <v>8</v>
      </c>
      <c r="M37" s="424"/>
      <c r="N37" s="424"/>
      <c r="O37" s="424">
        <v>9</v>
      </c>
      <c r="P37" s="424"/>
      <c r="Q37" s="424"/>
      <c r="R37" s="424">
        <v>10</v>
      </c>
      <c r="S37" s="424"/>
      <c r="T37" s="424"/>
      <c r="U37" s="424">
        <v>11</v>
      </c>
      <c r="V37" s="424"/>
      <c r="W37" s="424"/>
      <c r="X37" s="424">
        <v>12</v>
      </c>
      <c r="Y37" s="424"/>
      <c r="Z37" s="424"/>
      <c r="AA37" s="424">
        <v>1</v>
      </c>
      <c r="AB37" s="424"/>
      <c r="AC37" s="424"/>
      <c r="AD37" s="424">
        <v>2</v>
      </c>
      <c r="AE37" s="424"/>
      <c r="AF37" s="424"/>
      <c r="AG37" s="424">
        <v>3</v>
      </c>
      <c r="AH37" s="424"/>
      <c r="AI37" s="424"/>
      <c r="AJ37" s="353" t="s">
        <v>154</v>
      </c>
      <c r="AK37" s="353"/>
      <c r="AL37" s="82" t="s">
        <v>207</v>
      </c>
      <c r="AM37"/>
      <c r="AN37"/>
      <c r="AO37"/>
      <c r="AP37"/>
      <c r="AQ37"/>
    </row>
    <row r="38" spans="1:43" ht="24.95" customHeight="1">
      <c r="A38" s="422" t="s">
        <v>210</v>
      </c>
      <c r="B38" s="422"/>
      <c r="C38" s="422"/>
      <c r="D38" s="72">
        <f>SUM(D39:D40)</f>
        <v>1540</v>
      </c>
      <c r="E38" s="72">
        <f>SUM(E39:E40)</f>
        <v>1441</v>
      </c>
      <c r="F38" s="418">
        <f>SUM(F39:H40)</f>
        <v>1540</v>
      </c>
      <c r="G38" s="418"/>
      <c r="H38" s="418"/>
      <c r="I38" s="418">
        <f>SUM(I39:K40)</f>
        <v>1617</v>
      </c>
      <c r="J38" s="418"/>
      <c r="K38" s="418"/>
      <c r="L38" s="418">
        <f>SUM(L39:N40)</f>
        <v>1617</v>
      </c>
      <c r="M38" s="418"/>
      <c r="N38" s="418"/>
      <c r="O38" s="418">
        <f>SUM(O39:Q40)</f>
        <v>1463</v>
      </c>
      <c r="P38" s="418"/>
      <c r="Q38" s="418"/>
      <c r="R38" s="418">
        <f>SUM(R39:T40)</f>
        <v>1540</v>
      </c>
      <c r="S38" s="418"/>
      <c r="T38" s="418"/>
      <c r="U38" s="418">
        <f>SUM(U39:W40)</f>
        <v>1540</v>
      </c>
      <c r="V38" s="418"/>
      <c r="W38" s="418"/>
      <c r="X38" s="418">
        <f>SUM(X39:Z40)</f>
        <v>1463</v>
      </c>
      <c r="Y38" s="418"/>
      <c r="Z38" s="418"/>
      <c r="AA38" s="418">
        <f>SUM(AA39:AC40)</f>
        <v>1463</v>
      </c>
      <c r="AB38" s="418"/>
      <c r="AC38" s="418"/>
      <c r="AD38" s="418">
        <f>SUM(AD39:AF40)</f>
        <v>1463</v>
      </c>
      <c r="AE38" s="418"/>
      <c r="AF38" s="418"/>
      <c r="AG38" s="418">
        <f>SUM(AG39:AI40)</f>
        <v>1540</v>
      </c>
      <c r="AH38" s="418"/>
      <c r="AI38" s="418"/>
      <c r="AJ38" s="366">
        <f>SUM(D38:AI38)</f>
        <v>18227</v>
      </c>
      <c r="AK38" s="366"/>
      <c r="AL38" s="108">
        <f>ROUNDUP(AJ38/AJ41,1)</f>
        <v>77</v>
      </c>
      <c r="AM38"/>
      <c r="AN38"/>
      <c r="AO38"/>
      <c r="AP38"/>
      <c r="AQ38"/>
    </row>
    <row r="39" spans="1:43" ht="24.95" customHeight="1">
      <c r="A39" s="430" t="s">
        <v>220</v>
      </c>
      <c r="B39" s="430"/>
      <c r="C39" s="430"/>
      <c r="D39" s="69">
        <v>1400</v>
      </c>
      <c r="E39" s="69">
        <v>1310</v>
      </c>
      <c r="F39" s="423">
        <v>1400</v>
      </c>
      <c r="G39" s="423"/>
      <c r="H39" s="423"/>
      <c r="I39" s="423">
        <v>1470</v>
      </c>
      <c r="J39" s="423"/>
      <c r="K39" s="423"/>
      <c r="L39" s="423">
        <v>1470</v>
      </c>
      <c r="M39" s="423"/>
      <c r="N39" s="423"/>
      <c r="O39" s="423">
        <v>1330</v>
      </c>
      <c r="P39" s="423"/>
      <c r="Q39" s="423"/>
      <c r="R39" s="423">
        <v>1400</v>
      </c>
      <c r="S39" s="423"/>
      <c r="T39" s="423"/>
      <c r="U39" s="423">
        <v>1400</v>
      </c>
      <c r="V39" s="423"/>
      <c r="W39" s="423"/>
      <c r="X39" s="423">
        <v>1330</v>
      </c>
      <c r="Y39" s="423"/>
      <c r="Z39" s="423"/>
      <c r="AA39" s="423">
        <v>1330</v>
      </c>
      <c r="AB39" s="423"/>
      <c r="AC39" s="423"/>
      <c r="AD39" s="423">
        <v>1330</v>
      </c>
      <c r="AE39" s="423"/>
      <c r="AF39" s="423"/>
      <c r="AG39" s="423">
        <v>1400</v>
      </c>
      <c r="AH39" s="423"/>
      <c r="AI39" s="423"/>
      <c r="AJ39" s="366">
        <f>SUM(D39:AI39)</f>
        <v>16570</v>
      </c>
      <c r="AK39" s="366"/>
      <c r="AL39" s="108">
        <f>ROUNDUP(AJ39/AJ41,1)</f>
        <v>70</v>
      </c>
      <c r="AM39"/>
      <c r="AN39"/>
      <c r="AO39"/>
      <c r="AP39"/>
      <c r="AQ39"/>
    </row>
    <row r="40" spans="1:43" ht="24.95" customHeight="1">
      <c r="A40" s="430" t="s">
        <v>219</v>
      </c>
      <c r="B40" s="430"/>
      <c r="C40" s="430"/>
      <c r="D40" s="69">
        <v>140</v>
      </c>
      <c r="E40" s="69">
        <v>131</v>
      </c>
      <c r="F40" s="423">
        <v>140</v>
      </c>
      <c r="G40" s="423"/>
      <c r="H40" s="423"/>
      <c r="I40" s="423">
        <v>147</v>
      </c>
      <c r="J40" s="423"/>
      <c r="K40" s="423"/>
      <c r="L40" s="423">
        <v>147</v>
      </c>
      <c r="M40" s="423"/>
      <c r="N40" s="423"/>
      <c r="O40" s="423">
        <v>133</v>
      </c>
      <c r="P40" s="423"/>
      <c r="Q40" s="423"/>
      <c r="R40" s="423">
        <v>140</v>
      </c>
      <c r="S40" s="423"/>
      <c r="T40" s="423"/>
      <c r="U40" s="423">
        <v>140</v>
      </c>
      <c r="V40" s="423"/>
      <c r="W40" s="423"/>
      <c r="X40" s="423">
        <v>133</v>
      </c>
      <c r="Y40" s="423"/>
      <c r="Z40" s="423"/>
      <c r="AA40" s="423">
        <v>133</v>
      </c>
      <c r="AB40" s="423"/>
      <c r="AC40" s="423"/>
      <c r="AD40" s="423">
        <v>133</v>
      </c>
      <c r="AE40" s="423"/>
      <c r="AF40" s="423"/>
      <c r="AG40" s="423">
        <v>140</v>
      </c>
      <c r="AH40" s="423"/>
      <c r="AI40" s="423"/>
      <c r="AJ40" s="366">
        <f>SUM(D40:AI40)</f>
        <v>1657</v>
      </c>
      <c r="AK40" s="366"/>
      <c r="AL40" s="108">
        <f>ROUNDUP(AJ40/AJ41,1)</f>
        <v>7</v>
      </c>
      <c r="AM40"/>
      <c r="AN40"/>
      <c r="AO40"/>
      <c r="AP40"/>
      <c r="AQ40"/>
    </row>
    <row r="41" spans="1:43" ht="24.95" customHeight="1">
      <c r="A41" s="422" t="s">
        <v>204</v>
      </c>
      <c r="B41" s="422"/>
      <c r="C41" s="422"/>
      <c r="D41" s="69">
        <v>20</v>
      </c>
      <c r="E41" s="69">
        <v>19</v>
      </c>
      <c r="F41" s="423">
        <v>20</v>
      </c>
      <c r="G41" s="423"/>
      <c r="H41" s="423"/>
      <c r="I41" s="423">
        <v>21</v>
      </c>
      <c r="J41" s="423"/>
      <c r="K41" s="423"/>
      <c r="L41" s="423">
        <v>21</v>
      </c>
      <c r="M41" s="423"/>
      <c r="N41" s="423"/>
      <c r="O41" s="423">
        <v>19</v>
      </c>
      <c r="P41" s="423"/>
      <c r="Q41" s="423"/>
      <c r="R41" s="423">
        <v>20</v>
      </c>
      <c r="S41" s="423"/>
      <c r="T41" s="423"/>
      <c r="U41" s="423">
        <v>20</v>
      </c>
      <c r="V41" s="423"/>
      <c r="W41" s="423"/>
      <c r="X41" s="423">
        <v>19</v>
      </c>
      <c r="Y41" s="423"/>
      <c r="Z41" s="423"/>
      <c r="AA41" s="423">
        <v>19</v>
      </c>
      <c r="AB41" s="423"/>
      <c r="AC41" s="423"/>
      <c r="AD41" s="423">
        <v>19</v>
      </c>
      <c r="AE41" s="423"/>
      <c r="AF41" s="423"/>
      <c r="AG41" s="423">
        <v>20</v>
      </c>
      <c r="AH41" s="423"/>
      <c r="AI41" s="423"/>
      <c r="AJ41" s="366">
        <f>+SUM(D41:AI41)</f>
        <v>237</v>
      </c>
      <c r="AK41" s="366"/>
      <c r="AL41" s="10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205</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353" t="s">
        <v>197</v>
      </c>
      <c r="B44" s="353"/>
      <c r="C44" s="353" t="s">
        <v>115</v>
      </c>
      <c r="D44" s="353"/>
      <c r="E44" s="352" t="s">
        <v>118</v>
      </c>
      <c r="F44" s="352"/>
      <c r="G44" s="352"/>
      <c r="H44" s="352"/>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352" t="s">
        <v>208</v>
      </c>
      <c r="B45" s="352"/>
      <c r="C45" s="418">
        <f>ROUNDDOWN(IF(AL38&lt;=60,1,1+ROUNDUP((AL38-60)/40,0)),1)</f>
        <v>2</v>
      </c>
      <c r="D45" s="418"/>
      <c r="E45" s="418">
        <f>ROUNDDOWN(AL39/6+AL40/10,1)</f>
        <v>12.3</v>
      </c>
      <c r="F45" s="418"/>
      <c r="G45" s="418"/>
      <c r="H45" s="418"/>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341</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399" t="str">
        <f>IF(VLOOKUP($AK$1,選択肢!$A$1:$J$32,C53,FALSE)=0,"-",VLOOKUP($AK$1,選択肢!$A$1:$J$32,C53,FALSE))</f>
        <v>管理者</v>
      </c>
      <c r="D48" s="400"/>
      <c r="E48" s="406" t="str">
        <f>IF(VLOOKUP($AK$1,選択肢!$A$1:$J$32,E53,FALSE)=0,"-",VLOOKUP($AK$1,選択肢!$A$1:$J$32,E53,FALSE))</f>
        <v>サービス管理責任者</v>
      </c>
      <c r="F48" s="406"/>
      <c r="G48" s="406"/>
      <c r="H48" s="406"/>
      <c r="I48" s="399" t="str">
        <f>IF(VLOOKUP($AK$1,選択肢!$A$1:$J$32,I53,FALSE)=0,"-",VLOOKUP($AK$1,選択肢!$A$1:$J$32,I53,FALSE))</f>
        <v>地域移行支援員</v>
      </c>
      <c r="J48" s="400"/>
      <c r="K48" s="400"/>
      <c r="L48" s="400"/>
      <c r="M48" s="400"/>
      <c r="N48" s="407"/>
      <c r="O48" s="399" t="str">
        <f>IF(VLOOKUP($AK$1,選択肢!$A$1:$J$32,O53,FALSE)=0,"-",VLOOKUP($AK$1,選択肢!$A$1:$J$32,O53,FALSE))</f>
        <v>生活支援員</v>
      </c>
      <c r="P48" s="400"/>
      <c r="Q48" s="400"/>
      <c r="R48" s="400"/>
      <c r="S48" s="400"/>
      <c r="T48" s="407"/>
      <c r="U48" s="399" t="str">
        <f>IF(VLOOKUP($AK$1,選択肢!$A$1:$J$32,U53,FALSE)=0,"-",VLOOKUP($AK$1,選択肢!$A$1:$J$32,U53,FALSE))</f>
        <v>-</v>
      </c>
      <c r="V48" s="400"/>
      <c r="W48" s="400"/>
      <c r="X48" s="400"/>
      <c r="Y48" s="400"/>
      <c r="Z48" s="407"/>
      <c r="AA48" s="399" t="str">
        <f>IF(VLOOKUP($AK$1,選択肢!$A$1:$J$32,AA53,FALSE)=0,"-",VLOOKUP($AK$1,選択肢!$A$1:$J$32,AA53,FALSE))</f>
        <v>-</v>
      </c>
      <c r="AB48" s="400"/>
      <c r="AC48" s="400"/>
      <c r="AD48" s="400"/>
      <c r="AE48" s="400"/>
      <c r="AF48" s="407"/>
      <c r="AG48" s="406" t="str">
        <f>IF(VLOOKUP($AK$1,選択肢!$A$1:$J$32,AG53,FALSE)=0,"-",VLOOKUP($AK$1,選択肢!$A$1:$J$32,AG53,FALSE))</f>
        <v>-</v>
      </c>
      <c r="AH48" s="406"/>
      <c r="AI48" s="406"/>
      <c r="AJ48" s="406"/>
      <c r="AK48" s="406"/>
      <c r="AL48" s="406" t="str">
        <f>IF(VLOOKUP($AK$1,選択肢!$A$1:$J$32,AL53,FALSE)=0,"-",VLOOKUP($AK$1,選択肢!$A$1:$J$32,AL53,FALSE))</f>
        <v>-</v>
      </c>
      <c r="AM48" s="406"/>
      <c r="AN48" s="62"/>
    </row>
    <row r="49" spans="1:40" ht="18" customHeight="1">
      <c r="A49" s="62"/>
      <c r="B49" s="67"/>
      <c r="C49" s="102" t="s">
        <v>56</v>
      </c>
      <c r="D49" s="102" t="s">
        <v>57</v>
      </c>
      <c r="E49" s="101" t="s">
        <v>56</v>
      </c>
      <c r="F49" s="405" t="s">
        <v>57</v>
      </c>
      <c r="G49" s="405"/>
      <c r="H49" s="405"/>
      <c r="I49" s="402" t="s">
        <v>56</v>
      </c>
      <c r="J49" s="403"/>
      <c r="K49" s="404"/>
      <c r="L49" s="402" t="s">
        <v>57</v>
      </c>
      <c r="M49" s="403"/>
      <c r="N49" s="404"/>
      <c r="O49" s="402" t="s">
        <v>56</v>
      </c>
      <c r="P49" s="403"/>
      <c r="Q49" s="404"/>
      <c r="R49" s="402" t="s">
        <v>57</v>
      </c>
      <c r="S49" s="403"/>
      <c r="T49" s="404"/>
      <c r="U49" s="402" t="s">
        <v>56</v>
      </c>
      <c r="V49" s="403"/>
      <c r="W49" s="404"/>
      <c r="X49" s="402" t="s">
        <v>57</v>
      </c>
      <c r="Y49" s="403"/>
      <c r="Z49" s="404"/>
      <c r="AA49" s="402" t="s">
        <v>56</v>
      </c>
      <c r="AB49" s="403"/>
      <c r="AC49" s="404"/>
      <c r="AD49" s="402" t="s">
        <v>57</v>
      </c>
      <c r="AE49" s="403"/>
      <c r="AF49" s="404"/>
      <c r="AG49" s="402" t="s">
        <v>56</v>
      </c>
      <c r="AH49" s="403"/>
      <c r="AI49" s="404"/>
      <c r="AJ49" s="402" t="s">
        <v>57</v>
      </c>
      <c r="AK49" s="404"/>
      <c r="AL49" s="101" t="s">
        <v>19</v>
      </c>
      <c r="AM49" s="101" t="s">
        <v>18</v>
      </c>
      <c r="AN49" s="62"/>
    </row>
    <row r="50" spans="1:40" ht="18" customHeight="1">
      <c r="A50" s="62"/>
      <c r="B50" s="75" t="s">
        <v>108</v>
      </c>
      <c r="C50" s="101">
        <f>COUNTIFS($B$11:$B$30,C$48,$C$11:$C$30,"A",$E$11:$E$30,"*")</f>
        <v>1</v>
      </c>
      <c r="D50" s="101">
        <f>COUNTIFS($B$11:$B$30,C$48,$C$11:$C$30,"B",$E$11:$E$30,"*")</f>
        <v>0</v>
      </c>
      <c r="E50" s="101">
        <f>COUNTIFS($B$11:$B$30,E$48,$C$11:$C$30,"A",$E$11:$E$30,"*")</f>
        <v>0</v>
      </c>
      <c r="F50" s="402">
        <f>COUNTIFS($B$11:$B$30,E$48,$C$11:$C$30,"B",$E$11:$E$30,"*")</f>
        <v>1</v>
      </c>
      <c r="G50" s="403"/>
      <c r="H50" s="404"/>
      <c r="I50" s="402">
        <f>COUNTIFS($B$11:$B$30,I$48,$C$11:$C$30,"A",$E$11:$E$30,"*")</f>
        <v>0</v>
      </c>
      <c r="J50" s="403"/>
      <c r="K50" s="404"/>
      <c r="L50" s="402">
        <f>COUNTIFS($B$11:$B$30,I$48,$C$11:$C$30,"B",$E$11:$E$30,"*")</f>
        <v>0</v>
      </c>
      <c r="M50" s="403"/>
      <c r="N50" s="404"/>
      <c r="O50" s="402">
        <f>COUNTIFS($B$11:$B$30,O$48,$C$11:$C$30,"A",$E$11:$E$30,"*")</f>
        <v>0</v>
      </c>
      <c r="P50" s="403"/>
      <c r="Q50" s="404"/>
      <c r="R50" s="402">
        <f>COUNTIFS($B$11:$B$30,O$48,$C$11:$C$30,"B",$E$11:$E$30,"*")</f>
        <v>0</v>
      </c>
      <c r="S50" s="403"/>
      <c r="T50" s="404"/>
      <c r="U50" s="402">
        <f>COUNTIFS($B$11:$B$30,U$48,$C$11:$C$30,"A",$E$11:$E$30,"*")</f>
        <v>0</v>
      </c>
      <c r="V50" s="403"/>
      <c r="W50" s="404"/>
      <c r="X50" s="402">
        <f>COUNTIFS($B$11:$B$30,U$48,$C$11:$C$30,"B",$E$11:$E$30,"*")</f>
        <v>0</v>
      </c>
      <c r="Y50" s="403"/>
      <c r="Z50" s="404"/>
      <c r="AA50" s="402">
        <f>COUNTIFS($B$11:$B$30,AA$48,$C$11:$C$30,"A",$E$11:$E$30,"*")</f>
        <v>0</v>
      </c>
      <c r="AB50" s="403"/>
      <c r="AC50" s="404"/>
      <c r="AD50" s="402">
        <f>COUNTIFS($B$11:$B$30,AA$48,$C$11:$C$30,"B",$E$11:$E$30,"*")</f>
        <v>0</v>
      </c>
      <c r="AE50" s="403"/>
      <c r="AF50" s="404"/>
      <c r="AG50" s="402">
        <f>COUNTIFS($B$11:$B$30,AG$48,$C$11:$C$30,"A",$E$11:$E$30,"*")</f>
        <v>0</v>
      </c>
      <c r="AH50" s="403"/>
      <c r="AI50" s="404"/>
      <c r="AJ50" s="402">
        <f>COUNTIFS($B$11:$B$30,AG$48,$C$11:$C$30,"B",$E$11:$E$30,"*")</f>
        <v>0</v>
      </c>
      <c r="AK50" s="404"/>
      <c r="AL50" s="101">
        <f>COUNTIFS($B$11:$B$30,AL$48,$C$11:$C$30,"A",$E$11:$E$30,"*")</f>
        <v>0</v>
      </c>
      <c r="AM50" s="101">
        <f>COUNTIFS($B$11:$B$30,AL$48,$C$11:$C$30,"B",$E$11:$E$30,"*")</f>
        <v>0</v>
      </c>
      <c r="AN50" s="62"/>
    </row>
    <row r="51" spans="1:40" ht="18" customHeight="1">
      <c r="A51" s="62"/>
      <c r="B51" s="82" t="s">
        <v>109</v>
      </c>
      <c r="C51" s="101">
        <f>COUNTIFS($B$11:$B$30,C$48,$C$11:$C$30,"C",$E$11:$E$30,"*")</f>
        <v>0</v>
      </c>
      <c r="D51" s="101">
        <f>COUNTIFS($B$11:$B$30,C$48,$C$11:$C$30,"D",$E$11:$E$30,"*")</f>
        <v>0</v>
      </c>
      <c r="E51" s="101">
        <f>COUNTIFS($B$11:$B$30,E$48,$C$11:$C$30,"C",$E$11:$E$30,"*")</f>
        <v>0</v>
      </c>
      <c r="F51" s="402">
        <f>COUNTIFS($B$11:$B$30,E$48,$C$11:$C$30,"D",$E$11:$E$30,"*")</f>
        <v>0</v>
      </c>
      <c r="G51" s="403"/>
      <c r="H51" s="404"/>
      <c r="I51" s="402">
        <f>COUNTIFS($B$11:$B$30,I$48,$C$11:$C$30,"C",$E$11:$E$30,"*")</f>
        <v>1</v>
      </c>
      <c r="J51" s="403"/>
      <c r="K51" s="404"/>
      <c r="L51" s="402">
        <f>COUNTIFS($B$11:$B$30,I$48,$C$11:$C$30,"D",$E$11:$E$30,"*")</f>
        <v>0</v>
      </c>
      <c r="M51" s="403"/>
      <c r="N51" s="404"/>
      <c r="O51" s="402">
        <f>COUNTIFS($B$11:$B$30,O$48,$C$11:$C$30,"C",$E$11:$E$30,"*")</f>
        <v>0</v>
      </c>
      <c r="P51" s="403"/>
      <c r="Q51" s="404"/>
      <c r="R51" s="402">
        <f>COUNTIFS($B$11:$B$30,O$48,$C$11:$C$30,"D",$E$11:$E$30,"*")</f>
        <v>1</v>
      </c>
      <c r="S51" s="403"/>
      <c r="T51" s="404"/>
      <c r="U51" s="402">
        <f>COUNTIFS($B$11:$B$30,U$48,$C$11:$C$30,"C",$E$11:$E$30,"*")</f>
        <v>0</v>
      </c>
      <c r="V51" s="403"/>
      <c r="W51" s="404"/>
      <c r="X51" s="402">
        <f>COUNTIFS($B$11:$B$30,U$48,$C$11:$C$30,"D",$E$11:$E$30,"*")</f>
        <v>0</v>
      </c>
      <c r="Y51" s="403"/>
      <c r="Z51" s="404"/>
      <c r="AA51" s="402">
        <f>COUNTIFS($B$11:$B$30,AA$48,$C$11:$C$30,"C",$E$11:$E$30,"*")</f>
        <v>0</v>
      </c>
      <c r="AB51" s="403"/>
      <c r="AC51" s="404"/>
      <c r="AD51" s="402">
        <f>COUNTIFS($B$11:$B$30,AA$48,$C$11:$C$30,"D",$E$11:$E$30,"*")</f>
        <v>0</v>
      </c>
      <c r="AE51" s="403"/>
      <c r="AF51" s="404"/>
      <c r="AG51" s="402">
        <f>COUNTIFS($B$11:$B$30,AG$48,$C$11:$C$30,"C",$E$11:$E$30,"*")</f>
        <v>0</v>
      </c>
      <c r="AH51" s="403"/>
      <c r="AI51" s="404"/>
      <c r="AJ51" s="402">
        <f>COUNTIFS($B$11:$B$30,AG$48,$C$11:$C$30,"D",$E$11:$E$30,"*")</f>
        <v>0</v>
      </c>
      <c r="AK51" s="404"/>
      <c r="AL51" s="101">
        <f>COUNTIFS($B$11:$B$30,AL$48,$C$11:$C$30,"C",$E$11:$E$30,"*")</f>
        <v>0</v>
      </c>
      <c r="AM51" s="101">
        <f>COUNTIFS($B$11:$B$30,AL$48,$C$11:$C$30,"D",$E$11:$E$30,"*")</f>
        <v>0</v>
      </c>
      <c r="AN51" s="62"/>
    </row>
    <row r="52" spans="1:40" ht="24.95" customHeight="1">
      <c r="A52" s="62"/>
      <c r="B52" s="82" t="s">
        <v>196</v>
      </c>
      <c r="C52" s="399">
        <f>IF($AK$3="４週",SUMIFS($AK$11:$AK$30,$B$11:$B$30,C48)/4/$AH$5,IF($AK$3="歴月",SUMIFS($AK$11:$AK$30,$B$11:$B$30,C48)/$AL$5,"記載する期間を選択してください"))</f>
        <v>0</v>
      </c>
      <c r="D52" s="407"/>
      <c r="E52" s="399">
        <f>IF($AK$3="４週",SUMIFS($AK$11:$AK$30,$B$11:$B$30,E48)/4/$AH$5,IF($AK$3="歴月",SUMIFS($AK$11:$AK$30,$B$11:$B$30,E48)/$AL$5,"記載する期間を選択してください"))</f>
        <v>0</v>
      </c>
      <c r="F52" s="400"/>
      <c r="G52" s="400"/>
      <c r="H52" s="407"/>
      <c r="I52" s="399">
        <f>IF($AK$3="４週",SUMIFS($AK$11:$AK$30,$B$11:$B$30,I48)/4/$AH$5,IF($AK$3="歴月",SUMIFS($AK$11:$AK$30,$B$11:$B$30,I48)/$AL$5,"記載する期間を選択してください"))</f>
        <v>0</v>
      </c>
      <c r="J52" s="400"/>
      <c r="K52" s="400"/>
      <c r="L52" s="400"/>
      <c r="M52" s="400"/>
      <c r="N52" s="407"/>
      <c r="O52" s="399">
        <f>IF($AK$3="４週",SUMIFS($AK$11:$AK$30,$B$11:$B$30,O48)/4/$AH$5,IF($AK$3="歴月",SUMIFS($AK$11:$AK$30,$B$11:$B$30,O48)/$AL$5,"記載する期間を選択してください"))</f>
        <v>0</v>
      </c>
      <c r="P52" s="400"/>
      <c r="Q52" s="400"/>
      <c r="R52" s="400"/>
      <c r="S52" s="400"/>
      <c r="T52" s="407"/>
      <c r="U52" s="399">
        <f>IF($AK$3="４週",SUMIFS($AK$11:$AK$30,$B$11:$B$30,U48)/4/$AH$5,IF($AK$3="歴月",SUMIFS($AK$11:$AK$30,$B$11:$B$30,U48)/$AL$5,"記載する期間を選択してください"))</f>
        <v>0</v>
      </c>
      <c r="V52" s="400"/>
      <c r="W52" s="400"/>
      <c r="X52" s="400"/>
      <c r="Y52" s="400"/>
      <c r="Z52" s="407"/>
      <c r="AA52" s="399">
        <f>IF($AK$3="４週",SUMIFS($AK$11:$AK$30,$B$11:$B$30,AA48)/4/$AH$5,IF($AK$3="歴月",SUMIFS($AK$11:$AK$30,$B$11:$B$30,AA48)/$AL$5,"記載する期間を選択してください"))</f>
        <v>0</v>
      </c>
      <c r="AB52" s="400"/>
      <c r="AC52" s="400"/>
      <c r="AD52" s="400"/>
      <c r="AE52" s="400"/>
      <c r="AF52" s="407"/>
      <c r="AG52" s="399">
        <f>IF($AK$3="４週",SUMIFS($AK$11:$AK$30,$B$11:$B$30,AG48)/4/$AH$5,IF($AK$3="歴月",SUMIFS($AK$11:$AK$30,$B$11:$B$30,AG48)/$AL$5,"記載する期間を選択してください"))</f>
        <v>0</v>
      </c>
      <c r="AH52" s="400"/>
      <c r="AI52" s="400"/>
      <c r="AJ52" s="400"/>
      <c r="AK52" s="407"/>
      <c r="AL52" s="399">
        <f>IF($AK$3="４週",SUMIFS($AK$11:$AK$30,$B$11:$B$30,AL48)/4/$AH$5,IF($AK$3="歴月",SUMIFS($AK$11:$AK$30,$B$11:$B$30,AL48)/$AL$5,"記載する期間を選択してください"))</f>
        <v>0</v>
      </c>
      <c r="AM52" s="407"/>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166</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167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211</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168</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169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170</v>
      </c>
      <c r="B59" s="94"/>
      <c r="C59" s="60"/>
      <c r="D59" s="60"/>
      <c r="E59" s="60"/>
      <c r="F59" s="60"/>
      <c r="G59" s="60"/>
    </row>
    <row r="60" spans="1:40" ht="15" customHeight="1">
      <c r="A60" s="60" t="s">
        <v>171</v>
      </c>
      <c r="B60" s="94"/>
      <c r="C60" s="60"/>
      <c r="D60" s="60"/>
      <c r="E60" s="60"/>
      <c r="F60" s="60"/>
      <c r="G60" s="60"/>
    </row>
    <row r="61" spans="1:40" ht="15" customHeight="1">
      <c r="A61" s="60"/>
      <c r="B61" s="75" t="s">
        <v>172</v>
      </c>
      <c r="C61" s="353" t="s">
        <v>173</v>
      </c>
      <c r="D61" s="353"/>
      <c r="E61" s="353"/>
      <c r="F61" s="60"/>
      <c r="G61" s="60"/>
    </row>
    <row r="62" spans="1:40" ht="15" customHeight="1">
      <c r="A62" s="60"/>
      <c r="B62" s="97" t="s">
        <v>186</v>
      </c>
      <c r="C62" s="366" t="s">
        <v>174</v>
      </c>
      <c r="D62" s="366"/>
      <c r="E62" s="366"/>
      <c r="F62" s="60"/>
      <c r="G62" s="60"/>
    </row>
    <row r="63" spans="1:40" ht="15" customHeight="1">
      <c r="A63" s="60"/>
      <c r="B63" s="97" t="s">
        <v>187</v>
      </c>
      <c r="C63" s="366" t="s">
        <v>175</v>
      </c>
      <c r="D63" s="366"/>
      <c r="E63" s="366"/>
      <c r="F63" s="60"/>
      <c r="G63" s="60"/>
    </row>
    <row r="64" spans="1:40" ht="15" customHeight="1">
      <c r="A64" s="60"/>
      <c r="B64" s="97" t="s">
        <v>188</v>
      </c>
      <c r="C64" s="366" t="s">
        <v>176</v>
      </c>
      <c r="D64" s="366"/>
      <c r="E64" s="366"/>
      <c r="F64" s="60"/>
      <c r="G64" s="60"/>
    </row>
    <row r="65" spans="1:7" ht="15" customHeight="1">
      <c r="A65" s="60"/>
      <c r="B65" s="97" t="s">
        <v>189</v>
      </c>
      <c r="C65" s="366" t="s">
        <v>177</v>
      </c>
      <c r="D65" s="366"/>
      <c r="E65" s="366"/>
      <c r="F65" s="60"/>
      <c r="G65" s="60"/>
    </row>
    <row r="66" spans="1:7" ht="15" customHeight="1">
      <c r="A66" s="60"/>
      <c r="B66" s="60" t="s">
        <v>178</v>
      </c>
      <c r="C66" s="60"/>
      <c r="D66" s="60"/>
      <c r="E66" s="60"/>
      <c r="F66" s="60"/>
      <c r="G66" s="60"/>
    </row>
    <row r="67" spans="1:7" ht="15" customHeight="1">
      <c r="A67" s="60"/>
      <c r="B67" s="60" t="s">
        <v>190</v>
      </c>
      <c r="C67" s="60"/>
      <c r="D67" s="60"/>
      <c r="E67" s="60"/>
      <c r="F67" s="60"/>
      <c r="G67" s="60"/>
    </row>
    <row r="68" spans="1:7" ht="15" customHeight="1">
      <c r="A68" s="60"/>
      <c r="B68" s="60" t="s">
        <v>179</v>
      </c>
      <c r="C68" s="60"/>
      <c r="D68" s="60"/>
      <c r="E68" s="60"/>
      <c r="F68" s="60"/>
      <c r="G68" s="60"/>
    </row>
    <row r="69" spans="1:7" ht="15" customHeight="1">
      <c r="A69" s="60" t="s">
        <v>180</v>
      </c>
      <c r="B69" s="94"/>
      <c r="C69" s="60"/>
      <c r="D69" s="60"/>
      <c r="E69" s="60"/>
      <c r="F69" s="60"/>
      <c r="G69" s="60"/>
    </row>
    <row r="70" spans="1:7" ht="15" customHeight="1">
      <c r="A70" s="60" t="s">
        <v>327</v>
      </c>
      <c r="B70" s="94"/>
      <c r="C70" s="60"/>
      <c r="D70" s="60"/>
      <c r="E70" s="60"/>
      <c r="F70" s="60"/>
      <c r="G70" s="60"/>
    </row>
    <row r="71" spans="1:7" ht="15" customHeight="1">
      <c r="A71" s="60" t="s">
        <v>191</v>
      </c>
      <c r="B71" s="94"/>
      <c r="C71" s="60"/>
      <c r="D71" s="60"/>
      <c r="E71" s="60"/>
      <c r="F71" s="60"/>
      <c r="G71" s="60"/>
    </row>
    <row r="72" spans="1:7" ht="15" customHeight="1">
      <c r="A72" s="60" t="s">
        <v>182</v>
      </c>
      <c r="B72" s="94"/>
      <c r="C72" s="60"/>
      <c r="D72" s="60"/>
      <c r="E72" s="60"/>
      <c r="F72" s="60"/>
      <c r="G72" s="60"/>
    </row>
    <row r="73" spans="1:7" ht="15" customHeight="1">
      <c r="A73" s="60" t="s">
        <v>330</v>
      </c>
      <c r="B73" s="94"/>
      <c r="C73" s="60"/>
      <c r="D73" s="60"/>
      <c r="E73" s="60"/>
      <c r="F73" s="60"/>
      <c r="G73" s="60"/>
    </row>
    <row r="74" spans="1:7" ht="15" customHeight="1">
      <c r="A74" s="60" t="s">
        <v>331</v>
      </c>
      <c r="B74" s="94"/>
      <c r="C74" s="60"/>
      <c r="D74" s="60"/>
      <c r="E74" s="60"/>
      <c r="F74" s="60"/>
      <c r="G74" s="60"/>
    </row>
    <row r="75" spans="1:7" ht="15" customHeight="1">
      <c r="A75" s="60"/>
      <c r="B75" s="60" t="s">
        <v>332</v>
      </c>
      <c r="C75" s="60"/>
      <c r="D75" s="60"/>
      <c r="E75" s="60"/>
      <c r="F75" s="60"/>
      <c r="G75" s="60"/>
    </row>
    <row r="76" spans="1:7" ht="15" customHeight="1">
      <c r="A76" s="60"/>
      <c r="B76" s="60" t="s">
        <v>333</v>
      </c>
      <c r="C76" s="60"/>
      <c r="D76" s="60"/>
      <c r="E76" s="60"/>
      <c r="F76" s="60"/>
      <c r="G76" s="60"/>
    </row>
    <row r="77" spans="1:7" ht="15" customHeight="1">
      <c r="A77" s="60" t="s">
        <v>334</v>
      </c>
      <c r="B77" s="94"/>
      <c r="C77" s="60"/>
      <c r="D77" s="60"/>
      <c r="E77" s="60"/>
      <c r="F77" s="60"/>
      <c r="G77" s="60"/>
    </row>
    <row r="78" spans="1:7" ht="15" customHeight="1">
      <c r="A78" s="60" t="s">
        <v>183</v>
      </c>
      <c r="B78" s="94"/>
      <c r="C78" s="60"/>
      <c r="D78" s="60"/>
      <c r="E78" s="60"/>
      <c r="F78" s="60"/>
      <c r="G78" s="60"/>
    </row>
    <row r="79" spans="1:7" ht="15" customHeight="1">
      <c r="A79" s="60" t="s">
        <v>335</v>
      </c>
      <c r="B79" s="94"/>
      <c r="C79" s="60"/>
      <c r="D79" s="60"/>
      <c r="E79" s="60"/>
      <c r="F79" s="60"/>
      <c r="G79" s="60"/>
    </row>
    <row r="80" spans="1:7" ht="15" customHeight="1">
      <c r="A80" s="60" t="s">
        <v>336</v>
      </c>
      <c r="B80" s="94"/>
      <c r="C80" s="60"/>
      <c r="D80" s="60"/>
      <c r="E80" s="60"/>
      <c r="F80" s="60"/>
      <c r="G80" s="60"/>
    </row>
    <row r="81" spans="1:7" ht="15" customHeight="1">
      <c r="A81" s="60" t="s">
        <v>184</v>
      </c>
      <c r="B81" s="94"/>
      <c r="C81" s="60"/>
      <c r="D81" s="60"/>
      <c r="E81" s="60"/>
      <c r="F81" s="60"/>
      <c r="G81" s="60"/>
    </row>
    <row r="82" spans="1:7" ht="15" customHeight="1">
      <c r="A82" s="60" t="s">
        <v>185</v>
      </c>
      <c r="B82" s="94"/>
      <c r="C82" s="60"/>
      <c r="D82" s="60"/>
      <c r="E82" s="60"/>
      <c r="F82" s="60"/>
      <c r="G82" s="60"/>
    </row>
    <row r="83" spans="1:7" ht="15" customHeight="1">
      <c r="A83" s="60" t="s">
        <v>337</v>
      </c>
      <c r="B83" s="94"/>
      <c r="C83" s="60"/>
      <c r="D83" s="60"/>
      <c r="E83" s="60"/>
      <c r="F83" s="60"/>
      <c r="G83" s="60"/>
    </row>
    <row r="84" spans="1:7" ht="15" customHeight="1">
      <c r="A84" s="60" t="s">
        <v>338</v>
      </c>
      <c r="B84" s="94"/>
      <c r="C84" s="60"/>
      <c r="D84" s="60"/>
      <c r="E84" s="60"/>
      <c r="F84" s="60"/>
      <c r="G84" s="60"/>
    </row>
  </sheetData>
  <mergeCells count="167">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C1FEE-9FC7-423C-B072-F55155CCE347}">
  <sheetPr codeName="Sheet30"/>
  <dimension ref="A1:AQ82"/>
  <sheetViews>
    <sheetView showGridLines="0" view="pageBreakPreview" zoomScaleNormal="100" zoomScaleSheetLayoutView="100" workbookViewId="0">
      <selection activeCell="AM5" sqref="AM5"/>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48" t="s">
        <v>344</v>
      </c>
      <c r="AL1" s="348"/>
      <c r="AM1" s="348"/>
      <c r="AN1" s="348"/>
    </row>
    <row r="2" spans="1:40" ht="18" customHeight="1">
      <c r="A2" s="62"/>
      <c r="B2" s="63"/>
      <c r="C2" s="63"/>
      <c r="D2" s="63"/>
      <c r="E2" s="63"/>
      <c r="F2" s="63"/>
      <c r="G2" s="63"/>
      <c r="H2" s="63"/>
      <c r="I2" s="63"/>
      <c r="J2" s="63"/>
      <c r="K2" s="63"/>
      <c r="L2" s="63"/>
      <c r="M2" s="355">
        <v>2025</v>
      </c>
      <c r="N2" s="355"/>
      <c r="O2" s="355"/>
      <c r="P2" s="355"/>
      <c r="Q2" s="354" t="s">
        <v>150</v>
      </c>
      <c r="R2" s="354"/>
      <c r="S2" s="355">
        <v>11</v>
      </c>
      <c r="T2" s="355"/>
      <c r="U2" s="354" t="s">
        <v>151</v>
      </c>
      <c r="V2" s="354"/>
      <c r="W2" s="63"/>
      <c r="X2" s="63"/>
      <c r="Y2" s="63"/>
      <c r="Z2" s="62"/>
      <c r="AA2" s="62"/>
      <c r="AC2" s="81"/>
      <c r="AD2" s="63"/>
      <c r="AE2" s="63"/>
      <c r="AF2" s="63"/>
      <c r="AG2" s="63"/>
      <c r="AH2" s="63"/>
      <c r="AI2" s="81" t="s">
        <v>156</v>
      </c>
      <c r="AJ2" s="81"/>
      <c r="AK2" s="349"/>
      <c r="AL2" s="349"/>
      <c r="AM2" s="349"/>
      <c r="AN2" s="34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50" t="s">
        <v>232</v>
      </c>
      <c r="AL3" s="350"/>
      <c r="AM3" s="350"/>
      <c r="AN3" s="35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50"/>
      <c r="AL4" s="350"/>
      <c r="AM4" s="350"/>
      <c r="AN4" s="35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87">
        <v>160</v>
      </c>
      <c r="AI5" s="387"/>
      <c r="AJ5" s="387"/>
      <c r="AK5" s="88" t="s">
        <v>157</v>
      </c>
      <c r="AL5" s="151"/>
      <c r="AM5" s="88" t="s">
        <v>158</v>
      </c>
      <c r="AN5" s="62"/>
    </row>
    <row r="6" spans="1:40" ht="9.9499999999999993" customHeight="1">
      <c r="A6" s="62"/>
      <c r="B6" s="152"/>
      <c r="C6" s="152"/>
      <c r="D6" s="152"/>
      <c r="E6" s="152"/>
      <c r="F6" s="152"/>
      <c r="G6" s="152"/>
      <c r="H6" s="152"/>
      <c r="I6" s="152"/>
      <c r="J6" s="152"/>
      <c r="K6" s="152"/>
      <c r="L6" s="152"/>
      <c r="M6" s="152"/>
      <c r="N6" s="152"/>
      <c r="O6" s="152"/>
      <c r="P6" s="152"/>
      <c r="Q6" s="152"/>
      <c r="R6" s="152"/>
      <c r="S6" s="152"/>
      <c r="T6" s="152"/>
      <c r="U6" s="152"/>
      <c r="V6" s="152"/>
      <c r="W6" s="152"/>
      <c r="X6" s="63"/>
      <c r="Y6" s="63"/>
      <c r="Z6" s="63"/>
      <c r="AA6" s="63"/>
      <c r="AB6" s="63"/>
      <c r="AC6" s="63"/>
      <c r="AD6" s="63"/>
      <c r="AE6" s="63"/>
      <c r="AF6" s="63"/>
      <c r="AG6" s="63"/>
      <c r="AH6" s="63"/>
      <c r="AI6" s="63"/>
      <c r="AJ6" s="63"/>
      <c r="AK6" s="63"/>
      <c r="AL6" s="63"/>
      <c r="AM6" s="62"/>
      <c r="AN6" s="62"/>
    </row>
    <row r="7" spans="1:40" ht="15" customHeight="1">
      <c r="A7" s="361" t="s">
        <v>153</v>
      </c>
      <c r="B7" s="388" t="s">
        <v>162</v>
      </c>
      <c r="C7" s="358" t="s">
        <v>163</v>
      </c>
      <c r="D7" s="353" t="s">
        <v>164</v>
      </c>
      <c r="E7" s="362" t="s">
        <v>165</v>
      </c>
      <c r="F7" s="357" t="s">
        <v>192</v>
      </c>
      <c r="G7" s="357"/>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1" t="s">
        <v>193</v>
      </c>
      <c r="AL7" s="352" t="s">
        <v>194</v>
      </c>
      <c r="AM7" s="347" t="s">
        <v>195</v>
      </c>
      <c r="AN7" s="347"/>
    </row>
    <row r="8" spans="1:40" ht="15" customHeight="1">
      <c r="A8" s="361"/>
      <c r="B8" s="389"/>
      <c r="C8" s="359"/>
      <c r="D8" s="353"/>
      <c r="E8" s="362"/>
      <c r="F8" s="353" t="s">
        <v>104</v>
      </c>
      <c r="G8" s="353"/>
      <c r="H8" s="353"/>
      <c r="I8" s="353"/>
      <c r="J8" s="353"/>
      <c r="K8" s="353"/>
      <c r="L8" s="353"/>
      <c r="M8" s="353" t="s">
        <v>105</v>
      </c>
      <c r="N8" s="353"/>
      <c r="O8" s="353"/>
      <c r="P8" s="353"/>
      <c r="Q8" s="353"/>
      <c r="R8" s="353"/>
      <c r="S8" s="353"/>
      <c r="T8" s="353" t="s">
        <v>106</v>
      </c>
      <c r="U8" s="353"/>
      <c r="V8" s="353"/>
      <c r="W8" s="353"/>
      <c r="X8" s="353"/>
      <c r="Y8" s="353"/>
      <c r="Z8" s="353"/>
      <c r="AA8" s="353" t="s">
        <v>107</v>
      </c>
      <c r="AB8" s="353"/>
      <c r="AC8" s="353"/>
      <c r="AD8" s="353"/>
      <c r="AE8" s="353"/>
      <c r="AF8" s="353"/>
      <c r="AG8" s="353"/>
      <c r="AH8" s="353" t="s">
        <v>110</v>
      </c>
      <c r="AI8" s="353"/>
      <c r="AJ8" s="353"/>
      <c r="AK8" s="351"/>
      <c r="AL8" s="352"/>
      <c r="AM8" s="347"/>
      <c r="AN8" s="347"/>
    </row>
    <row r="9" spans="1:40" ht="15" customHeight="1">
      <c r="A9" s="361"/>
      <c r="B9" s="390" t="s">
        <v>329</v>
      </c>
      <c r="C9" s="359"/>
      <c r="D9" s="353"/>
      <c r="E9" s="362"/>
      <c r="F9" s="64">
        <f>DATE($M$2,$S$2,1)</f>
        <v>45962</v>
      </c>
      <c r="G9" s="64">
        <f>DATE($M$2,$S$2,2)</f>
        <v>45963</v>
      </c>
      <c r="H9" s="64">
        <f>DATE($M$2,$S$2,3)</f>
        <v>45964</v>
      </c>
      <c r="I9" s="64">
        <f>DATE($M$2,$S$2,4)</f>
        <v>45965</v>
      </c>
      <c r="J9" s="64">
        <f>DATE($M$2,$S$2,5)</f>
        <v>45966</v>
      </c>
      <c r="K9" s="64">
        <f>DATE($M$2,$S$2,6)</f>
        <v>45967</v>
      </c>
      <c r="L9" s="64">
        <f>DATE($M$2,$S$2,7)</f>
        <v>45968</v>
      </c>
      <c r="M9" s="64">
        <f>DATE($M$2,$S$2,8)</f>
        <v>45969</v>
      </c>
      <c r="N9" s="64">
        <f>DATE($M$2,$S$2,9)</f>
        <v>45970</v>
      </c>
      <c r="O9" s="64">
        <f>DATE($M$2,$S$2,10)</f>
        <v>45971</v>
      </c>
      <c r="P9" s="64">
        <f>DATE($M$2,$S$2,11)</f>
        <v>45972</v>
      </c>
      <c r="Q9" s="64">
        <f>DATE($M$2,$S$2,12)</f>
        <v>45973</v>
      </c>
      <c r="R9" s="64">
        <f>DATE($M$2,$S$2,13)</f>
        <v>45974</v>
      </c>
      <c r="S9" s="64">
        <f>DATE($M$2,$S$2,14)</f>
        <v>45975</v>
      </c>
      <c r="T9" s="64">
        <f>DATE($M$2,$S$2,15)</f>
        <v>45976</v>
      </c>
      <c r="U9" s="64">
        <f>DATE($M$2,$S$2,16)</f>
        <v>45977</v>
      </c>
      <c r="V9" s="64">
        <f>DATE($M$2,$S$2,17)</f>
        <v>45978</v>
      </c>
      <c r="W9" s="64">
        <f>DATE($M$2,$S$2,18)</f>
        <v>45979</v>
      </c>
      <c r="X9" s="64">
        <f>DATE($M$2,$S$2,19)</f>
        <v>45980</v>
      </c>
      <c r="Y9" s="64">
        <f>DATE($M$2,$S$2,20)</f>
        <v>45981</v>
      </c>
      <c r="Z9" s="64">
        <f>DATE($M$2,$S$2,21)</f>
        <v>45982</v>
      </c>
      <c r="AA9" s="64">
        <f>DATE($M$2,$S$2,22)</f>
        <v>45983</v>
      </c>
      <c r="AB9" s="64">
        <f>DATE($M$2,$S$2,23)</f>
        <v>45984</v>
      </c>
      <c r="AC9" s="64">
        <f>DATE($M$2,$S$2,24)</f>
        <v>45985</v>
      </c>
      <c r="AD9" s="64">
        <f>DATE($M$2,$S$2,25)</f>
        <v>45986</v>
      </c>
      <c r="AE9" s="64">
        <f>DATE($M$2,$S$2,26)</f>
        <v>45987</v>
      </c>
      <c r="AF9" s="64">
        <f>DATE($M$2,$S$2,27)</f>
        <v>45988</v>
      </c>
      <c r="AG9" s="64">
        <f>DATE($M$2,$S$2,28)</f>
        <v>45989</v>
      </c>
      <c r="AH9" s="64">
        <f>IF(DAY(EOMONTH(F9,0))&lt;29,"",DATE($M$2,$S$2,29))</f>
        <v>45990</v>
      </c>
      <c r="AI9" s="64">
        <f>IF(DAY(EOMONTH(F9,0))&lt;30,"",DATE($M$2,$S$2,30))</f>
        <v>45991</v>
      </c>
      <c r="AJ9" s="64" t="str">
        <f>IF(DAY(EOMONTH(F9,0))&lt;31,"",DATE($M$2,$S$2,31))</f>
        <v/>
      </c>
      <c r="AK9" s="351"/>
      <c r="AL9" s="352"/>
      <c r="AM9" s="347"/>
      <c r="AN9" s="347"/>
    </row>
    <row r="10" spans="1:40" ht="15" customHeight="1">
      <c r="A10" s="361"/>
      <c r="B10" s="391"/>
      <c r="C10" s="360"/>
      <c r="D10" s="353"/>
      <c r="E10" s="362"/>
      <c r="F10" s="65">
        <f>DATE($M$2,$S$2,1)</f>
        <v>45962</v>
      </c>
      <c r="G10" s="65">
        <f>DATE($M$2,$S$2,2)</f>
        <v>45963</v>
      </c>
      <c r="H10" s="65">
        <f>DATE($M$2,$S$2,3)</f>
        <v>45964</v>
      </c>
      <c r="I10" s="65">
        <f>DATE($M$2,$S$2,4)</f>
        <v>45965</v>
      </c>
      <c r="J10" s="65">
        <f>DATE($M$2,$S$2,5)</f>
        <v>45966</v>
      </c>
      <c r="K10" s="65">
        <f>DATE($M$2,$S$2,6)</f>
        <v>45967</v>
      </c>
      <c r="L10" s="65">
        <f>DATE($M$2,$S$2,7)</f>
        <v>45968</v>
      </c>
      <c r="M10" s="65">
        <f>DATE($M$2,$S$2,8)</f>
        <v>45969</v>
      </c>
      <c r="N10" s="65">
        <f>DATE($M$2,$S$2,9)</f>
        <v>45970</v>
      </c>
      <c r="O10" s="65">
        <f>DATE($M$2,$S$2,10)</f>
        <v>45971</v>
      </c>
      <c r="P10" s="65">
        <f>DATE($M$2,$S$2,11)</f>
        <v>45972</v>
      </c>
      <c r="Q10" s="65">
        <f>DATE($M$2,$S$2,12)</f>
        <v>45973</v>
      </c>
      <c r="R10" s="65">
        <f>DATE($M$2,$S$2,13)</f>
        <v>45974</v>
      </c>
      <c r="S10" s="65">
        <f>DATE($M$2,$S$2,14)</f>
        <v>45975</v>
      </c>
      <c r="T10" s="65">
        <f>DATE($M$2,$S$2,15)</f>
        <v>45976</v>
      </c>
      <c r="U10" s="65">
        <f>DATE($M$2,$S$2,16)</f>
        <v>45977</v>
      </c>
      <c r="V10" s="65">
        <f>DATE($M$2,$S$2,17)</f>
        <v>45978</v>
      </c>
      <c r="W10" s="65">
        <f>DATE($M$2,$S$2,18)</f>
        <v>45979</v>
      </c>
      <c r="X10" s="65">
        <f>DATE($M$2,$S$2,19)</f>
        <v>45980</v>
      </c>
      <c r="Y10" s="65">
        <f>DATE($M$2,$S$2,20)</f>
        <v>45981</v>
      </c>
      <c r="Z10" s="65">
        <f>DATE($M$2,$S$2,21)</f>
        <v>45982</v>
      </c>
      <c r="AA10" s="65">
        <f>DATE($M$2,$S$2,22)</f>
        <v>45983</v>
      </c>
      <c r="AB10" s="65">
        <f>DATE($M$2,$S$2,23)</f>
        <v>45984</v>
      </c>
      <c r="AC10" s="65">
        <f>DATE($M$2,$S$2,24)</f>
        <v>45985</v>
      </c>
      <c r="AD10" s="65">
        <f>DATE($M$2,$S$2,25)</f>
        <v>45986</v>
      </c>
      <c r="AE10" s="65">
        <f>DATE($M$2,$S$2,26)</f>
        <v>45987</v>
      </c>
      <c r="AF10" s="65">
        <f>DATE($M$2,$S$2,27)</f>
        <v>45988</v>
      </c>
      <c r="AG10" s="65">
        <f>DATE($M$2,$S$2,28)</f>
        <v>45989</v>
      </c>
      <c r="AH10" s="65">
        <f>IF(DAY(EOMONTH(F10,0))&lt;29,"",DATE($M$2,$S$2,29))</f>
        <v>45990</v>
      </c>
      <c r="AI10" s="65">
        <f>IF(DAY(EOMONTH(F10,0))&lt;30,"",DATE($M$2,$S$2,30))</f>
        <v>45991</v>
      </c>
      <c r="AJ10" s="65" t="str">
        <f>IF(DAY(EOMONTH(F10,0))&lt;31,"",DATE($M$2,$S$2,31))</f>
        <v/>
      </c>
      <c r="AK10" s="351"/>
      <c r="AL10" s="352"/>
      <c r="AM10" s="347"/>
      <c r="AN10" s="347"/>
    </row>
    <row r="11" spans="1:40" ht="18" customHeight="1">
      <c r="A11" s="147">
        <v>1</v>
      </c>
      <c r="B11" s="103"/>
      <c r="C11" s="156"/>
      <c r="D11" s="104"/>
      <c r="E11" s="105"/>
      <c r="F11" s="154"/>
      <c r="G11" s="154"/>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7">
        <f>+SUM(F11:AJ11)</f>
        <v>0</v>
      </c>
      <c r="AL11" s="71">
        <f>IF($AK$3="４週",AK11/4,AK11/(DAY(EOMONTH($F$9,0))/7))</f>
        <v>0</v>
      </c>
      <c r="AM11" s="365"/>
      <c r="AN11" s="365"/>
    </row>
    <row r="12" spans="1:40" ht="18" customHeight="1">
      <c r="A12" s="147">
        <v>2</v>
      </c>
      <c r="B12" s="103"/>
      <c r="C12" s="156"/>
      <c r="D12" s="104"/>
      <c r="E12" s="105"/>
      <c r="F12" s="154"/>
      <c r="G12" s="154"/>
      <c r="H12" s="154"/>
      <c r="I12" s="154"/>
      <c r="J12" s="154"/>
      <c r="K12" s="154"/>
      <c r="L12" s="154"/>
      <c r="M12" s="154"/>
      <c r="N12" s="154"/>
      <c r="O12" s="154"/>
      <c r="P12" s="154"/>
      <c r="Q12" s="154"/>
      <c r="R12" s="154"/>
      <c r="S12" s="154"/>
      <c r="T12" s="154"/>
      <c r="U12" s="154"/>
      <c r="V12" s="154"/>
      <c r="W12" s="154"/>
      <c r="X12" s="154"/>
      <c r="Y12" s="154"/>
      <c r="Z12" s="154"/>
      <c r="AA12" s="154"/>
      <c r="AB12" s="154"/>
      <c r="AC12" s="154"/>
      <c r="AD12" s="154"/>
      <c r="AE12" s="154"/>
      <c r="AF12" s="154"/>
      <c r="AG12" s="154"/>
      <c r="AH12" s="154"/>
      <c r="AI12" s="154"/>
      <c r="AJ12" s="154"/>
      <c r="AK12" s="157">
        <f t="shared" ref="AK12:AK31" si="0">+SUM(F12:AJ12)</f>
        <v>0</v>
      </c>
      <c r="AL12" s="71">
        <f t="shared" ref="AL12:AL30" si="1">IF($AK$3="４週",AK12/4,AK12/(DAY(EOMONTH($F$9,0))/7))</f>
        <v>0</v>
      </c>
      <c r="AM12" s="365"/>
      <c r="AN12" s="365"/>
    </row>
    <row r="13" spans="1:40" ht="18" customHeight="1">
      <c r="A13" s="147">
        <v>3</v>
      </c>
      <c r="B13" s="103"/>
      <c r="C13" s="156"/>
      <c r="D13" s="104"/>
      <c r="E13" s="105"/>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154"/>
      <c r="AH13" s="154"/>
      <c r="AI13" s="154"/>
      <c r="AJ13" s="154"/>
      <c r="AK13" s="157">
        <f t="shared" si="0"/>
        <v>0</v>
      </c>
      <c r="AL13" s="71">
        <f t="shared" si="1"/>
        <v>0</v>
      </c>
      <c r="AM13" s="365"/>
      <c r="AN13" s="365"/>
    </row>
    <row r="14" spans="1:40" ht="18" customHeight="1">
      <c r="A14" s="147">
        <v>4</v>
      </c>
      <c r="B14" s="103"/>
      <c r="C14" s="156"/>
      <c r="D14" s="104"/>
      <c r="E14" s="105"/>
      <c r="F14" s="154"/>
      <c r="G14" s="154"/>
      <c r="H14" s="154"/>
      <c r="I14" s="154"/>
      <c r="J14" s="154"/>
      <c r="K14" s="154"/>
      <c r="L14" s="154"/>
      <c r="M14" s="154"/>
      <c r="N14" s="154"/>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7">
        <f t="shared" si="0"/>
        <v>0</v>
      </c>
      <c r="AL14" s="71">
        <f t="shared" si="1"/>
        <v>0</v>
      </c>
      <c r="AM14" s="365"/>
      <c r="AN14" s="365"/>
    </row>
    <row r="15" spans="1:40" ht="18" customHeight="1">
      <c r="A15" s="147">
        <v>5</v>
      </c>
      <c r="B15" s="103"/>
      <c r="C15" s="156"/>
      <c r="D15" s="104"/>
      <c r="E15" s="105"/>
      <c r="F15" s="154"/>
      <c r="G15" s="154"/>
      <c r="H15" s="154"/>
      <c r="I15" s="154"/>
      <c r="J15" s="154"/>
      <c r="K15" s="154"/>
      <c r="L15" s="154"/>
      <c r="M15" s="154"/>
      <c r="N15" s="154"/>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7">
        <f t="shared" si="0"/>
        <v>0</v>
      </c>
      <c r="AL15" s="71">
        <f t="shared" si="1"/>
        <v>0</v>
      </c>
      <c r="AM15" s="365"/>
      <c r="AN15" s="365"/>
    </row>
    <row r="16" spans="1:40" ht="18" customHeight="1">
      <c r="A16" s="147">
        <v>6</v>
      </c>
      <c r="B16" s="103"/>
      <c r="C16" s="156"/>
      <c r="D16" s="104"/>
      <c r="E16" s="105"/>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154"/>
      <c r="AH16" s="154"/>
      <c r="AI16" s="154"/>
      <c r="AJ16" s="154"/>
      <c r="AK16" s="157">
        <f t="shared" si="0"/>
        <v>0</v>
      </c>
      <c r="AL16" s="71">
        <f t="shared" si="1"/>
        <v>0</v>
      </c>
      <c r="AM16" s="365"/>
      <c r="AN16" s="365"/>
    </row>
    <row r="17" spans="1:40" ht="18" customHeight="1">
      <c r="A17" s="147">
        <v>7</v>
      </c>
      <c r="B17" s="103"/>
      <c r="C17" s="156"/>
      <c r="D17" s="104"/>
      <c r="E17" s="105"/>
      <c r="F17" s="154"/>
      <c r="G17" s="154"/>
      <c r="H17" s="154"/>
      <c r="I17" s="154"/>
      <c r="J17" s="154"/>
      <c r="K17" s="154"/>
      <c r="L17" s="154"/>
      <c r="M17" s="154"/>
      <c r="N17" s="154"/>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7">
        <f t="shared" si="0"/>
        <v>0</v>
      </c>
      <c r="AL17" s="71">
        <f t="shared" si="1"/>
        <v>0</v>
      </c>
      <c r="AM17" s="365"/>
      <c r="AN17" s="365"/>
    </row>
    <row r="18" spans="1:40" ht="18" customHeight="1">
      <c r="A18" s="147">
        <v>8</v>
      </c>
      <c r="B18" s="103"/>
      <c r="C18" s="156"/>
      <c r="D18" s="104"/>
      <c r="E18" s="105"/>
      <c r="F18" s="154"/>
      <c r="G18" s="154"/>
      <c r="H18" s="154"/>
      <c r="I18" s="154"/>
      <c r="J18" s="154"/>
      <c r="K18" s="154"/>
      <c r="L18" s="154"/>
      <c r="M18" s="154"/>
      <c r="N18" s="154"/>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7">
        <f t="shared" si="0"/>
        <v>0</v>
      </c>
      <c r="AL18" s="71">
        <f t="shared" si="1"/>
        <v>0</v>
      </c>
      <c r="AM18" s="365"/>
      <c r="AN18" s="365"/>
    </row>
    <row r="19" spans="1:40" ht="18" customHeight="1">
      <c r="A19" s="147">
        <v>9</v>
      </c>
      <c r="B19" s="103"/>
      <c r="C19" s="156"/>
      <c r="D19" s="104"/>
      <c r="E19" s="105"/>
      <c r="F19" s="154"/>
      <c r="G19" s="154"/>
      <c r="H19" s="154"/>
      <c r="I19" s="154"/>
      <c r="J19" s="154"/>
      <c r="K19" s="154"/>
      <c r="L19" s="154"/>
      <c r="M19" s="154"/>
      <c r="N19" s="154"/>
      <c r="O19" s="154"/>
      <c r="P19" s="154"/>
      <c r="Q19" s="154"/>
      <c r="R19" s="154"/>
      <c r="S19" s="154"/>
      <c r="T19" s="154"/>
      <c r="U19" s="154"/>
      <c r="V19" s="154"/>
      <c r="W19" s="154"/>
      <c r="X19" s="154"/>
      <c r="Y19" s="154"/>
      <c r="Z19" s="154"/>
      <c r="AA19" s="154"/>
      <c r="AB19" s="154"/>
      <c r="AC19" s="154"/>
      <c r="AD19" s="154"/>
      <c r="AE19" s="154"/>
      <c r="AF19" s="154"/>
      <c r="AG19" s="154"/>
      <c r="AH19" s="154"/>
      <c r="AI19" s="154"/>
      <c r="AJ19" s="154"/>
      <c r="AK19" s="157">
        <f t="shared" si="0"/>
        <v>0</v>
      </c>
      <c r="AL19" s="71">
        <f t="shared" si="1"/>
        <v>0</v>
      </c>
      <c r="AM19" s="365"/>
      <c r="AN19" s="365"/>
    </row>
    <row r="20" spans="1:40" ht="18" customHeight="1">
      <c r="A20" s="147">
        <v>10</v>
      </c>
      <c r="B20" s="103"/>
      <c r="C20" s="156"/>
      <c r="D20" s="104"/>
      <c r="E20" s="105"/>
      <c r="F20" s="154"/>
      <c r="G20" s="154"/>
      <c r="H20" s="154"/>
      <c r="I20" s="154"/>
      <c r="J20" s="154"/>
      <c r="K20" s="154"/>
      <c r="L20" s="154"/>
      <c r="M20" s="154"/>
      <c r="N20" s="154"/>
      <c r="O20" s="154"/>
      <c r="P20" s="154"/>
      <c r="Q20" s="154"/>
      <c r="R20" s="154"/>
      <c r="S20" s="154"/>
      <c r="T20" s="154"/>
      <c r="U20" s="154"/>
      <c r="V20" s="154"/>
      <c r="W20" s="154"/>
      <c r="X20" s="154"/>
      <c r="Y20" s="154"/>
      <c r="Z20" s="154"/>
      <c r="AA20" s="154"/>
      <c r="AB20" s="154"/>
      <c r="AC20" s="154"/>
      <c r="AD20" s="154"/>
      <c r="AE20" s="154"/>
      <c r="AF20" s="154"/>
      <c r="AG20" s="154"/>
      <c r="AH20" s="154"/>
      <c r="AI20" s="154"/>
      <c r="AJ20" s="154"/>
      <c r="AK20" s="157">
        <f t="shared" si="0"/>
        <v>0</v>
      </c>
      <c r="AL20" s="71">
        <f t="shared" si="1"/>
        <v>0</v>
      </c>
      <c r="AM20" s="365"/>
      <c r="AN20" s="365"/>
    </row>
    <row r="21" spans="1:40" ht="18" customHeight="1">
      <c r="A21" s="147">
        <v>11</v>
      </c>
      <c r="B21" s="103"/>
      <c r="C21" s="156"/>
      <c r="D21" s="104"/>
      <c r="E21" s="105"/>
      <c r="F21" s="154"/>
      <c r="G21" s="154"/>
      <c r="H21" s="154"/>
      <c r="I21" s="154"/>
      <c r="J21" s="154"/>
      <c r="K21" s="154"/>
      <c r="L21" s="154"/>
      <c r="M21" s="154"/>
      <c r="N21" s="154"/>
      <c r="O21" s="154"/>
      <c r="P21" s="154"/>
      <c r="Q21" s="154"/>
      <c r="R21" s="154"/>
      <c r="S21" s="154"/>
      <c r="T21" s="154"/>
      <c r="U21" s="154"/>
      <c r="V21" s="154"/>
      <c r="W21" s="154"/>
      <c r="X21" s="154"/>
      <c r="Y21" s="154"/>
      <c r="Z21" s="154"/>
      <c r="AA21" s="154"/>
      <c r="AB21" s="154"/>
      <c r="AC21" s="154"/>
      <c r="AD21" s="154"/>
      <c r="AE21" s="154"/>
      <c r="AF21" s="154"/>
      <c r="AG21" s="154"/>
      <c r="AH21" s="154"/>
      <c r="AI21" s="154"/>
      <c r="AJ21" s="154"/>
      <c r="AK21" s="157">
        <f t="shared" si="0"/>
        <v>0</v>
      </c>
      <c r="AL21" s="71">
        <f t="shared" si="1"/>
        <v>0</v>
      </c>
      <c r="AM21" s="365"/>
      <c r="AN21" s="365"/>
    </row>
    <row r="22" spans="1:40" ht="18" customHeight="1">
      <c r="A22" s="147">
        <v>12</v>
      </c>
      <c r="B22" s="103"/>
      <c r="C22" s="156"/>
      <c r="D22" s="104"/>
      <c r="E22" s="105"/>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7">
        <f t="shared" si="0"/>
        <v>0</v>
      </c>
      <c r="AL22" s="71">
        <f t="shared" si="1"/>
        <v>0</v>
      </c>
      <c r="AM22" s="365"/>
      <c r="AN22" s="365"/>
    </row>
    <row r="23" spans="1:40" ht="18" customHeight="1">
      <c r="A23" s="147">
        <v>13</v>
      </c>
      <c r="B23" s="103"/>
      <c r="C23" s="156"/>
      <c r="D23" s="104"/>
      <c r="E23" s="105"/>
      <c r="F23" s="154"/>
      <c r="G23" s="154"/>
      <c r="H23" s="154"/>
      <c r="I23" s="154"/>
      <c r="J23" s="154"/>
      <c r="K23" s="154"/>
      <c r="L23" s="154"/>
      <c r="M23" s="154"/>
      <c r="N23" s="154"/>
      <c r="O23" s="154"/>
      <c r="P23" s="154"/>
      <c r="Q23" s="154"/>
      <c r="R23" s="154"/>
      <c r="S23" s="154"/>
      <c r="T23" s="154"/>
      <c r="U23" s="154"/>
      <c r="V23" s="154"/>
      <c r="W23" s="154"/>
      <c r="X23" s="154"/>
      <c r="Y23" s="154"/>
      <c r="Z23" s="154"/>
      <c r="AA23" s="154"/>
      <c r="AB23" s="154"/>
      <c r="AC23" s="154"/>
      <c r="AD23" s="154"/>
      <c r="AE23" s="154"/>
      <c r="AF23" s="154"/>
      <c r="AG23" s="154"/>
      <c r="AH23" s="154"/>
      <c r="AI23" s="154"/>
      <c r="AJ23" s="154"/>
      <c r="AK23" s="157">
        <f t="shared" si="0"/>
        <v>0</v>
      </c>
      <c r="AL23" s="71">
        <f t="shared" si="1"/>
        <v>0</v>
      </c>
      <c r="AM23" s="365"/>
      <c r="AN23" s="365"/>
    </row>
    <row r="24" spans="1:40" ht="18" customHeight="1">
      <c r="A24" s="147">
        <v>14</v>
      </c>
      <c r="B24" s="103"/>
      <c r="C24" s="156"/>
      <c r="D24" s="104"/>
      <c r="E24" s="105"/>
      <c r="F24" s="154"/>
      <c r="G24" s="154"/>
      <c r="H24" s="154"/>
      <c r="I24" s="154"/>
      <c r="J24" s="154"/>
      <c r="K24" s="154"/>
      <c r="L24" s="154"/>
      <c r="M24" s="154"/>
      <c r="N24" s="154"/>
      <c r="O24" s="154"/>
      <c r="P24" s="154"/>
      <c r="Q24" s="154"/>
      <c r="R24" s="154"/>
      <c r="S24" s="154"/>
      <c r="T24" s="154"/>
      <c r="U24" s="154"/>
      <c r="V24" s="154"/>
      <c r="W24" s="154"/>
      <c r="X24" s="154"/>
      <c r="Y24" s="154"/>
      <c r="Z24" s="154"/>
      <c r="AA24" s="154"/>
      <c r="AB24" s="154"/>
      <c r="AC24" s="154"/>
      <c r="AD24" s="154"/>
      <c r="AE24" s="154"/>
      <c r="AF24" s="154"/>
      <c r="AG24" s="154"/>
      <c r="AH24" s="154"/>
      <c r="AI24" s="154"/>
      <c r="AJ24" s="154"/>
      <c r="AK24" s="157">
        <f t="shared" si="0"/>
        <v>0</v>
      </c>
      <c r="AL24" s="71">
        <f t="shared" si="1"/>
        <v>0</v>
      </c>
      <c r="AM24" s="365"/>
      <c r="AN24" s="365"/>
    </row>
    <row r="25" spans="1:40" ht="18" customHeight="1">
      <c r="A25" s="147">
        <v>15</v>
      </c>
      <c r="B25" s="103"/>
      <c r="C25" s="156"/>
      <c r="D25" s="104"/>
      <c r="E25" s="105"/>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7">
        <f t="shared" si="0"/>
        <v>0</v>
      </c>
      <c r="AL25" s="71">
        <f t="shared" si="1"/>
        <v>0</v>
      </c>
      <c r="AM25" s="365"/>
      <c r="AN25" s="365"/>
    </row>
    <row r="26" spans="1:40" ht="18" customHeight="1">
      <c r="A26" s="147">
        <v>16</v>
      </c>
      <c r="B26" s="103"/>
      <c r="C26" s="156"/>
      <c r="D26" s="104"/>
      <c r="E26" s="105"/>
      <c r="F26" s="154"/>
      <c r="G26" s="154"/>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7">
        <f t="shared" si="0"/>
        <v>0</v>
      </c>
      <c r="AL26" s="71">
        <f t="shared" si="1"/>
        <v>0</v>
      </c>
      <c r="AM26" s="365"/>
      <c r="AN26" s="365"/>
    </row>
    <row r="27" spans="1:40" ht="18" customHeight="1">
      <c r="A27" s="147">
        <v>17</v>
      </c>
      <c r="B27" s="103"/>
      <c r="C27" s="156"/>
      <c r="D27" s="104"/>
      <c r="E27" s="105"/>
      <c r="F27" s="154"/>
      <c r="G27" s="154"/>
      <c r="H27" s="154"/>
      <c r="I27" s="154"/>
      <c r="J27" s="154"/>
      <c r="K27" s="154"/>
      <c r="L27" s="154"/>
      <c r="M27" s="154"/>
      <c r="N27" s="154"/>
      <c r="O27" s="154"/>
      <c r="P27" s="154"/>
      <c r="Q27" s="154"/>
      <c r="R27" s="154"/>
      <c r="S27" s="154"/>
      <c r="T27" s="154"/>
      <c r="U27" s="154"/>
      <c r="V27" s="154"/>
      <c r="W27" s="154"/>
      <c r="X27" s="154"/>
      <c r="Y27" s="154"/>
      <c r="Z27" s="154"/>
      <c r="AA27" s="154"/>
      <c r="AB27" s="154"/>
      <c r="AC27" s="154"/>
      <c r="AD27" s="154"/>
      <c r="AE27" s="154"/>
      <c r="AF27" s="154"/>
      <c r="AG27" s="154"/>
      <c r="AH27" s="154"/>
      <c r="AI27" s="154"/>
      <c r="AJ27" s="154"/>
      <c r="AK27" s="157">
        <f t="shared" si="0"/>
        <v>0</v>
      </c>
      <c r="AL27" s="71">
        <f t="shared" si="1"/>
        <v>0</v>
      </c>
      <c r="AM27" s="365"/>
      <c r="AN27" s="365"/>
    </row>
    <row r="28" spans="1:40" ht="18" customHeight="1">
      <c r="A28" s="147">
        <v>18</v>
      </c>
      <c r="B28" s="103"/>
      <c r="C28" s="156"/>
      <c r="D28" s="104"/>
      <c r="E28" s="105"/>
      <c r="F28" s="154"/>
      <c r="G28" s="154"/>
      <c r="H28" s="154"/>
      <c r="I28" s="154"/>
      <c r="J28" s="154"/>
      <c r="K28" s="154"/>
      <c r="L28" s="154"/>
      <c r="M28" s="154"/>
      <c r="N28" s="154"/>
      <c r="O28" s="154"/>
      <c r="P28" s="154"/>
      <c r="Q28" s="154"/>
      <c r="R28" s="154"/>
      <c r="S28" s="154"/>
      <c r="T28" s="154"/>
      <c r="U28" s="154"/>
      <c r="V28" s="154"/>
      <c r="W28" s="154"/>
      <c r="X28" s="154"/>
      <c r="Y28" s="154"/>
      <c r="Z28" s="154"/>
      <c r="AA28" s="154"/>
      <c r="AB28" s="154"/>
      <c r="AC28" s="154"/>
      <c r="AD28" s="154"/>
      <c r="AE28" s="154"/>
      <c r="AF28" s="154"/>
      <c r="AG28" s="154"/>
      <c r="AH28" s="154"/>
      <c r="AI28" s="154"/>
      <c r="AJ28" s="154"/>
      <c r="AK28" s="157">
        <f t="shared" si="0"/>
        <v>0</v>
      </c>
      <c r="AL28" s="71">
        <f t="shared" si="1"/>
        <v>0</v>
      </c>
      <c r="AM28" s="365"/>
      <c r="AN28" s="365"/>
    </row>
    <row r="29" spans="1:40" ht="18" customHeight="1">
      <c r="A29" s="147">
        <v>19</v>
      </c>
      <c r="B29" s="103"/>
      <c r="C29" s="156"/>
      <c r="D29" s="104"/>
      <c r="E29" s="105"/>
      <c r="F29" s="154"/>
      <c r="G29" s="154"/>
      <c r="H29" s="154"/>
      <c r="I29" s="154"/>
      <c r="J29" s="154"/>
      <c r="K29" s="154"/>
      <c r="L29" s="154"/>
      <c r="M29" s="154"/>
      <c r="N29" s="154"/>
      <c r="O29" s="154"/>
      <c r="P29" s="154"/>
      <c r="Q29" s="154"/>
      <c r="R29" s="154"/>
      <c r="S29" s="154"/>
      <c r="T29" s="154"/>
      <c r="U29" s="154"/>
      <c r="V29" s="154"/>
      <c r="W29" s="154"/>
      <c r="X29" s="154"/>
      <c r="Y29" s="154"/>
      <c r="Z29" s="154"/>
      <c r="AA29" s="154"/>
      <c r="AB29" s="154"/>
      <c r="AC29" s="154"/>
      <c r="AD29" s="154"/>
      <c r="AE29" s="154"/>
      <c r="AF29" s="154"/>
      <c r="AG29" s="154"/>
      <c r="AH29" s="154"/>
      <c r="AI29" s="154"/>
      <c r="AJ29" s="154"/>
      <c r="AK29" s="157">
        <f t="shared" si="0"/>
        <v>0</v>
      </c>
      <c r="AL29" s="71">
        <f t="shared" si="1"/>
        <v>0</v>
      </c>
      <c r="AM29" s="365"/>
      <c r="AN29" s="365"/>
    </row>
    <row r="30" spans="1:40" ht="18" customHeight="1">
      <c r="A30" s="147">
        <v>20</v>
      </c>
      <c r="B30" s="103"/>
      <c r="C30" s="156"/>
      <c r="D30" s="104"/>
      <c r="E30" s="105"/>
      <c r="F30" s="154"/>
      <c r="G30" s="154"/>
      <c r="H30" s="154"/>
      <c r="I30" s="154"/>
      <c r="J30" s="154"/>
      <c r="K30" s="154"/>
      <c r="L30" s="154"/>
      <c r="M30" s="154"/>
      <c r="N30" s="154"/>
      <c r="O30" s="154"/>
      <c r="P30" s="154"/>
      <c r="Q30" s="154"/>
      <c r="R30" s="154"/>
      <c r="S30" s="154"/>
      <c r="T30" s="154"/>
      <c r="U30" s="154"/>
      <c r="V30" s="154"/>
      <c r="W30" s="154"/>
      <c r="X30" s="154"/>
      <c r="Y30" s="154"/>
      <c r="Z30" s="154"/>
      <c r="AA30" s="154"/>
      <c r="AB30" s="154"/>
      <c r="AC30" s="154"/>
      <c r="AD30" s="154"/>
      <c r="AE30" s="154"/>
      <c r="AF30" s="154"/>
      <c r="AG30" s="154"/>
      <c r="AH30" s="154"/>
      <c r="AI30" s="154"/>
      <c r="AJ30" s="154"/>
      <c r="AK30" s="157">
        <f t="shared" si="0"/>
        <v>0</v>
      </c>
      <c r="AL30" s="71">
        <f t="shared" si="1"/>
        <v>0</v>
      </c>
      <c r="AM30" s="365"/>
      <c r="AN30" s="365"/>
    </row>
    <row r="31" spans="1:40" ht="18" customHeight="1">
      <c r="A31" s="362" t="s">
        <v>94</v>
      </c>
      <c r="B31" s="363"/>
      <c r="C31" s="363"/>
      <c r="D31" s="363"/>
      <c r="E31" s="363"/>
      <c r="F31" s="155">
        <f>+SUM(F11:F30)</f>
        <v>0</v>
      </c>
      <c r="G31" s="155">
        <f t="shared" ref="G31:AJ31" si="2">+SUM(G11:G30)</f>
        <v>0</v>
      </c>
      <c r="H31" s="155">
        <f t="shared" si="2"/>
        <v>0</v>
      </c>
      <c r="I31" s="155">
        <f t="shared" si="2"/>
        <v>0</v>
      </c>
      <c r="J31" s="155">
        <f t="shared" si="2"/>
        <v>0</v>
      </c>
      <c r="K31" s="155">
        <f t="shared" si="2"/>
        <v>0</v>
      </c>
      <c r="L31" s="155">
        <f t="shared" si="2"/>
        <v>0</v>
      </c>
      <c r="M31" s="155">
        <f t="shared" si="2"/>
        <v>0</v>
      </c>
      <c r="N31" s="155">
        <f t="shared" si="2"/>
        <v>0</v>
      </c>
      <c r="O31" s="155">
        <f t="shared" si="2"/>
        <v>0</v>
      </c>
      <c r="P31" s="155">
        <f t="shared" si="2"/>
        <v>0</v>
      </c>
      <c r="Q31" s="155">
        <f t="shared" si="2"/>
        <v>0</v>
      </c>
      <c r="R31" s="155">
        <f t="shared" si="2"/>
        <v>0</v>
      </c>
      <c r="S31" s="155">
        <f t="shared" si="2"/>
        <v>0</v>
      </c>
      <c r="T31" s="155">
        <f t="shared" si="2"/>
        <v>0</v>
      </c>
      <c r="U31" s="155">
        <f t="shared" si="2"/>
        <v>0</v>
      </c>
      <c r="V31" s="155">
        <f t="shared" si="2"/>
        <v>0</v>
      </c>
      <c r="W31" s="155">
        <f t="shared" si="2"/>
        <v>0</v>
      </c>
      <c r="X31" s="155">
        <f t="shared" si="2"/>
        <v>0</v>
      </c>
      <c r="Y31" s="155">
        <f t="shared" si="2"/>
        <v>0</v>
      </c>
      <c r="Z31" s="155">
        <f t="shared" si="2"/>
        <v>0</v>
      </c>
      <c r="AA31" s="155">
        <f t="shared" si="2"/>
        <v>0</v>
      </c>
      <c r="AB31" s="155">
        <f t="shared" si="2"/>
        <v>0</v>
      </c>
      <c r="AC31" s="155">
        <f t="shared" si="2"/>
        <v>0</v>
      </c>
      <c r="AD31" s="155">
        <f t="shared" si="2"/>
        <v>0</v>
      </c>
      <c r="AE31" s="155">
        <f t="shared" si="2"/>
        <v>0</v>
      </c>
      <c r="AF31" s="155">
        <f t="shared" si="2"/>
        <v>0</v>
      </c>
      <c r="AG31" s="155">
        <f t="shared" si="2"/>
        <v>0</v>
      </c>
      <c r="AH31" s="155">
        <f t="shared" si="2"/>
        <v>0</v>
      </c>
      <c r="AI31" s="155">
        <f t="shared" si="2"/>
        <v>0</v>
      </c>
      <c r="AJ31" s="155">
        <f t="shared" si="2"/>
        <v>0</v>
      </c>
      <c r="AK31" s="157">
        <f t="shared" si="0"/>
        <v>0</v>
      </c>
      <c r="AL31" s="71">
        <f>IF($AK$3="４週",AK31/4,AK31/(DAY(EOMONTH($F$9,0))/7))</f>
        <v>0</v>
      </c>
      <c r="AM31" s="361"/>
      <c r="AN31" s="361"/>
    </row>
    <row r="32" spans="1:40" ht="18" customHeight="1">
      <c r="A32" s="363" t="s">
        <v>96</v>
      </c>
      <c r="B32" s="363"/>
      <c r="C32" s="363"/>
      <c r="D32" s="363"/>
      <c r="E32" s="36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55"/>
      <c r="AL32" s="73"/>
      <c r="AM32" s="361"/>
      <c r="AN32" s="361"/>
    </row>
    <row r="33" spans="1:43" ht="15" customHeight="1">
      <c r="A33" s="152"/>
      <c r="B33" s="152"/>
      <c r="C33" s="152"/>
      <c r="D33" s="152"/>
      <c r="E33" s="152"/>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52"/>
      <c r="AL33" s="152"/>
      <c r="AM33" s="62"/>
    </row>
    <row r="34" spans="1:43" ht="15" customHeight="1">
      <c r="A34" s="152"/>
      <c r="B34" s="152"/>
      <c r="C34" s="152"/>
      <c r="D34" s="152"/>
      <c r="E34" s="152"/>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52"/>
      <c r="AL34" s="152"/>
      <c r="AM34" s="62"/>
    </row>
    <row r="35" spans="1:43" ht="15" customHeight="1">
      <c r="A35" s="152"/>
      <c r="B35" s="152"/>
      <c r="C35" s="152"/>
      <c r="D35" s="152"/>
      <c r="E35" s="152"/>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52"/>
      <c r="AL35" s="152"/>
      <c r="AM35" s="62"/>
    </row>
    <row r="36" spans="1:43" ht="21" customHeight="1">
      <c r="A36" s="68" t="s">
        <v>203</v>
      </c>
      <c r="B36" s="152"/>
      <c r="C36" s="152"/>
      <c r="D36" s="152"/>
      <c r="E36" s="152"/>
      <c r="F36" s="152"/>
      <c r="G36" s="60"/>
      <c r="H36" s="60"/>
      <c r="I36" s="60"/>
      <c r="J36" s="60"/>
      <c r="K36" s="60"/>
      <c r="L36" s="60"/>
      <c r="M36" s="60"/>
      <c r="N36" s="60"/>
      <c r="O36" s="60"/>
      <c r="AM36" s="152"/>
      <c r="AN36" s="62"/>
    </row>
    <row r="37" spans="1:43" ht="24.95" customHeight="1">
      <c r="A37" s="353"/>
      <c r="B37" s="353"/>
      <c r="C37" s="353"/>
      <c r="D37" s="153">
        <v>4</v>
      </c>
      <c r="E37" s="153">
        <v>5</v>
      </c>
      <c r="F37" s="424">
        <v>6</v>
      </c>
      <c r="G37" s="424"/>
      <c r="H37" s="424"/>
      <c r="I37" s="424">
        <v>7</v>
      </c>
      <c r="J37" s="424"/>
      <c r="K37" s="424"/>
      <c r="L37" s="424">
        <v>8</v>
      </c>
      <c r="M37" s="424"/>
      <c r="N37" s="424"/>
      <c r="O37" s="424">
        <v>9</v>
      </c>
      <c r="P37" s="424"/>
      <c r="Q37" s="424"/>
      <c r="R37" s="424">
        <v>10</v>
      </c>
      <c r="S37" s="424"/>
      <c r="T37" s="424"/>
      <c r="U37" s="424">
        <v>11</v>
      </c>
      <c r="V37" s="424"/>
      <c r="W37" s="424"/>
      <c r="X37" s="424">
        <v>12</v>
      </c>
      <c r="Y37" s="424"/>
      <c r="Z37" s="424"/>
      <c r="AA37" s="424">
        <v>1</v>
      </c>
      <c r="AB37" s="424"/>
      <c r="AC37" s="424"/>
      <c r="AD37" s="424">
        <v>2</v>
      </c>
      <c r="AE37" s="424"/>
      <c r="AF37" s="424"/>
      <c r="AG37" s="424">
        <v>3</v>
      </c>
      <c r="AH37" s="424"/>
      <c r="AI37" s="424"/>
      <c r="AJ37" s="353" t="s">
        <v>154</v>
      </c>
      <c r="AK37" s="353"/>
      <c r="AL37" s="148" t="s">
        <v>207</v>
      </c>
      <c r="AM37"/>
      <c r="AN37"/>
      <c r="AO37"/>
      <c r="AP37"/>
      <c r="AQ37"/>
    </row>
    <row r="38" spans="1:43" ht="18" customHeight="1">
      <c r="A38" s="422" t="s">
        <v>210</v>
      </c>
      <c r="B38" s="422"/>
      <c r="C38" s="422"/>
      <c r="D38" s="154">
        <v>1400</v>
      </c>
      <c r="E38" s="154">
        <v>1310</v>
      </c>
      <c r="F38" s="423">
        <v>1400</v>
      </c>
      <c r="G38" s="423"/>
      <c r="H38" s="423"/>
      <c r="I38" s="423">
        <v>1470</v>
      </c>
      <c r="J38" s="423"/>
      <c r="K38" s="423"/>
      <c r="L38" s="423">
        <v>1470</v>
      </c>
      <c r="M38" s="423"/>
      <c r="N38" s="423"/>
      <c r="O38" s="423">
        <v>1330</v>
      </c>
      <c r="P38" s="423"/>
      <c r="Q38" s="423"/>
      <c r="R38" s="423">
        <v>1400</v>
      </c>
      <c r="S38" s="423"/>
      <c r="T38" s="423"/>
      <c r="U38" s="423">
        <v>1400</v>
      </c>
      <c r="V38" s="423"/>
      <c r="W38" s="423"/>
      <c r="X38" s="423">
        <v>1330</v>
      </c>
      <c r="Y38" s="423"/>
      <c r="Z38" s="423"/>
      <c r="AA38" s="423">
        <v>1330</v>
      </c>
      <c r="AB38" s="423"/>
      <c r="AC38" s="423"/>
      <c r="AD38" s="423">
        <v>1330</v>
      </c>
      <c r="AE38" s="423"/>
      <c r="AF38" s="423"/>
      <c r="AG38" s="423">
        <v>1400</v>
      </c>
      <c r="AH38" s="423"/>
      <c r="AI38" s="423"/>
      <c r="AJ38" s="366">
        <f>SUM(D38:AI38)</f>
        <v>16570</v>
      </c>
      <c r="AK38" s="366"/>
      <c r="AL38" s="425">
        <f>ROUNDUP(AJ38/AJ39,1)</f>
        <v>70</v>
      </c>
      <c r="AM38"/>
      <c r="AN38"/>
      <c r="AO38"/>
      <c r="AP38"/>
      <c r="AQ38"/>
    </row>
    <row r="39" spans="1:43" ht="18" customHeight="1">
      <c r="A39" s="422" t="s">
        <v>204</v>
      </c>
      <c r="B39" s="422"/>
      <c r="C39" s="422"/>
      <c r="D39" s="154">
        <v>20</v>
      </c>
      <c r="E39" s="154">
        <v>19</v>
      </c>
      <c r="F39" s="423">
        <v>20</v>
      </c>
      <c r="G39" s="423"/>
      <c r="H39" s="423"/>
      <c r="I39" s="423">
        <v>21</v>
      </c>
      <c r="J39" s="423"/>
      <c r="K39" s="423"/>
      <c r="L39" s="423">
        <v>21</v>
      </c>
      <c r="M39" s="423"/>
      <c r="N39" s="423"/>
      <c r="O39" s="423">
        <v>19</v>
      </c>
      <c r="P39" s="423"/>
      <c r="Q39" s="423"/>
      <c r="R39" s="423">
        <v>20</v>
      </c>
      <c r="S39" s="423"/>
      <c r="T39" s="423"/>
      <c r="U39" s="423">
        <v>20</v>
      </c>
      <c r="V39" s="423"/>
      <c r="W39" s="423"/>
      <c r="X39" s="423">
        <v>19</v>
      </c>
      <c r="Y39" s="423"/>
      <c r="Z39" s="423"/>
      <c r="AA39" s="423">
        <v>19</v>
      </c>
      <c r="AB39" s="423"/>
      <c r="AC39" s="423"/>
      <c r="AD39" s="423">
        <v>19</v>
      </c>
      <c r="AE39" s="423"/>
      <c r="AF39" s="423"/>
      <c r="AG39" s="423">
        <v>20</v>
      </c>
      <c r="AH39" s="423"/>
      <c r="AI39" s="423"/>
      <c r="AJ39" s="366">
        <f>+SUM(D39:AI39)</f>
        <v>237</v>
      </c>
      <c r="AK39" s="366"/>
      <c r="AL39" s="426"/>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152"/>
      <c r="AM40" s="152"/>
      <c r="AN40" s="62"/>
    </row>
    <row r="41" spans="1:43" ht="18" customHeight="1">
      <c r="A41" s="68" t="s">
        <v>205</v>
      </c>
      <c r="B41" s="60"/>
      <c r="D41" s="60"/>
      <c r="E41" s="60"/>
      <c r="F41" s="60"/>
      <c r="G41" s="60"/>
      <c r="H41" s="60"/>
      <c r="I41"/>
      <c r="J41"/>
      <c r="K41"/>
      <c r="L41"/>
      <c r="M41"/>
      <c r="N41"/>
      <c r="O41" s="60"/>
      <c r="P41" s="60"/>
      <c r="Q41" s="60"/>
      <c r="R41" s="60"/>
      <c r="S41" s="60"/>
      <c r="T41" s="60"/>
      <c r="U41" s="60"/>
      <c r="V41" s="60"/>
      <c r="W41" s="152"/>
      <c r="X41" s="60"/>
      <c r="Y41" s="60"/>
      <c r="Z41" s="60"/>
      <c r="AA41" s="60"/>
      <c r="AB41" s="60"/>
      <c r="AC41" s="60"/>
      <c r="AD41" s="60"/>
      <c r="AE41" s="60"/>
      <c r="AF41" s="60"/>
      <c r="AG41" s="60"/>
      <c r="AH41" s="60"/>
      <c r="AI41" s="60"/>
      <c r="AJ41" s="106"/>
      <c r="AK41" s="60"/>
      <c r="AL41" s="152"/>
      <c r="AM41" s="152"/>
      <c r="AN41" s="62"/>
    </row>
    <row r="42" spans="1:43" ht="24.95" customHeight="1">
      <c r="A42" s="353" t="s">
        <v>197</v>
      </c>
      <c r="B42" s="353"/>
      <c r="C42" s="362" t="s">
        <v>346</v>
      </c>
      <c r="D42" s="364"/>
      <c r="E42" s="431"/>
      <c r="F42" s="431"/>
      <c r="G42" s="431"/>
      <c r="H42" s="359"/>
      <c r="I42" s="432"/>
      <c r="J42" s="432"/>
      <c r="K42" s="432"/>
      <c r="L42" s="432"/>
      <c r="M42" s="432"/>
      <c r="N42" s="432"/>
      <c r="O42"/>
      <c r="P42"/>
      <c r="Q42"/>
      <c r="R42"/>
      <c r="S42"/>
      <c r="T42"/>
      <c r="U42"/>
      <c r="W42" s="152"/>
      <c r="X42" s="60"/>
      <c r="Y42" s="60"/>
      <c r="Z42" s="60"/>
      <c r="AA42" s="60"/>
      <c r="AB42" s="60"/>
      <c r="AC42" s="60"/>
      <c r="AD42" s="60"/>
      <c r="AE42" s="60"/>
      <c r="AF42" s="60"/>
      <c r="AG42" s="60"/>
      <c r="AH42" s="60"/>
      <c r="AI42" s="60"/>
      <c r="AJ42" s="106"/>
      <c r="AK42" s="60"/>
      <c r="AL42" s="152"/>
      <c r="AM42" s="152"/>
      <c r="AN42" s="62"/>
    </row>
    <row r="43" spans="1:43" ht="18" customHeight="1">
      <c r="A43" s="352" t="s">
        <v>208</v>
      </c>
      <c r="B43" s="352"/>
      <c r="C43" s="433">
        <v>4.5999999999999996</v>
      </c>
      <c r="D43" s="434"/>
      <c r="E43" s="435"/>
      <c r="F43" s="435"/>
      <c r="G43" s="435"/>
      <c r="H43" s="436"/>
      <c r="I43" s="437"/>
      <c r="J43" s="435"/>
      <c r="K43" s="435"/>
      <c r="L43" s="435"/>
      <c r="M43" s="435"/>
      <c r="N43" s="436"/>
      <c r="O43"/>
      <c r="P43"/>
      <c r="Q43"/>
      <c r="R43"/>
      <c r="S43"/>
      <c r="T43"/>
      <c r="U43"/>
      <c r="W43" s="152"/>
      <c r="X43" s="60"/>
      <c r="Y43" s="60"/>
      <c r="Z43" s="60"/>
      <c r="AA43" s="60"/>
      <c r="AB43" s="60"/>
      <c r="AC43" s="60"/>
      <c r="AD43" s="60"/>
      <c r="AE43" s="60"/>
      <c r="AF43" s="60"/>
      <c r="AG43" s="60"/>
      <c r="AH43" s="60"/>
      <c r="AI43" s="60"/>
      <c r="AJ43" s="106"/>
      <c r="AK43" s="60"/>
      <c r="AL43" s="152"/>
      <c r="AM43" s="152"/>
      <c r="AN43" s="62"/>
    </row>
    <row r="44" spans="1:43" ht="5.0999999999999996" customHeight="1">
      <c r="A44" s="86"/>
      <c r="B44" s="86"/>
      <c r="C44" s="86"/>
      <c r="D44" s="86"/>
      <c r="E44" s="86"/>
      <c r="F44" s="86"/>
      <c r="G44" s="86"/>
      <c r="H44" s="86"/>
      <c r="I44" s="86"/>
      <c r="J44" s="60"/>
      <c r="K44" s="60"/>
      <c r="L44" s="60"/>
      <c r="M44" s="106"/>
      <c r="N44" s="60"/>
      <c r="O44" s="60"/>
      <c r="P44" s="60"/>
      <c r="Q44"/>
      <c r="W44" s="152"/>
      <c r="X44" s="60"/>
      <c r="Y44" s="60"/>
      <c r="Z44" s="60"/>
      <c r="AA44" s="60"/>
      <c r="AB44" s="60"/>
      <c r="AC44" s="60"/>
      <c r="AD44" s="60"/>
      <c r="AE44" s="60"/>
      <c r="AF44" s="60"/>
      <c r="AG44" s="60"/>
      <c r="AH44" s="60"/>
      <c r="AI44" s="60"/>
      <c r="AJ44" s="106"/>
      <c r="AK44" s="60"/>
      <c r="AL44" s="152"/>
      <c r="AM44" s="152"/>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152"/>
      <c r="C46" s="399" t="str">
        <f>IF(VLOOKUP($AK$1,選択肢!$A$1:$J$32,C51,FALSE)=0,"-",VLOOKUP($AK$1,選択肢!$A$1:$J$32,C51,FALSE))</f>
        <v>管理者</v>
      </c>
      <c r="D46" s="400"/>
      <c r="E46" s="406" t="str">
        <f>IF(VLOOKUP($AK$1,選択肢!$A$1:$J$32,E51,FALSE)=0,"-",VLOOKUP($AK$1,選択肢!$A$1:$J$32,E51,FALSE))</f>
        <v>就労選択支援員</v>
      </c>
      <c r="F46" s="406"/>
      <c r="G46" s="406"/>
      <c r="H46" s="406"/>
      <c r="I46" s="399" t="str">
        <f>IF(VLOOKUP($AK$1,選択肢!$A$1:$J$32,I51,FALSE)=0,"-",VLOOKUP($AK$1,選択肢!$A$1:$J$32,I51,FALSE))</f>
        <v>-</v>
      </c>
      <c r="J46" s="400"/>
      <c r="K46" s="400"/>
      <c r="L46" s="400"/>
      <c r="M46" s="400"/>
      <c r="N46" s="407"/>
      <c r="O46" s="399" t="str">
        <f>IF(VLOOKUP($AK$1,選択肢!$A$1:$J$32,O51,FALSE)=0,"-",VLOOKUP($AK$1,選択肢!$A$1:$J$32,O51,FALSE))</f>
        <v>-</v>
      </c>
      <c r="P46" s="400"/>
      <c r="Q46" s="400"/>
      <c r="R46" s="400"/>
      <c r="S46" s="400"/>
      <c r="T46" s="407"/>
      <c r="U46" s="399" t="str">
        <f>IF(VLOOKUP($AK$1,選択肢!$A$1:$J$32,U51,FALSE)=0,"-",VLOOKUP($AK$1,選択肢!$A$1:$J$32,U51,FALSE))</f>
        <v>-</v>
      </c>
      <c r="V46" s="400"/>
      <c r="W46" s="400"/>
      <c r="X46" s="400"/>
      <c r="Y46" s="400"/>
      <c r="Z46" s="407"/>
      <c r="AA46" s="399" t="str">
        <f>IF(VLOOKUP($AK$1,選択肢!$A$1:$J$32,AA51,FALSE)=0,"-",VLOOKUP($AK$1,選択肢!$A$1:$J$32,AA51,FALSE))</f>
        <v>-</v>
      </c>
      <c r="AB46" s="400"/>
      <c r="AC46" s="400"/>
      <c r="AD46" s="400"/>
      <c r="AE46" s="400"/>
      <c r="AF46" s="407"/>
      <c r="AG46" s="406" t="str">
        <f>IF(VLOOKUP($AK$1,選択肢!$A$1:$J$32,AG51,FALSE)=0,"-",VLOOKUP($AK$1,選択肢!$A$1:$J$32,AG51,FALSE))</f>
        <v>-</v>
      </c>
      <c r="AH46" s="406"/>
      <c r="AI46" s="406"/>
      <c r="AJ46" s="406"/>
      <c r="AK46" s="406"/>
      <c r="AL46" s="406" t="str">
        <f>IF(VLOOKUP($AK$1,選択肢!$A$1:$J$32,AL51,FALSE)=0,"-",VLOOKUP($AK$1,選択肢!$A$1:$J$32,AL51,FALSE))</f>
        <v>-</v>
      </c>
      <c r="AM46" s="406"/>
      <c r="AN46" s="62"/>
    </row>
    <row r="47" spans="1:43" ht="18" customHeight="1">
      <c r="A47" s="62"/>
      <c r="B47" s="152"/>
      <c r="C47" s="149" t="s">
        <v>56</v>
      </c>
      <c r="D47" s="149" t="s">
        <v>57</v>
      </c>
      <c r="E47" s="150" t="s">
        <v>56</v>
      </c>
      <c r="F47" s="405" t="s">
        <v>57</v>
      </c>
      <c r="G47" s="405"/>
      <c r="H47" s="405"/>
      <c r="I47" s="402" t="s">
        <v>56</v>
      </c>
      <c r="J47" s="403"/>
      <c r="K47" s="404"/>
      <c r="L47" s="402" t="s">
        <v>57</v>
      </c>
      <c r="M47" s="403"/>
      <c r="N47" s="404"/>
      <c r="O47" s="402" t="s">
        <v>56</v>
      </c>
      <c r="P47" s="403"/>
      <c r="Q47" s="404"/>
      <c r="R47" s="402" t="s">
        <v>57</v>
      </c>
      <c r="S47" s="403"/>
      <c r="T47" s="404"/>
      <c r="U47" s="402" t="s">
        <v>56</v>
      </c>
      <c r="V47" s="403"/>
      <c r="W47" s="404"/>
      <c r="X47" s="402" t="s">
        <v>57</v>
      </c>
      <c r="Y47" s="403"/>
      <c r="Z47" s="404"/>
      <c r="AA47" s="402" t="s">
        <v>56</v>
      </c>
      <c r="AB47" s="403"/>
      <c r="AC47" s="404"/>
      <c r="AD47" s="402" t="s">
        <v>57</v>
      </c>
      <c r="AE47" s="403"/>
      <c r="AF47" s="404"/>
      <c r="AG47" s="402" t="s">
        <v>56</v>
      </c>
      <c r="AH47" s="403"/>
      <c r="AI47" s="404"/>
      <c r="AJ47" s="402" t="s">
        <v>57</v>
      </c>
      <c r="AK47" s="404"/>
      <c r="AL47" s="150" t="s">
        <v>19</v>
      </c>
      <c r="AM47" s="150" t="s">
        <v>18</v>
      </c>
      <c r="AN47" s="62"/>
    </row>
    <row r="48" spans="1:43" ht="18" customHeight="1">
      <c r="A48" s="62"/>
      <c r="B48" s="146" t="s">
        <v>108</v>
      </c>
      <c r="C48" s="150">
        <f>COUNTIFS($B$11:$B$30,C$46,$C$11:$C$30,"A",$E$11:$E$30,"*")</f>
        <v>0</v>
      </c>
      <c r="D48" s="150">
        <f>COUNTIFS($B$11:$B$30,C$46,$C$11:$C$30,"B",$E$11:$E$30,"*")</f>
        <v>0</v>
      </c>
      <c r="E48" s="150">
        <f>COUNTIFS($B$11:$B$30,E$46,$C$11:$C$30,"A",$E$11:$E$30,"*")</f>
        <v>0</v>
      </c>
      <c r="F48" s="402">
        <f>COUNTIFS($B$11:$B$30,E$46,$C$11:$C$30,"B",$E$11:$E$30,"*")</f>
        <v>0</v>
      </c>
      <c r="G48" s="403"/>
      <c r="H48" s="404"/>
      <c r="I48" s="402">
        <f>COUNTIFS($B$11:$B$30,I$46,$C$11:$C$30,"A",$E$11:$E$30,"*")</f>
        <v>0</v>
      </c>
      <c r="J48" s="403"/>
      <c r="K48" s="404"/>
      <c r="L48" s="402">
        <f>COUNTIFS($B$11:$B$30,I$46,$C$11:$C$30,"B",$E$11:$E$30,"*")</f>
        <v>0</v>
      </c>
      <c r="M48" s="403"/>
      <c r="N48" s="404"/>
      <c r="O48" s="402">
        <f>COUNTIFS($B$11:$B$30,O$46,$C$11:$C$30,"A",$E$11:$E$30,"*")</f>
        <v>0</v>
      </c>
      <c r="P48" s="403"/>
      <c r="Q48" s="404"/>
      <c r="R48" s="402">
        <f>COUNTIFS($B$11:$B$30,O$46,$C$11:$C$30,"B",$E$11:$E$30,"*")</f>
        <v>0</v>
      </c>
      <c r="S48" s="403"/>
      <c r="T48" s="404"/>
      <c r="U48" s="402">
        <f>COUNTIFS($B$11:$B$30,U$46,$C$11:$C$30,"A",$E$11:$E$30,"*")</f>
        <v>0</v>
      </c>
      <c r="V48" s="403"/>
      <c r="W48" s="404"/>
      <c r="X48" s="402">
        <f>COUNTIFS($B$11:$B$30,U$46,$C$11:$C$30,"B",$E$11:$E$30,"*")</f>
        <v>0</v>
      </c>
      <c r="Y48" s="403"/>
      <c r="Z48" s="404"/>
      <c r="AA48" s="402">
        <f>COUNTIFS($B$11:$B$30,AA$46,$C$11:$C$30,"A",$E$11:$E$30,"*")</f>
        <v>0</v>
      </c>
      <c r="AB48" s="403"/>
      <c r="AC48" s="404"/>
      <c r="AD48" s="402">
        <f>COUNTIFS($B$11:$B$30,AA$46,$C$11:$C$30,"B",$E$11:$E$30,"*")</f>
        <v>0</v>
      </c>
      <c r="AE48" s="403"/>
      <c r="AF48" s="404"/>
      <c r="AG48" s="402">
        <f>COUNTIFS($B$11:$B$30,AG$46,$C$11:$C$30,"A",$E$11:$E$30,"*")</f>
        <v>0</v>
      </c>
      <c r="AH48" s="403"/>
      <c r="AI48" s="404"/>
      <c r="AJ48" s="402">
        <f>COUNTIFS($B$11:$B$30,AG$46,$C$11:$C$30,"B",$E$11:$E$30,"*")</f>
        <v>0</v>
      </c>
      <c r="AK48" s="404"/>
      <c r="AL48" s="150">
        <f>COUNTIFS($B$11:$B$30,AL$46,$C$11:$C$30,"A",$E$11:$E$30,"*")</f>
        <v>0</v>
      </c>
      <c r="AM48" s="150">
        <f>COUNTIFS($B$11:$B$30,AL$46,$C$11:$C$30,"B",$E$11:$E$30,"*")</f>
        <v>0</v>
      </c>
      <c r="AN48" s="62"/>
    </row>
    <row r="49" spans="1:40" ht="18" customHeight="1">
      <c r="A49" s="62"/>
      <c r="B49" s="148" t="s">
        <v>109</v>
      </c>
      <c r="C49" s="150">
        <f>COUNTIFS($B$11:$B$30,C$46,$C$11:$C$30,"C",$E$11:$E$30,"*")</f>
        <v>0</v>
      </c>
      <c r="D49" s="150">
        <f>COUNTIFS($B$11:$B$30,C$46,$C$11:$C$30,"D",$E$11:$E$30,"*")</f>
        <v>0</v>
      </c>
      <c r="E49" s="150">
        <f>COUNTIFS($B$11:$B$30,E$46,$C$11:$C$30,"C",$E$11:$E$30,"*")</f>
        <v>0</v>
      </c>
      <c r="F49" s="402">
        <f>COUNTIFS($B$11:$B$30,E$46,$C$11:$C$30,"D",$E$11:$E$30,"*")</f>
        <v>0</v>
      </c>
      <c r="G49" s="403"/>
      <c r="H49" s="404"/>
      <c r="I49" s="402">
        <f>COUNTIFS($B$11:$B$30,I$46,$C$11:$C$30,"C",$E$11:$E$30,"*")</f>
        <v>0</v>
      </c>
      <c r="J49" s="403"/>
      <c r="K49" s="404"/>
      <c r="L49" s="402">
        <f>COUNTIFS($B$11:$B$30,I$46,$C$11:$C$30,"D",$E$11:$E$30,"*")</f>
        <v>0</v>
      </c>
      <c r="M49" s="403"/>
      <c r="N49" s="404"/>
      <c r="O49" s="402">
        <f>COUNTIFS($B$11:$B$30,O$46,$C$11:$C$30,"C",$E$11:$E$30,"*")</f>
        <v>0</v>
      </c>
      <c r="P49" s="403"/>
      <c r="Q49" s="404"/>
      <c r="R49" s="402">
        <f>COUNTIFS($B$11:$B$30,O$46,$C$11:$C$30,"D",$E$11:$E$30,"*")</f>
        <v>0</v>
      </c>
      <c r="S49" s="403"/>
      <c r="T49" s="404"/>
      <c r="U49" s="402">
        <f>COUNTIFS($B$11:$B$30,U$46,$C$11:$C$30,"C",$E$11:$E$30,"*")</f>
        <v>0</v>
      </c>
      <c r="V49" s="403"/>
      <c r="W49" s="404"/>
      <c r="X49" s="402">
        <f>COUNTIFS($B$11:$B$30,U$46,$C$11:$C$30,"D",$E$11:$E$30,"*")</f>
        <v>0</v>
      </c>
      <c r="Y49" s="403"/>
      <c r="Z49" s="404"/>
      <c r="AA49" s="402">
        <f>COUNTIFS($B$11:$B$30,AA$46,$C$11:$C$30,"C",$E$11:$E$30,"*")</f>
        <v>0</v>
      </c>
      <c r="AB49" s="403"/>
      <c r="AC49" s="404"/>
      <c r="AD49" s="402">
        <f>COUNTIFS($B$11:$B$30,AA$46,$C$11:$C$30,"D",$E$11:$E$30,"*")</f>
        <v>0</v>
      </c>
      <c r="AE49" s="403"/>
      <c r="AF49" s="404"/>
      <c r="AG49" s="402">
        <f>COUNTIFS($B$11:$B$30,AG$46,$C$11:$C$30,"C",$E$11:$E$30,"*")</f>
        <v>0</v>
      </c>
      <c r="AH49" s="403"/>
      <c r="AI49" s="404"/>
      <c r="AJ49" s="402">
        <f>COUNTIFS($B$11:$B$30,AG$46,$C$11:$C$30,"D",$E$11:$E$30,"*")</f>
        <v>0</v>
      </c>
      <c r="AK49" s="404"/>
      <c r="AL49" s="150">
        <f>COUNTIFS($B$11:$B$30,AL$46,$C$11:$C$30,"C",$E$11:$E$30,"*")</f>
        <v>0</v>
      </c>
      <c r="AM49" s="150">
        <f>COUNTIFS($B$11:$B$30,AL$46,$C$11:$C$30,"D",$E$11:$E$30,"*")</f>
        <v>0</v>
      </c>
      <c r="AN49" s="62"/>
    </row>
    <row r="50" spans="1:40" ht="24.95" customHeight="1">
      <c r="A50" s="62"/>
      <c r="B50" s="148" t="s">
        <v>196</v>
      </c>
      <c r="C50" s="399">
        <f>IF($AK$3="４週",SUMIFS($AK$11:$AK$30,$B$11:$B$30,C46)/4/$AH$5,IF($AK$3="歴月",SUMIFS($AK$11:$AK$30,$B$11:$B$30,C46)/$AL$5,"記載する期間を選択してください"))</f>
        <v>0</v>
      </c>
      <c r="D50" s="407"/>
      <c r="E50" s="399">
        <f>IF($AK$3="４週",SUMIFS($AK$11:$AK$30,$B$11:$B$30,E46)/4/$AH$5,IF($AK$3="歴月",SUMIFS($AK$11:$AK$30,$B$11:$B$30,E46)/$AL$5,"記載する期間を選択してください"))</f>
        <v>0</v>
      </c>
      <c r="F50" s="400"/>
      <c r="G50" s="400"/>
      <c r="H50" s="407"/>
      <c r="I50" s="399">
        <f>IF($AK$3="４週",SUMIFS($AK$11:$AK$30,$B$11:$B$30,I46)/4/$AH$5,IF($AK$3="歴月",SUMIFS($AK$11:$AK$30,$B$11:$B$30,I46)/$AL$5,"記載する期間を選択してください"))</f>
        <v>0</v>
      </c>
      <c r="J50" s="400"/>
      <c r="K50" s="400"/>
      <c r="L50" s="400"/>
      <c r="M50" s="400"/>
      <c r="N50" s="407"/>
      <c r="O50" s="399">
        <f>IF($AK$3="４週",SUMIFS($AK$11:$AK$30,$B$11:$B$30,O46)/4/$AH$5,IF($AK$3="歴月",SUMIFS($AK$11:$AK$30,$B$11:$B$30,O46)/$AL$5,"記載する期間を選択してください"))</f>
        <v>0</v>
      </c>
      <c r="P50" s="400"/>
      <c r="Q50" s="400"/>
      <c r="R50" s="400"/>
      <c r="S50" s="400"/>
      <c r="T50" s="407"/>
      <c r="U50" s="399">
        <f>IF($AK$3="４週",SUMIFS($AK$11:$AK$30,$B$11:$B$30,U46)/4/$AH$5,IF($AK$3="歴月",SUMIFS($AK$11:$AK$30,$B$11:$B$30,U46)/$AL$5,"記載する期間を選択してください"))</f>
        <v>0</v>
      </c>
      <c r="V50" s="400"/>
      <c r="W50" s="400"/>
      <c r="X50" s="400"/>
      <c r="Y50" s="400"/>
      <c r="Z50" s="407"/>
      <c r="AA50" s="399">
        <f>IF($AK$3="４週",SUMIFS($AK$11:$AK$30,$B$11:$B$30,AA46)/4/$AH$5,IF($AK$3="歴月",SUMIFS($AK$11:$AK$30,$B$11:$B$30,AA46)/$AL$5,"記載する期間を選択してください"))</f>
        <v>0</v>
      </c>
      <c r="AB50" s="400"/>
      <c r="AC50" s="400"/>
      <c r="AD50" s="400"/>
      <c r="AE50" s="400"/>
      <c r="AF50" s="407"/>
      <c r="AG50" s="399">
        <f>IF($AK$3="４週",SUMIFS($AK$11:$AK$30,$B$11:$B$30,AG46)/4/$AH$5,IF($AK$3="歴月",SUMIFS($AK$11:$AK$30,$B$11:$B$30,AG46)/$AL$5,"記載する期間を選択してください"))</f>
        <v>0</v>
      </c>
      <c r="AH50" s="400"/>
      <c r="AI50" s="400"/>
      <c r="AJ50" s="400"/>
      <c r="AK50" s="407"/>
      <c r="AL50" s="399">
        <f>IF($AK$3="４週",SUMIFS($AK$11:$AK$30,$B$11:$B$30,AL46)/4/$AH$5,IF($AK$3="歴月",SUMIFS($AK$11:$AK$30,$B$11:$B$30,AL46)/$AL$5,"記載する期間を選択してください"))</f>
        <v>0</v>
      </c>
      <c r="AM50" s="407"/>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146" t="s">
        <v>172</v>
      </c>
      <c r="C59" s="353" t="s">
        <v>173</v>
      </c>
      <c r="D59" s="353"/>
      <c r="E59" s="353"/>
      <c r="F59" s="60"/>
      <c r="G59" s="60"/>
    </row>
    <row r="60" spans="1:40" ht="15" customHeight="1">
      <c r="A60" s="60"/>
      <c r="B60" s="97" t="s">
        <v>186</v>
      </c>
      <c r="C60" s="366" t="s">
        <v>174</v>
      </c>
      <c r="D60" s="366"/>
      <c r="E60" s="366"/>
      <c r="F60" s="60"/>
      <c r="G60" s="60"/>
    </row>
    <row r="61" spans="1:40" ht="15" customHeight="1">
      <c r="A61" s="60"/>
      <c r="B61" s="97" t="s">
        <v>187</v>
      </c>
      <c r="C61" s="366" t="s">
        <v>175</v>
      </c>
      <c r="D61" s="366"/>
      <c r="E61" s="366"/>
      <c r="F61" s="60"/>
      <c r="G61" s="60"/>
    </row>
    <row r="62" spans="1:40" ht="15" customHeight="1">
      <c r="A62" s="60"/>
      <c r="B62" s="97" t="s">
        <v>188</v>
      </c>
      <c r="C62" s="366" t="s">
        <v>176</v>
      </c>
      <c r="D62" s="366"/>
      <c r="E62" s="366"/>
      <c r="F62" s="60"/>
      <c r="G62" s="60"/>
    </row>
    <row r="63" spans="1:40" ht="15" customHeight="1">
      <c r="A63" s="60"/>
      <c r="B63" s="97" t="s">
        <v>189</v>
      </c>
      <c r="C63" s="366" t="s">
        <v>177</v>
      </c>
      <c r="D63" s="366"/>
      <c r="E63" s="366"/>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6">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4"/>
  <dataValidations count="6">
    <dataValidation type="list" allowBlank="1" showInputMessage="1" sqref="B11:B30" xr:uid="{7E1F7682-F652-4D00-9CB8-ECB0DA198316}">
      <formula1>INDIRECT($AK$1)</formula1>
    </dataValidation>
    <dataValidation type="list" allowBlank="1" showInputMessage="1" showErrorMessage="1" sqref="AK3:AN3" xr:uid="{A34E7110-B521-4F3A-B363-4B452F1B75DB}">
      <formula1>"４週,歴月"</formula1>
    </dataValidation>
    <dataValidation type="list" allowBlank="1" showInputMessage="1" showErrorMessage="1" sqref="AK4:AN4" xr:uid="{EAC64164-652B-4C19-BDA5-F6728775BB43}">
      <formula1>"予定,実績"</formula1>
    </dataValidation>
    <dataValidation type="list" allowBlank="1" showInputMessage="1" showErrorMessage="1" sqref="C11:C30" xr:uid="{25031065-9323-4A78-B490-CEA19876CC1B}">
      <formula1>"A,B,C,D"</formula1>
    </dataValidation>
    <dataValidation operator="greaterThanOrEqual" allowBlank="1" showInputMessage="1" showErrorMessage="1" sqref="I44 AJ38:AJ39 AL38 L40 L44 I40" xr:uid="{1E1913C4-6E46-4C2B-A364-4514536E3D46}"/>
    <dataValidation type="whole" operator="greaterThanOrEqual" allowBlank="1" showInputMessage="1" showErrorMessage="1" sqref="I38:I39 D38:F39 AG38:AG39 AD38:AD39 AA38:AA39 X38:X39 U38:U39 R38:R39 O38:O39 L38:L39" xr:uid="{88242D08-0EA1-4D76-9B19-F4DFD631451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AQ82"/>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48" t="s">
        <v>101</v>
      </c>
      <c r="AL1" s="348"/>
      <c r="AM1" s="348"/>
      <c r="AN1" s="348"/>
    </row>
    <row r="2" spans="1:40" ht="18" customHeight="1">
      <c r="A2" s="62"/>
      <c r="B2" s="63"/>
      <c r="C2" s="63"/>
      <c r="D2" s="63"/>
      <c r="E2" s="63"/>
      <c r="F2" s="63"/>
      <c r="G2" s="63"/>
      <c r="H2" s="63"/>
      <c r="I2" s="63"/>
      <c r="J2" s="63"/>
      <c r="K2" s="63"/>
      <c r="L2" s="63"/>
      <c r="M2" s="355">
        <v>2024</v>
      </c>
      <c r="N2" s="355"/>
      <c r="O2" s="355"/>
      <c r="P2" s="355"/>
      <c r="Q2" s="354" t="s">
        <v>150</v>
      </c>
      <c r="R2" s="354"/>
      <c r="S2" s="355">
        <v>5</v>
      </c>
      <c r="T2" s="355"/>
      <c r="U2" s="354" t="s">
        <v>151</v>
      </c>
      <c r="V2" s="354"/>
      <c r="W2" s="63"/>
      <c r="X2" s="63"/>
      <c r="Y2" s="63"/>
      <c r="Z2" s="62"/>
      <c r="AA2" s="62"/>
      <c r="AC2" s="81"/>
      <c r="AD2" s="63"/>
      <c r="AE2" s="63"/>
      <c r="AF2" s="63"/>
      <c r="AG2" s="63"/>
      <c r="AH2" s="63"/>
      <c r="AI2" s="81" t="s">
        <v>156</v>
      </c>
      <c r="AJ2" s="81"/>
      <c r="AK2" s="349"/>
      <c r="AL2" s="349"/>
      <c r="AM2" s="349"/>
      <c r="AN2" s="34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50" t="s">
        <v>232</v>
      </c>
      <c r="AL3" s="350"/>
      <c r="AM3" s="350"/>
      <c r="AN3" s="35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50"/>
      <c r="AL4" s="350"/>
      <c r="AM4" s="350"/>
      <c r="AN4" s="35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87">
        <v>160</v>
      </c>
      <c r="AI5" s="387"/>
      <c r="AJ5" s="38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61" t="s">
        <v>153</v>
      </c>
      <c r="B7" s="388" t="s">
        <v>162</v>
      </c>
      <c r="C7" s="358" t="s">
        <v>163</v>
      </c>
      <c r="D7" s="353" t="s">
        <v>164</v>
      </c>
      <c r="E7" s="362" t="s">
        <v>165</v>
      </c>
      <c r="F7" s="357" t="s">
        <v>192</v>
      </c>
      <c r="G7" s="357"/>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1" t="s">
        <v>193</v>
      </c>
      <c r="AL7" s="352" t="s">
        <v>194</v>
      </c>
      <c r="AM7" s="347" t="s">
        <v>195</v>
      </c>
      <c r="AN7" s="347"/>
    </row>
    <row r="8" spans="1:40" ht="15" customHeight="1">
      <c r="A8" s="361"/>
      <c r="B8" s="389"/>
      <c r="C8" s="359"/>
      <c r="D8" s="353"/>
      <c r="E8" s="362"/>
      <c r="F8" s="353" t="s">
        <v>104</v>
      </c>
      <c r="G8" s="353"/>
      <c r="H8" s="353"/>
      <c r="I8" s="353"/>
      <c r="J8" s="353"/>
      <c r="K8" s="353"/>
      <c r="L8" s="353"/>
      <c r="M8" s="353" t="s">
        <v>105</v>
      </c>
      <c r="N8" s="353"/>
      <c r="O8" s="353"/>
      <c r="P8" s="353"/>
      <c r="Q8" s="353"/>
      <c r="R8" s="353"/>
      <c r="S8" s="353"/>
      <c r="T8" s="353" t="s">
        <v>106</v>
      </c>
      <c r="U8" s="353"/>
      <c r="V8" s="353"/>
      <c r="W8" s="353"/>
      <c r="X8" s="353"/>
      <c r="Y8" s="353"/>
      <c r="Z8" s="353"/>
      <c r="AA8" s="353" t="s">
        <v>107</v>
      </c>
      <c r="AB8" s="353"/>
      <c r="AC8" s="353"/>
      <c r="AD8" s="353"/>
      <c r="AE8" s="353"/>
      <c r="AF8" s="353"/>
      <c r="AG8" s="353"/>
      <c r="AH8" s="353" t="s">
        <v>110</v>
      </c>
      <c r="AI8" s="353"/>
      <c r="AJ8" s="353"/>
      <c r="AK8" s="351"/>
      <c r="AL8" s="352"/>
      <c r="AM8" s="347"/>
      <c r="AN8" s="347"/>
    </row>
    <row r="9" spans="1:40" ht="15" customHeight="1">
      <c r="A9" s="361"/>
      <c r="B9" s="390" t="s">
        <v>329</v>
      </c>
      <c r="C9" s="359"/>
      <c r="D9" s="353"/>
      <c r="E9" s="36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51"/>
      <c r="AL9" s="352"/>
      <c r="AM9" s="347"/>
      <c r="AN9" s="347"/>
    </row>
    <row r="10" spans="1:40" ht="15" customHeight="1">
      <c r="A10" s="361"/>
      <c r="B10" s="391"/>
      <c r="C10" s="360"/>
      <c r="D10" s="353"/>
      <c r="E10" s="36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51"/>
      <c r="AL10" s="352"/>
      <c r="AM10" s="347"/>
      <c r="AN10" s="34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65"/>
      <c r="AN11" s="36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65"/>
      <c r="AN12" s="365"/>
    </row>
    <row r="13" spans="1:40" ht="18" customHeight="1">
      <c r="A13" s="74">
        <v>3</v>
      </c>
      <c r="B13" s="103" t="s">
        <v>122</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65"/>
      <c r="AN13" s="365"/>
    </row>
    <row r="14" spans="1:40" ht="18" customHeight="1">
      <c r="A14" s="74">
        <v>4</v>
      </c>
      <c r="B14" s="103" t="s">
        <v>123</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65"/>
      <c r="AN14" s="36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65"/>
      <c r="AN15" s="36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65"/>
      <c r="AN16" s="36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65"/>
      <c r="AN17" s="36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65"/>
      <c r="AN18" s="36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65"/>
      <c r="AN19" s="36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65"/>
      <c r="AN20" s="36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65"/>
      <c r="AN21" s="36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65"/>
      <c r="AN22" s="36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65"/>
      <c r="AN23" s="36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65"/>
      <c r="AN24" s="36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65"/>
      <c r="AN25" s="36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65"/>
      <c r="AN26" s="36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65"/>
      <c r="AN27" s="36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65"/>
      <c r="AN28" s="36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65"/>
      <c r="AN29" s="36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65"/>
      <c r="AN30" s="365"/>
    </row>
    <row r="31" spans="1:40" ht="18" customHeight="1">
      <c r="A31" s="362" t="s">
        <v>94</v>
      </c>
      <c r="B31" s="363"/>
      <c r="C31" s="363"/>
      <c r="D31" s="363"/>
      <c r="E31" s="36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61"/>
      <c r="AN31" s="361"/>
    </row>
    <row r="32" spans="1:40" ht="18" customHeight="1">
      <c r="A32" s="363" t="s">
        <v>96</v>
      </c>
      <c r="B32" s="363"/>
      <c r="C32" s="363"/>
      <c r="D32" s="363"/>
      <c r="E32" s="36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61"/>
      <c r="AN32" s="361"/>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353"/>
      <c r="B37" s="353"/>
      <c r="C37" s="353"/>
      <c r="D37" s="98">
        <v>4</v>
      </c>
      <c r="E37" s="98">
        <v>5</v>
      </c>
      <c r="F37" s="424">
        <v>6</v>
      </c>
      <c r="G37" s="424"/>
      <c r="H37" s="424"/>
      <c r="I37" s="424">
        <v>7</v>
      </c>
      <c r="J37" s="424"/>
      <c r="K37" s="424"/>
      <c r="L37" s="424">
        <v>8</v>
      </c>
      <c r="M37" s="424"/>
      <c r="N37" s="424"/>
      <c r="O37" s="424">
        <v>9</v>
      </c>
      <c r="P37" s="424"/>
      <c r="Q37" s="424"/>
      <c r="R37" s="424">
        <v>10</v>
      </c>
      <c r="S37" s="424"/>
      <c r="T37" s="424"/>
      <c r="U37" s="424">
        <v>11</v>
      </c>
      <c r="V37" s="424"/>
      <c r="W37" s="424"/>
      <c r="X37" s="424">
        <v>12</v>
      </c>
      <c r="Y37" s="424"/>
      <c r="Z37" s="424"/>
      <c r="AA37" s="424">
        <v>1</v>
      </c>
      <c r="AB37" s="424"/>
      <c r="AC37" s="424"/>
      <c r="AD37" s="424">
        <v>2</v>
      </c>
      <c r="AE37" s="424"/>
      <c r="AF37" s="424"/>
      <c r="AG37" s="424">
        <v>3</v>
      </c>
      <c r="AH37" s="424"/>
      <c r="AI37" s="424"/>
      <c r="AJ37" s="353" t="s">
        <v>154</v>
      </c>
      <c r="AK37" s="353"/>
      <c r="AL37" s="82" t="s">
        <v>207</v>
      </c>
      <c r="AM37"/>
      <c r="AN37"/>
      <c r="AO37"/>
      <c r="AP37"/>
      <c r="AQ37"/>
    </row>
    <row r="38" spans="1:43" ht="18" customHeight="1">
      <c r="A38" s="422" t="s">
        <v>210</v>
      </c>
      <c r="B38" s="422"/>
      <c r="C38" s="422"/>
      <c r="D38" s="69">
        <v>1400</v>
      </c>
      <c r="E38" s="69">
        <v>1310</v>
      </c>
      <c r="F38" s="423">
        <v>1400</v>
      </c>
      <c r="G38" s="423"/>
      <c r="H38" s="423"/>
      <c r="I38" s="423">
        <v>1470</v>
      </c>
      <c r="J38" s="423"/>
      <c r="K38" s="423"/>
      <c r="L38" s="423">
        <v>1470</v>
      </c>
      <c r="M38" s="423"/>
      <c r="N38" s="423"/>
      <c r="O38" s="423">
        <v>1330</v>
      </c>
      <c r="P38" s="423"/>
      <c r="Q38" s="423"/>
      <c r="R38" s="423">
        <v>1400</v>
      </c>
      <c r="S38" s="423"/>
      <c r="T38" s="423"/>
      <c r="U38" s="423">
        <v>1400</v>
      </c>
      <c r="V38" s="423"/>
      <c r="W38" s="423"/>
      <c r="X38" s="423">
        <v>1330</v>
      </c>
      <c r="Y38" s="423"/>
      <c r="Z38" s="423"/>
      <c r="AA38" s="423">
        <v>1330</v>
      </c>
      <c r="AB38" s="423"/>
      <c r="AC38" s="423"/>
      <c r="AD38" s="423">
        <v>1330</v>
      </c>
      <c r="AE38" s="423"/>
      <c r="AF38" s="423"/>
      <c r="AG38" s="423">
        <v>1400</v>
      </c>
      <c r="AH38" s="423"/>
      <c r="AI38" s="423"/>
      <c r="AJ38" s="366">
        <f>SUM(D38:AI38)</f>
        <v>16570</v>
      </c>
      <c r="AK38" s="366"/>
      <c r="AL38" s="425">
        <f>ROUNDUP(AJ38/AJ39,1)</f>
        <v>70</v>
      </c>
      <c r="AM38"/>
      <c r="AN38"/>
      <c r="AO38"/>
      <c r="AP38"/>
      <c r="AQ38"/>
    </row>
    <row r="39" spans="1:43" ht="18" customHeight="1">
      <c r="A39" s="422" t="s">
        <v>204</v>
      </c>
      <c r="B39" s="422"/>
      <c r="C39" s="422"/>
      <c r="D39" s="69">
        <v>20</v>
      </c>
      <c r="E39" s="69">
        <v>19</v>
      </c>
      <c r="F39" s="423">
        <v>20</v>
      </c>
      <c r="G39" s="423"/>
      <c r="H39" s="423"/>
      <c r="I39" s="423">
        <v>21</v>
      </c>
      <c r="J39" s="423"/>
      <c r="K39" s="423"/>
      <c r="L39" s="423">
        <v>21</v>
      </c>
      <c r="M39" s="423"/>
      <c r="N39" s="423"/>
      <c r="O39" s="423">
        <v>19</v>
      </c>
      <c r="P39" s="423"/>
      <c r="Q39" s="423"/>
      <c r="R39" s="423">
        <v>20</v>
      </c>
      <c r="S39" s="423"/>
      <c r="T39" s="423"/>
      <c r="U39" s="423">
        <v>20</v>
      </c>
      <c r="V39" s="423"/>
      <c r="W39" s="423"/>
      <c r="X39" s="423">
        <v>19</v>
      </c>
      <c r="Y39" s="423"/>
      <c r="Z39" s="423"/>
      <c r="AA39" s="423">
        <v>19</v>
      </c>
      <c r="AB39" s="423"/>
      <c r="AC39" s="423"/>
      <c r="AD39" s="423">
        <v>19</v>
      </c>
      <c r="AE39" s="423"/>
      <c r="AF39" s="423"/>
      <c r="AG39" s="423">
        <v>20</v>
      </c>
      <c r="AH39" s="423"/>
      <c r="AI39" s="423"/>
      <c r="AJ39" s="366">
        <f>+SUM(D39:AI39)</f>
        <v>237</v>
      </c>
      <c r="AK39" s="366"/>
      <c r="AL39" s="426"/>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353" t="s">
        <v>197</v>
      </c>
      <c r="B42" s="353"/>
      <c r="C42" s="353" t="s">
        <v>115</v>
      </c>
      <c r="D42" s="353"/>
      <c r="E42" s="352" t="s">
        <v>221</v>
      </c>
      <c r="F42" s="352"/>
      <c r="G42" s="352"/>
      <c r="H42" s="352"/>
      <c r="I42" s="399" t="s">
        <v>222</v>
      </c>
      <c r="J42" s="400"/>
      <c r="K42" s="400"/>
      <c r="L42" s="400"/>
      <c r="M42" s="400"/>
      <c r="N42" s="407"/>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352" t="s">
        <v>208</v>
      </c>
      <c r="B43" s="352"/>
      <c r="C43" s="418">
        <f>ROUNDDOWN(IF(AL38&lt;=60,1,1+ROUNDUP((AL38-60)/40,0)),1)</f>
        <v>2</v>
      </c>
      <c r="D43" s="418"/>
      <c r="E43" s="418">
        <f>ROUNDDOWN(AL38/6,1)</f>
        <v>11.6</v>
      </c>
      <c r="F43" s="418"/>
      <c r="G43" s="418"/>
      <c r="H43" s="418"/>
      <c r="I43" s="418">
        <f>ROUNDDOWN(AL38/15,1)</f>
        <v>4.5999999999999996</v>
      </c>
      <c r="J43" s="418"/>
      <c r="K43" s="418"/>
      <c r="L43" s="418"/>
      <c r="M43" s="418"/>
      <c r="N43" s="418"/>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99" t="str">
        <f>IF(VLOOKUP($AK$1,選択肢!$A$1:$J$32,C51,FALSE)=0,"-",VLOOKUP($AK$1,選択肢!$A$1:$J$32,C51,FALSE))</f>
        <v>管理者</v>
      </c>
      <c r="D46" s="400"/>
      <c r="E46" s="406" t="str">
        <f>IF(VLOOKUP($AK$1,選択肢!$A$1:$J$32,E51,FALSE)=0,"-",VLOOKUP($AK$1,選択肢!$A$1:$J$32,E51,FALSE))</f>
        <v>サービス管理責任者</v>
      </c>
      <c r="F46" s="406"/>
      <c r="G46" s="406"/>
      <c r="H46" s="406"/>
      <c r="I46" s="399" t="str">
        <f>IF(VLOOKUP($AK$1,選択肢!$A$1:$J$32,I51,FALSE)=0,"-",VLOOKUP($AK$1,選択肢!$A$1:$J$32,I51,FALSE))</f>
        <v>就労支援員</v>
      </c>
      <c r="J46" s="400"/>
      <c r="K46" s="400"/>
      <c r="L46" s="400"/>
      <c r="M46" s="400"/>
      <c r="N46" s="407"/>
      <c r="O46" s="399" t="str">
        <f>IF(VLOOKUP($AK$1,選択肢!$A$1:$J$32,O51,FALSE)=0,"-",VLOOKUP($AK$1,選択肢!$A$1:$J$32,O51,FALSE))</f>
        <v>職業指導員</v>
      </c>
      <c r="P46" s="400"/>
      <c r="Q46" s="400"/>
      <c r="R46" s="400"/>
      <c r="S46" s="400"/>
      <c r="T46" s="407"/>
      <c r="U46" s="399" t="str">
        <f>IF(VLOOKUP($AK$1,選択肢!$A$1:$J$32,U51,FALSE)=0,"-",VLOOKUP($AK$1,選択肢!$A$1:$J$32,U51,FALSE))</f>
        <v>生活支援員</v>
      </c>
      <c r="V46" s="400"/>
      <c r="W46" s="400"/>
      <c r="X46" s="400"/>
      <c r="Y46" s="400"/>
      <c r="Z46" s="407"/>
      <c r="AA46" s="399" t="str">
        <f>IF(VLOOKUP($AK$1,選択肢!$A$1:$J$32,AA51,FALSE)=0,"-",VLOOKUP($AK$1,選択肢!$A$1:$J$32,AA51,FALSE))</f>
        <v>-</v>
      </c>
      <c r="AB46" s="400"/>
      <c r="AC46" s="400"/>
      <c r="AD46" s="400"/>
      <c r="AE46" s="400"/>
      <c r="AF46" s="407"/>
      <c r="AG46" s="406" t="str">
        <f>IF(VLOOKUP($AK$1,選択肢!$A$1:$J$32,AG51,FALSE)=0,"-",VLOOKUP($AK$1,選択肢!$A$1:$J$32,AG51,FALSE))</f>
        <v>-</v>
      </c>
      <c r="AH46" s="406"/>
      <c r="AI46" s="406"/>
      <c r="AJ46" s="406"/>
      <c r="AK46" s="406"/>
      <c r="AL46" s="406" t="str">
        <f>IF(VLOOKUP($AK$1,選択肢!$A$1:$J$32,AL51,FALSE)=0,"-",VLOOKUP($AK$1,選択肢!$A$1:$J$32,AL51,FALSE))</f>
        <v>-</v>
      </c>
      <c r="AM46" s="406"/>
      <c r="AN46" s="62"/>
    </row>
    <row r="47" spans="1:43" ht="18" customHeight="1">
      <c r="A47" s="62"/>
      <c r="B47" s="67"/>
      <c r="C47" s="102" t="s">
        <v>56</v>
      </c>
      <c r="D47" s="102" t="s">
        <v>57</v>
      </c>
      <c r="E47" s="101" t="s">
        <v>56</v>
      </c>
      <c r="F47" s="405" t="s">
        <v>57</v>
      </c>
      <c r="G47" s="405"/>
      <c r="H47" s="405"/>
      <c r="I47" s="402" t="s">
        <v>56</v>
      </c>
      <c r="J47" s="403"/>
      <c r="K47" s="404"/>
      <c r="L47" s="402" t="s">
        <v>57</v>
      </c>
      <c r="M47" s="403"/>
      <c r="N47" s="404"/>
      <c r="O47" s="402" t="s">
        <v>56</v>
      </c>
      <c r="P47" s="403"/>
      <c r="Q47" s="404"/>
      <c r="R47" s="402" t="s">
        <v>57</v>
      </c>
      <c r="S47" s="403"/>
      <c r="T47" s="404"/>
      <c r="U47" s="402" t="s">
        <v>56</v>
      </c>
      <c r="V47" s="403"/>
      <c r="W47" s="404"/>
      <c r="X47" s="402" t="s">
        <v>57</v>
      </c>
      <c r="Y47" s="403"/>
      <c r="Z47" s="404"/>
      <c r="AA47" s="402" t="s">
        <v>56</v>
      </c>
      <c r="AB47" s="403"/>
      <c r="AC47" s="404"/>
      <c r="AD47" s="402" t="s">
        <v>57</v>
      </c>
      <c r="AE47" s="403"/>
      <c r="AF47" s="404"/>
      <c r="AG47" s="402" t="s">
        <v>56</v>
      </c>
      <c r="AH47" s="403"/>
      <c r="AI47" s="404"/>
      <c r="AJ47" s="402" t="s">
        <v>57</v>
      </c>
      <c r="AK47" s="404"/>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402">
        <f>COUNTIFS($B$11:$B$30,E$46,$C$11:$C$30,"B",$E$11:$E$30,"*")</f>
        <v>1</v>
      </c>
      <c r="G48" s="403"/>
      <c r="H48" s="404"/>
      <c r="I48" s="402">
        <f>COUNTIFS($B$11:$B$30,I$46,$C$11:$C$30,"A",$E$11:$E$30,"*")</f>
        <v>0</v>
      </c>
      <c r="J48" s="403"/>
      <c r="K48" s="404"/>
      <c r="L48" s="402">
        <f>COUNTIFS($B$11:$B$30,I$46,$C$11:$C$30,"B",$E$11:$E$30,"*")</f>
        <v>0</v>
      </c>
      <c r="M48" s="403"/>
      <c r="N48" s="404"/>
      <c r="O48" s="402">
        <f>COUNTIFS($B$11:$B$30,O$46,$C$11:$C$30,"A",$E$11:$E$30,"*")</f>
        <v>0</v>
      </c>
      <c r="P48" s="403"/>
      <c r="Q48" s="404"/>
      <c r="R48" s="402">
        <f>COUNTIFS($B$11:$B$30,O$46,$C$11:$C$30,"B",$E$11:$E$30,"*")</f>
        <v>0</v>
      </c>
      <c r="S48" s="403"/>
      <c r="T48" s="404"/>
      <c r="U48" s="402">
        <f>COUNTIFS($B$11:$B$30,U$46,$C$11:$C$30,"A",$E$11:$E$30,"*")</f>
        <v>0</v>
      </c>
      <c r="V48" s="403"/>
      <c r="W48" s="404"/>
      <c r="X48" s="402">
        <f>COUNTIFS($B$11:$B$30,U$46,$C$11:$C$30,"B",$E$11:$E$30,"*")</f>
        <v>0</v>
      </c>
      <c r="Y48" s="403"/>
      <c r="Z48" s="404"/>
      <c r="AA48" s="402">
        <f>COUNTIFS($B$11:$B$30,AA$46,$C$11:$C$30,"A",$E$11:$E$30,"*")</f>
        <v>0</v>
      </c>
      <c r="AB48" s="403"/>
      <c r="AC48" s="404"/>
      <c r="AD48" s="402">
        <f>COUNTIFS($B$11:$B$30,AA$46,$C$11:$C$30,"B",$E$11:$E$30,"*")</f>
        <v>0</v>
      </c>
      <c r="AE48" s="403"/>
      <c r="AF48" s="404"/>
      <c r="AG48" s="402">
        <f>COUNTIFS($B$11:$B$30,AG$46,$C$11:$C$30,"A",$E$11:$E$30,"*")</f>
        <v>0</v>
      </c>
      <c r="AH48" s="403"/>
      <c r="AI48" s="404"/>
      <c r="AJ48" s="402">
        <f>COUNTIFS($B$11:$B$30,AG$46,$C$11:$C$30,"B",$E$11:$E$30,"*")</f>
        <v>0</v>
      </c>
      <c r="AK48" s="404"/>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402">
        <f>COUNTIFS($B$11:$B$30,E$46,$C$11:$C$30,"D",$E$11:$E$30,"*")</f>
        <v>0</v>
      </c>
      <c r="G49" s="403"/>
      <c r="H49" s="404"/>
      <c r="I49" s="402">
        <f>COUNTIFS($B$11:$B$30,I$46,$C$11:$C$30,"C",$E$11:$E$30,"*")</f>
        <v>1</v>
      </c>
      <c r="J49" s="403"/>
      <c r="K49" s="404"/>
      <c r="L49" s="402">
        <f>COUNTIFS($B$11:$B$30,I$46,$C$11:$C$30,"D",$E$11:$E$30,"*")</f>
        <v>0</v>
      </c>
      <c r="M49" s="403"/>
      <c r="N49" s="404"/>
      <c r="O49" s="402">
        <f>COUNTIFS($B$11:$B$30,O$46,$C$11:$C$30,"C",$E$11:$E$30,"*")</f>
        <v>0</v>
      </c>
      <c r="P49" s="403"/>
      <c r="Q49" s="404"/>
      <c r="R49" s="402">
        <f>COUNTIFS($B$11:$B$30,O$46,$C$11:$C$30,"D",$E$11:$E$30,"*")</f>
        <v>1</v>
      </c>
      <c r="S49" s="403"/>
      <c r="T49" s="404"/>
      <c r="U49" s="402">
        <f>COUNTIFS($B$11:$B$30,U$46,$C$11:$C$30,"C",$E$11:$E$30,"*")</f>
        <v>0</v>
      </c>
      <c r="V49" s="403"/>
      <c r="W49" s="404"/>
      <c r="X49" s="402">
        <f>COUNTIFS($B$11:$B$30,U$46,$C$11:$C$30,"D",$E$11:$E$30,"*")</f>
        <v>0</v>
      </c>
      <c r="Y49" s="403"/>
      <c r="Z49" s="404"/>
      <c r="AA49" s="402">
        <f>COUNTIFS($B$11:$B$30,AA$46,$C$11:$C$30,"C",$E$11:$E$30,"*")</f>
        <v>0</v>
      </c>
      <c r="AB49" s="403"/>
      <c r="AC49" s="404"/>
      <c r="AD49" s="402">
        <f>COUNTIFS($B$11:$B$30,AA$46,$C$11:$C$30,"D",$E$11:$E$30,"*")</f>
        <v>0</v>
      </c>
      <c r="AE49" s="403"/>
      <c r="AF49" s="404"/>
      <c r="AG49" s="402">
        <f>COUNTIFS($B$11:$B$30,AG$46,$C$11:$C$30,"C",$E$11:$E$30,"*")</f>
        <v>0</v>
      </c>
      <c r="AH49" s="403"/>
      <c r="AI49" s="404"/>
      <c r="AJ49" s="402">
        <f>COUNTIFS($B$11:$B$30,AG$46,$C$11:$C$30,"D",$E$11:$E$30,"*")</f>
        <v>0</v>
      </c>
      <c r="AK49" s="404"/>
      <c r="AL49" s="101">
        <f>COUNTIFS($B$11:$B$30,AL$46,$C$11:$C$30,"C",$E$11:$E$30,"*")</f>
        <v>0</v>
      </c>
      <c r="AM49" s="101">
        <f>COUNTIFS($B$11:$B$30,AL$46,$C$11:$C$30,"D",$E$11:$E$30,"*")</f>
        <v>0</v>
      </c>
      <c r="AN49" s="62"/>
    </row>
    <row r="50" spans="1:40" ht="24.95" customHeight="1">
      <c r="A50" s="62"/>
      <c r="B50" s="82" t="s">
        <v>196</v>
      </c>
      <c r="C50" s="399">
        <f>IF($AK$3="４週",SUMIFS($AK$11:$AK$30,$B$11:$B$30,C46)/4/$AH$5,IF($AK$3="歴月",SUMIFS($AK$11:$AK$30,$B$11:$B$30,C46)/$AL$5,"記載する期間を選択してください"))</f>
        <v>0</v>
      </c>
      <c r="D50" s="407"/>
      <c r="E50" s="399">
        <f>IF($AK$3="４週",SUMIFS($AK$11:$AK$30,$B$11:$B$30,E46)/4/$AH$5,IF($AK$3="歴月",SUMIFS($AK$11:$AK$30,$B$11:$B$30,E46)/$AL$5,"記載する期間を選択してください"))</f>
        <v>0</v>
      </c>
      <c r="F50" s="400"/>
      <c r="G50" s="400"/>
      <c r="H50" s="407"/>
      <c r="I50" s="399">
        <f>IF($AK$3="４週",SUMIFS($AK$11:$AK$30,$B$11:$B$30,I46)/4/$AH$5,IF($AK$3="歴月",SUMIFS($AK$11:$AK$30,$B$11:$B$30,I46)/$AL$5,"記載する期間を選択してください"))</f>
        <v>0</v>
      </c>
      <c r="J50" s="400"/>
      <c r="K50" s="400"/>
      <c r="L50" s="400"/>
      <c r="M50" s="400"/>
      <c r="N50" s="407"/>
      <c r="O50" s="399">
        <f>IF($AK$3="４週",SUMIFS($AK$11:$AK$30,$B$11:$B$30,O46)/4/$AH$5,IF($AK$3="歴月",SUMIFS($AK$11:$AK$30,$B$11:$B$30,O46)/$AL$5,"記載する期間を選択してください"))</f>
        <v>0</v>
      </c>
      <c r="P50" s="400"/>
      <c r="Q50" s="400"/>
      <c r="R50" s="400"/>
      <c r="S50" s="400"/>
      <c r="T50" s="407"/>
      <c r="U50" s="399">
        <f>IF($AK$3="４週",SUMIFS($AK$11:$AK$30,$B$11:$B$30,U46)/4/$AH$5,IF($AK$3="歴月",SUMIFS($AK$11:$AK$30,$B$11:$B$30,U46)/$AL$5,"記載する期間を選択してください"))</f>
        <v>0</v>
      </c>
      <c r="V50" s="400"/>
      <c r="W50" s="400"/>
      <c r="X50" s="400"/>
      <c r="Y50" s="400"/>
      <c r="Z50" s="407"/>
      <c r="AA50" s="399">
        <f>IF($AK$3="４週",SUMIFS($AK$11:$AK$30,$B$11:$B$30,AA46)/4/$AH$5,IF($AK$3="歴月",SUMIFS($AK$11:$AK$30,$B$11:$B$30,AA46)/$AL$5,"記載する期間を選択してください"))</f>
        <v>0</v>
      </c>
      <c r="AB50" s="400"/>
      <c r="AC50" s="400"/>
      <c r="AD50" s="400"/>
      <c r="AE50" s="400"/>
      <c r="AF50" s="407"/>
      <c r="AG50" s="399">
        <f>IF($AK$3="４週",SUMIFS($AK$11:$AK$30,$B$11:$B$30,AG46)/4/$AH$5,IF($AK$3="歴月",SUMIFS($AK$11:$AK$30,$B$11:$B$30,AG46)/$AL$5,"記載する期間を選択してください"))</f>
        <v>0</v>
      </c>
      <c r="AH50" s="400"/>
      <c r="AI50" s="400"/>
      <c r="AJ50" s="400"/>
      <c r="AK50" s="407"/>
      <c r="AL50" s="399">
        <f>IF($AK$3="４週",SUMIFS($AK$11:$AK$30,$B$11:$B$30,AL46)/4/$AH$5,IF($AK$3="歴月",SUMIFS($AK$11:$AK$30,$B$11:$B$30,AL46)/$AL$5,"記載する期間を選択してください"))</f>
        <v>0</v>
      </c>
      <c r="AM50" s="407"/>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353" t="s">
        <v>173</v>
      </c>
      <c r="D59" s="353"/>
      <c r="E59" s="353"/>
      <c r="F59" s="60"/>
      <c r="G59" s="60"/>
    </row>
    <row r="60" spans="1:40" ht="15" customHeight="1">
      <c r="A60" s="60"/>
      <c r="B60" s="97" t="s">
        <v>186</v>
      </c>
      <c r="C60" s="366" t="s">
        <v>174</v>
      </c>
      <c r="D60" s="366"/>
      <c r="E60" s="366"/>
      <c r="F60" s="60"/>
      <c r="G60" s="60"/>
    </row>
    <row r="61" spans="1:40" ht="15" customHeight="1">
      <c r="A61" s="60"/>
      <c r="B61" s="97" t="s">
        <v>187</v>
      </c>
      <c r="C61" s="366" t="s">
        <v>175</v>
      </c>
      <c r="D61" s="366"/>
      <c r="E61" s="366"/>
      <c r="F61" s="60"/>
      <c r="G61" s="60"/>
    </row>
    <row r="62" spans="1:40" ht="15" customHeight="1">
      <c r="A62" s="60"/>
      <c r="B62" s="97" t="s">
        <v>188</v>
      </c>
      <c r="C62" s="366" t="s">
        <v>176</v>
      </c>
      <c r="D62" s="366"/>
      <c r="E62" s="366"/>
      <c r="F62" s="60"/>
      <c r="G62" s="60"/>
    </row>
    <row r="63" spans="1:40" ht="15" customHeight="1">
      <c r="A63" s="60"/>
      <c r="B63" s="97" t="s">
        <v>189</v>
      </c>
      <c r="C63" s="366" t="s">
        <v>177</v>
      </c>
      <c r="D63" s="366"/>
      <c r="E63" s="366"/>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whole" operator="greaterThanOrEqual" allowBlank="1" showInputMessage="1" showErrorMessage="1" sqref="I38:I39 D38:F39 AG38:AG39 AD38:AD39 AA38:AA39 X38:X39 U38:U39 R38:R39 O38:O39 L38:L39" xr:uid="{00000000-0002-0000-0A00-000000000000}">
      <formula1>0</formula1>
    </dataValidation>
    <dataValidation operator="greaterThanOrEqual" allowBlank="1" showInputMessage="1" showErrorMessage="1" sqref="I44 AJ38:AJ39 AL38 L40 L44 I40" xr:uid="{00000000-0002-0000-0A00-000001000000}"/>
    <dataValidation type="list" allowBlank="1" showInputMessage="1" showErrorMessage="1" sqref="C11:C30" xr:uid="{00000000-0002-0000-0A00-000002000000}">
      <formula1>"A,B,C,D"</formula1>
    </dataValidation>
    <dataValidation type="list" allowBlank="1" showInputMessage="1" showErrorMessage="1" sqref="AK4:AN4" xr:uid="{00000000-0002-0000-0A00-000003000000}">
      <formula1>"予定,実績"</formula1>
    </dataValidation>
    <dataValidation type="list" allowBlank="1" showInputMessage="1" showErrorMessage="1" sqref="AK3:AN3" xr:uid="{00000000-0002-0000-0A00-000004000000}">
      <formula1>"４週,歴月"</formula1>
    </dataValidation>
    <dataValidation type="list" allowBlank="1" showInputMessage="1" sqref="B13:B30" xr:uid="{00000000-0002-0000-0A00-000005000000}">
      <formula1>INDIRECT($AK$1)</formula1>
    </dataValidation>
    <dataValidation allowBlank="1" showInputMessage="1" sqref="B11:B12" xr:uid="{F2988049-EEA1-44BA-8EB3-03D7E7B3AD28}"/>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9"/>
  <dimension ref="A1:AQ82"/>
  <sheetViews>
    <sheetView showGridLines="0" view="pageBreakPreview" zoomScaleNormal="100" zoomScaleSheetLayoutView="100" workbookViewId="0">
      <selection activeCell="F19" sqref="F11:AJ19"/>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48" t="s">
        <v>285</v>
      </c>
      <c r="AL1" s="348"/>
      <c r="AM1" s="348"/>
      <c r="AN1" s="348"/>
    </row>
    <row r="2" spans="1:40" ht="18" customHeight="1">
      <c r="A2" s="62"/>
      <c r="B2" s="63"/>
      <c r="C2" s="63"/>
      <c r="D2" s="63"/>
      <c r="E2" s="63"/>
      <c r="F2" s="63"/>
      <c r="G2" s="63"/>
      <c r="H2" s="63"/>
      <c r="I2" s="63"/>
      <c r="J2" s="63"/>
      <c r="K2" s="63"/>
      <c r="L2" s="63"/>
      <c r="M2" s="355">
        <v>2024</v>
      </c>
      <c r="N2" s="355"/>
      <c r="O2" s="355"/>
      <c r="P2" s="355"/>
      <c r="Q2" s="354" t="s">
        <v>150</v>
      </c>
      <c r="R2" s="354"/>
      <c r="S2" s="355">
        <v>5</v>
      </c>
      <c r="T2" s="355"/>
      <c r="U2" s="354" t="s">
        <v>151</v>
      </c>
      <c r="V2" s="354"/>
      <c r="W2" s="63"/>
      <c r="X2" s="63"/>
      <c r="Y2" s="63"/>
      <c r="Z2" s="62"/>
      <c r="AA2" s="62"/>
      <c r="AC2" s="81"/>
      <c r="AD2" s="63"/>
      <c r="AE2" s="63"/>
      <c r="AF2" s="63"/>
      <c r="AG2" s="63"/>
      <c r="AH2" s="63"/>
      <c r="AI2" s="81" t="s">
        <v>156</v>
      </c>
      <c r="AJ2" s="81"/>
      <c r="AK2" s="349"/>
      <c r="AL2" s="349"/>
      <c r="AM2" s="349"/>
      <c r="AN2" s="34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50" t="s">
        <v>328</v>
      </c>
      <c r="AL3" s="350"/>
      <c r="AM3" s="350"/>
      <c r="AN3" s="35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50"/>
      <c r="AL4" s="350"/>
      <c r="AM4" s="350"/>
      <c r="AN4" s="35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87">
        <v>40</v>
      </c>
      <c r="AI5" s="387"/>
      <c r="AJ5" s="387"/>
      <c r="AK5" s="88" t="s">
        <v>157</v>
      </c>
      <c r="AL5" s="99">
        <v>200</v>
      </c>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61" t="s">
        <v>153</v>
      </c>
      <c r="B7" s="388" t="s">
        <v>162</v>
      </c>
      <c r="C7" s="358" t="s">
        <v>163</v>
      </c>
      <c r="D7" s="353" t="s">
        <v>164</v>
      </c>
      <c r="E7" s="362" t="s">
        <v>165</v>
      </c>
      <c r="F7" s="357" t="s">
        <v>192</v>
      </c>
      <c r="G7" s="357"/>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1" t="s">
        <v>193</v>
      </c>
      <c r="AL7" s="352" t="s">
        <v>194</v>
      </c>
      <c r="AM7" s="347" t="s">
        <v>195</v>
      </c>
      <c r="AN7" s="347"/>
    </row>
    <row r="8" spans="1:40" ht="15" customHeight="1">
      <c r="A8" s="361"/>
      <c r="B8" s="389"/>
      <c r="C8" s="359"/>
      <c r="D8" s="353"/>
      <c r="E8" s="362"/>
      <c r="F8" s="353" t="s">
        <v>104</v>
      </c>
      <c r="G8" s="353"/>
      <c r="H8" s="353"/>
      <c r="I8" s="353"/>
      <c r="J8" s="353"/>
      <c r="K8" s="353"/>
      <c r="L8" s="353"/>
      <c r="M8" s="353" t="s">
        <v>105</v>
      </c>
      <c r="N8" s="353"/>
      <c r="O8" s="353"/>
      <c r="P8" s="353"/>
      <c r="Q8" s="353"/>
      <c r="R8" s="353"/>
      <c r="S8" s="353"/>
      <c r="T8" s="353" t="s">
        <v>106</v>
      </c>
      <c r="U8" s="353"/>
      <c r="V8" s="353"/>
      <c r="W8" s="353"/>
      <c r="X8" s="353"/>
      <c r="Y8" s="353"/>
      <c r="Z8" s="353"/>
      <c r="AA8" s="353" t="s">
        <v>107</v>
      </c>
      <c r="AB8" s="353"/>
      <c r="AC8" s="353"/>
      <c r="AD8" s="353"/>
      <c r="AE8" s="353"/>
      <c r="AF8" s="353"/>
      <c r="AG8" s="353"/>
      <c r="AH8" s="353" t="s">
        <v>110</v>
      </c>
      <c r="AI8" s="353"/>
      <c r="AJ8" s="353"/>
      <c r="AK8" s="351"/>
      <c r="AL8" s="352"/>
      <c r="AM8" s="347"/>
      <c r="AN8" s="347"/>
    </row>
    <row r="9" spans="1:40" ht="15" customHeight="1">
      <c r="A9" s="361"/>
      <c r="B9" s="390" t="s">
        <v>329</v>
      </c>
      <c r="C9" s="359"/>
      <c r="D9" s="353"/>
      <c r="E9" s="36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51"/>
      <c r="AL9" s="352"/>
      <c r="AM9" s="347"/>
      <c r="AN9" s="347"/>
    </row>
    <row r="10" spans="1:40" ht="15" customHeight="1">
      <c r="A10" s="361"/>
      <c r="B10" s="391"/>
      <c r="C10" s="360"/>
      <c r="D10" s="353"/>
      <c r="E10" s="36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51"/>
      <c r="AL10" s="352"/>
      <c r="AM10" s="347"/>
      <c r="AN10" s="34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65"/>
      <c r="AN11" s="36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65"/>
      <c r="AN12" s="365"/>
    </row>
    <row r="13" spans="1:40" ht="18" customHeight="1">
      <c r="A13" s="74">
        <v>3</v>
      </c>
      <c r="B13" s="103" t="s">
        <v>123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65"/>
      <c r="AN13" s="365"/>
    </row>
    <row r="14" spans="1:40" ht="18" customHeight="1">
      <c r="A14" s="74">
        <v>4</v>
      </c>
      <c r="B14" s="103" t="s">
        <v>124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65"/>
      <c r="AN14" s="36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65"/>
      <c r="AN15" s="36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65"/>
      <c r="AN16" s="36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65"/>
      <c r="AN17" s="36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65"/>
      <c r="AN18" s="36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65"/>
      <c r="AN19" s="36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65"/>
      <c r="AN20" s="36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65"/>
      <c r="AN21" s="36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65"/>
      <c r="AN22" s="36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65"/>
      <c r="AN23" s="36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65"/>
      <c r="AN24" s="36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65"/>
      <c r="AN25" s="36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65"/>
      <c r="AN26" s="36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65"/>
      <c r="AN27" s="36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65"/>
      <c r="AN28" s="36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65"/>
      <c r="AN29" s="36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65"/>
      <c r="AN30" s="365"/>
    </row>
    <row r="31" spans="1:40" ht="18" customHeight="1">
      <c r="A31" s="362" t="s">
        <v>94</v>
      </c>
      <c r="B31" s="363"/>
      <c r="C31" s="363"/>
      <c r="D31" s="363"/>
      <c r="E31" s="36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61"/>
      <c r="AN31" s="361"/>
    </row>
    <row r="32" spans="1:40" ht="18" customHeight="1">
      <c r="A32" s="363" t="s">
        <v>96</v>
      </c>
      <c r="B32" s="363"/>
      <c r="C32" s="363"/>
      <c r="D32" s="363"/>
      <c r="E32" s="36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61"/>
      <c r="AN32" s="361"/>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353"/>
      <c r="B37" s="353"/>
      <c r="C37" s="353"/>
      <c r="D37" s="98">
        <v>4</v>
      </c>
      <c r="E37" s="98">
        <v>5</v>
      </c>
      <c r="F37" s="424">
        <v>6</v>
      </c>
      <c r="G37" s="424"/>
      <c r="H37" s="424"/>
      <c r="I37" s="424">
        <v>7</v>
      </c>
      <c r="J37" s="424"/>
      <c r="K37" s="424"/>
      <c r="L37" s="424">
        <v>8</v>
      </c>
      <c r="M37" s="424"/>
      <c r="N37" s="424"/>
      <c r="O37" s="424">
        <v>9</v>
      </c>
      <c r="P37" s="424"/>
      <c r="Q37" s="424"/>
      <c r="R37" s="424">
        <v>10</v>
      </c>
      <c r="S37" s="424"/>
      <c r="T37" s="424"/>
      <c r="U37" s="424">
        <v>11</v>
      </c>
      <c r="V37" s="424"/>
      <c r="W37" s="424"/>
      <c r="X37" s="424">
        <v>12</v>
      </c>
      <c r="Y37" s="424"/>
      <c r="Z37" s="424"/>
      <c r="AA37" s="424">
        <v>1</v>
      </c>
      <c r="AB37" s="424"/>
      <c r="AC37" s="424"/>
      <c r="AD37" s="424">
        <v>2</v>
      </c>
      <c r="AE37" s="424"/>
      <c r="AF37" s="424"/>
      <c r="AG37" s="424">
        <v>3</v>
      </c>
      <c r="AH37" s="424"/>
      <c r="AI37" s="424"/>
      <c r="AJ37" s="353" t="s">
        <v>154</v>
      </c>
      <c r="AK37" s="353"/>
      <c r="AL37" s="82" t="s">
        <v>207</v>
      </c>
      <c r="AM37"/>
      <c r="AN37"/>
      <c r="AO37"/>
      <c r="AP37"/>
      <c r="AQ37"/>
    </row>
    <row r="38" spans="1:43" ht="18" customHeight="1">
      <c r="A38" s="422" t="s">
        <v>210</v>
      </c>
      <c r="B38" s="422"/>
      <c r="C38" s="422"/>
      <c r="D38" s="69">
        <v>1400</v>
      </c>
      <c r="E38" s="69">
        <v>1310</v>
      </c>
      <c r="F38" s="423">
        <v>1400</v>
      </c>
      <c r="G38" s="423"/>
      <c r="H38" s="423"/>
      <c r="I38" s="423">
        <v>1470</v>
      </c>
      <c r="J38" s="423"/>
      <c r="K38" s="423"/>
      <c r="L38" s="423">
        <v>1470</v>
      </c>
      <c r="M38" s="423"/>
      <c r="N38" s="423"/>
      <c r="O38" s="423">
        <v>1330</v>
      </c>
      <c r="P38" s="423"/>
      <c r="Q38" s="423"/>
      <c r="R38" s="423">
        <v>1400</v>
      </c>
      <c r="S38" s="423"/>
      <c r="T38" s="423"/>
      <c r="U38" s="423">
        <v>1400</v>
      </c>
      <c r="V38" s="423"/>
      <c r="W38" s="423"/>
      <c r="X38" s="423">
        <v>1330</v>
      </c>
      <c r="Y38" s="423"/>
      <c r="Z38" s="423"/>
      <c r="AA38" s="423">
        <v>1330</v>
      </c>
      <c r="AB38" s="423"/>
      <c r="AC38" s="423"/>
      <c r="AD38" s="423">
        <v>1330</v>
      </c>
      <c r="AE38" s="423"/>
      <c r="AF38" s="423"/>
      <c r="AG38" s="423">
        <v>1400</v>
      </c>
      <c r="AH38" s="423"/>
      <c r="AI38" s="423"/>
      <c r="AJ38" s="366">
        <f>SUM(D38:AI38)</f>
        <v>16570</v>
      </c>
      <c r="AK38" s="366"/>
      <c r="AL38" s="425">
        <f>ROUNDUP(AJ38/AJ39,1)</f>
        <v>70</v>
      </c>
      <c r="AM38"/>
      <c r="AN38"/>
      <c r="AO38"/>
      <c r="AP38"/>
      <c r="AQ38"/>
    </row>
    <row r="39" spans="1:43" ht="18" customHeight="1">
      <c r="A39" s="422" t="s">
        <v>204</v>
      </c>
      <c r="B39" s="422"/>
      <c r="C39" s="422"/>
      <c r="D39" s="69">
        <v>20</v>
      </c>
      <c r="E39" s="69">
        <v>19</v>
      </c>
      <c r="F39" s="423">
        <v>20</v>
      </c>
      <c r="G39" s="423"/>
      <c r="H39" s="423"/>
      <c r="I39" s="423">
        <v>21</v>
      </c>
      <c r="J39" s="423"/>
      <c r="K39" s="423"/>
      <c r="L39" s="423">
        <v>21</v>
      </c>
      <c r="M39" s="423"/>
      <c r="N39" s="423"/>
      <c r="O39" s="423">
        <v>19</v>
      </c>
      <c r="P39" s="423"/>
      <c r="Q39" s="423"/>
      <c r="R39" s="423">
        <v>20</v>
      </c>
      <c r="S39" s="423"/>
      <c r="T39" s="423"/>
      <c r="U39" s="423">
        <v>20</v>
      </c>
      <c r="V39" s="423"/>
      <c r="W39" s="423"/>
      <c r="X39" s="423">
        <v>19</v>
      </c>
      <c r="Y39" s="423"/>
      <c r="Z39" s="423"/>
      <c r="AA39" s="423">
        <v>19</v>
      </c>
      <c r="AB39" s="423"/>
      <c r="AC39" s="423"/>
      <c r="AD39" s="423">
        <v>19</v>
      </c>
      <c r="AE39" s="423"/>
      <c r="AF39" s="423"/>
      <c r="AG39" s="423">
        <v>20</v>
      </c>
      <c r="AH39" s="423"/>
      <c r="AI39" s="423"/>
      <c r="AJ39" s="366">
        <f>+SUM(D39:AI39)</f>
        <v>237</v>
      </c>
      <c r="AK39" s="366"/>
      <c r="AL39" s="426"/>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353" t="s">
        <v>197</v>
      </c>
      <c r="B42" s="353"/>
      <c r="C42" s="353" t="s">
        <v>115</v>
      </c>
      <c r="D42" s="353"/>
      <c r="E42" s="352" t="s">
        <v>221</v>
      </c>
      <c r="F42" s="352"/>
      <c r="G42" s="352"/>
      <c r="H42" s="352"/>
      <c r="I42" s="401"/>
      <c r="J42" s="401"/>
      <c r="K42" s="401"/>
      <c r="L42" s="401"/>
      <c r="M42" s="401"/>
      <c r="N42" s="401"/>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352" t="s">
        <v>208</v>
      </c>
      <c r="B43" s="352"/>
      <c r="C43" s="418">
        <f>ROUNDDOWN(IF(AL38&lt;=60,1,1+ROUNDUP((AL38-60)/40,0)),1)</f>
        <v>2</v>
      </c>
      <c r="D43" s="418"/>
      <c r="E43" s="418">
        <f>ROUNDDOWN(AL38/10,1)</f>
        <v>7</v>
      </c>
      <c r="F43" s="418"/>
      <c r="G43" s="418"/>
      <c r="H43" s="418"/>
      <c r="I43" s="438"/>
      <c r="J43" s="438"/>
      <c r="K43" s="438"/>
      <c r="L43" s="438"/>
      <c r="M43" s="438"/>
      <c r="N43" s="438"/>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99" t="str">
        <f>IF(VLOOKUP($AK$1,選択肢!$A$1:$J$32,C51,FALSE)=0,"-",VLOOKUP($AK$1,選択肢!$A$1:$J$32,C51,FALSE))</f>
        <v>管理者</v>
      </c>
      <c r="D46" s="400"/>
      <c r="E46" s="406" t="str">
        <f>IF(VLOOKUP($AK$1,選択肢!$A$1:$J$32,E51,FALSE)=0,"-",VLOOKUP($AK$1,選択肢!$A$1:$J$32,E51,FALSE))</f>
        <v>サービス管理責任者</v>
      </c>
      <c r="F46" s="406"/>
      <c r="G46" s="406"/>
      <c r="H46" s="406"/>
      <c r="I46" s="399" t="str">
        <f>IF(VLOOKUP($AK$1,選択肢!$A$1:$J$32,I51,FALSE)=0,"-",VLOOKUP($AK$1,選択肢!$A$1:$J$32,I51,FALSE))</f>
        <v>職業指導員</v>
      </c>
      <c r="J46" s="400"/>
      <c r="K46" s="400"/>
      <c r="L46" s="400"/>
      <c r="M46" s="400"/>
      <c r="N46" s="407"/>
      <c r="O46" s="399" t="str">
        <f>IF(VLOOKUP($AK$1,選択肢!$A$1:$J$32,O51,FALSE)=0,"-",VLOOKUP($AK$1,選択肢!$A$1:$J$32,O51,FALSE))</f>
        <v>生活支援員</v>
      </c>
      <c r="P46" s="400"/>
      <c r="Q46" s="400"/>
      <c r="R46" s="400"/>
      <c r="S46" s="400"/>
      <c r="T46" s="407"/>
      <c r="U46" s="399" t="str">
        <f>IF(VLOOKUP($AK$1,選択肢!$A$1:$J$32,U51,FALSE)=0,"-",VLOOKUP($AK$1,選択肢!$A$1:$J$32,U51,FALSE))</f>
        <v>-</v>
      </c>
      <c r="V46" s="400"/>
      <c r="W46" s="400"/>
      <c r="X46" s="400"/>
      <c r="Y46" s="400"/>
      <c r="Z46" s="407"/>
      <c r="AA46" s="399" t="str">
        <f>IF(VLOOKUP($AK$1,選択肢!$A$1:$J$32,AA51,FALSE)=0,"-",VLOOKUP($AK$1,選択肢!$A$1:$J$32,AA51,FALSE))</f>
        <v>-</v>
      </c>
      <c r="AB46" s="400"/>
      <c r="AC46" s="400"/>
      <c r="AD46" s="400"/>
      <c r="AE46" s="400"/>
      <c r="AF46" s="407"/>
      <c r="AG46" s="406" t="str">
        <f>IF(VLOOKUP($AK$1,選択肢!$A$1:$J$32,AG51,FALSE)=0,"-",VLOOKUP($AK$1,選択肢!$A$1:$J$32,AG51,FALSE))</f>
        <v>-</v>
      </c>
      <c r="AH46" s="406"/>
      <c r="AI46" s="406"/>
      <c r="AJ46" s="406"/>
      <c r="AK46" s="406"/>
      <c r="AL46" s="406" t="str">
        <f>IF(VLOOKUP($AK$1,選択肢!$A$1:$J$32,AL51,FALSE)=0,"-",VLOOKUP($AK$1,選択肢!$A$1:$J$32,AL51,FALSE))</f>
        <v>-</v>
      </c>
      <c r="AM46" s="406"/>
      <c r="AN46" s="62"/>
    </row>
    <row r="47" spans="1:43" ht="18" customHeight="1">
      <c r="A47" s="62"/>
      <c r="B47" s="67"/>
      <c r="C47" s="102" t="s">
        <v>56</v>
      </c>
      <c r="D47" s="102" t="s">
        <v>57</v>
      </c>
      <c r="E47" s="101" t="s">
        <v>56</v>
      </c>
      <c r="F47" s="405" t="s">
        <v>57</v>
      </c>
      <c r="G47" s="405"/>
      <c r="H47" s="405"/>
      <c r="I47" s="402" t="s">
        <v>56</v>
      </c>
      <c r="J47" s="403"/>
      <c r="K47" s="404"/>
      <c r="L47" s="402" t="s">
        <v>57</v>
      </c>
      <c r="M47" s="403"/>
      <c r="N47" s="404"/>
      <c r="O47" s="402" t="s">
        <v>56</v>
      </c>
      <c r="P47" s="403"/>
      <c r="Q47" s="404"/>
      <c r="R47" s="402" t="s">
        <v>57</v>
      </c>
      <c r="S47" s="403"/>
      <c r="T47" s="404"/>
      <c r="U47" s="402" t="s">
        <v>56</v>
      </c>
      <c r="V47" s="403"/>
      <c r="W47" s="404"/>
      <c r="X47" s="402" t="s">
        <v>57</v>
      </c>
      <c r="Y47" s="403"/>
      <c r="Z47" s="404"/>
      <c r="AA47" s="402" t="s">
        <v>56</v>
      </c>
      <c r="AB47" s="403"/>
      <c r="AC47" s="404"/>
      <c r="AD47" s="402" t="s">
        <v>57</v>
      </c>
      <c r="AE47" s="403"/>
      <c r="AF47" s="404"/>
      <c r="AG47" s="402" t="s">
        <v>56</v>
      </c>
      <c r="AH47" s="403"/>
      <c r="AI47" s="404"/>
      <c r="AJ47" s="402" t="s">
        <v>57</v>
      </c>
      <c r="AK47" s="404"/>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402">
        <f>COUNTIFS($B$11:$B$30,E$46,$C$11:$C$30,"B",$E$11:$E$30,"*")</f>
        <v>1</v>
      </c>
      <c r="G48" s="403"/>
      <c r="H48" s="404"/>
      <c r="I48" s="402">
        <f>COUNTIFS($B$11:$B$30,I$46,$C$11:$C$30,"A",$E$11:$E$30,"*")</f>
        <v>0</v>
      </c>
      <c r="J48" s="403"/>
      <c r="K48" s="404"/>
      <c r="L48" s="402">
        <f>COUNTIFS($B$11:$B$30,I$46,$C$11:$C$30,"B",$E$11:$E$30,"*")</f>
        <v>0</v>
      </c>
      <c r="M48" s="403"/>
      <c r="N48" s="404"/>
      <c r="O48" s="402">
        <f>COUNTIFS($B$11:$B$30,O$46,$C$11:$C$30,"A",$E$11:$E$30,"*")</f>
        <v>0</v>
      </c>
      <c r="P48" s="403"/>
      <c r="Q48" s="404"/>
      <c r="R48" s="402">
        <f>COUNTIFS($B$11:$B$30,O$46,$C$11:$C$30,"B",$E$11:$E$30,"*")</f>
        <v>0</v>
      </c>
      <c r="S48" s="403"/>
      <c r="T48" s="404"/>
      <c r="U48" s="402">
        <f>COUNTIFS($B$11:$B$30,U$46,$C$11:$C$30,"A",$E$11:$E$30,"*")</f>
        <v>0</v>
      </c>
      <c r="V48" s="403"/>
      <c r="W48" s="404"/>
      <c r="X48" s="402">
        <f>COUNTIFS($B$11:$B$30,U$46,$C$11:$C$30,"B",$E$11:$E$30,"*")</f>
        <v>0</v>
      </c>
      <c r="Y48" s="403"/>
      <c r="Z48" s="404"/>
      <c r="AA48" s="402">
        <f>COUNTIFS($B$11:$B$30,AA$46,$C$11:$C$30,"A",$E$11:$E$30,"*")</f>
        <v>0</v>
      </c>
      <c r="AB48" s="403"/>
      <c r="AC48" s="404"/>
      <c r="AD48" s="402">
        <f>COUNTIFS($B$11:$B$30,AA$46,$C$11:$C$30,"B",$E$11:$E$30,"*")</f>
        <v>0</v>
      </c>
      <c r="AE48" s="403"/>
      <c r="AF48" s="404"/>
      <c r="AG48" s="402">
        <f>COUNTIFS($B$11:$B$30,AG$46,$C$11:$C$30,"A",$E$11:$E$30,"*")</f>
        <v>0</v>
      </c>
      <c r="AH48" s="403"/>
      <c r="AI48" s="404"/>
      <c r="AJ48" s="402">
        <f>COUNTIFS($B$11:$B$30,AG$46,$C$11:$C$30,"B",$E$11:$E$30,"*")</f>
        <v>0</v>
      </c>
      <c r="AK48" s="404"/>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402">
        <f>COUNTIFS($B$11:$B$30,E$46,$C$11:$C$30,"D",$E$11:$E$30,"*")</f>
        <v>0</v>
      </c>
      <c r="G49" s="403"/>
      <c r="H49" s="404"/>
      <c r="I49" s="402">
        <f>COUNTIFS($B$11:$B$30,I$46,$C$11:$C$30,"C",$E$11:$E$30,"*")</f>
        <v>1</v>
      </c>
      <c r="J49" s="403"/>
      <c r="K49" s="404"/>
      <c r="L49" s="402">
        <f>COUNTIFS($B$11:$B$30,I$46,$C$11:$C$30,"D",$E$11:$E$30,"*")</f>
        <v>0</v>
      </c>
      <c r="M49" s="403"/>
      <c r="N49" s="404"/>
      <c r="O49" s="402">
        <f>COUNTIFS($B$11:$B$30,O$46,$C$11:$C$30,"C",$E$11:$E$30,"*")</f>
        <v>0</v>
      </c>
      <c r="P49" s="403"/>
      <c r="Q49" s="404"/>
      <c r="R49" s="402">
        <f>COUNTIFS($B$11:$B$30,O$46,$C$11:$C$30,"D",$E$11:$E$30,"*")</f>
        <v>1</v>
      </c>
      <c r="S49" s="403"/>
      <c r="T49" s="404"/>
      <c r="U49" s="402">
        <f>COUNTIFS($B$11:$B$30,U$46,$C$11:$C$30,"C",$E$11:$E$30,"*")</f>
        <v>0</v>
      </c>
      <c r="V49" s="403"/>
      <c r="W49" s="404"/>
      <c r="X49" s="402">
        <f>COUNTIFS($B$11:$B$30,U$46,$C$11:$C$30,"D",$E$11:$E$30,"*")</f>
        <v>0</v>
      </c>
      <c r="Y49" s="403"/>
      <c r="Z49" s="404"/>
      <c r="AA49" s="402">
        <f>COUNTIFS($B$11:$B$30,AA$46,$C$11:$C$30,"C",$E$11:$E$30,"*")</f>
        <v>0</v>
      </c>
      <c r="AB49" s="403"/>
      <c r="AC49" s="404"/>
      <c r="AD49" s="402">
        <f>COUNTIFS($B$11:$B$30,AA$46,$C$11:$C$30,"D",$E$11:$E$30,"*")</f>
        <v>0</v>
      </c>
      <c r="AE49" s="403"/>
      <c r="AF49" s="404"/>
      <c r="AG49" s="402">
        <f>COUNTIFS($B$11:$B$30,AG$46,$C$11:$C$30,"C",$E$11:$E$30,"*")</f>
        <v>0</v>
      </c>
      <c r="AH49" s="403"/>
      <c r="AI49" s="404"/>
      <c r="AJ49" s="402">
        <f>COUNTIFS($B$11:$B$30,AG$46,$C$11:$C$30,"D",$E$11:$E$30,"*")</f>
        <v>0</v>
      </c>
      <c r="AK49" s="404"/>
      <c r="AL49" s="101">
        <f>COUNTIFS($B$11:$B$30,AL$46,$C$11:$C$30,"C",$E$11:$E$30,"*")</f>
        <v>0</v>
      </c>
      <c r="AM49" s="101">
        <f>COUNTIFS($B$11:$B$30,AL$46,$C$11:$C$30,"D",$E$11:$E$30,"*")</f>
        <v>0</v>
      </c>
      <c r="AN49" s="62"/>
    </row>
    <row r="50" spans="1:40" ht="24.95" customHeight="1">
      <c r="A50" s="62"/>
      <c r="B50" s="82" t="s">
        <v>196</v>
      </c>
      <c r="C50" s="399">
        <f>IF($AK$3="４週",SUMIFS($AK$11:$AK$30,$B$11:$B$30,C46)/4/$AH$5,IF($AK$3="歴月",SUMIFS($AK$11:$AK$30,$B$11:$B$30,C46)/$AL$5,"記載する期間を選択してください"))</f>
        <v>0</v>
      </c>
      <c r="D50" s="407"/>
      <c r="E50" s="399">
        <f>IF($AK$3="４週",SUMIFS($AK$11:$AK$30,$B$11:$B$30,E46)/4/$AH$5,IF($AK$3="歴月",SUMIFS($AK$11:$AK$30,$B$11:$B$30,E46)/$AL$5,"記載する期間を選択してください"))</f>
        <v>0</v>
      </c>
      <c r="F50" s="400"/>
      <c r="G50" s="400"/>
      <c r="H50" s="407"/>
      <c r="I50" s="399">
        <f>IF($AK$3="４週",SUMIFS($AK$11:$AK$30,$B$11:$B$30,I46)/4/$AH$5,IF($AK$3="歴月",SUMIFS($AK$11:$AK$30,$B$11:$B$30,I46)/$AL$5,"記載する期間を選択してください"))</f>
        <v>0</v>
      </c>
      <c r="J50" s="400"/>
      <c r="K50" s="400"/>
      <c r="L50" s="400"/>
      <c r="M50" s="400"/>
      <c r="N50" s="407"/>
      <c r="O50" s="399">
        <f>IF($AK$3="４週",SUMIFS($AK$11:$AK$30,$B$11:$B$30,O46)/4/$AH$5,IF($AK$3="歴月",SUMIFS($AK$11:$AK$30,$B$11:$B$30,O46)/$AL$5,"記載する期間を選択してください"))</f>
        <v>0</v>
      </c>
      <c r="P50" s="400"/>
      <c r="Q50" s="400"/>
      <c r="R50" s="400"/>
      <c r="S50" s="400"/>
      <c r="T50" s="407"/>
      <c r="U50" s="399">
        <f>IF($AK$3="４週",SUMIFS($AK$11:$AK$30,$B$11:$B$30,U46)/4/$AH$5,IF($AK$3="歴月",SUMIFS($AK$11:$AK$30,$B$11:$B$30,U46)/$AL$5,"記載する期間を選択してください"))</f>
        <v>0</v>
      </c>
      <c r="V50" s="400"/>
      <c r="W50" s="400"/>
      <c r="X50" s="400"/>
      <c r="Y50" s="400"/>
      <c r="Z50" s="407"/>
      <c r="AA50" s="399">
        <f>IF($AK$3="４週",SUMIFS($AK$11:$AK$30,$B$11:$B$30,AA46)/4/$AH$5,IF($AK$3="歴月",SUMIFS($AK$11:$AK$30,$B$11:$B$30,AA46)/$AL$5,"記載する期間を選択してください"))</f>
        <v>0</v>
      </c>
      <c r="AB50" s="400"/>
      <c r="AC50" s="400"/>
      <c r="AD50" s="400"/>
      <c r="AE50" s="400"/>
      <c r="AF50" s="407"/>
      <c r="AG50" s="399">
        <f>IF($AK$3="４週",SUMIFS($AK$11:$AK$30,$B$11:$B$30,AG46)/4/$AH$5,IF($AK$3="歴月",SUMIFS($AK$11:$AK$30,$B$11:$B$30,AG46)/$AL$5,"記載する期間を選択してください"))</f>
        <v>0</v>
      </c>
      <c r="AH50" s="400"/>
      <c r="AI50" s="400"/>
      <c r="AJ50" s="400"/>
      <c r="AK50" s="407"/>
      <c r="AL50" s="399">
        <f>IF($AK$3="４週",SUMIFS($AK$11:$AK$30,$B$11:$B$30,AL46)/4/$AH$5,IF($AK$3="歴月",SUMIFS($AK$11:$AK$30,$B$11:$B$30,AL46)/$AL$5,"記載する期間を選択してください"))</f>
        <v>0</v>
      </c>
      <c r="AM50" s="407"/>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353" t="s">
        <v>173</v>
      </c>
      <c r="D59" s="353"/>
      <c r="E59" s="353"/>
      <c r="F59" s="60"/>
      <c r="G59" s="60"/>
    </row>
    <row r="60" spans="1:40" ht="15" customHeight="1">
      <c r="A60" s="60"/>
      <c r="B60" s="97" t="s">
        <v>186</v>
      </c>
      <c r="C60" s="366" t="s">
        <v>174</v>
      </c>
      <c r="D60" s="366"/>
      <c r="E60" s="366"/>
      <c r="F60" s="60"/>
      <c r="G60" s="60"/>
    </row>
    <row r="61" spans="1:40" ht="15" customHeight="1">
      <c r="A61" s="60"/>
      <c r="B61" s="97" t="s">
        <v>187</v>
      </c>
      <c r="C61" s="366" t="s">
        <v>175</v>
      </c>
      <c r="D61" s="366"/>
      <c r="E61" s="366"/>
      <c r="F61" s="60"/>
      <c r="G61" s="60"/>
    </row>
    <row r="62" spans="1:40" ht="15" customHeight="1">
      <c r="A62" s="60"/>
      <c r="B62" s="97" t="s">
        <v>188</v>
      </c>
      <c r="C62" s="366" t="s">
        <v>176</v>
      </c>
      <c r="D62" s="366"/>
      <c r="E62" s="366"/>
      <c r="F62" s="60"/>
      <c r="G62" s="60"/>
    </row>
    <row r="63" spans="1:40" ht="15" customHeight="1">
      <c r="A63" s="60"/>
      <c r="B63" s="97" t="s">
        <v>189</v>
      </c>
      <c r="C63" s="366" t="s">
        <v>177</v>
      </c>
      <c r="D63" s="366"/>
      <c r="E63" s="366"/>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6">
    <mergeCell ref="C63:E63"/>
    <mergeCell ref="AA50:AF50"/>
    <mergeCell ref="AG50:AK50"/>
    <mergeCell ref="AL50:AM50"/>
    <mergeCell ref="C59:E59"/>
    <mergeCell ref="C60:E60"/>
    <mergeCell ref="C61:E61"/>
    <mergeCell ref="C62:E62"/>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 ref="F48:H48"/>
    <mergeCell ref="I48:K48"/>
    <mergeCell ref="X49:Z49"/>
    <mergeCell ref="AD48:AF48"/>
    <mergeCell ref="AL46:AM46"/>
    <mergeCell ref="F47:H47"/>
    <mergeCell ref="I47:K47"/>
    <mergeCell ref="L47:N47"/>
    <mergeCell ref="O47:Q47"/>
    <mergeCell ref="R47:T47"/>
    <mergeCell ref="U47:W47"/>
    <mergeCell ref="X47:Z47"/>
    <mergeCell ref="AA47:AC47"/>
    <mergeCell ref="L48:N48"/>
    <mergeCell ref="O48:Q48"/>
    <mergeCell ref="R48:T48"/>
    <mergeCell ref="U48:W48"/>
    <mergeCell ref="X48:Z48"/>
    <mergeCell ref="AA48:AC48"/>
    <mergeCell ref="AG48:AI48"/>
    <mergeCell ref="AJ48:AK48"/>
    <mergeCell ref="AD47:AF47"/>
    <mergeCell ref="AG47:AI47"/>
    <mergeCell ref="AJ47:AK47"/>
    <mergeCell ref="A42:B42"/>
    <mergeCell ref="C42:D42"/>
    <mergeCell ref="E42:H42"/>
    <mergeCell ref="I42:N42"/>
    <mergeCell ref="A43:B43"/>
    <mergeCell ref="C43:D43"/>
    <mergeCell ref="E43:H43"/>
    <mergeCell ref="C46:D46"/>
    <mergeCell ref="E46:H46"/>
    <mergeCell ref="I46:N46"/>
    <mergeCell ref="O46:T46"/>
    <mergeCell ref="U46:Z46"/>
    <mergeCell ref="AA46:AF46"/>
    <mergeCell ref="I43:N43"/>
    <mergeCell ref="AG46:AK46"/>
    <mergeCell ref="X39:Z39"/>
    <mergeCell ref="AA39:AC39"/>
    <mergeCell ref="AD39:AF39"/>
    <mergeCell ref="AG39:AI39"/>
    <mergeCell ref="AJ39:AK39"/>
    <mergeCell ref="AL38:AL39"/>
    <mergeCell ref="A39:C39"/>
    <mergeCell ref="F39:H39"/>
    <mergeCell ref="I39:K39"/>
    <mergeCell ref="L39:N39"/>
    <mergeCell ref="O39:Q39"/>
    <mergeCell ref="R39:T39"/>
    <mergeCell ref="U39:W39"/>
    <mergeCell ref="AD38:AF38"/>
    <mergeCell ref="AG38:AI38"/>
    <mergeCell ref="AJ38:AK38"/>
    <mergeCell ref="A38:C38"/>
    <mergeCell ref="F38:H38"/>
    <mergeCell ref="I38:K38"/>
    <mergeCell ref="L38:N38"/>
    <mergeCell ref="O38:Q38"/>
    <mergeCell ref="R38:T38"/>
    <mergeCell ref="U38:W38"/>
    <mergeCell ref="X38:Z38"/>
    <mergeCell ref="AA38:AC38"/>
    <mergeCell ref="AM26:AN26"/>
    <mergeCell ref="AM27:AN27"/>
    <mergeCell ref="AM28:AN2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7">
    <dataValidation type="list" allowBlank="1" showInputMessage="1" sqref="B13:B30" xr:uid="{00000000-0002-0000-0B00-000000000000}">
      <formula1>INDIRECT($AK$1)</formula1>
    </dataValidation>
    <dataValidation type="list" allowBlank="1" showInputMessage="1" showErrorMessage="1" sqref="AK3:AN3" xr:uid="{00000000-0002-0000-0B00-000001000000}">
      <formula1>"４週,歴月"</formula1>
    </dataValidation>
    <dataValidation type="list" allowBlank="1" showInputMessage="1" showErrorMessage="1" sqref="AK4:AN4" xr:uid="{00000000-0002-0000-0B00-000002000000}">
      <formula1>"予定,実績"</formula1>
    </dataValidation>
    <dataValidation type="list" allowBlank="1" showInputMessage="1" showErrorMessage="1" sqref="C11:C30" xr:uid="{00000000-0002-0000-0B00-000003000000}">
      <formula1>"A,B,C,D"</formula1>
    </dataValidation>
    <dataValidation operator="greaterThanOrEqual" allowBlank="1" showInputMessage="1" showErrorMessage="1" sqref="I44 AJ38:AJ39 AL38 L40 L44 I40" xr:uid="{00000000-0002-0000-0B00-000004000000}"/>
    <dataValidation type="whole" operator="greaterThanOrEqual" allowBlank="1" showInputMessage="1" showErrorMessage="1" sqref="I38:I39 D38:F39 AG38:AG39 AD38:AD39 AA38:AA39 X38:X39 U38:U39 R38:R39 O38:O39 L38:L39" xr:uid="{00000000-0002-0000-0B00-000005000000}">
      <formula1>0</formula1>
    </dataValidation>
    <dataValidation allowBlank="1" showInputMessage="1" sqref="B11:B12" xr:uid="{3E0065BE-4553-45FF-A33A-FE54474A9A5D}"/>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AQ83"/>
  <sheetViews>
    <sheetView showGridLines="0" view="pageBreakPreview" zoomScaleNormal="100" zoomScaleSheetLayoutView="100" workbookViewId="0">
      <selection activeCell="F19" sqref="F11:AJ19"/>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48" t="s">
        <v>284</v>
      </c>
      <c r="AL1" s="348"/>
      <c r="AM1" s="348"/>
      <c r="AN1" s="348"/>
    </row>
    <row r="2" spans="1:40" ht="18" customHeight="1">
      <c r="A2" s="62"/>
      <c r="B2" s="63"/>
      <c r="C2" s="63"/>
      <c r="D2" s="63"/>
      <c r="E2" s="63"/>
      <c r="F2" s="63"/>
      <c r="G2" s="63"/>
      <c r="H2" s="63"/>
      <c r="I2" s="63"/>
      <c r="J2" s="63"/>
      <c r="K2" s="63"/>
      <c r="L2" s="63"/>
      <c r="M2" s="355">
        <v>2024</v>
      </c>
      <c r="N2" s="355"/>
      <c r="O2" s="355"/>
      <c r="P2" s="355"/>
      <c r="Q2" s="354" t="s">
        <v>150</v>
      </c>
      <c r="R2" s="354"/>
      <c r="S2" s="355">
        <v>5</v>
      </c>
      <c r="T2" s="355"/>
      <c r="U2" s="354" t="s">
        <v>151</v>
      </c>
      <c r="V2" s="354"/>
      <c r="W2" s="63"/>
      <c r="X2" s="63"/>
      <c r="Y2" s="63"/>
      <c r="Z2" s="62"/>
      <c r="AA2" s="62"/>
      <c r="AC2" s="81"/>
      <c r="AD2" s="63"/>
      <c r="AE2" s="63"/>
      <c r="AF2" s="63"/>
      <c r="AG2" s="63"/>
      <c r="AH2" s="63"/>
      <c r="AI2" s="81" t="s">
        <v>156</v>
      </c>
      <c r="AJ2" s="81"/>
      <c r="AK2" s="349"/>
      <c r="AL2" s="349"/>
      <c r="AM2" s="349"/>
      <c r="AN2" s="34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50" t="s">
        <v>232</v>
      </c>
      <c r="AL3" s="350"/>
      <c r="AM3" s="350"/>
      <c r="AN3" s="35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50"/>
      <c r="AL4" s="350"/>
      <c r="AM4" s="350"/>
      <c r="AN4" s="35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87">
        <v>40</v>
      </c>
      <c r="AI5" s="387"/>
      <c r="AJ5" s="387"/>
      <c r="AK5" s="88" t="s">
        <v>157</v>
      </c>
      <c r="AL5" s="99">
        <v>200</v>
      </c>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61" t="s">
        <v>153</v>
      </c>
      <c r="B7" s="388" t="s">
        <v>162</v>
      </c>
      <c r="C7" s="358" t="s">
        <v>163</v>
      </c>
      <c r="D7" s="353" t="s">
        <v>164</v>
      </c>
      <c r="E7" s="362" t="s">
        <v>165</v>
      </c>
      <c r="F7" s="357" t="s">
        <v>192</v>
      </c>
      <c r="G7" s="357"/>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1" t="s">
        <v>193</v>
      </c>
      <c r="AL7" s="352" t="s">
        <v>194</v>
      </c>
      <c r="AM7" s="347" t="s">
        <v>195</v>
      </c>
      <c r="AN7" s="347"/>
    </row>
    <row r="8" spans="1:40" ht="15" customHeight="1">
      <c r="A8" s="361"/>
      <c r="B8" s="389"/>
      <c r="C8" s="359"/>
      <c r="D8" s="353"/>
      <c r="E8" s="362"/>
      <c r="F8" s="353" t="s">
        <v>104</v>
      </c>
      <c r="G8" s="353"/>
      <c r="H8" s="353"/>
      <c r="I8" s="353"/>
      <c r="J8" s="353"/>
      <c r="K8" s="353"/>
      <c r="L8" s="353"/>
      <c r="M8" s="353" t="s">
        <v>105</v>
      </c>
      <c r="N8" s="353"/>
      <c r="O8" s="353"/>
      <c r="P8" s="353"/>
      <c r="Q8" s="353"/>
      <c r="R8" s="353"/>
      <c r="S8" s="353"/>
      <c r="T8" s="353" t="s">
        <v>106</v>
      </c>
      <c r="U8" s="353"/>
      <c r="V8" s="353"/>
      <c r="W8" s="353"/>
      <c r="X8" s="353"/>
      <c r="Y8" s="353"/>
      <c r="Z8" s="353"/>
      <c r="AA8" s="353" t="s">
        <v>107</v>
      </c>
      <c r="AB8" s="353"/>
      <c r="AC8" s="353"/>
      <c r="AD8" s="353"/>
      <c r="AE8" s="353"/>
      <c r="AF8" s="353"/>
      <c r="AG8" s="353"/>
      <c r="AH8" s="353" t="s">
        <v>110</v>
      </c>
      <c r="AI8" s="353"/>
      <c r="AJ8" s="353"/>
      <c r="AK8" s="351"/>
      <c r="AL8" s="352"/>
      <c r="AM8" s="347"/>
      <c r="AN8" s="347"/>
    </row>
    <row r="9" spans="1:40" ht="15" customHeight="1">
      <c r="A9" s="361"/>
      <c r="B9" s="390" t="s">
        <v>329</v>
      </c>
      <c r="C9" s="359"/>
      <c r="D9" s="353"/>
      <c r="E9" s="36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51"/>
      <c r="AL9" s="352"/>
      <c r="AM9" s="347"/>
      <c r="AN9" s="347"/>
    </row>
    <row r="10" spans="1:40" ht="15" customHeight="1">
      <c r="A10" s="361"/>
      <c r="B10" s="391"/>
      <c r="C10" s="360"/>
      <c r="D10" s="353"/>
      <c r="E10" s="36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51"/>
      <c r="AL10" s="352"/>
      <c r="AM10" s="347"/>
      <c r="AN10" s="34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65"/>
      <c r="AN11" s="36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65"/>
      <c r="AN12" s="365"/>
    </row>
    <row r="13" spans="1:40" ht="18" customHeight="1">
      <c r="A13" s="74">
        <v>3</v>
      </c>
      <c r="B13" s="103" t="s">
        <v>123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65"/>
      <c r="AN13" s="365"/>
    </row>
    <row r="14" spans="1:40" ht="18" customHeight="1">
      <c r="A14" s="74">
        <v>4</v>
      </c>
      <c r="B14" s="103" t="s">
        <v>124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65"/>
      <c r="AN14" s="36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65"/>
      <c r="AN15" s="36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65"/>
      <c r="AN16" s="36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65"/>
      <c r="AN17" s="36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65"/>
      <c r="AN18" s="36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65"/>
      <c r="AN19" s="36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65"/>
      <c r="AN20" s="36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65"/>
      <c r="AN21" s="36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65"/>
      <c r="AN22" s="36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65"/>
      <c r="AN23" s="36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65"/>
      <c r="AN24" s="36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65"/>
      <c r="AN25" s="36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65"/>
      <c r="AN26" s="36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65"/>
      <c r="AN27" s="36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65"/>
      <c r="AN28" s="36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65"/>
      <c r="AN29" s="36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65"/>
      <c r="AN30" s="365"/>
    </row>
    <row r="31" spans="1:40" ht="18" customHeight="1">
      <c r="A31" s="362" t="s">
        <v>94</v>
      </c>
      <c r="B31" s="363"/>
      <c r="C31" s="363"/>
      <c r="D31" s="363"/>
      <c r="E31" s="36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61"/>
      <c r="AN31" s="361"/>
    </row>
    <row r="32" spans="1:40" ht="18" customHeight="1">
      <c r="A32" s="363" t="s">
        <v>96</v>
      </c>
      <c r="B32" s="363"/>
      <c r="C32" s="363"/>
      <c r="D32" s="363"/>
      <c r="E32" s="36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361"/>
      <c r="AN32" s="361"/>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203</v>
      </c>
      <c r="B37" s="67"/>
      <c r="C37" s="67"/>
      <c r="D37" s="67"/>
      <c r="E37" s="67"/>
      <c r="F37" s="67"/>
      <c r="G37" s="60"/>
      <c r="H37" s="60"/>
      <c r="I37" s="60"/>
      <c r="J37" s="60"/>
      <c r="K37" s="60"/>
      <c r="L37" s="60"/>
      <c r="M37" s="60"/>
      <c r="N37" s="60"/>
      <c r="O37" s="60"/>
      <c r="AM37" s="67"/>
      <c r="AN37" s="62"/>
    </row>
    <row r="38" spans="1:43" ht="24.95" customHeight="1">
      <c r="A38" s="353"/>
      <c r="B38" s="353"/>
      <c r="C38" s="353"/>
      <c r="D38" s="98">
        <v>4</v>
      </c>
      <c r="E38" s="98">
        <v>5</v>
      </c>
      <c r="F38" s="424">
        <v>6</v>
      </c>
      <c r="G38" s="424"/>
      <c r="H38" s="424"/>
      <c r="I38" s="424">
        <v>7</v>
      </c>
      <c r="J38" s="424"/>
      <c r="K38" s="424"/>
      <c r="L38" s="424">
        <v>8</v>
      </c>
      <c r="M38" s="424"/>
      <c r="N38" s="424"/>
      <c r="O38" s="424">
        <v>9</v>
      </c>
      <c r="P38" s="424"/>
      <c r="Q38" s="424"/>
      <c r="R38" s="424">
        <v>10</v>
      </c>
      <c r="S38" s="424"/>
      <c r="T38" s="424"/>
      <c r="U38" s="424">
        <v>11</v>
      </c>
      <c r="V38" s="424"/>
      <c r="W38" s="424"/>
      <c r="X38" s="424">
        <v>12</v>
      </c>
      <c r="Y38" s="424"/>
      <c r="Z38" s="424"/>
      <c r="AA38" s="424">
        <v>1</v>
      </c>
      <c r="AB38" s="424"/>
      <c r="AC38" s="424"/>
      <c r="AD38" s="424">
        <v>2</v>
      </c>
      <c r="AE38" s="424"/>
      <c r="AF38" s="424"/>
      <c r="AG38" s="424">
        <v>3</v>
      </c>
      <c r="AH38" s="424"/>
      <c r="AI38" s="424"/>
      <c r="AJ38" s="353" t="s">
        <v>154</v>
      </c>
      <c r="AK38" s="353"/>
      <c r="AL38" s="82" t="s">
        <v>207</v>
      </c>
      <c r="AM38"/>
      <c r="AN38"/>
      <c r="AO38"/>
      <c r="AP38"/>
      <c r="AQ38"/>
    </row>
    <row r="39" spans="1:43" ht="18" customHeight="1">
      <c r="A39" s="422" t="s">
        <v>210</v>
      </c>
      <c r="B39" s="422"/>
      <c r="C39" s="422"/>
      <c r="D39" s="69">
        <v>1400</v>
      </c>
      <c r="E39" s="69">
        <v>1310</v>
      </c>
      <c r="F39" s="423">
        <v>1400</v>
      </c>
      <c r="G39" s="423"/>
      <c r="H39" s="423"/>
      <c r="I39" s="423">
        <v>1470</v>
      </c>
      <c r="J39" s="423"/>
      <c r="K39" s="423"/>
      <c r="L39" s="423">
        <v>1470</v>
      </c>
      <c r="M39" s="423"/>
      <c r="N39" s="423"/>
      <c r="O39" s="423">
        <v>1330</v>
      </c>
      <c r="P39" s="423"/>
      <c r="Q39" s="423"/>
      <c r="R39" s="423">
        <v>1400</v>
      </c>
      <c r="S39" s="423"/>
      <c r="T39" s="423"/>
      <c r="U39" s="423">
        <v>1400</v>
      </c>
      <c r="V39" s="423"/>
      <c r="W39" s="423"/>
      <c r="X39" s="423">
        <v>1330</v>
      </c>
      <c r="Y39" s="423"/>
      <c r="Z39" s="423"/>
      <c r="AA39" s="423">
        <v>1330</v>
      </c>
      <c r="AB39" s="423"/>
      <c r="AC39" s="423"/>
      <c r="AD39" s="423">
        <v>1330</v>
      </c>
      <c r="AE39" s="423"/>
      <c r="AF39" s="423"/>
      <c r="AG39" s="423">
        <v>1400</v>
      </c>
      <c r="AH39" s="423"/>
      <c r="AI39" s="423"/>
      <c r="AJ39" s="366">
        <f>SUM(D39:AI39)</f>
        <v>16570</v>
      </c>
      <c r="AK39" s="366"/>
      <c r="AL39" s="425">
        <f>ROUNDUP(AJ39/AJ40,1)</f>
        <v>70</v>
      </c>
      <c r="AM39"/>
      <c r="AN39"/>
      <c r="AO39"/>
      <c r="AP39"/>
      <c r="AQ39"/>
    </row>
    <row r="40" spans="1:43" ht="18" customHeight="1">
      <c r="A40" s="422" t="s">
        <v>204</v>
      </c>
      <c r="B40" s="422"/>
      <c r="C40" s="422"/>
      <c r="D40" s="69">
        <v>20</v>
      </c>
      <c r="E40" s="69">
        <v>19</v>
      </c>
      <c r="F40" s="423">
        <v>20</v>
      </c>
      <c r="G40" s="423"/>
      <c r="H40" s="423"/>
      <c r="I40" s="423">
        <v>21</v>
      </c>
      <c r="J40" s="423"/>
      <c r="K40" s="423"/>
      <c r="L40" s="423">
        <v>21</v>
      </c>
      <c r="M40" s="423"/>
      <c r="N40" s="423"/>
      <c r="O40" s="423">
        <v>19</v>
      </c>
      <c r="P40" s="423"/>
      <c r="Q40" s="423"/>
      <c r="R40" s="423">
        <v>20</v>
      </c>
      <c r="S40" s="423"/>
      <c r="T40" s="423"/>
      <c r="U40" s="423">
        <v>20</v>
      </c>
      <c r="V40" s="423"/>
      <c r="W40" s="423"/>
      <c r="X40" s="423">
        <v>19</v>
      </c>
      <c r="Y40" s="423"/>
      <c r="Z40" s="423"/>
      <c r="AA40" s="423">
        <v>19</v>
      </c>
      <c r="AB40" s="423"/>
      <c r="AC40" s="423"/>
      <c r="AD40" s="423">
        <v>19</v>
      </c>
      <c r="AE40" s="423"/>
      <c r="AF40" s="423"/>
      <c r="AG40" s="423">
        <v>20</v>
      </c>
      <c r="AH40" s="423"/>
      <c r="AI40" s="423"/>
      <c r="AJ40" s="366">
        <f>+SUM(D40:AI40)</f>
        <v>237</v>
      </c>
      <c r="AK40" s="366"/>
      <c r="AL40" s="426"/>
      <c r="AM40"/>
      <c r="AN40"/>
      <c r="AO40"/>
      <c r="AP40"/>
      <c r="AQ40"/>
    </row>
    <row r="41" spans="1:43"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c r="A42" s="68" t="s">
        <v>205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24.95" customHeight="1">
      <c r="A43" s="353" t="s">
        <v>197</v>
      </c>
      <c r="B43" s="353"/>
      <c r="C43" s="353" t="s">
        <v>115</v>
      </c>
      <c r="D43" s="353"/>
      <c r="E43" s="352" t="s">
        <v>221</v>
      </c>
      <c r="F43" s="352"/>
      <c r="G43" s="352"/>
      <c r="H43" s="352"/>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c r="A44" s="352" t="s">
        <v>208</v>
      </c>
      <c r="B44" s="352"/>
      <c r="C44" s="418">
        <f>ROUNDDOWN(IF(AL39&lt;=60,1,1+ROUNDUP((AL39-60)/40,0)),1)</f>
        <v>2</v>
      </c>
      <c r="D44" s="418"/>
      <c r="E44" s="418">
        <f>ROUNDDOWN(AL39/10,1)</f>
        <v>7</v>
      </c>
      <c r="F44" s="418"/>
      <c r="G44" s="418"/>
      <c r="H44" s="418"/>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c r="A46" s="68" t="s">
        <v>341</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4.95" customHeight="1">
      <c r="A47" s="62"/>
      <c r="B47" s="67"/>
      <c r="C47" s="399" t="str">
        <f>IF(VLOOKUP($AK$1,選択肢!$A$1:$J$32,C52,FALSE)=0,"-",VLOOKUP($AK$1,選択肢!$A$1:$J$32,C52,FALSE))</f>
        <v>管理者</v>
      </c>
      <c r="D47" s="400"/>
      <c r="E47" s="406" t="str">
        <f>IF(VLOOKUP($AK$1,選択肢!$A$1:$J$32,E52,FALSE)=0,"-",VLOOKUP($AK$1,選択肢!$A$1:$J$32,E52,FALSE))</f>
        <v>サービス管理責任者</v>
      </c>
      <c r="F47" s="406"/>
      <c r="G47" s="406"/>
      <c r="H47" s="406"/>
      <c r="I47" s="399" t="str">
        <f>IF(VLOOKUP($AK$1,選択肢!$A$1:$J$32,I52,FALSE)=0,"-",VLOOKUP($AK$1,選択肢!$A$1:$J$32,I52,FALSE))</f>
        <v>職業指導員</v>
      </c>
      <c r="J47" s="400"/>
      <c r="K47" s="400"/>
      <c r="L47" s="400"/>
      <c r="M47" s="400"/>
      <c r="N47" s="407"/>
      <c r="O47" s="399" t="str">
        <f>IF(VLOOKUP($AK$1,選択肢!$A$1:$J$32,O52,FALSE)=0,"-",VLOOKUP($AK$1,選択肢!$A$1:$J$32,O52,FALSE))</f>
        <v>生活支援員</v>
      </c>
      <c r="P47" s="400"/>
      <c r="Q47" s="400"/>
      <c r="R47" s="400"/>
      <c r="S47" s="400"/>
      <c r="T47" s="407"/>
      <c r="U47" s="399" t="str">
        <f>IF(VLOOKUP($AK$1,選択肢!$A$1:$J$32,U52,FALSE)=0,"-",VLOOKUP($AK$1,選択肢!$A$1:$J$32,U52,FALSE))</f>
        <v>-</v>
      </c>
      <c r="V47" s="400"/>
      <c r="W47" s="400"/>
      <c r="X47" s="400"/>
      <c r="Y47" s="400"/>
      <c r="Z47" s="407"/>
      <c r="AA47" s="399" t="str">
        <f>IF(VLOOKUP($AK$1,選択肢!$A$1:$J$32,AA52,FALSE)=0,"-",VLOOKUP($AK$1,選択肢!$A$1:$J$32,AA52,FALSE))</f>
        <v>-</v>
      </c>
      <c r="AB47" s="400"/>
      <c r="AC47" s="400"/>
      <c r="AD47" s="400"/>
      <c r="AE47" s="400"/>
      <c r="AF47" s="407"/>
      <c r="AG47" s="406" t="str">
        <f>IF(VLOOKUP($AK$1,選択肢!$A$1:$J$32,AG52,FALSE)=0,"-",VLOOKUP($AK$1,選択肢!$A$1:$J$32,AG52,FALSE))</f>
        <v>-</v>
      </c>
      <c r="AH47" s="406"/>
      <c r="AI47" s="406"/>
      <c r="AJ47" s="406"/>
      <c r="AK47" s="406"/>
      <c r="AL47" s="406" t="str">
        <f>IF(VLOOKUP($AK$1,選択肢!$A$1:$J$32,AL52,FALSE)=0,"-",VLOOKUP($AK$1,選択肢!$A$1:$J$32,AL52,FALSE))</f>
        <v>-</v>
      </c>
      <c r="AM47" s="406"/>
      <c r="AN47" s="62"/>
    </row>
    <row r="48" spans="1:43" ht="18" customHeight="1">
      <c r="A48" s="62"/>
      <c r="B48" s="67"/>
      <c r="C48" s="102" t="s">
        <v>56</v>
      </c>
      <c r="D48" s="102" t="s">
        <v>57</v>
      </c>
      <c r="E48" s="101" t="s">
        <v>56</v>
      </c>
      <c r="F48" s="405" t="s">
        <v>57</v>
      </c>
      <c r="G48" s="405"/>
      <c r="H48" s="405"/>
      <c r="I48" s="402" t="s">
        <v>56</v>
      </c>
      <c r="J48" s="403"/>
      <c r="K48" s="404"/>
      <c r="L48" s="402" t="s">
        <v>57</v>
      </c>
      <c r="M48" s="403"/>
      <c r="N48" s="404"/>
      <c r="O48" s="402" t="s">
        <v>56</v>
      </c>
      <c r="P48" s="403"/>
      <c r="Q48" s="404"/>
      <c r="R48" s="402" t="s">
        <v>57</v>
      </c>
      <c r="S48" s="403"/>
      <c r="T48" s="404"/>
      <c r="U48" s="402" t="s">
        <v>56</v>
      </c>
      <c r="V48" s="403"/>
      <c r="W48" s="404"/>
      <c r="X48" s="402" t="s">
        <v>57</v>
      </c>
      <c r="Y48" s="403"/>
      <c r="Z48" s="404"/>
      <c r="AA48" s="402" t="s">
        <v>56</v>
      </c>
      <c r="AB48" s="403"/>
      <c r="AC48" s="404"/>
      <c r="AD48" s="402" t="s">
        <v>57</v>
      </c>
      <c r="AE48" s="403"/>
      <c r="AF48" s="404"/>
      <c r="AG48" s="402" t="s">
        <v>56</v>
      </c>
      <c r="AH48" s="403"/>
      <c r="AI48" s="404"/>
      <c r="AJ48" s="402" t="s">
        <v>57</v>
      </c>
      <c r="AK48" s="404"/>
      <c r="AL48" s="101" t="s">
        <v>19</v>
      </c>
      <c r="AM48" s="101" t="s">
        <v>18</v>
      </c>
      <c r="AN48" s="62"/>
    </row>
    <row r="49" spans="1:40" ht="18" customHeight="1">
      <c r="A49" s="62"/>
      <c r="B49" s="75" t="s">
        <v>108</v>
      </c>
      <c r="C49" s="101">
        <f>COUNTIFS($B$11:$B$30,C$47,$C$11:$C$30,"A",$E$11:$E$30,"*")</f>
        <v>1</v>
      </c>
      <c r="D49" s="101">
        <f>COUNTIFS($B$11:$B$30,C$47,$C$11:$C$30,"B",$E$11:$E$30,"*")</f>
        <v>0</v>
      </c>
      <c r="E49" s="101">
        <f>COUNTIFS($B$11:$B$30,E$47,$C$11:$C$30,"A",$E$11:$E$30,"*")</f>
        <v>0</v>
      </c>
      <c r="F49" s="402">
        <f>COUNTIFS($B$11:$B$30,E$47,$C$11:$C$30,"B",$E$11:$E$30,"*")</f>
        <v>1</v>
      </c>
      <c r="G49" s="403"/>
      <c r="H49" s="404"/>
      <c r="I49" s="402">
        <f>COUNTIFS($B$11:$B$30,I$47,$C$11:$C$30,"A",$E$11:$E$30,"*")</f>
        <v>0</v>
      </c>
      <c r="J49" s="403"/>
      <c r="K49" s="404"/>
      <c r="L49" s="402">
        <f>COUNTIFS($B$11:$B$30,I$47,$C$11:$C$30,"B",$E$11:$E$30,"*")</f>
        <v>0</v>
      </c>
      <c r="M49" s="403"/>
      <c r="N49" s="404"/>
      <c r="O49" s="402">
        <f>COUNTIFS($B$11:$B$30,O$47,$C$11:$C$30,"A",$E$11:$E$30,"*")</f>
        <v>0</v>
      </c>
      <c r="P49" s="403"/>
      <c r="Q49" s="404"/>
      <c r="R49" s="402">
        <f>COUNTIFS($B$11:$B$30,O$47,$C$11:$C$30,"B",$E$11:$E$30,"*")</f>
        <v>0</v>
      </c>
      <c r="S49" s="403"/>
      <c r="T49" s="404"/>
      <c r="U49" s="402">
        <f>COUNTIFS($B$11:$B$30,U$47,$C$11:$C$30,"A",$E$11:$E$30,"*")</f>
        <v>0</v>
      </c>
      <c r="V49" s="403"/>
      <c r="W49" s="404"/>
      <c r="X49" s="402">
        <f>COUNTIFS($B$11:$B$30,U$47,$C$11:$C$30,"B",$E$11:$E$30,"*")</f>
        <v>0</v>
      </c>
      <c r="Y49" s="403"/>
      <c r="Z49" s="404"/>
      <c r="AA49" s="402">
        <f>COUNTIFS($B$11:$B$30,AA$47,$C$11:$C$30,"A",$E$11:$E$30,"*")</f>
        <v>0</v>
      </c>
      <c r="AB49" s="403"/>
      <c r="AC49" s="404"/>
      <c r="AD49" s="402">
        <f>COUNTIFS($B$11:$B$30,AA$47,$C$11:$C$30,"B",$E$11:$E$30,"*")</f>
        <v>0</v>
      </c>
      <c r="AE49" s="403"/>
      <c r="AF49" s="404"/>
      <c r="AG49" s="402">
        <f>COUNTIFS($B$11:$B$30,AG$47,$C$11:$C$30,"A",$E$11:$E$30,"*")</f>
        <v>0</v>
      </c>
      <c r="AH49" s="403"/>
      <c r="AI49" s="404"/>
      <c r="AJ49" s="402">
        <f>COUNTIFS($B$11:$B$30,AG$47,$C$11:$C$30,"B",$E$11:$E$30,"*")</f>
        <v>0</v>
      </c>
      <c r="AK49" s="404"/>
      <c r="AL49" s="101">
        <f>COUNTIFS($B$11:$B$30,AL$47,$C$11:$C$30,"A",$E$11:$E$30,"*")</f>
        <v>0</v>
      </c>
      <c r="AM49" s="101">
        <f>COUNTIFS($B$11:$B$30,AL$47,$C$11:$C$30,"B",$E$11:$E$30,"*")</f>
        <v>0</v>
      </c>
      <c r="AN49" s="62"/>
    </row>
    <row r="50" spans="1:40" ht="18" customHeight="1">
      <c r="A50" s="62"/>
      <c r="B50" s="82" t="s">
        <v>109</v>
      </c>
      <c r="C50" s="101">
        <f>COUNTIFS($B$11:$B$30,C$47,$C$11:$C$30,"C",$E$11:$E$30,"*")</f>
        <v>0</v>
      </c>
      <c r="D50" s="101">
        <f>COUNTIFS($B$11:$B$30,C$47,$C$11:$C$30,"D",$E$11:$E$30,"*")</f>
        <v>0</v>
      </c>
      <c r="E50" s="101">
        <f>COUNTIFS($B$11:$B$30,E$47,$C$11:$C$30,"C",$E$11:$E$30,"*")</f>
        <v>0</v>
      </c>
      <c r="F50" s="402">
        <f>COUNTIFS($B$11:$B$30,E$47,$C$11:$C$30,"D",$E$11:$E$30,"*")</f>
        <v>0</v>
      </c>
      <c r="G50" s="403"/>
      <c r="H50" s="404"/>
      <c r="I50" s="402">
        <f>COUNTIFS($B$11:$B$30,I$47,$C$11:$C$30,"C",$E$11:$E$30,"*")</f>
        <v>1</v>
      </c>
      <c r="J50" s="403"/>
      <c r="K50" s="404"/>
      <c r="L50" s="402">
        <f>COUNTIFS($B$11:$B$30,I$47,$C$11:$C$30,"D",$E$11:$E$30,"*")</f>
        <v>0</v>
      </c>
      <c r="M50" s="403"/>
      <c r="N50" s="404"/>
      <c r="O50" s="402">
        <f>COUNTIFS($B$11:$B$30,O$47,$C$11:$C$30,"C",$E$11:$E$30,"*")</f>
        <v>0</v>
      </c>
      <c r="P50" s="403"/>
      <c r="Q50" s="404"/>
      <c r="R50" s="402">
        <f>COUNTIFS($B$11:$B$30,O$47,$C$11:$C$30,"D",$E$11:$E$30,"*")</f>
        <v>1</v>
      </c>
      <c r="S50" s="403"/>
      <c r="T50" s="404"/>
      <c r="U50" s="402">
        <f>COUNTIFS($B$11:$B$30,U$47,$C$11:$C$30,"C",$E$11:$E$30,"*")</f>
        <v>0</v>
      </c>
      <c r="V50" s="403"/>
      <c r="W50" s="404"/>
      <c r="X50" s="402">
        <f>COUNTIFS($B$11:$B$30,U$47,$C$11:$C$30,"D",$E$11:$E$30,"*")</f>
        <v>0</v>
      </c>
      <c r="Y50" s="403"/>
      <c r="Z50" s="404"/>
      <c r="AA50" s="402">
        <f>COUNTIFS($B$11:$B$30,AA$47,$C$11:$C$30,"C",$E$11:$E$30,"*")</f>
        <v>0</v>
      </c>
      <c r="AB50" s="403"/>
      <c r="AC50" s="404"/>
      <c r="AD50" s="402">
        <f>COUNTIFS($B$11:$B$30,AA$47,$C$11:$C$30,"D",$E$11:$E$30,"*")</f>
        <v>0</v>
      </c>
      <c r="AE50" s="403"/>
      <c r="AF50" s="404"/>
      <c r="AG50" s="402">
        <f>COUNTIFS($B$11:$B$30,AG$47,$C$11:$C$30,"C",$E$11:$E$30,"*")</f>
        <v>0</v>
      </c>
      <c r="AH50" s="403"/>
      <c r="AI50" s="404"/>
      <c r="AJ50" s="402">
        <f>COUNTIFS($B$11:$B$30,AG$47,$C$11:$C$30,"D",$E$11:$E$30,"*")</f>
        <v>0</v>
      </c>
      <c r="AK50" s="404"/>
      <c r="AL50" s="101">
        <f>COUNTIFS($B$11:$B$30,AL$47,$C$11:$C$30,"C",$E$11:$E$30,"*")</f>
        <v>0</v>
      </c>
      <c r="AM50" s="101">
        <f>COUNTIFS($B$11:$B$30,AL$47,$C$11:$C$30,"D",$E$11:$E$30,"*")</f>
        <v>0</v>
      </c>
      <c r="AN50" s="62"/>
    </row>
    <row r="51" spans="1:40" ht="24.95" customHeight="1">
      <c r="A51" s="62"/>
      <c r="B51" s="82" t="s">
        <v>196</v>
      </c>
      <c r="C51" s="399">
        <f>IF($AK$3="４週",SUMIFS($AK$11:$AK$30,$B$11:$B$30,C47)/4/$AH$5,IF($AK$3="歴月",SUMIFS($AK$11:$AK$30,$B$11:$B$30,C47)/$AL$5,"記載する期間を選択してください"))</f>
        <v>0</v>
      </c>
      <c r="D51" s="407"/>
      <c r="E51" s="399">
        <f>IF($AK$3="４週",SUMIFS($AK$11:$AK$30,$B$11:$B$30,E47)/4/$AH$5,IF($AK$3="歴月",SUMIFS($AK$11:$AK$30,$B$11:$B$30,E47)/$AL$5,"記載する期間を選択してください"))</f>
        <v>0</v>
      </c>
      <c r="F51" s="400"/>
      <c r="G51" s="400"/>
      <c r="H51" s="407"/>
      <c r="I51" s="399">
        <f>IF($AK$3="４週",SUMIFS($AK$11:$AK$30,$B$11:$B$30,I47)/4/$AH$5,IF($AK$3="歴月",SUMIFS($AK$11:$AK$30,$B$11:$B$30,I47)/$AL$5,"記載する期間を選択してください"))</f>
        <v>0</v>
      </c>
      <c r="J51" s="400"/>
      <c r="K51" s="400"/>
      <c r="L51" s="400"/>
      <c r="M51" s="400"/>
      <c r="N51" s="407"/>
      <c r="O51" s="399">
        <f>IF($AK$3="４週",SUMIFS($AK$11:$AK$30,$B$11:$B$30,O47)/4/$AH$5,IF($AK$3="歴月",SUMIFS($AK$11:$AK$30,$B$11:$B$30,O47)/$AL$5,"記載する期間を選択してください"))</f>
        <v>0</v>
      </c>
      <c r="P51" s="400"/>
      <c r="Q51" s="400"/>
      <c r="R51" s="400"/>
      <c r="S51" s="400"/>
      <c r="T51" s="407"/>
      <c r="U51" s="399">
        <f>IF($AK$3="４週",SUMIFS($AK$11:$AK$30,$B$11:$B$30,U47)/4/$AH$5,IF($AK$3="歴月",SUMIFS($AK$11:$AK$30,$B$11:$B$30,U47)/$AL$5,"記載する期間を選択してください"))</f>
        <v>0</v>
      </c>
      <c r="V51" s="400"/>
      <c r="W51" s="400"/>
      <c r="X51" s="400"/>
      <c r="Y51" s="400"/>
      <c r="Z51" s="407"/>
      <c r="AA51" s="399">
        <f>IF($AK$3="４週",SUMIFS($AK$11:$AK$30,$B$11:$B$30,AA47)/4/$AH$5,IF($AK$3="歴月",SUMIFS($AK$11:$AK$30,$B$11:$B$30,AA47)/$AL$5,"記載する期間を選択してください"))</f>
        <v>0</v>
      </c>
      <c r="AB51" s="400"/>
      <c r="AC51" s="400"/>
      <c r="AD51" s="400"/>
      <c r="AE51" s="400"/>
      <c r="AF51" s="407"/>
      <c r="AG51" s="399">
        <f>IF($AK$3="４週",SUMIFS($AK$11:$AK$30,$B$11:$B$30,AG47)/4/$AH$5,IF($AK$3="歴月",SUMIFS($AK$11:$AK$30,$B$11:$B$30,AG47)/$AL$5,"記載する期間を選択してください"))</f>
        <v>0</v>
      </c>
      <c r="AH51" s="400"/>
      <c r="AI51" s="400"/>
      <c r="AJ51" s="400"/>
      <c r="AK51" s="407"/>
      <c r="AL51" s="399">
        <f>IF($AK$3="４週",SUMIFS($AK$11:$AK$30,$B$11:$B$30,AL47)/4/$AH$5,IF($AK$3="歴月",SUMIFS($AK$11:$AK$30,$B$11:$B$30,AL47)/$AL$5,"記載する期間を選択してください"))</f>
        <v>0</v>
      </c>
      <c r="AM51" s="407"/>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211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353" t="s">
        <v>173</v>
      </c>
      <c r="D60" s="353"/>
      <c r="E60" s="353"/>
      <c r="F60" s="60"/>
      <c r="G60" s="60"/>
    </row>
    <row r="61" spans="1:40" ht="15" customHeight="1">
      <c r="A61" s="60"/>
      <c r="B61" s="97" t="s">
        <v>186</v>
      </c>
      <c r="C61" s="366" t="s">
        <v>174</v>
      </c>
      <c r="D61" s="366"/>
      <c r="E61" s="366"/>
      <c r="F61" s="60"/>
      <c r="G61" s="60"/>
    </row>
    <row r="62" spans="1:40" ht="15" customHeight="1">
      <c r="A62" s="60"/>
      <c r="B62" s="97" t="s">
        <v>187</v>
      </c>
      <c r="C62" s="366" t="s">
        <v>175</v>
      </c>
      <c r="D62" s="366"/>
      <c r="E62" s="366"/>
      <c r="F62" s="60"/>
      <c r="G62" s="60"/>
    </row>
    <row r="63" spans="1:40" ht="15" customHeight="1">
      <c r="A63" s="60"/>
      <c r="B63" s="97" t="s">
        <v>188</v>
      </c>
      <c r="C63" s="366" t="s">
        <v>176</v>
      </c>
      <c r="D63" s="366"/>
      <c r="E63" s="366"/>
      <c r="F63" s="60"/>
      <c r="G63" s="60"/>
    </row>
    <row r="64" spans="1:40" ht="15" customHeight="1">
      <c r="A64" s="60"/>
      <c r="B64" s="97" t="s">
        <v>189</v>
      </c>
      <c r="C64" s="366" t="s">
        <v>177</v>
      </c>
      <c r="D64" s="366"/>
      <c r="E64" s="366"/>
      <c r="F64" s="60"/>
      <c r="G64" s="60"/>
    </row>
    <row r="65" spans="1:7" ht="15" customHeight="1">
      <c r="A65" s="60"/>
      <c r="B65" s="60" t="s">
        <v>178</v>
      </c>
      <c r="C65" s="60"/>
      <c r="D65" s="60"/>
      <c r="E65" s="60"/>
      <c r="F65" s="60"/>
      <c r="G65" s="60"/>
    </row>
    <row r="66" spans="1:7" ht="15" customHeight="1">
      <c r="A66" s="60"/>
      <c r="B66" s="60" t="s">
        <v>190</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327</v>
      </c>
      <c r="B69" s="94"/>
      <c r="C69" s="60"/>
      <c r="D69" s="60"/>
      <c r="E69" s="60"/>
      <c r="F69" s="60"/>
      <c r="G69" s="60"/>
    </row>
    <row r="70" spans="1:7" ht="15" customHeight="1">
      <c r="A70" s="60" t="s">
        <v>191</v>
      </c>
      <c r="B70" s="94"/>
      <c r="C70" s="60"/>
      <c r="D70" s="60"/>
      <c r="E70" s="60"/>
      <c r="F70" s="60"/>
      <c r="G70" s="60"/>
    </row>
    <row r="71" spans="1:7" ht="15" customHeight="1">
      <c r="A71" s="60" t="s">
        <v>182</v>
      </c>
      <c r="B71" s="94"/>
      <c r="C71" s="60"/>
      <c r="D71" s="60"/>
      <c r="E71" s="60"/>
      <c r="F71" s="60"/>
      <c r="G71" s="60"/>
    </row>
    <row r="72" spans="1:7" ht="15" customHeight="1">
      <c r="A72" s="60" t="s">
        <v>330</v>
      </c>
      <c r="B72" s="94"/>
      <c r="C72" s="60"/>
      <c r="D72" s="60"/>
      <c r="E72" s="60"/>
      <c r="F72" s="60"/>
      <c r="G72" s="60"/>
    </row>
    <row r="73" spans="1:7" ht="15" customHeight="1">
      <c r="A73" s="60" t="s">
        <v>331</v>
      </c>
      <c r="B73" s="94"/>
      <c r="C73" s="60"/>
      <c r="D73" s="60"/>
      <c r="E73" s="60"/>
      <c r="F73" s="60"/>
      <c r="G73" s="60"/>
    </row>
    <row r="74" spans="1:7" ht="15" customHeight="1">
      <c r="A74" s="60"/>
      <c r="B74" s="60" t="s">
        <v>332</v>
      </c>
      <c r="C74" s="60"/>
      <c r="D74" s="60"/>
      <c r="E74" s="60"/>
      <c r="F74" s="60"/>
      <c r="G74" s="60"/>
    </row>
    <row r="75" spans="1:7" ht="15" customHeight="1">
      <c r="A75" s="60"/>
      <c r="B75" s="60" t="s">
        <v>333</v>
      </c>
      <c r="C75" s="60"/>
      <c r="D75" s="60"/>
      <c r="E75" s="60"/>
      <c r="F75" s="60"/>
      <c r="G75" s="60"/>
    </row>
    <row r="76" spans="1:7" ht="15" customHeight="1">
      <c r="A76" s="60" t="s">
        <v>334</v>
      </c>
      <c r="B76" s="94"/>
      <c r="C76" s="60"/>
      <c r="D76" s="60"/>
      <c r="E76" s="60"/>
      <c r="F76" s="60"/>
      <c r="G76" s="60"/>
    </row>
    <row r="77" spans="1:7" ht="15" customHeight="1">
      <c r="A77" s="60" t="s">
        <v>183</v>
      </c>
      <c r="B77" s="94"/>
      <c r="C77" s="60"/>
      <c r="D77" s="60"/>
      <c r="E77" s="60"/>
      <c r="F77" s="60"/>
      <c r="G77" s="60"/>
    </row>
    <row r="78" spans="1:7" ht="15" customHeight="1">
      <c r="A78" s="60" t="s">
        <v>335</v>
      </c>
      <c r="B78" s="94"/>
      <c r="C78" s="60"/>
      <c r="D78" s="60"/>
      <c r="E78" s="60"/>
      <c r="F78" s="60"/>
      <c r="G78" s="60"/>
    </row>
    <row r="79" spans="1:7" ht="15" customHeight="1">
      <c r="A79" s="60" t="s">
        <v>336</v>
      </c>
      <c r="B79" s="94"/>
      <c r="C79" s="60"/>
      <c r="D79" s="60"/>
      <c r="E79" s="60"/>
      <c r="F79" s="60"/>
      <c r="G79" s="60"/>
    </row>
    <row r="80" spans="1:7" ht="15" customHeight="1">
      <c r="A80" s="60" t="s">
        <v>184</v>
      </c>
      <c r="B80" s="94"/>
      <c r="C80" s="60"/>
      <c r="D80" s="60"/>
      <c r="E80" s="60"/>
      <c r="F80" s="60"/>
      <c r="G80" s="60"/>
    </row>
    <row r="81" spans="1:7" ht="15" customHeight="1">
      <c r="A81" s="60" t="s">
        <v>185</v>
      </c>
      <c r="B81" s="94"/>
      <c r="C81" s="60"/>
      <c r="D81" s="60"/>
      <c r="E81" s="60"/>
      <c r="F81" s="60"/>
      <c r="G81" s="60"/>
    </row>
    <row r="82" spans="1:7" ht="15" customHeight="1">
      <c r="A82" s="60" t="s">
        <v>337</v>
      </c>
      <c r="B82" s="94"/>
      <c r="C82" s="60"/>
      <c r="D82" s="60"/>
      <c r="E82" s="60"/>
      <c r="F82" s="60"/>
      <c r="G82" s="60"/>
    </row>
    <row r="83" spans="1:7" ht="15" customHeight="1">
      <c r="A83" s="60" t="s">
        <v>338</v>
      </c>
      <c r="B83" s="94"/>
      <c r="C83" s="60"/>
      <c r="D83" s="60"/>
      <c r="E83" s="60"/>
      <c r="F83" s="60"/>
      <c r="G83"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8:C38"/>
    <mergeCell ref="F38:H38"/>
    <mergeCell ref="I38:K38"/>
    <mergeCell ref="L38:N38"/>
    <mergeCell ref="O38:Q38"/>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J39:AK39"/>
    <mergeCell ref="R38:T38"/>
    <mergeCell ref="U38:W38"/>
    <mergeCell ref="X38:Z38"/>
    <mergeCell ref="AA38:AC38"/>
    <mergeCell ref="AD38:AF38"/>
    <mergeCell ref="AG38:AI38"/>
    <mergeCell ref="AJ38:AK38"/>
    <mergeCell ref="A43:B43"/>
    <mergeCell ref="C43:D43"/>
    <mergeCell ref="E43:H43"/>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A50:AC50"/>
    <mergeCell ref="AD50:AF50"/>
    <mergeCell ref="O51:T51"/>
    <mergeCell ref="U51:Z51"/>
    <mergeCell ref="AA51:AF51"/>
    <mergeCell ref="C62:E62"/>
    <mergeCell ref="C63:E63"/>
    <mergeCell ref="C64:E64"/>
    <mergeCell ref="I51:N51"/>
    <mergeCell ref="C51:D51"/>
    <mergeCell ref="E51:H51"/>
  </mergeCells>
  <phoneticPr fontId="3"/>
  <dataValidations count="7">
    <dataValidation type="list" allowBlank="1" showInputMessage="1" showErrorMessage="1" sqref="C11:C30" xr:uid="{00000000-0002-0000-0C00-000000000000}">
      <formula1>"A,B,C,D"</formula1>
    </dataValidation>
    <dataValidation operator="greaterThanOrEqual" allowBlank="1" showInputMessage="1" showErrorMessage="1" sqref="I45 AJ39:AJ40 AL39 L41 L45 I41" xr:uid="{00000000-0002-0000-0C00-000001000000}"/>
    <dataValidation type="whole" operator="greaterThanOrEqual" allowBlank="1" showInputMessage="1" showErrorMessage="1" sqref="I39:I40 D39:F40 AG39:AG40 AD39:AD40 AA39:AA40 X39:X40 U39:U40 R39:R40 O39:O40 L39:L40" xr:uid="{00000000-0002-0000-0C00-000002000000}">
      <formula1>0</formula1>
    </dataValidation>
    <dataValidation type="list" allowBlank="1" showInputMessage="1" showErrorMessage="1" sqref="AK4:AN4" xr:uid="{00000000-0002-0000-0C00-000003000000}">
      <formula1>"予定,実績"</formula1>
    </dataValidation>
    <dataValidation type="list" allowBlank="1" showInputMessage="1" showErrorMessage="1" sqref="AK3:AN3" xr:uid="{00000000-0002-0000-0C00-000004000000}">
      <formula1>"４週,歴月"</formula1>
    </dataValidation>
    <dataValidation type="list" allowBlank="1" showInputMessage="1" sqref="B13:B30" xr:uid="{00000000-0002-0000-0C00-000005000000}">
      <formula1>INDIRECT($AK$1)</formula1>
    </dataValidation>
    <dataValidation allowBlank="1" showInputMessage="1" sqref="B11:B12" xr:uid="{E916DD1F-52F1-4C00-BB4F-40F4462A9796}"/>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6"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AQ82"/>
  <sheetViews>
    <sheetView showGridLines="0" view="pageBreakPreview" zoomScaleNormal="100" zoomScaleSheetLayoutView="100" workbookViewId="0">
      <selection activeCell="F19" sqref="F11:AJ19"/>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48" t="s">
        <v>99</v>
      </c>
      <c r="AL1" s="348"/>
      <c r="AM1" s="348"/>
      <c r="AN1" s="348"/>
    </row>
    <row r="2" spans="1:40" ht="18" customHeight="1">
      <c r="A2" s="62"/>
      <c r="B2" s="63"/>
      <c r="C2" s="63"/>
      <c r="D2" s="63"/>
      <c r="E2" s="63"/>
      <c r="F2" s="63"/>
      <c r="G2" s="63"/>
      <c r="H2" s="63"/>
      <c r="I2" s="63"/>
      <c r="J2" s="63"/>
      <c r="K2" s="63"/>
      <c r="L2" s="63"/>
      <c r="M2" s="355">
        <v>2024</v>
      </c>
      <c r="N2" s="355"/>
      <c r="O2" s="355"/>
      <c r="P2" s="355"/>
      <c r="Q2" s="354" t="s">
        <v>150</v>
      </c>
      <c r="R2" s="354"/>
      <c r="S2" s="355">
        <v>5</v>
      </c>
      <c r="T2" s="355"/>
      <c r="U2" s="354" t="s">
        <v>151</v>
      </c>
      <c r="V2" s="354"/>
      <c r="W2" s="63"/>
      <c r="X2" s="63"/>
      <c r="Y2" s="63"/>
      <c r="Z2" s="62"/>
      <c r="AA2" s="62"/>
      <c r="AC2" s="81"/>
      <c r="AD2" s="63"/>
      <c r="AE2" s="63"/>
      <c r="AF2" s="63"/>
      <c r="AG2" s="63"/>
      <c r="AH2" s="63"/>
      <c r="AI2" s="81" t="s">
        <v>156</v>
      </c>
      <c r="AJ2" s="81"/>
      <c r="AK2" s="349"/>
      <c r="AL2" s="349"/>
      <c r="AM2" s="349"/>
      <c r="AN2" s="34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50" t="s">
        <v>232</v>
      </c>
      <c r="AL3" s="350"/>
      <c r="AM3" s="350"/>
      <c r="AN3" s="35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50"/>
      <c r="AL4" s="350"/>
      <c r="AM4" s="350"/>
      <c r="AN4" s="35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87">
        <v>40</v>
      </c>
      <c r="AI5" s="387"/>
      <c r="AJ5" s="387"/>
      <c r="AK5" s="88" t="s">
        <v>157</v>
      </c>
      <c r="AL5" s="99">
        <v>160</v>
      </c>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61" t="s">
        <v>153</v>
      </c>
      <c r="B7" s="388" t="s">
        <v>162</v>
      </c>
      <c r="C7" s="358" t="s">
        <v>163</v>
      </c>
      <c r="D7" s="353" t="s">
        <v>164</v>
      </c>
      <c r="E7" s="362" t="s">
        <v>165</v>
      </c>
      <c r="F7" s="357" t="s">
        <v>192</v>
      </c>
      <c r="G7" s="357"/>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1" t="s">
        <v>193</v>
      </c>
      <c r="AL7" s="352" t="s">
        <v>194</v>
      </c>
      <c r="AM7" s="347" t="s">
        <v>195</v>
      </c>
      <c r="AN7" s="347"/>
    </row>
    <row r="8" spans="1:40" ht="15" customHeight="1">
      <c r="A8" s="361"/>
      <c r="B8" s="389"/>
      <c r="C8" s="359"/>
      <c r="D8" s="353"/>
      <c r="E8" s="362"/>
      <c r="F8" s="353" t="s">
        <v>104</v>
      </c>
      <c r="G8" s="353"/>
      <c r="H8" s="353"/>
      <c r="I8" s="353"/>
      <c r="J8" s="353"/>
      <c r="K8" s="353"/>
      <c r="L8" s="353"/>
      <c r="M8" s="353" t="s">
        <v>105</v>
      </c>
      <c r="N8" s="353"/>
      <c r="O8" s="353"/>
      <c r="P8" s="353"/>
      <c r="Q8" s="353"/>
      <c r="R8" s="353"/>
      <c r="S8" s="353"/>
      <c r="T8" s="353" t="s">
        <v>106</v>
      </c>
      <c r="U8" s="353"/>
      <c r="V8" s="353"/>
      <c r="W8" s="353"/>
      <c r="X8" s="353"/>
      <c r="Y8" s="353"/>
      <c r="Z8" s="353"/>
      <c r="AA8" s="353" t="s">
        <v>107</v>
      </c>
      <c r="AB8" s="353"/>
      <c r="AC8" s="353"/>
      <c r="AD8" s="353"/>
      <c r="AE8" s="353"/>
      <c r="AF8" s="353"/>
      <c r="AG8" s="353"/>
      <c r="AH8" s="353" t="s">
        <v>110</v>
      </c>
      <c r="AI8" s="353"/>
      <c r="AJ8" s="353"/>
      <c r="AK8" s="351"/>
      <c r="AL8" s="352"/>
      <c r="AM8" s="347"/>
      <c r="AN8" s="347"/>
    </row>
    <row r="9" spans="1:40" ht="15" customHeight="1">
      <c r="A9" s="361"/>
      <c r="B9" s="390" t="s">
        <v>329</v>
      </c>
      <c r="C9" s="359"/>
      <c r="D9" s="353"/>
      <c r="E9" s="36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51"/>
      <c r="AL9" s="352"/>
      <c r="AM9" s="347"/>
      <c r="AN9" s="347"/>
    </row>
    <row r="10" spans="1:40" ht="15" customHeight="1">
      <c r="A10" s="361"/>
      <c r="B10" s="391"/>
      <c r="C10" s="360"/>
      <c r="D10" s="353"/>
      <c r="E10" s="36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51"/>
      <c r="AL10" s="352"/>
      <c r="AM10" s="347"/>
      <c r="AN10" s="34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65"/>
      <c r="AN11" s="36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65"/>
      <c r="AN12" s="365"/>
    </row>
    <row r="13" spans="1:40" ht="18" customHeight="1">
      <c r="A13" s="74">
        <v>3</v>
      </c>
      <c r="B13" s="103" t="s">
        <v>125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65"/>
      <c r="AN13" s="365"/>
    </row>
    <row r="14" spans="1:40" ht="18" customHeight="1">
      <c r="A14" s="74">
        <v>4</v>
      </c>
      <c r="B14" s="103" t="s">
        <v>125</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65"/>
      <c r="AN14" s="36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65"/>
      <c r="AN15" s="36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65"/>
      <c r="AN16" s="36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65"/>
      <c r="AN17" s="36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65"/>
      <c r="AN18" s="36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65"/>
      <c r="AN19" s="36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65"/>
      <c r="AN20" s="36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65"/>
      <c r="AN21" s="36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65"/>
      <c r="AN22" s="36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65"/>
      <c r="AN23" s="36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65"/>
      <c r="AN24" s="36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65"/>
      <c r="AN25" s="36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65"/>
      <c r="AN26" s="36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65"/>
      <c r="AN27" s="36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65"/>
      <c r="AN28" s="36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65"/>
      <c r="AN29" s="36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65"/>
      <c r="AN30" s="365"/>
    </row>
    <row r="31" spans="1:40" ht="18" customHeight="1">
      <c r="A31" s="362" t="s">
        <v>94</v>
      </c>
      <c r="B31" s="363"/>
      <c r="C31" s="363"/>
      <c r="D31" s="363"/>
      <c r="E31" s="36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61"/>
      <c r="AN31" s="361"/>
    </row>
    <row r="32" spans="1:40" ht="18" customHeight="1">
      <c r="A32" s="363" t="s">
        <v>96</v>
      </c>
      <c r="B32" s="363"/>
      <c r="C32" s="363"/>
      <c r="D32" s="363"/>
      <c r="E32" s="36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61"/>
      <c r="AN32" s="361"/>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353"/>
      <c r="B37" s="353"/>
      <c r="C37" s="353"/>
      <c r="D37" s="98">
        <v>4</v>
      </c>
      <c r="E37" s="98">
        <v>5</v>
      </c>
      <c r="F37" s="424">
        <v>6</v>
      </c>
      <c r="G37" s="424"/>
      <c r="H37" s="424"/>
      <c r="I37" s="424">
        <v>7</v>
      </c>
      <c r="J37" s="424"/>
      <c r="K37" s="424"/>
      <c r="L37" s="424">
        <v>8</v>
      </c>
      <c r="M37" s="424"/>
      <c r="N37" s="424"/>
      <c r="O37" s="424">
        <v>9</v>
      </c>
      <c r="P37" s="424"/>
      <c r="Q37" s="424"/>
      <c r="R37" s="424">
        <v>10</v>
      </c>
      <c r="S37" s="424"/>
      <c r="T37" s="424"/>
      <c r="U37" s="424">
        <v>11</v>
      </c>
      <c r="V37" s="424"/>
      <c r="W37" s="424"/>
      <c r="X37" s="424">
        <v>12</v>
      </c>
      <c r="Y37" s="424"/>
      <c r="Z37" s="424"/>
      <c r="AA37" s="424">
        <v>1</v>
      </c>
      <c r="AB37" s="424"/>
      <c r="AC37" s="424"/>
      <c r="AD37" s="424">
        <v>2</v>
      </c>
      <c r="AE37" s="424"/>
      <c r="AF37" s="424"/>
      <c r="AG37" s="424">
        <v>3</v>
      </c>
      <c r="AH37" s="424"/>
      <c r="AI37" s="424"/>
      <c r="AJ37" s="353" t="s">
        <v>154</v>
      </c>
      <c r="AK37" s="353"/>
      <c r="AL37" s="82" t="s">
        <v>207</v>
      </c>
      <c r="AM37"/>
      <c r="AN37"/>
      <c r="AO37"/>
      <c r="AP37"/>
      <c r="AQ37"/>
    </row>
    <row r="38" spans="1:43" ht="18" customHeight="1">
      <c r="A38" s="422" t="s">
        <v>210</v>
      </c>
      <c r="B38" s="422"/>
      <c r="C38" s="422"/>
      <c r="D38" s="69">
        <v>1400</v>
      </c>
      <c r="E38" s="69">
        <v>1310</v>
      </c>
      <c r="F38" s="423">
        <v>1400</v>
      </c>
      <c r="G38" s="423"/>
      <c r="H38" s="423"/>
      <c r="I38" s="423">
        <v>1470</v>
      </c>
      <c r="J38" s="423"/>
      <c r="K38" s="423"/>
      <c r="L38" s="423">
        <v>1470</v>
      </c>
      <c r="M38" s="423"/>
      <c r="N38" s="423"/>
      <c r="O38" s="423">
        <v>1330</v>
      </c>
      <c r="P38" s="423"/>
      <c r="Q38" s="423"/>
      <c r="R38" s="423">
        <v>1400</v>
      </c>
      <c r="S38" s="423"/>
      <c r="T38" s="423"/>
      <c r="U38" s="423">
        <v>1400</v>
      </c>
      <c r="V38" s="423"/>
      <c r="W38" s="423"/>
      <c r="X38" s="423">
        <v>1330</v>
      </c>
      <c r="Y38" s="423"/>
      <c r="Z38" s="423"/>
      <c r="AA38" s="423">
        <v>1330</v>
      </c>
      <c r="AB38" s="423"/>
      <c r="AC38" s="423"/>
      <c r="AD38" s="423">
        <v>1330</v>
      </c>
      <c r="AE38" s="423"/>
      <c r="AF38" s="423"/>
      <c r="AG38" s="423">
        <v>1400</v>
      </c>
      <c r="AH38" s="423"/>
      <c r="AI38" s="423"/>
      <c r="AJ38" s="366">
        <f>SUM(D38:AI38)</f>
        <v>16570</v>
      </c>
      <c r="AK38" s="366"/>
      <c r="AL38" s="425">
        <f>ROUNDUP(AJ38/AJ39,1)</f>
        <v>70</v>
      </c>
      <c r="AM38"/>
      <c r="AN38"/>
      <c r="AO38"/>
      <c r="AP38"/>
      <c r="AQ38"/>
    </row>
    <row r="39" spans="1:43" ht="18" customHeight="1">
      <c r="A39" s="422" t="s">
        <v>204</v>
      </c>
      <c r="B39" s="422"/>
      <c r="C39" s="422"/>
      <c r="D39" s="69">
        <v>20</v>
      </c>
      <c r="E39" s="69">
        <v>19</v>
      </c>
      <c r="F39" s="423">
        <v>20</v>
      </c>
      <c r="G39" s="423"/>
      <c r="H39" s="423"/>
      <c r="I39" s="423">
        <v>21</v>
      </c>
      <c r="J39" s="423"/>
      <c r="K39" s="423"/>
      <c r="L39" s="423">
        <v>21</v>
      </c>
      <c r="M39" s="423"/>
      <c r="N39" s="423"/>
      <c r="O39" s="423">
        <v>19</v>
      </c>
      <c r="P39" s="423"/>
      <c r="Q39" s="423"/>
      <c r="R39" s="423">
        <v>20</v>
      </c>
      <c r="S39" s="423"/>
      <c r="T39" s="423"/>
      <c r="U39" s="423">
        <v>20</v>
      </c>
      <c r="V39" s="423"/>
      <c r="W39" s="423"/>
      <c r="X39" s="423">
        <v>19</v>
      </c>
      <c r="Y39" s="423"/>
      <c r="Z39" s="423"/>
      <c r="AA39" s="423">
        <v>19</v>
      </c>
      <c r="AB39" s="423"/>
      <c r="AC39" s="423"/>
      <c r="AD39" s="423">
        <v>19</v>
      </c>
      <c r="AE39" s="423"/>
      <c r="AF39" s="423"/>
      <c r="AG39" s="423">
        <v>20</v>
      </c>
      <c r="AH39" s="423"/>
      <c r="AI39" s="423"/>
      <c r="AJ39" s="366">
        <f>+SUM(D39:AI39)</f>
        <v>237</v>
      </c>
      <c r="AK39" s="366"/>
      <c r="AL39" s="426"/>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353" t="s">
        <v>197</v>
      </c>
      <c r="B42" s="353"/>
      <c r="C42" s="353" t="s">
        <v>115</v>
      </c>
      <c r="D42" s="353"/>
      <c r="E42" s="352" t="s">
        <v>223</v>
      </c>
      <c r="F42" s="352"/>
      <c r="G42" s="352"/>
      <c r="H42" s="352"/>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352" t="s">
        <v>208</v>
      </c>
      <c r="B43" s="352"/>
      <c r="C43" s="418">
        <f>ROUNDDOWN(IF(AL38&lt;=60,1,1+ROUNDUP((AL38-60)/40,0)),1)</f>
        <v>2</v>
      </c>
      <c r="D43" s="418"/>
      <c r="E43" s="418">
        <f>ROUNDDOWN(AL38/40,1)</f>
        <v>1.7</v>
      </c>
      <c r="F43" s="418"/>
      <c r="G43" s="418"/>
      <c r="H43" s="418"/>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99" t="str">
        <f>IF(VLOOKUP($AK$1,選択肢!$A$1:$J$32,C51,FALSE)=0,"-",VLOOKUP($AK$1,選択肢!$A$1:$J$32,C51,FALSE))</f>
        <v>管理者</v>
      </c>
      <c r="D46" s="400"/>
      <c r="E46" s="406" t="str">
        <f>IF(VLOOKUP($AK$1,選択肢!$A$1:$J$32,E51,FALSE)=0,"-",VLOOKUP($AK$1,選択肢!$A$1:$J$32,E51,FALSE))</f>
        <v>サービス管理責任者</v>
      </c>
      <c r="F46" s="406"/>
      <c r="G46" s="406"/>
      <c r="H46" s="406"/>
      <c r="I46" s="399" t="str">
        <f>IF(VLOOKUP($AK$1,選択肢!$A$1:$J$32,I51,FALSE)=0,"-",VLOOKUP($AK$1,選択肢!$A$1:$J$32,I51,FALSE))</f>
        <v>就労定着支援員</v>
      </c>
      <c r="J46" s="400"/>
      <c r="K46" s="400"/>
      <c r="L46" s="400"/>
      <c r="M46" s="400"/>
      <c r="N46" s="407"/>
      <c r="O46" s="399" t="str">
        <f>IF(VLOOKUP($AK$1,選択肢!$A$1:$J$32,O51,FALSE)=0,"-",VLOOKUP($AK$1,選択肢!$A$1:$J$32,O51,FALSE))</f>
        <v>-</v>
      </c>
      <c r="P46" s="400"/>
      <c r="Q46" s="400"/>
      <c r="R46" s="400"/>
      <c r="S46" s="400"/>
      <c r="T46" s="407"/>
      <c r="U46" s="399" t="str">
        <f>IF(VLOOKUP($AK$1,選択肢!$A$1:$J$32,U51,FALSE)=0,"-",VLOOKUP($AK$1,選択肢!$A$1:$J$32,U51,FALSE))</f>
        <v>-</v>
      </c>
      <c r="V46" s="400"/>
      <c r="W46" s="400"/>
      <c r="X46" s="400"/>
      <c r="Y46" s="400"/>
      <c r="Z46" s="407"/>
      <c r="AA46" s="399" t="str">
        <f>IF(VLOOKUP($AK$1,選択肢!$A$1:$J$32,AA51,FALSE)=0,"-",VLOOKUP($AK$1,選択肢!$A$1:$J$32,AA51,FALSE))</f>
        <v>-</v>
      </c>
      <c r="AB46" s="400"/>
      <c r="AC46" s="400"/>
      <c r="AD46" s="400"/>
      <c r="AE46" s="400"/>
      <c r="AF46" s="407"/>
      <c r="AG46" s="406" t="str">
        <f>IF(VLOOKUP($AK$1,選択肢!$A$1:$J$32,AG51,FALSE)=0,"-",VLOOKUP($AK$1,選択肢!$A$1:$J$32,AG51,FALSE))</f>
        <v>-</v>
      </c>
      <c r="AH46" s="406"/>
      <c r="AI46" s="406"/>
      <c r="AJ46" s="406"/>
      <c r="AK46" s="406"/>
      <c r="AL46" s="406" t="str">
        <f>IF(VLOOKUP($AK$1,選択肢!$A$1:$J$32,AL51,FALSE)=0,"-",VLOOKUP($AK$1,選択肢!$A$1:$J$32,AL51,FALSE))</f>
        <v>-</v>
      </c>
      <c r="AM46" s="406"/>
      <c r="AN46" s="62"/>
    </row>
    <row r="47" spans="1:43" ht="18" customHeight="1">
      <c r="A47" s="62"/>
      <c r="B47" s="67"/>
      <c r="C47" s="102" t="s">
        <v>56</v>
      </c>
      <c r="D47" s="102" t="s">
        <v>57</v>
      </c>
      <c r="E47" s="101" t="s">
        <v>56</v>
      </c>
      <c r="F47" s="405" t="s">
        <v>57</v>
      </c>
      <c r="G47" s="405"/>
      <c r="H47" s="405"/>
      <c r="I47" s="402" t="s">
        <v>56</v>
      </c>
      <c r="J47" s="403"/>
      <c r="K47" s="404"/>
      <c r="L47" s="402" t="s">
        <v>57</v>
      </c>
      <c r="M47" s="403"/>
      <c r="N47" s="404"/>
      <c r="O47" s="402" t="s">
        <v>56</v>
      </c>
      <c r="P47" s="403"/>
      <c r="Q47" s="404"/>
      <c r="R47" s="402" t="s">
        <v>57</v>
      </c>
      <c r="S47" s="403"/>
      <c r="T47" s="404"/>
      <c r="U47" s="402" t="s">
        <v>56</v>
      </c>
      <c r="V47" s="403"/>
      <c r="W47" s="404"/>
      <c r="X47" s="402" t="s">
        <v>57</v>
      </c>
      <c r="Y47" s="403"/>
      <c r="Z47" s="404"/>
      <c r="AA47" s="402" t="s">
        <v>56</v>
      </c>
      <c r="AB47" s="403"/>
      <c r="AC47" s="404"/>
      <c r="AD47" s="402" t="s">
        <v>57</v>
      </c>
      <c r="AE47" s="403"/>
      <c r="AF47" s="404"/>
      <c r="AG47" s="402" t="s">
        <v>56</v>
      </c>
      <c r="AH47" s="403"/>
      <c r="AI47" s="404"/>
      <c r="AJ47" s="402" t="s">
        <v>57</v>
      </c>
      <c r="AK47" s="404"/>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402">
        <f>COUNTIFS($B$11:$B$30,E$46,$C$11:$C$30,"B",$E$11:$E$30,"*")</f>
        <v>1</v>
      </c>
      <c r="G48" s="403"/>
      <c r="H48" s="404"/>
      <c r="I48" s="402">
        <f>COUNTIFS($B$11:$B$30,I$46,$C$11:$C$30,"A",$E$11:$E$30,"*")</f>
        <v>0</v>
      </c>
      <c r="J48" s="403"/>
      <c r="K48" s="404"/>
      <c r="L48" s="402">
        <f>COUNTIFS($B$11:$B$30,I$46,$C$11:$C$30,"B",$E$11:$E$30,"*")</f>
        <v>0</v>
      </c>
      <c r="M48" s="403"/>
      <c r="N48" s="404"/>
      <c r="O48" s="402">
        <f>COUNTIFS($B$11:$B$30,O$46,$C$11:$C$30,"A",$E$11:$E$30,"*")</f>
        <v>0</v>
      </c>
      <c r="P48" s="403"/>
      <c r="Q48" s="404"/>
      <c r="R48" s="402">
        <f>COUNTIFS($B$11:$B$30,O$46,$C$11:$C$30,"B",$E$11:$E$30,"*")</f>
        <v>0</v>
      </c>
      <c r="S48" s="403"/>
      <c r="T48" s="404"/>
      <c r="U48" s="402">
        <f>COUNTIFS($B$11:$B$30,U$46,$C$11:$C$30,"A",$E$11:$E$30,"*")</f>
        <v>0</v>
      </c>
      <c r="V48" s="403"/>
      <c r="W48" s="404"/>
      <c r="X48" s="402">
        <f>COUNTIFS($B$11:$B$30,U$46,$C$11:$C$30,"B",$E$11:$E$30,"*")</f>
        <v>0</v>
      </c>
      <c r="Y48" s="403"/>
      <c r="Z48" s="404"/>
      <c r="AA48" s="402">
        <f>COUNTIFS($B$11:$B$30,AA$46,$C$11:$C$30,"A",$E$11:$E$30,"*")</f>
        <v>0</v>
      </c>
      <c r="AB48" s="403"/>
      <c r="AC48" s="404"/>
      <c r="AD48" s="402">
        <f>COUNTIFS($B$11:$B$30,AA$46,$C$11:$C$30,"B",$E$11:$E$30,"*")</f>
        <v>0</v>
      </c>
      <c r="AE48" s="403"/>
      <c r="AF48" s="404"/>
      <c r="AG48" s="402">
        <f>COUNTIFS($B$11:$B$30,AG$46,$C$11:$C$30,"A",$E$11:$E$30,"*")</f>
        <v>0</v>
      </c>
      <c r="AH48" s="403"/>
      <c r="AI48" s="404"/>
      <c r="AJ48" s="402">
        <f>COUNTIFS($B$11:$B$30,AG$46,$C$11:$C$30,"B",$E$11:$E$30,"*")</f>
        <v>0</v>
      </c>
      <c r="AK48" s="404"/>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402">
        <f>COUNTIFS($B$11:$B$30,E$46,$C$11:$C$30,"D",$E$11:$E$30,"*")</f>
        <v>0</v>
      </c>
      <c r="G49" s="403"/>
      <c r="H49" s="404"/>
      <c r="I49" s="402">
        <f>COUNTIFS($B$11:$B$30,I$46,$C$11:$C$30,"C",$E$11:$E$30,"*")</f>
        <v>1</v>
      </c>
      <c r="J49" s="403"/>
      <c r="K49" s="404"/>
      <c r="L49" s="402">
        <f>COUNTIFS($B$11:$B$30,I$46,$C$11:$C$30,"D",$E$11:$E$30,"*")</f>
        <v>1</v>
      </c>
      <c r="M49" s="403"/>
      <c r="N49" s="404"/>
      <c r="O49" s="402">
        <f>COUNTIFS($B$11:$B$30,O$46,$C$11:$C$30,"C",$E$11:$E$30,"*")</f>
        <v>0</v>
      </c>
      <c r="P49" s="403"/>
      <c r="Q49" s="404"/>
      <c r="R49" s="402">
        <f>COUNTIFS($B$11:$B$30,O$46,$C$11:$C$30,"D",$E$11:$E$30,"*")</f>
        <v>0</v>
      </c>
      <c r="S49" s="403"/>
      <c r="T49" s="404"/>
      <c r="U49" s="402">
        <f>COUNTIFS($B$11:$B$30,U$46,$C$11:$C$30,"C",$E$11:$E$30,"*")</f>
        <v>0</v>
      </c>
      <c r="V49" s="403"/>
      <c r="W49" s="404"/>
      <c r="X49" s="402">
        <f>COUNTIFS($B$11:$B$30,U$46,$C$11:$C$30,"D",$E$11:$E$30,"*")</f>
        <v>0</v>
      </c>
      <c r="Y49" s="403"/>
      <c r="Z49" s="404"/>
      <c r="AA49" s="402">
        <f>COUNTIFS($B$11:$B$30,AA$46,$C$11:$C$30,"C",$E$11:$E$30,"*")</f>
        <v>0</v>
      </c>
      <c r="AB49" s="403"/>
      <c r="AC49" s="404"/>
      <c r="AD49" s="402">
        <f>COUNTIFS($B$11:$B$30,AA$46,$C$11:$C$30,"D",$E$11:$E$30,"*")</f>
        <v>0</v>
      </c>
      <c r="AE49" s="403"/>
      <c r="AF49" s="404"/>
      <c r="AG49" s="402">
        <f>COUNTIFS($B$11:$B$30,AG$46,$C$11:$C$30,"C",$E$11:$E$30,"*")</f>
        <v>0</v>
      </c>
      <c r="AH49" s="403"/>
      <c r="AI49" s="404"/>
      <c r="AJ49" s="402">
        <f>COUNTIFS($B$11:$B$30,AG$46,$C$11:$C$30,"D",$E$11:$E$30,"*")</f>
        <v>0</v>
      </c>
      <c r="AK49" s="404"/>
      <c r="AL49" s="101">
        <f>COUNTIFS($B$11:$B$30,AL$46,$C$11:$C$30,"C",$E$11:$E$30,"*")</f>
        <v>0</v>
      </c>
      <c r="AM49" s="101">
        <f>COUNTIFS($B$11:$B$30,AL$46,$C$11:$C$30,"D",$E$11:$E$30,"*")</f>
        <v>0</v>
      </c>
      <c r="AN49" s="62"/>
    </row>
    <row r="50" spans="1:40" ht="24.95" customHeight="1">
      <c r="A50" s="62"/>
      <c r="B50" s="82" t="s">
        <v>196</v>
      </c>
      <c r="C50" s="399">
        <f>IF($AK$3="４週",SUMIFS($AK$11:$AK$30,$B$11:$B$30,C46)/4/$AH$5,IF($AK$3="歴月",SUMIFS($AK$11:$AK$30,$B$11:$B$30,C46)/$AL$5,"記載する期間を選択してください"))</f>
        <v>0</v>
      </c>
      <c r="D50" s="407"/>
      <c r="E50" s="399">
        <f>IF($AK$3="４週",SUMIFS($AK$11:$AK$30,$B$11:$B$30,E46)/4/$AH$5,IF($AK$3="歴月",SUMIFS($AK$11:$AK$30,$B$11:$B$30,E46)/$AL$5,"記載する期間を選択してください"))</f>
        <v>0</v>
      </c>
      <c r="F50" s="400"/>
      <c r="G50" s="400"/>
      <c r="H50" s="407"/>
      <c r="I50" s="399">
        <f>IF($AK$3="４週",SUMIFS($AK$11:$AK$30,$B$11:$B$30,I46)/4/$AH$5,IF($AK$3="歴月",SUMIFS($AK$11:$AK$30,$B$11:$B$30,I46)/$AL$5,"記載する期間を選択してください"))</f>
        <v>0</v>
      </c>
      <c r="J50" s="400"/>
      <c r="K50" s="400"/>
      <c r="L50" s="400"/>
      <c r="M50" s="400"/>
      <c r="N50" s="407"/>
      <c r="O50" s="399">
        <f>IF($AK$3="４週",SUMIFS($AK$11:$AK$30,$B$11:$B$30,O46)/4/$AH$5,IF($AK$3="歴月",SUMIFS($AK$11:$AK$30,$B$11:$B$30,O46)/$AL$5,"記載する期間を選択してください"))</f>
        <v>0</v>
      </c>
      <c r="P50" s="400"/>
      <c r="Q50" s="400"/>
      <c r="R50" s="400"/>
      <c r="S50" s="400"/>
      <c r="T50" s="407"/>
      <c r="U50" s="399">
        <f>IF($AK$3="４週",SUMIFS($AK$11:$AK$30,$B$11:$B$30,U46)/4/$AH$5,IF($AK$3="歴月",SUMIFS($AK$11:$AK$30,$B$11:$B$30,U46)/$AL$5,"記載する期間を選択してください"))</f>
        <v>0</v>
      </c>
      <c r="V50" s="400"/>
      <c r="W50" s="400"/>
      <c r="X50" s="400"/>
      <c r="Y50" s="400"/>
      <c r="Z50" s="407"/>
      <c r="AA50" s="399">
        <f>IF($AK$3="４週",SUMIFS($AK$11:$AK$30,$B$11:$B$30,AA46)/4/$AH$5,IF($AK$3="歴月",SUMIFS($AK$11:$AK$30,$B$11:$B$30,AA46)/$AL$5,"記載する期間を選択してください"))</f>
        <v>0</v>
      </c>
      <c r="AB50" s="400"/>
      <c r="AC50" s="400"/>
      <c r="AD50" s="400"/>
      <c r="AE50" s="400"/>
      <c r="AF50" s="407"/>
      <c r="AG50" s="399">
        <f>IF($AK$3="４週",SUMIFS($AK$11:$AK$30,$B$11:$B$30,AG46)/4/$AH$5,IF($AK$3="歴月",SUMIFS($AK$11:$AK$30,$B$11:$B$30,AG46)/$AL$5,"記載する期間を選択してください"))</f>
        <v>0</v>
      </c>
      <c r="AH50" s="400"/>
      <c r="AI50" s="400"/>
      <c r="AJ50" s="400"/>
      <c r="AK50" s="407"/>
      <c r="AL50" s="399">
        <f>IF($AK$3="４週",SUMIFS($AK$11:$AK$30,$B$11:$B$30,AL46)/4/$AH$5,IF($AK$3="歴月",SUMIFS($AK$11:$AK$30,$B$11:$B$30,AL46)/$AL$5,"記載する期間を選択してください"))</f>
        <v>0</v>
      </c>
      <c r="AM50" s="407"/>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353" t="s">
        <v>173</v>
      </c>
      <c r="D59" s="353"/>
      <c r="E59" s="353"/>
      <c r="F59" s="60"/>
      <c r="G59" s="60"/>
    </row>
    <row r="60" spans="1:40" ht="15" customHeight="1">
      <c r="A60" s="60"/>
      <c r="B60" s="97" t="s">
        <v>186</v>
      </c>
      <c r="C60" s="366" t="s">
        <v>174</v>
      </c>
      <c r="D60" s="366"/>
      <c r="E60" s="366"/>
      <c r="F60" s="60"/>
      <c r="G60" s="60"/>
    </row>
    <row r="61" spans="1:40" ht="15" customHeight="1">
      <c r="A61" s="60"/>
      <c r="B61" s="97" t="s">
        <v>187</v>
      </c>
      <c r="C61" s="366" t="s">
        <v>175</v>
      </c>
      <c r="D61" s="366"/>
      <c r="E61" s="366"/>
      <c r="F61" s="60"/>
      <c r="G61" s="60"/>
    </row>
    <row r="62" spans="1:40" ht="15" customHeight="1">
      <c r="A62" s="60"/>
      <c r="B62" s="97" t="s">
        <v>188</v>
      </c>
      <c r="C62" s="366" t="s">
        <v>176</v>
      </c>
      <c r="D62" s="366"/>
      <c r="E62" s="366"/>
      <c r="F62" s="60"/>
      <c r="G62" s="60"/>
    </row>
    <row r="63" spans="1:40" ht="15" customHeight="1">
      <c r="A63" s="60"/>
      <c r="B63" s="97" t="s">
        <v>189</v>
      </c>
      <c r="C63" s="366" t="s">
        <v>177</v>
      </c>
      <c r="D63" s="366"/>
      <c r="E63" s="366"/>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whole" operator="greaterThanOrEqual" allowBlank="1" showInputMessage="1" showErrorMessage="1" sqref="I38:I39 D38:F39 AG38:AG39 AD38:AD39 AA38:AA39 X38:X39 U38:U39 R38:R39 O38:O39 L38:L39" xr:uid="{00000000-0002-0000-0D00-000000000000}">
      <formula1>0</formula1>
    </dataValidation>
    <dataValidation operator="greaterThanOrEqual" allowBlank="1" showInputMessage="1" showErrorMessage="1" sqref="I44 AJ38:AJ39 AL38 L40 L44 I40" xr:uid="{00000000-0002-0000-0D00-000001000000}"/>
    <dataValidation type="list" allowBlank="1" showInputMessage="1" showErrorMessage="1" sqref="C11:C30" xr:uid="{00000000-0002-0000-0D00-000002000000}">
      <formula1>"A,B,C,D"</formula1>
    </dataValidation>
    <dataValidation type="list" allowBlank="1" showInputMessage="1" showErrorMessage="1" sqref="AK4:AN4" xr:uid="{00000000-0002-0000-0D00-000003000000}">
      <formula1>"予定,実績"</formula1>
    </dataValidation>
    <dataValidation type="list" allowBlank="1" showInputMessage="1" showErrorMessage="1" sqref="AK3:AN3" xr:uid="{00000000-0002-0000-0D00-000004000000}">
      <formula1>"４週,歴月"</formula1>
    </dataValidation>
    <dataValidation type="list" allowBlank="1" showInputMessage="1" sqref="B13:B30" xr:uid="{00000000-0002-0000-0D00-000005000000}">
      <formula1>INDIRECT($AK$1)</formula1>
    </dataValidation>
    <dataValidation allowBlank="1" showInputMessage="1" sqref="B11:B12" xr:uid="{B7E2CC35-0655-4E41-A816-75BFA31ACD0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tabSelected="1" view="pageBreakPreview" zoomScaleNormal="100" zoomScaleSheetLayoutView="100" workbookViewId="0"/>
  </sheetViews>
  <sheetFormatPr defaultColWidth="8.25" defaultRowHeight="21" customHeight="1"/>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48" t="s">
        <v>152</v>
      </c>
      <c r="AL1" s="348"/>
      <c r="AM1" s="348"/>
      <c r="AN1" s="348"/>
    </row>
    <row r="2" spans="1:40" ht="18" customHeight="1">
      <c r="A2" s="62"/>
      <c r="B2" s="63"/>
      <c r="C2" s="63"/>
      <c r="D2" s="63"/>
      <c r="E2" s="63"/>
      <c r="F2" s="63"/>
      <c r="G2" s="63"/>
      <c r="H2" s="63"/>
      <c r="I2" s="63"/>
      <c r="J2" s="63"/>
      <c r="K2" s="63"/>
      <c r="L2" s="63"/>
      <c r="M2" s="355">
        <v>2024</v>
      </c>
      <c r="N2" s="355"/>
      <c r="O2" s="355"/>
      <c r="P2" s="355"/>
      <c r="Q2" s="354" t="s">
        <v>150</v>
      </c>
      <c r="R2" s="354"/>
      <c r="S2" s="355">
        <v>5</v>
      </c>
      <c r="T2" s="355"/>
      <c r="U2" s="354" t="s">
        <v>151</v>
      </c>
      <c r="V2" s="354"/>
      <c r="W2" s="63"/>
      <c r="X2" s="63"/>
      <c r="Y2" s="63"/>
      <c r="Z2" s="62"/>
      <c r="AA2" s="62"/>
      <c r="AC2" s="81"/>
      <c r="AD2" s="63"/>
      <c r="AE2" s="63"/>
      <c r="AF2" s="63"/>
      <c r="AG2" s="63"/>
      <c r="AH2" s="63"/>
      <c r="AI2" s="81" t="s">
        <v>156</v>
      </c>
      <c r="AJ2" s="81"/>
      <c r="AK2" s="349"/>
      <c r="AL2" s="349"/>
      <c r="AM2" s="349"/>
      <c r="AN2" s="34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50"/>
      <c r="AL3" s="350"/>
      <c r="AM3" s="350"/>
      <c r="AN3" s="35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50"/>
      <c r="AL4" s="350"/>
      <c r="AM4" s="350"/>
      <c r="AN4" s="35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56"/>
      <c r="AI5" s="356"/>
      <c r="AJ5" s="356"/>
      <c r="AK5" s="88" t="s">
        <v>157</v>
      </c>
      <c r="AL5" s="90"/>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61" t="s">
        <v>153</v>
      </c>
      <c r="B7" s="353" t="s">
        <v>162</v>
      </c>
      <c r="C7" s="358" t="s">
        <v>163</v>
      </c>
      <c r="D7" s="353" t="s">
        <v>164</v>
      </c>
      <c r="E7" s="362" t="s">
        <v>165</v>
      </c>
      <c r="F7" s="357" t="s">
        <v>192</v>
      </c>
      <c r="G7" s="357"/>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1" t="s">
        <v>193</v>
      </c>
      <c r="AL7" s="352" t="s">
        <v>194</v>
      </c>
      <c r="AM7" s="347" t="s">
        <v>195</v>
      </c>
      <c r="AN7" s="347"/>
    </row>
    <row r="8" spans="1:40" ht="15" customHeight="1">
      <c r="A8" s="361"/>
      <c r="B8" s="353"/>
      <c r="C8" s="359"/>
      <c r="D8" s="353"/>
      <c r="E8" s="362"/>
      <c r="F8" s="353" t="s">
        <v>104</v>
      </c>
      <c r="G8" s="353"/>
      <c r="H8" s="353"/>
      <c r="I8" s="353"/>
      <c r="J8" s="353"/>
      <c r="K8" s="353"/>
      <c r="L8" s="353"/>
      <c r="M8" s="353" t="s">
        <v>105</v>
      </c>
      <c r="N8" s="353"/>
      <c r="O8" s="353"/>
      <c r="P8" s="353"/>
      <c r="Q8" s="353"/>
      <c r="R8" s="353"/>
      <c r="S8" s="353"/>
      <c r="T8" s="353" t="s">
        <v>106</v>
      </c>
      <c r="U8" s="353"/>
      <c r="V8" s="353"/>
      <c r="W8" s="353"/>
      <c r="X8" s="353"/>
      <c r="Y8" s="353"/>
      <c r="Z8" s="353"/>
      <c r="AA8" s="353" t="s">
        <v>107</v>
      </c>
      <c r="AB8" s="353"/>
      <c r="AC8" s="353"/>
      <c r="AD8" s="353"/>
      <c r="AE8" s="353"/>
      <c r="AF8" s="353"/>
      <c r="AG8" s="353"/>
      <c r="AH8" s="353" t="s">
        <v>110</v>
      </c>
      <c r="AI8" s="353"/>
      <c r="AJ8" s="353"/>
      <c r="AK8" s="351"/>
      <c r="AL8" s="352"/>
      <c r="AM8" s="347"/>
      <c r="AN8" s="347"/>
    </row>
    <row r="9" spans="1:40" ht="15" customHeight="1">
      <c r="A9" s="361"/>
      <c r="B9" s="353"/>
      <c r="C9" s="359"/>
      <c r="D9" s="353"/>
      <c r="E9" s="36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51"/>
      <c r="AL9" s="352"/>
      <c r="AM9" s="347"/>
      <c r="AN9" s="347"/>
    </row>
    <row r="10" spans="1:40" ht="15" customHeight="1">
      <c r="A10" s="361"/>
      <c r="B10" s="353"/>
      <c r="C10" s="360"/>
      <c r="D10" s="353"/>
      <c r="E10" s="36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51"/>
      <c r="AL10" s="352"/>
      <c r="AM10" s="347"/>
      <c r="AN10" s="347"/>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65"/>
      <c r="AN11" s="365"/>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65"/>
      <c r="AN12" s="365"/>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65"/>
      <c r="AN13" s="365"/>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65"/>
      <c r="AN14" s="365"/>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65"/>
      <c r="AN15" s="365"/>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65"/>
      <c r="AN16" s="365"/>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65"/>
      <c r="AN17" s="365"/>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65"/>
      <c r="AN18" s="365"/>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65"/>
      <c r="AN19" s="365"/>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365"/>
      <c r="AN20" s="365"/>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365"/>
      <c r="AN21" s="365"/>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365"/>
      <c r="AN22" s="365"/>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365"/>
      <c r="AN23" s="365"/>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365"/>
      <c r="AN24" s="365"/>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365"/>
      <c r="AN25" s="365"/>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365"/>
      <c r="AN26" s="365"/>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365"/>
      <c r="AN27" s="365"/>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365"/>
      <c r="AN28" s="365"/>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365"/>
      <c r="AN29" s="365"/>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65"/>
      <c r="AN30" s="365"/>
    </row>
    <row r="31" spans="1:40" ht="18" customHeight="1">
      <c r="A31" s="362" t="s">
        <v>94</v>
      </c>
      <c r="B31" s="363"/>
      <c r="C31" s="363"/>
      <c r="D31" s="363"/>
      <c r="E31" s="363"/>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361"/>
      <c r="AN31" s="361"/>
    </row>
    <row r="32" spans="1:40" ht="18" customHeight="1">
      <c r="A32" s="363" t="s">
        <v>96</v>
      </c>
      <c r="B32" s="363"/>
      <c r="C32" s="363"/>
      <c r="D32" s="363"/>
      <c r="E32" s="36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61"/>
      <c r="AN32" s="361"/>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166</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167</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211</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168</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169</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170</v>
      </c>
      <c r="B39" s="94"/>
      <c r="C39" s="60"/>
      <c r="D39" s="60"/>
      <c r="E39" s="60"/>
      <c r="F39" s="60"/>
      <c r="G39" s="60"/>
    </row>
    <row r="40" spans="1:39" ht="15" customHeight="1">
      <c r="A40" s="60" t="s">
        <v>171</v>
      </c>
      <c r="B40" s="94"/>
      <c r="C40" s="60"/>
      <c r="D40" s="60"/>
      <c r="E40" s="60"/>
      <c r="F40" s="60"/>
      <c r="G40" s="60"/>
    </row>
    <row r="41" spans="1:39" ht="15" customHeight="1">
      <c r="A41" s="60"/>
      <c r="B41" s="75" t="s">
        <v>172</v>
      </c>
      <c r="C41" s="353" t="s">
        <v>173</v>
      </c>
      <c r="D41" s="353"/>
      <c r="E41" s="353"/>
      <c r="F41" s="60"/>
      <c r="G41" s="60"/>
    </row>
    <row r="42" spans="1:39" ht="15" customHeight="1">
      <c r="A42" s="60"/>
      <c r="B42" s="97" t="s">
        <v>186</v>
      </c>
      <c r="C42" s="366" t="s">
        <v>174</v>
      </c>
      <c r="D42" s="366"/>
      <c r="E42" s="366"/>
      <c r="F42" s="60"/>
      <c r="G42" s="60"/>
    </row>
    <row r="43" spans="1:39" ht="15" customHeight="1">
      <c r="A43" s="60"/>
      <c r="B43" s="97" t="s">
        <v>187</v>
      </c>
      <c r="C43" s="366" t="s">
        <v>175</v>
      </c>
      <c r="D43" s="366"/>
      <c r="E43" s="366"/>
      <c r="F43" s="60"/>
      <c r="G43" s="60"/>
    </row>
    <row r="44" spans="1:39" ht="15" customHeight="1">
      <c r="A44" s="60"/>
      <c r="B44" s="97" t="s">
        <v>188</v>
      </c>
      <c r="C44" s="366" t="s">
        <v>176</v>
      </c>
      <c r="D44" s="366"/>
      <c r="E44" s="366"/>
      <c r="F44" s="60"/>
      <c r="G44" s="60"/>
    </row>
    <row r="45" spans="1:39" ht="15" customHeight="1">
      <c r="A45" s="60"/>
      <c r="B45" s="97" t="s">
        <v>189</v>
      </c>
      <c r="C45" s="366" t="s">
        <v>177</v>
      </c>
      <c r="D45" s="366"/>
      <c r="E45" s="366"/>
      <c r="F45" s="60"/>
      <c r="G45" s="60"/>
    </row>
    <row r="46" spans="1:39" ht="15" customHeight="1">
      <c r="A46" s="60"/>
      <c r="B46" s="60" t="s">
        <v>178</v>
      </c>
      <c r="C46" s="60"/>
      <c r="D46" s="60"/>
      <c r="E46" s="60"/>
      <c r="F46" s="60"/>
      <c r="G46" s="60"/>
    </row>
    <row r="47" spans="1:39" ht="15" customHeight="1">
      <c r="A47" s="60"/>
      <c r="B47" s="60" t="s">
        <v>190</v>
      </c>
      <c r="C47" s="60"/>
      <c r="D47" s="60"/>
      <c r="E47" s="60"/>
      <c r="F47" s="60"/>
      <c r="G47" s="60"/>
    </row>
    <row r="48" spans="1:39" ht="15" customHeight="1">
      <c r="A48" s="60"/>
      <c r="B48" s="60" t="s">
        <v>179</v>
      </c>
      <c r="C48" s="60"/>
      <c r="D48" s="60"/>
      <c r="E48" s="60"/>
      <c r="F48" s="60"/>
      <c r="G48" s="60"/>
    </row>
    <row r="49" spans="1:7" ht="15" customHeight="1">
      <c r="A49" s="60" t="s">
        <v>180</v>
      </c>
      <c r="B49" s="94"/>
      <c r="C49" s="60"/>
      <c r="D49" s="60"/>
      <c r="E49" s="60"/>
      <c r="F49" s="60"/>
      <c r="G49" s="60"/>
    </row>
    <row r="50" spans="1:7" ht="15" customHeight="1">
      <c r="A50" s="60" t="s">
        <v>181</v>
      </c>
      <c r="B50" s="94"/>
      <c r="C50" s="60"/>
      <c r="D50" s="60"/>
      <c r="E50" s="60"/>
      <c r="F50" s="60"/>
      <c r="G50" s="60"/>
    </row>
    <row r="51" spans="1:7" ht="15" customHeight="1">
      <c r="A51" s="60" t="s">
        <v>191</v>
      </c>
      <c r="B51" s="94"/>
      <c r="C51" s="60"/>
      <c r="D51" s="60"/>
      <c r="E51" s="60"/>
      <c r="F51" s="60"/>
      <c r="G51" s="60"/>
    </row>
    <row r="52" spans="1:7" ht="15" customHeight="1">
      <c r="A52" s="60" t="s">
        <v>182</v>
      </c>
      <c r="B52" s="94"/>
      <c r="C52" s="60"/>
      <c r="D52" s="60"/>
      <c r="E52" s="60"/>
      <c r="F52" s="60"/>
      <c r="G52" s="60"/>
    </row>
    <row r="53" spans="1:7" ht="15" customHeight="1">
      <c r="A53" s="60" t="s">
        <v>330</v>
      </c>
      <c r="B53" s="94"/>
      <c r="C53" s="60"/>
      <c r="D53" s="60"/>
      <c r="E53" s="60"/>
      <c r="F53" s="60"/>
      <c r="G53" s="60"/>
    </row>
    <row r="54" spans="1:7" ht="15" customHeight="1">
      <c r="A54" s="60" t="s">
        <v>331</v>
      </c>
      <c r="B54" s="94"/>
      <c r="C54" s="60"/>
      <c r="D54" s="60"/>
      <c r="E54" s="60"/>
      <c r="F54" s="60"/>
      <c r="G54" s="60"/>
    </row>
    <row r="55" spans="1:7" ht="15" customHeight="1">
      <c r="A55" s="60"/>
      <c r="B55" s="60" t="s">
        <v>332</v>
      </c>
      <c r="C55" s="60"/>
      <c r="D55" s="60"/>
      <c r="E55" s="60"/>
      <c r="F55" s="60"/>
      <c r="G55" s="60"/>
    </row>
    <row r="56" spans="1:7" ht="15" customHeight="1">
      <c r="A56" s="60"/>
      <c r="B56" s="60" t="s">
        <v>333</v>
      </c>
      <c r="C56" s="60"/>
      <c r="D56" s="60"/>
      <c r="E56" s="60"/>
      <c r="F56" s="60"/>
      <c r="G56" s="60"/>
    </row>
    <row r="57" spans="1:7" ht="15" customHeight="1">
      <c r="A57" s="60" t="s">
        <v>334</v>
      </c>
      <c r="B57" s="94"/>
      <c r="C57" s="60"/>
      <c r="D57" s="60"/>
      <c r="E57" s="60"/>
      <c r="F57" s="60"/>
      <c r="G57" s="60"/>
    </row>
    <row r="58" spans="1:7" ht="15" customHeight="1">
      <c r="A58" s="60" t="s">
        <v>183</v>
      </c>
      <c r="B58" s="94"/>
      <c r="C58" s="60"/>
      <c r="D58" s="60"/>
      <c r="E58" s="60"/>
      <c r="F58" s="60"/>
      <c r="G58" s="60"/>
    </row>
    <row r="59" spans="1:7" ht="15" customHeight="1">
      <c r="A59" s="60" t="s">
        <v>335</v>
      </c>
      <c r="B59" s="94"/>
      <c r="C59" s="60"/>
      <c r="D59" s="60"/>
      <c r="E59" s="60"/>
      <c r="F59" s="60"/>
      <c r="G59" s="60"/>
    </row>
    <row r="60" spans="1:7" ht="15" customHeight="1">
      <c r="A60" s="60" t="s">
        <v>336</v>
      </c>
      <c r="B60" s="94"/>
      <c r="C60" s="60"/>
      <c r="D60" s="60"/>
      <c r="E60" s="60"/>
      <c r="F60" s="60"/>
      <c r="G60" s="60"/>
    </row>
    <row r="61" spans="1:7" ht="15" customHeight="1">
      <c r="A61" s="60" t="s">
        <v>184</v>
      </c>
      <c r="B61" s="94"/>
      <c r="C61" s="60"/>
      <c r="D61" s="60"/>
      <c r="E61" s="60"/>
      <c r="F61" s="60"/>
      <c r="G61" s="60"/>
    </row>
    <row r="62" spans="1:7" ht="15" customHeight="1">
      <c r="A62" s="60" t="s">
        <v>185</v>
      </c>
      <c r="B62" s="94"/>
      <c r="C62" s="60"/>
      <c r="D62" s="60"/>
      <c r="E62" s="60"/>
      <c r="F62" s="60"/>
      <c r="G62" s="60"/>
    </row>
    <row r="63" spans="1:7" ht="15" customHeight="1">
      <c r="A63" s="60" t="s">
        <v>337</v>
      </c>
      <c r="B63" s="94"/>
      <c r="C63" s="60"/>
      <c r="D63" s="60"/>
      <c r="E63" s="60"/>
      <c r="F63" s="60"/>
      <c r="G63" s="60"/>
    </row>
    <row r="64" spans="1:7" ht="15" customHeight="1">
      <c r="A64" s="60" t="s">
        <v>338</v>
      </c>
      <c r="B64" s="94"/>
      <c r="C64" s="60"/>
      <c r="D64" s="60"/>
      <c r="E64" s="60"/>
      <c r="F64" s="60"/>
      <c r="G64"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48" t="s">
        <v>98</v>
      </c>
      <c r="AL1" s="348"/>
      <c r="AM1" s="348"/>
      <c r="AN1" s="348"/>
    </row>
    <row r="2" spans="1:40" ht="18" customHeight="1">
      <c r="A2" s="62"/>
      <c r="B2" s="63"/>
      <c r="C2" s="63"/>
      <c r="D2" s="63"/>
      <c r="E2" s="63"/>
      <c r="F2" s="63"/>
      <c r="G2" s="63"/>
      <c r="H2" s="63"/>
      <c r="I2" s="63"/>
      <c r="J2" s="63"/>
      <c r="K2" s="63"/>
      <c r="L2" s="63"/>
      <c r="M2" s="355">
        <v>2024</v>
      </c>
      <c r="N2" s="355"/>
      <c r="O2" s="355"/>
      <c r="P2" s="355"/>
      <c r="Q2" s="354" t="s">
        <v>150</v>
      </c>
      <c r="R2" s="354"/>
      <c r="S2" s="355">
        <v>5</v>
      </c>
      <c r="T2" s="355"/>
      <c r="U2" s="354" t="s">
        <v>151</v>
      </c>
      <c r="V2" s="354"/>
      <c r="W2" s="63"/>
      <c r="X2" s="63"/>
      <c r="Y2" s="63"/>
      <c r="Z2" s="62"/>
      <c r="AA2" s="62"/>
      <c r="AC2" s="81"/>
      <c r="AD2" s="63"/>
      <c r="AE2" s="63"/>
      <c r="AF2" s="63"/>
      <c r="AG2" s="63"/>
      <c r="AH2" s="63"/>
      <c r="AI2" s="81" t="s">
        <v>156</v>
      </c>
      <c r="AJ2" s="81"/>
      <c r="AK2" s="349"/>
      <c r="AL2" s="349"/>
      <c r="AM2" s="349"/>
      <c r="AN2" s="34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50"/>
      <c r="AL3" s="350"/>
      <c r="AM3" s="350"/>
      <c r="AN3" s="35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50"/>
      <c r="AL4" s="350"/>
      <c r="AM4" s="350"/>
      <c r="AN4" s="35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87"/>
      <c r="AI5" s="387"/>
      <c r="AJ5" s="38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61" t="s">
        <v>153</v>
      </c>
      <c r="B7" s="388" t="s">
        <v>162</v>
      </c>
      <c r="C7" s="358" t="s">
        <v>163</v>
      </c>
      <c r="D7" s="353" t="s">
        <v>164</v>
      </c>
      <c r="E7" s="362" t="s">
        <v>165</v>
      </c>
      <c r="F7" s="357" t="s">
        <v>192</v>
      </c>
      <c r="G7" s="357"/>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1" t="s">
        <v>193</v>
      </c>
      <c r="AL7" s="352" t="s">
        <v>194</v>
      </c>
      <c r="AM7" s="347" t="s">
        <v>195</v>
      </c>
      <c r="AN7" s="347"/>
    </row>
    <row r="8" spans="1:40" ht="15" customHeight="1">
      <c r="A8" s="361"/>
      <c r="B8" s="389"/>
      <c r="C8" s="359"/>
      <c r="D8" s="353"/>
      <c r="E8" s="362"/>
      <c r="F8" s="353" t="s">
        <v>104</v>
      </c>
      <c r="G8" s="353"/>
      <c r="H8" s="353"/>
      <c r="I8" s="353"/>
      <c r="J8" s="353"/>
      <c r="K8" s="353"/>
      <c r="L8" s="353"/>
      <c r="M8" s="353" t="s">
        <v>105</v>
      </c>
      <c r="N8" s="353"/>
      <c r="O8" s="353"/>
      <c r="P8" s="353"/>
      <c r="Q8" s="353"/>
      <c r="R8" s="353"/>
      <c r="S8" s="353"/>
      <c r="T8" s="353" t="s">
        <v>106</v>
      </c>
      <c r="U8" s="353"/>
      <c r="V8" s="353"/>
      <c r="W8" s="353"/>
      <c r="X8" s="353"/>
      <c r="Y8" s="353"/>
      <c r="Z8" s="353"/>
      <c r="AA8" s="353" t="s">
        <v>107</v>
      </c>
      <c r="AB8" s="353"/>
      <c r="AC8" s="353"/>
      <c r="AD8" s="353"/>
      <c r="AE8" s="353"/>
      <c r="AF8" s="353"/>
      <c r="AG8" s="353"/>
      <c r="AH8" s="353" t="s">
        <v>110</v>
      </c>
      <c r="AI8" s="353"/>
      <c r="AJ8" s="353"/>
      <c r="AK8" s="351"/>
      <c r="AL8" s="352"/>
      <c r="AM8" s="347"/>
      <c r="AN8" s="347"/>
    </row>
    <row r="9" spans="1:40" ht="15" customHeight="1">
      <c r="A9" s="361"/>
      <c r="B9" s="390" t="s">
        <v>329</v>
      </c>
      <c r="C9" s="359"/>
      <c r="D9" s="353"/>
      <c r="E9" s="36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51"/>
      <c r="AL9" s="352"/>
      <c r="AM9" s="347"/>
      <c r="AN9" s="347"/>
    </row>
    <row r="10" spans="1:40" ht="15" customHeight="1">
      <c r="A10" s="361"/>
      <c r="B10" s="391"/>
      <c r="C10" s="360"/>
      <c r="D10" s="353"/>
      <c r="E10" s="36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51"/>
      <c r="AL10" s="352"/>
      <c r="AM10" s="347"/>
      <c r="AN10" s="34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65"/>
      <c r="AN11" s="36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65"/>
      <c r="AN12" s="365"/>
    </row>
    <row r="13" spans="1:40" ht="18" customHeight="1">
      <c r="A13" s="74">
        <v>3</v>
      </c>
      <c r="B13" s="103" t="s">
        <v>126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65"/>
      <c r="AN13" s="365"/>
    </row>
    <row r="14" spans="1:40" ht="18" customHeight="1">
      <c r="A14" s="74">
        <v>4</v>
      </c>
      <c r="B14" s="103" t="s">
        <v>126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65"/>
      <c r="AN14" s="36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65"/>
      <c r="AN15" s="36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65"/>
      <c r="AN16" s="36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65"/>
      <c r="AN17" s="36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65"/>
      <c r="AN18" s="36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65"/>
      <c r="AN19" s="36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65"/>
      <c r="AN20" s="36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65"/>
      <c r="AN21" s="36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65"/>
      <c r="AN22" s="36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65"/>
      <c r="AN23" s="36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65"/>
      <c r="AN24" s="36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65"/>
      <c r="AN25" s="36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65"/>
      <c r="AN26" s="36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65"/>
      <c r="AN27" s="36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65"/>
      <c r="AN28" s="36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65"/>
      <c r="AN29" s="36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65"/>
      <c r="AN30" s="365"/>
    </row>
    <row r="31" spans="1:40" ht="18" customHeight="1">
      <c r="A31" s="362" t="s">
        <v>94</v>
      </c>
      <c r="B31" s="363"/>
      <c r="C31" s="363"/>
      <c r="D31" s="363"/>
      <c r="E31" s="36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61"/>
      <c r="AN31" s="361"/>
    </row>
    <row r="32" spans="1:40" ht="18" customHeight="1">
      <c r="A32" s="363" t="s">
        <v>96</v>
      </c>
      <c r="B32" s="363"/>
      <c r="C32" s="363"/>
      <c r="D32" s="363"/>
      <c r="E32" s="36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61"/>
      <c r="AN32" s="361"/>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353"/>
      <c r="B37" s="353"/>
      <c r="C37" s="353"/>
      <c r="D37" s="98">
        <v>4</v>
      </c>
      <c r="E37" s="98">
        <v>5</v>
      </c>
      <c r="F37" s="424">
        <v>6</v>
      </c>
      <c r="G37" s="424"/>
      <c r="H37" s="424"/>
      <c r="I37" s="424">
        <v>7</v>
      </c>
      <c r="J37" s="424"/>
      <c r="K37" s="424"/>
      <c r="L37" s="424">
        <v>8</v>
      </c>
      <c r="M37" s="424"/>
      <c r="N37" s="424"/>
      <c r="O37" s="424">
        <v>9</v>
      </c>
      <c r="P37" s="424"/>
      <c r="Q37" s="424"/>
      <c r="R37" s="424">
        <v>10</v>
      </c>
      <c r="S37" s="424"/>
      <c r="T37" s="424"/>
      <c r="U37" s="424">
        <v>11</v>
      </c>
      <c r="V37" s="424"/>
      <c r="W37" s="424"/>
      <c r="X37" s="424">
        <v>12</v>
      </c>
      <c r="Y37" s="424"/>
      <c r="Z37" s="424"/>
      <c r="AA37" s="424">
        <v>1</v>
      </c>
      <c r="AB37" s="424"/>
      <c r="AC37" s="424"/>
      <c r="AD37" s="424">
        <v>2</v>
      </c>
      <c r="AE37" s="424"/>
      <c r="AF37" s="424"/>
      <c r="AG37" s="424">
        <v>3</v>
      </c>
      <c r="AH37" s="424"/>
      <c r="AI37" s="424"/>
      <c r="AJ37" s="353" t="s">
        <v>154</v>
      </c>
      <c r="AK37" s="353"/>
      <c r="AL37" s="82" t="s">
        <v>207</v>
      </c>
      <c r="AM37"/>
      <c r="AN37"/>
      <c r="AO37"/>
      <c r="AP37"/>
      <c r="AQ37"/>
    </row>
    <row r="38" spans="1:43" ht="18" customHeight="1">
      <c r="A38" s="422" t="s">
        <v>210</v>
      </c>
      <c r="B38" s="422"/>
      <c r="C38" s="422"/>
      <c r="D38" s="69">
        <v>1400</v>
      </c>
      <c r="E38" s="69">
        <v>1310</v>
      </c>
      <c r="F38" s="423">
        <v>1400</v>
      </c>
      <c r="G38" s="423"/>
      <c r="H38" s="423"/>
      <c r="I38" s="423">
        <v>1200</v>
      </c>
      <c r="J38" s="423"/>
      <c r="K38" s="423"/>
      <c r="L38" s="423">
        <v>1200</v>
      </c>
      <c r="M38" s="423"/>
      <c r="N38" s="423"/>
      <c r="O38" s="423">
        <v>3000</v>
      </c>
      <c r="P38" s="423"/>
      <c r="Q38" s="423"/>
      <c r="R38" s="423">
        <v>3000</v>
      </c>
      <c r="S38" s="423"/>
      <c r="T38" s="423"/>
      <c r="U38" s="423">
        <v>3000</v>
      </c>
      <c r="V38" s="423"/>
      <c r="W38" s="423"/>
      <c r="X38" s="423">
        <v>3000</v>
      </c>
      <c r="Y38" s="423"/>
      <c r="Z38" s="423"/>
      <c r="AA38" s="423">
        <v>3000</v>
      </c>
      <c r="AB38" s="423"/>
      <c r="AC38" s="423"/>
      <c r="AD38" s="423">
        <v>3000</v>
      </c>
      <c r="AE38" s="423"/>
      <c r="AF38" s="423"/>
      <c r="AG38" s="423">
        <v>3000</v>
      </c>
      <c r="AH38" s="423"/>
      <c r="AI38" s="423"/>
      <c r="AJ38" s="366">
        <f>SUM(D38:AI38)</f>
        <v>27510</v>
      </c>
      <c r="AK38" s="366"/>
      <c r="AL38" s="425">
        <f>ROUNDUP(AJ38/AJ39,1)</f>
        <v>116.1</v>
      </c>
      <c r="AM38"/>
      <c r="AN38"/>
      <c r="AO38"/>
      <c r="AP38"/>
      <c r="AQ38"/>
    </row>
    <row r="39" spans="1:43" ht="18" customHeight="1">
      <c r="A39" s="422" t="s">
        <v>204</v>
      </c>
      <c r="B39" s="422"/>
      <c r="C39" s="422"/>
      <c r="D39" s="69">
        <v>20</v>
      </c>
      <c r="E39" s="69">
        <v>19</v>
      </c>
      <c r="F39" s="423">
        <v>20</v>
      </c>
      <c r="G39" s="423"/>
      <c r="H39" s="423"/>
      <c r="I39" s="423">
        <v>21</v>
      </c>
      <c r="J39" s="423"/>
      <c r="K39" s="423"/>
      <c r="L39" s="423">
        <v>21</v>
      </c>
      <c r="M39" s="423"/>
      <c r="N39" s="423"/>
      <c r="O39" s="423">
        <v>19</v>
      </c>
      <c r="P39" s="423"/>
      <c r="Q39" s="423"/>
      <c r="R39" s="423">
        <v>20</v>
      </c>
      <c r="S39" s="423"/>
      <c r="T39" s="423"/>
      <c r="U39" s="423">
        <v>20</v>
      </c>
      <c r="V39" s="423"/>
      <c r="W39" s="423"/>
      <c r="X39" s="423">
        <v>19</v>
      </c>
      <c r="Y39" s="423"/>
      <c r="Z39" s="423"/>
      <c r="AA39" s="423">
        <v>19</v>
      </c>
      <c r="AB39" s="423"/>
      <c r="AC39" s="423"/>
      <c r="AD39" s="423">
        <v>19</v>
      </c>
      <c r="AE39" s="423"/>
      <c r="AF39" s="423"/>
      <c r="AG39" s="423">
        <v>20</v>
      </c>
      <c r="AH39" s="423"/>
      <c r="AI39" s="423"/>
      <c r="AJ39" s="366">
        <f>+SUM(D39:AI39)</f>
        <v>237</v>
      </c>
      <c r="AK39" s="366"/>
      <c r="AL39" s="426"/>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353" t="s">
        <v>197</v>
      </c>
      <c r="B42" s="353"/>
      <c r="C42" s="352" t="s">
        <v>224</v>
      </c>
      <c r="D42" s="353"/>
      <c r="E42" s="352" t="s">
        <v>225</v>
      </c>
      <c r="F42" s="352"/>
      <c r="G42" s="352"/>
      <c r="H42" s="352"/>
      <c r="I42" s="352" t="s">
        <v>226</v>
      </c>
      <c r="J42" s="352"/>
      <c r="K42" s="352"/>
      <c r="L42" s="352"/>
      <c r="M42" s="352"/>
      <c r="N42" s="35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352" t="s">
        <v>208</v>
      </c>
      <c r="B43" s="352"/>
      <c r="C43" s="418">
        <f>ROUNDDOWN(IF(AL38&lt;=60,1,1+ROUNDUP((AL38-60)/60,0)),1)</f>
        <v>2</v>
      </c>
      <c r="D43" s="418"/>
      <c r="E43" s="418">
        <f>ROUNDDOWN(IF(AL38&lt;=30,1,1+ROUNDUP((AL38-30)/30,0)),1)</f>
        <v>4</v>
      </c>
      <c r="F43" s="418"/>
      <c r="G43" s="418"/>
      <c r="H43" s="418"/>
      <c r="I43" s="418">
        <f>ROUNDDOWN(AL38/25,1)</f>
        <v>4.5999999999999996</v>
      </c>
      <c r="J43" s="418"/>
      <c r="K43" s="418"/>
      <c r="L43" s="418"/>
      <c r="M43" s="418"/>
      <c r="N43" s="418"/>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99" t="str">
        <f>IF(VLOOKUP($AK$1,選択肢!$A$1:$J$32,C51,FALSE)=0,"-",VLOOKUP($AK$1,選択肢!$A$1:$J$32,C51,FALSE))</f>
        <v>管理者</v>
      </c>
      <c r="D46" s="400"/>
      <c r="E46" s="406" t="str">
        <f>IF(VLOOKUP($AK$1,選択肢!$A$1:$J$32,E51,FALSE)=0,"-",VLOOKUP($AK$1,選択肢!$A$1:$J$32,E51,FALSE))</f>
        <v>サービス管理責任者</v>
      </c>
      <c r="F46" s="406"/>
      <c r="G46" s="406"/>
      <c r="H46" s="406"/>
      <c r="I46" s="399" t="str">
        <f>IF(VLOOKUP($AK$1,選択肢!$A$1:$J$32,I51,FALSE)=0,"-",VLOOKUP($AK$1,選択肢!$A$1:$J$32,I51,FALSE))</f>
        <v>地域生活支援員</v>
      </c>
      <c r="J46" s="400"/>
      <c r="K46" s="400"/>
      <c r="L46" s="400"/>
      <c r="M46" s="400"/>
      <c r="N46" s="407"/>
      <c r="O46" s="399" t="str">
        <f>IF(VLOOKUP($AK$1,選択肢!$A$1:$J$32,O51,FALSE)=0,"-",VLOOKUP($AK$1,選択肢!$A$1:$J$32,O51,FALSE))</f>
        <v>-</v>
      </c>
      <c r="P46" s="400"/>
      <c r="Q46" s="400"/>
      <c r="R46" s="400"/>
      <c r="S46" s="400"/>
      <c r="T46" s="407"/>
      <c r="U46" s="399" t="str">
        <f>IF(VLOOKUP($AK$1,選択肢!$A$1:$J$32,U51,FALSE)=0,"-",VLOOKUP($AK$1,選択肢!$A$1:$J$32,U51,FALSE))</f>
        <v>-</v>
      </c>
      <c r="V46" s="400"/>
      <c r="W46" s="400"/>
      <c r="X46" s="400"/>
      <c r="Y46" s="400"/>
      <c r="Z46" s="407"/>
      <c r="AA46" s="399" t="str">
        <f>IF(VLOOKUP($AK$1,選択肢!$A$1:$J$32,AA51,FALSE)=0,"-",VLOOKUP($AK$1,選択肢!$A$1:$J$32,AA51,FALSE))</f>
        <v>-</v>
      </c>
      <c r="AB46" s="400"/>
      <c r="AC46" s="400"/>
      <c r="AD46" s="400"/>
      <c r="AE46" s="400"/>
      <c r="AF46" s="407"/>
      <c r="AG46" s="406" t="str">
        <f>IF(VLOOKUP($AK$1,選択肢!$A$1:$J$32,AG51,FALSE)=0,"-",VLOOKUP($AK$1,選択肢!$A$1:$J$32,AG51,FALSE))</f>
        <v>-</v>
      </c>
      <c r="AH46" s="406"/>
      <c r="AI46" s="406"/>
      <c r="AJ46" s="406"/>
      <c r="AK46" s="406"/>
      <c r="AL46" s="406" t="str">
        <f>IF(VLOOKUP($AK$1,選択肢!$A$1:$J$32,AL51,FALSE)=0,"-",VLOOKUP($AK$1,選択肢!$A$1:$J$32,AL51,FALSE))</f>
        <v>-</v>
      </c>
      <c r="AM46" s="406"/>
      <c r="AN46" s="62"/>
    </row>
    <row r="47" spans="1:43" ht="18" customHeight="1">
      <c r="A47" s="62"/>
      <c r="B47" s="67"/>
      <c r="C47" s="102" t="s">
        <v>56</v>
      </c>
      <c r="D47" s="102" t="s">
        <v>57</v>
      </c>
      <c r="E47" s="101" t="s">
        <v>56</v>
      </c>
      <c r="F47" s="405" t="s">
        <v>57</v>
      </c>
      <c r="G47" s="405"/>
      <c r="H47" s="405"/>
      <c r="I47" s="402" t="s">
        <v>56</v>
      </c>
      <c r="J47" s="403"/>
      <c r="K47" s="404"/>
      <c r="L47" s="402" t="s">
        <v>57</v>
      </c>
      <c r="M47" s="403"/>
      <c r="N47" s="404"/>
      <c r="O47" s="402" t="s">
        <v>56</v>
      </c>
      <c r="P47" s="403"/>
      <c r="Q47" s="404"/>
      <c r="R47" s="402" t="s">
        <v>57</v>
      </c>
      <c r="S47" s="403"/>
      <c r="T47" s="404"/>
      <c r="U47" s="402" t="s">
        <v>56</v>
      </c>
      <c r="V47" s="403"/>
      <c r="W47" s="404"/>
      <c r="X47" s="402" t="s">
        <v>57</v>
      </c>
      <c r="Y47" s="403"/>
      <c r="Z47" s="404"/>
      <c r="AA47" s="402" t="s">
        <v>56</v>
      </c>
      <c r="AB47" s="403"/>
      <c r="AC47" s="404"/>
      <c r="AD47" s="402" t="s">
        <v>57</v>
      </c>
      <c r="AE47" s="403"/>
      <c r="AF47" s="404"/>
      <c r="AG47" s="402" t="s">
        <v>56</v>
      </c>
      <c r="AH47" s="403"/>
      <c r="AI47" s="404"/>
      <c r="AJ47" s="402" t="s">
        <v>57</v>
      </c>
      <c r="AK47" s="404"/>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402">
        <f>COUNTIFS($B$11:$B$30,E$46,$C$11:$C$30,"B",$E$11:$E$30,"*")</f>
        <v>1</v>
      </c>
      <c r="G48" s="403"/>
      <c r="H48" s="404"/>
      <c r="I48" s="402">
        <f>COUNTIFS($B$11:$B$30,I$46,$C$11:$C$30,"A",$E$11:$E$30,"*")</f>
        <v>0</v>
      </c>
      <c r="J48" s="403"/>
      <c r="K48" s="404"/>
      <c r="L48" s="402">
        <f>COUNTIFS($B$11:$B$30,I$46,$C$11:$C$30,"B",$E$11:$E$30,"*")</f>
        <v>0</v>
      </c>
      <c r="M48" s="403"/>
      <c r="N48" s="404"/>
      <c r="O48" s="402">
        <f>COUNTIFS($B$11:$B$30,O$46,$C$11:$C$30,"A",$E$11:$E$30,"*")</f>
        <v>0</v>
      </c>
      <c r="P48" s="403"/>
      <c r="Q48" s="404"/>
      <c r="R48" s="402">
        <f>COUNTIFS($B$11:$B$30,O$46,$C$11:$C$30,"B",$E$11:$E$30,"*")</f>
        <v>0</v>
      </c>
      <c r="S48" s="403"/>
      <c r="T48" s="404"/>
      <c r="U48" s="402">
        <f>COUNTIFS($B$11:$B$30,U$46,$C$11:$C$30,"A",$E$11:$E$30,"*")</f>
        <v>0</v>
      </c>
      <c r="V48" s="403"/>
      <c r="W48" s="404"/>
      <c r="X48" s="402">
        <f>COUNTIFS($B$11:$B$30,U$46,$C$11:$C$30,"B",$E$11:$E$30,"*")</f>
        <v>0</v>
      </c>
      <c r="Y48" s="403"/>
      <c r="Z48" s="404"/>
      <c r="AA48" s="402">
        <f>COUNTIFS($B$11:$B$30,AA$46,$C$11:$C$30,"A",$E$11:$E$30,"*")</f>
        <v>0</v>
      </c>
      <c r="AB48" s="403"/>
      <c r="AC48" s="404"/>
      <c r="AD48" s="402">
        <f>COUNTIFS($B$11:$B$30,AA$46,$C$11:$C$30,"B",$E$11:$E$30,"*")</f>
        <v>0</v>
      </c>
      <c r="AE48" s="403"/>
      <c r="AF48" s="404"/>
      <c r="AG48" s="402">
        <f>COUNTIFS($B$11:$B$30,AG$46,$C$11:$C$30,"A",$E$11:$E$30,"*")</f>
        <v>0</v>
      </c>
      <c r="AH48" s="403"/>
      <c r="AI48" s="404"/>
      <c r="AJ48" s="402">
        <f>COUNTIFS($B$11:$B$30,AG$46,$C$11:$C$30,"B",$E$11:$E$30,"*")</f>
        <v>0</v>
      </c>
      <c r="AK48" s="404"/>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402">
        <f>COUNTIFS($B$11:$B$30,E$46,$C$11:$C$30,"D",$E$11:$E$30,"*")</f>
        <v>0</v>
      </c>
      <c r="G49" s="403"/>
      <c r="H49" s="404"/>
      <c r="I49" s="402">
        <f>COUNTIFS($B$11:$B$30,I$46,$C$11:$C$30,"C",$E$11:$E$30,"*")</f>
        <v>1</v>
      </c>
      <c r="J49" s="403"/>
      <c r="K49" s="404"/>
      <c r="L49" s="402">
        <f>COUNTIFS($B$11:$B$30,I$46,$C$11:$C$30,"D",$E$11:$E$30,"*")</f>
        <v>1</v>
      </c>
      <c r="M49" s="403"/>
      <c r="N49" s="404"/>
      <c r="O49" s="402">
        <f>COUNTIFS($B$11:$B$30,O$46,$C$11:$C$30,"C",$E$11:$E$30,"*")</f>
        <v>0</v>
      </c>
      <c r="P49" s="403"/>
      <c r="Q49" s="404"/>
      <c r="R49" s="402">
        <f>COUNTIFS($B$11:$B$30,O$46,$C$11:$C$30,"D",$E$11:$E$30,"*")</f>
        <v>0</v>
      </c>
      <c r="S49" s="403"/>
      <c r="T49" s="404"/>
      <c r="U49" s="402">
        <f>COUNTIFS($B$11:$B$30,U$46,$C$11:$C$30,"C",$E$11:$E$30,"*")</f>
        <v>0</v>
      </c>
      <c r="V49" s="403"/>
      <c r="W49" s="404"/>
      <c r="X49" s="402">
        <f>COUNTIFS($B$11:$B$30,U$46,$C$11:$C$30,"D",$E$11:$E$30,"*")</f>
        <v>0</v>
      </c>
      <c r="Y49" s="403"/>
      <c r="Z49" s="404"/>
      <c r="AA49" s="402">
        <f>COUNTIFS($B$11:$B$30,AA$46,$C$11:$C$30,"C",$E$11:$E$30,"*")</f>
        <v>0</v>
      </c>
      <c r="AB49" s="403"/>
      <c r="AC49" s="404"/>
      <c r="AD49" s="402">
        <f>COUNTIFS($B$11:$B$30,AA$46,$C$11:$C$30,"D",$E$11:$E$30,"*")</f>
        <v>0</v>
      </c>
      <c r="AE49" s="403"/>
      <c r="AF49" s="404"/>
      <c r="AG49" s="402">
        <f>COUNTIFS($B$11:$B$30,AG$46,$C$11:$C$30,"C",$E$11:$E$30,"*")</f>
        <v>0</v>
      </c>
      <c r="AH49" s="403"/>
      <c r="AI49" s="404"/>
      <c r="AJ49" s="402">
        <f>COUNTIFS($B$11:$B$30,AG$46,$C$11:$C$30,"D",$E$11:$E$30,"*")</f>
        <v>0</v>
      </c>
      <c r="AK49" s="404"/>
      <c r="AL49" s="101">
        <f>COUNTIFS($B$11:$B$30,AL$46,$C$11:$C$30,"C",$E$11:$E$30,"*")</f>
        <v>0</v>
      </c>
      <c r="AM49" s="101">
        <f>COUNTIFS($B$11:$B$30,AL$46,$C$11:$C$30,"D",$E$11:$E$30,"*")</f>
        <v>0</v>
      </c>
      <c r="AN49" s="62"/>
    </row>
    <row r="50" spans="1:40" ht="24.95" customHeight="1">
      <c r="A50" s="62"/>
      <c r="B50" s="82" t="s">
        <v>196</v>
      </c>
      <c r="C50" s="399" t="str">
        <f>IF($AK$3="４週",SUMIFS($AK$11:$AK$30,$B$11:$B$30,C46)/4/$AH$5,IF($AK$3="歴月",SUMIFS($AK$11:$AK$30,$B$11:$B$30,C46)/$AL$5,"記載する期間を選択してください"))</f>
        <v>記載する期間を選択してください</v>
      </c>
      <c r="D50" s="407"/>
      <c r="E50" s="399" t="str">
        <f>IF($AK$3="４週",SUMIFS($AK$11:$AK$30,$B$11:$B$30,E46)/4/$AH$5,IF($AK$3="歴月",SUMIFS($AK$11:$AK$30,$B$11:$B$30,E46)/$AL$5,"記載する期間を選択してください"))</f>
        <v>記載する期間を選択してください</v>
      </c>
      <c r="F50" s="400"/>
      <c r="G50" s="400"/>
      <c r="H50" s="407"/>
      <c r="I50" s="399" t="str">
        <f>IF($AK$3="４週",SUMIFS($AK$11:$AK$30,$B$11:$B$30,I46)/4/$AH$5,IF($AK$3="歴月",SUMIFS($AK$11:$AK$30,$B$11:$B$30,I46)/$AL$5,"記載する期間を選択してください"))</f>
        <v>記載する期間を選択してください</v>
      </c>
      <c r="J50" s="400"/>
      <c r="K50" s="400"/>
      <c r="L50" s="400"/>
      <c r="M50" s="400"/>
      <c r="N50" s="407"/>
      <c r="O50" s="399" t="str">
        <f>IF($AK$3="４週",SUMIFS($AK$11:$AK$30,$B$11:$B$30,O46)/4/$AH$5,IF($AK$3="歴月",SUMIFS($AK$11:$AK$30,$B$11:$B$30,O46)/$AL$5,"記載する期間を選択してください"))</f>
        <v>記載する期間を選択してください</v>
      </c>
      <c r="P50" s="400"/>
      <c r="Q50" s="400"/>
      <c r="R50" s="400"/>
      <c r="S50" s="400"/>
      <c r="T50" s="407"/>
      <c r="U50" s="399" t="str">
        <f>IF($AK$3="４週",SUMIFS($AK$11:$AK$30,$B$11:$B$30,U46)/4/$AH$5,IF($AK$3="歴月",SUMIFS($AK$11:$AK$30,$B$11:$B$30,U46)/$AL$5,"記載する期間を選択してください"))</f>
        <v>記載する期間を選択してください</v>
      </c>
      <c r="V50" s="400"/>
      <c r="W50" s="400"/>
      <c r="X50" s="400"/>
      <c r="Y50" s="400"/>
      <c r="Z50" s="407"/>
      <c r="AA50" s="399" t="str">
        <f>IF($AK$3="４週",SUMIFS($AK$11:$AK$30,$B$11:$B$30,AA46)/4/$AH$5,IF($AK$3="歴月",SUMIFS($AK$11:$AK$30,$B$11:$B$30,AA46)/$AL$5,"記載する期間を選択してください"))</f>
        <v>記載する期間を選択してください</v>
      </c>
      <c r="AB50" s="400"/>
      <c r="AC50" s="400"/>
      <c r="AD50" s="400"/>
      <c r="AE50" s="400"/>
      <c r="AF50" s="407"/>
      <c r="AG50" s="399" t="str">
        <f>IF($AK$3="４週",SUMIFS($AK$11:$AK$30,$B$11:$B$30,AG46)/4/$AH$5,IF($AK$3="歴月",SUMIFS($AK$11:$AK$30,$B$11:$B$30,AG46)/$AL$5,"記載する期間を選択してください"))</f>
        <v>記載する期間を選択してください</v>
      </c>
      <c r="AH50" s="400"/>
      <c r="AI50" s="400"/>
      <c r="AJ50" s="400"/>
      <c r="AK50" s="407"/>
      <c r="AL50" s="399" t="str">
        <f>IF($AK$3="４週",SUMIFS($AK$11:$AK$30,$B$11:$B$30,AL46)/4/$AH$5,IF($AK$3="歴月",SUMIFS($AK$11:$AK$30,$B$11:$B$30,AL46)/$AL$5,"記載する期間を選択してください"))</f>
        <v>記載する期間を選択してください</v>
      </c>
      <c r="AM50" s="407"/>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353" t="s">
        <v>173</v>
      </c>
      <c r="D59" s="353"/>
      <c r="E59" s="353"/>
      <c r="F59" s="60"/>
      <c r="G59" s="60"/>
    </row>
    <row r="60" spans="1:40" ht="15" customHeight="1">
      <c r="A60" s="60"/>
      <c r="B60" s="97" t="s">
        <v>186</v>
      </c>
      <c r="C60" s="366" t="s">
        <v>174</v>
      </c>
      <c r="D60" s="366"/>
      <c r="E60" s="366"/>
      <c r="F60" s="60"/>
      <c r="G60" s="60"/>
    </row>
    <row r="61" spans="1:40" ht="15" customHeight="1">
      <c r="A61" s="60"/>
      <c r="B61" s="97" t="s">
        <v>187</v>
      </c>
      <c r="C61" s="366" t="s">
        <v>175</v>
      </c>
      <c r="D61" s="366"/>
      <c r="E61" s="366"/>
      <c r="F61" s="60"/>
      <c r="G61" s="60"/>
    </row>
    <row r="62" spans="1:40" ht="15" customHeight="1">
      <c r="A62" s="60"/>
      <c r="B62" s="97" t="s">
        <v>188</v>
      </c>
      <c r="C62" s="366" t="s">
        <v>176</v>
      </c>
      <c r="D62" s="366"/>
      <c r="E62" s="366"/>
      <c r="F62" s="60"/>
      <c r="G62" s="60"/>
    </row>
    <row r="63" spans="1:40" ht="15" customHeight="1">
      <c r="A63" s="60"/>
      <c r="B63" s="97" t="s">
        <v>189</v>
      </c>
      <c r="C63" s="366" t="s">
        <v>177</v>
      </c>
      <c r="D63" s="366"/>
      <c r="E63" s="366"/>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48" t="s">
        <v>254</v>
      </c>
      <c r="AL1" s="348"/>
      <c r="AM1" s="348"/>
      <c r="AN1" s="348"/>
    </row>
    <row r="2" spans="1:40" ht="18" customHeight="1">
      <c r="A2" s="62"/>
      <c r="B2" s="63"/>
      <c r="C2" s="63"/>
      <c r="D2" s="63"/>
      <c r="E2" s="63"/>
      <c r="F2" s="63"/>
      <c r="G2" s="63"/>
      <c r="H2" s="63"/>
      <c r="I2" s="63"/>
      <c r="J2" s="63"/>
      <c r="K2" s="63"/>
      <c r="L2" s="63"/>
      <c r="M2" s="355">
        <v>2024</v>
      </c>
      <c r="N2" s="355"/>
      <c r="O2" s="355"/>
      <c r="P2" s="355"/>
      <c r="Q2" s="354" t="s">
        <v>150</v>
      </c>
      <c r="R2" s="354"/>
      <c r="S2" s="355">
        <v>5</v>
      </c>
      <c r="T2" s="355"/>
      <c r="U2" s="354" t="s">
        <v>151</v>
      </c>
      <c r="V2" s="354"/>
      <c r="W2" s="63"/>
      <c r="X2" s="63"/>
      <c r="Y2" s="63"/>
      <c r="Z2" s="62"/>
      <c r="AA2" s="62"/>
      <c r="AC2" s="81"/>
      <c r="AD2" s="63"/>
      <c r="AE2" s="63"/>
      <c r="AF2" s="63"/>
      <c r="AG2" s="63"/>
      <c r="AH2" s="63"/>
      <c r="AI2" s="81" t="s">
        <v>156</v>
      </c>
      <c r="AJ2" s="81"/>
      <c r="AK2" s="349"/>
      <c r="AL2" s="349"/>
      <c r="AM2" s="349"/>
      <c r="AN2" s="34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50" t="s">
        <v>232</v>
      </c>
      <c r="AL3" s="350"/>
      <c r="AM3" s="350"/>
      <c r="AN3" s="35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50"/>
      <c r="AL4" s="350"/>
      <c r="AM4" s="350"/>
      <c r="AN4" s="35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87">
        <v>160</v>
      </c>
      <c r="AI5" s="387"/>
      <c r="AJ5" s="38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4" t="s">
        <v>153</v>
      </c>
      <c r="B7" s="388" t="s">
        <v>162</v>
      </c>
      <c r="C7" s="376" t="s">
        <v>163</v>
      </c>
      <c r="D7" s="353" t="s">
        <v>164</v>
      </c>
      <c r="E7" s="362" t="s">
        <v>165</v>
      </c>
      <c r="F7" s="357" t="s">
        <v>192</v>
      </c>
      <c r="G7" s="357"/>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1" t="s">
        <v>193</v>
      </c>
      <c r="AL7" s="352" t="s">
        <v>194</v>
      </c>
      <c r="AM7" s="347" t="s">
        <v>195</v>
      </c>
      <c r="AN7" s="347"/>
    </row>
    <row r="8" spans="1:40" ht="15" customHeight="1">
      <c r="A8" s="454"/>
      <c r="B8" s="389"/>
      <c r="C8" s="378"/>
      <c r="D8" s="353"/>
      <c r="E8" s="362"/>
      <c r="F8" s="353" t="s">
        <v>104</v>
      </c>
      <c r="G8" s="353"/>
      <c r="H8" s="353"/>
      <c r="I8" s="353"/>
      <c r="J8" s="353"/>
      <c r="K8" s="353"/>
      <c r="L8" s="353"/>
      <c r="M8" s="353" t="s">
        <v>105</v>
      </c>
      <c r="N8" s="353"/>
      <c r="O8" s="353"/>
      <c r="P8" s="353"/>
      <c r="Q8" s="353"/>
      <c r="R8" s="353"/>
      <c r="S8" s="353"/>
      <c r="T8" s="353" t="s">
        <v>106</v>
      </c>
      <c r="U8" s="353"/>
      <c r="V8" s="353"/>
      <c r="W8" s="353"/>
      <c r="X8" s="353"/>
      <c r="Y8" s="353"/>
      <c r="Z8" s="353"/>
      <c r="AA8" s="353" t="s">
        <v>107</v>
      </c>
      <c r="AB8" s="353"/>
      <c r="AC8" s="353"/>
      <c r="AD8" s="353"/>
      <c r="AE8" s="353"/>
      <c r="AF8" s="353"/>
      <c r="AG8" s="353"/>
      <c r="AH8" s="353" t="s">
        <v>110</v>
      </c>
      <c r="AI8" s="353"/>
      <c r="AJ8" s="353"/>
      <c r="AK8" s="351"/>
      <c r="AL8" s="352"/>
      <c r="AM8" s="347"/>
      <c r="AN8" s="347"/>
    </row>
    <row r="9" spans="1:40" ht="15" customHeight="1">
      <c r="A9" s="454"/>
      <c r="B9" s="390" t="s">
        <v>329</v>
      </c>
      <c r="C9" s="378"/>
      <c r="D9" s="353"/>
      <c r="E9" s="36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51"/>
      <c r="AL9" s="352"/>
      <c r="AM9" s="347"/>
      <c r="AN9" s="347"/>
    </row>
    <row r="10" spans="1:40" ht="15" customHeight="1">
      <c r="A10" s="454"/>
      <c r="B10" s="391"/>
      <c r="C10" s="380"/>
      <c r="D10" s="353"/>
      <c r="E10" s="36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51"/>
      <c r="AL10" s="352"/>
      <c r="AM10" s="347"/>
      <c r="AN10" s="34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65"/>
      <c r="AN11" s="36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65"/>
      <c r="AN12" s="365"/>
    </row>
    <row r="13" spans="1:40" ht="18" customHeight="1">
      <c r="A13" s="74">
        <v>3</v>
      </c>
      <c r="B13" s="141"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65"/>
      <c r="AN13" s="365"/>
    </row>
    <row r="14" spans="1:40" ht="18" customHeight="1">
      <c r="A14" s="74">
        <v>4</v>
      </c>
      <c r="B14" s="141" t="s">
        <v>118</v>
      </c>
      <c r="C14" s="83" t="s">
        <v>186</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65"/>
      <c r="AN14" s="365"/>
    </row>
    <row r="15" spans="1:40" ht="18" customHeight="1">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65"/>
      <c r="AN15" s="365"/>
    </row>
    <row r="16" spans="1:40" ht="18" customHeight="1">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65"/>
      <c r="AN16" s="365"/>
    </row>
    <row r="17" spans="1:40" ht="18" customHeight="1">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65"/>
      <c r="AN17" s="365"/>
    </row>
    <row r="18" spans="1:40" ht="18" customHeight="1">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365"/>
      <c r="AN18" s="365"/>
    </row>
    <row r="19" spans="1:40" ht="18" customHeight="1">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65"/>
      <c r="AN19" s="365"/>
    </row>
    <row r="20" spans="1:40" ht="18" customHeight="1">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65"/>
      <c r="AN20" s="365"/>
    </row>
    <row r="21" spans="1:40" ht="18" customHeight="1">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65"/>
      <c r="AN21" s="365"/>
    </row>
    <row r="22" spans="1:40" ht="18" customHeight="1">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65"/>
      <c r="AN22" s="365"/>
    </row>
    <row r="23" spans="1:40" ht="18" customHeight="1">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65"/>
      <c r="AN23" s="365"/>
    </row>
    <row r="24" spans="1:40" ht="18" customHeight="1">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65"/>
      <c r="AN24" s="365"/>
    </row>
    <row r="25" spans="1:40" ht="18" customHeight="1">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65"/>
      <c r="AN25" s="365"/>
    </row>
    <row r="26" spans="1:40" ht="18" customHeight="1">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65"/>
      <c r="AN26" s="365"/>
    </row>
    <row r="27" spans="1:40" ht="18" customHeight="1">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65"/>
      <c r="AN27" s="365"/>
    </row>
    <row r="28" spans="1:40" ht="18" customHeight="1">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65"/>
      <c r="AN28" s="365"/>
    </row>
    <row r="29" spans="1:40" ht="18" customHeight="1">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65"/>
      <c r="AN29" s="365"/>
    </row>
    <row r="30" spans="1:40" ht="18" customHeight="1">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65"/>
      <c r="AN30" s="365"/>
    </row>
    <row r="31" spans="1:40" ht="18" customHeight="1">
      <c r="A31" s="362" t="s">
        <v>94</v>
      </c>
      <c r="B31" s="363"/>
      <c r="C31" s="363"/>
      <c r="D31" s="363"/>
      <c r="E31" s="363"/>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361"/>
      <c r="AN31" s="361"/>
    </row>
    <row r="32" spans="1:40" ht="18" customHeight="1">
      <c r="A32" s="363" t="s">
        <v>96</v>
      </c>
      <c r="B32" s="363"/>
      <c r="C32" s="363"/>
      <c r="D32" s="363"/>
      <c r="E32" s="36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61"/>
      <c r="AN32" s="361"/>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203</v>
      </c>
      <c r="B35" s="67"/>
      <c r="C35" s="67"/>
      <c r="D35" s="67"/>
      <c r="E35" s="67"/>
      <c r="F35" s="67"/>
      <c r="G35" s="60"/>
      <c r="H35" s="60"/>
      <c r="I35" s="60"/>
      <c r="J35" s="60"/>
      <c r="K35" s="60"/>
      <c r="L35" s="60"/>
      <c r="M35" s="60"/>
      <c r="N35" s="60"/>
      <c r="O35" s="60"/>
      <c r="AM35" s="67"/>
      <c r="AN35" s="62"/>
    </row>
    <row r="36" spans="1:43" ht="24.95" customHeight="1">
      <c r="A36" s="353"/>
      <c r="B36" s="353"/>
      <c r="C36" s="353"/>
      <c r="D36" s="98">
        <v>4</v>
      </c>
      <c r="E36" s="98">
        <v>5</v>
      </c>
      <c r="F36" s="424">
        <v>6</v>
      </c>
      <c r="G36" s="424"/>
      <c r="H36" s="424"/>
      <c r="I36" s="424">
        <v>7</v>
      </c>
      <c r="J36" s="424"/>
      <c r="K36" s="424"/>
      <c r="L36" s="424">
        <v>8</v>
      </c>
      <c r="M36" s="424"/>
      <c r="N36" s="424"/>
      <c r="O36" s="424">
        <v>9</v>
      </c>
      <c r="P36" s="424"/>
      <c r="Q36" s="424"/>
      <c r="R36" s="424">
        <v>10</v>
      </c>
      <c r="S36" s="424"/>
      <c r="T36" s="424"/>
      <c r="U36" s="424">
        <v>11</v>
      </c>
      <c r="V36" s="424"/>
      <c r="W36" s="424"/>
      <c r="X36" s="424">
        <v>12</v>
      </c>
      <c r="Y36" s="424"/>
      <c r="Z36" s="424"/>
      <c r="AA36" s="424">
        <v>1</v>
      </c>
      <c r="AB36" s="424"/>
      <c r="AC36" s="424"/>
      <c r="AD36" s="424">
        <v>2</v>
      </c>
      <c r="AE36" s="424"/>
      <c r="AF36" s="424"/>
      <c r="AG36" s="424">
        <v>3</v>
      </c>
      <c r="AH36" s="424"/>
      <c r="AI36" s="424"/>
      <c r="AJ36" s="353" t="s">
        <v>154</v>
      </c>
      <c r="AK36" s="353"/>
      <c r="AL36" s="82" t="s">
        <v>207</v>
      </c>
      <c r="AM36" s="452" t="s">
        <v>298</v>
      </c>
      <c r="AN36" s="453"/>
      <c r="AO36"/>
      <c r="AP36"/>
      <c r="AQ36"/>
    </row>
    <row r="37" spans="1:43" ht="21.95" customHeight="1">
      <c r="A37" s="422" t="s">
        <v>212</v>
      </c>
      <c r="B37" s="422"/>
      <c r="C37" s="422"/>
      <c r="D37" s="123">
        <f>SUM(D38,D39,D40,D41,D43,D45)</f>
        <v>1840</v>
      </c>
      <c r="E37" s="123">
        <f>SUM(E38,E39,E40,E41,E43,E45)</f>
        <v>1726</v>
      </c>
      <c r="F37" s="445">
        <f>SUM(F38,F39,F40,F41,F43,F45)</f>
        <v>1840</v>
      </c>
      <c r="G37" s="446"/>
      <c r="H37" s="447"/>
      <c r="I37" s="445">
        <f>SUM(I38,I39,I40,I41,I43,I45)</f>
        <v>1932</v>
      </c>
      <c r="J37" s="446">
        <f t="shared" ref="J37:AI37" si="5">SUM(J38,J39,J40,J41,J43,J45)</f>
        <v>0</v>
      </c>
      <c r="K37" s="447">
        <f t="shared" si="5"/>
        <v>0</v>
      </c>
      <c r="L37" s="445">
        <f>SUM(L38,L39,L40,L41,L43,L45)</f>
        <v>1932</v>
      </c>
      <c r="M37" s="446"/>
      <c r="N37" s="447"/>
      <c r="O37" s="445">
        <f>SUM(O38,O39,O40,O41,O43,O45)</f>
        <v>1748</v>
      </c>
      <c r="P37" s="446"/>
      <c r="Q37" s="447"/>
      <c r="R37" s="445">
        <f>SUM(R38,R39,R40,R41,R43,R45)</f>
        <v>1840</v>
      </c>
      <c r="S37" s="446"/>
      <c r="T37" s="447"/>
      <c r="U37" s="445">
        <f>SUM(U38,U39,U40,U41,U43,U45)</f>
        <v>1840</v>
      </c>
      <c r="V37" s="446">
        <f t="shared" si="5"/>
        <v>0</v>
      </c>
      <c r="W37" s="447">
        <f t="shared" si="5"/>
        <v>0</v>
      </c>
      <c r="X37" s="445">
        <f>SUM(X38,X39,X40,X41,X43,X45)</f>
        <v>1748</v>
      </c>
      <c r="Y37" s="446">
        <f t="shared" si="5"/>
        <v>0</v>
      </c>
      <c r="Z37" s="447">
        <f t="shared" si="5"/>
        <v>0</v>
      </c>
      <c r="AA37" s="445">
        <f>SUM(AA38,AA39,AA40,AA41,AA43,AA45)</f>
        <v>1748</v>
      </c>
      <c r="AB37" s="446">
        <f t="shared" si="5"/>
        <v>0</v>
      </c>
      <c r="AC37" s="447">
        <f t="shared" si="5"/>
        <v>0</v>
      </c>
      <c r="AD37" s="445">
        <f>SUM(AD38,AD39,AD40,AD41,AD43,AD45)</f>
        <v>1748</v>
      </c>
      <c r="AE37" s="446">
        <f t="shared" si="5"/>
        <v>0</v>
      </c>
      <c r="AF37" s="447">
        <f t="shared" si="5"/>
        <v>0</v>
      </c>
      <c r="AG37" s="445">
        <f>SUM(AG38,AG39,AG40,AG41,AG43,AG45)</f>
        <v>1840</v>
      </c>
      <c r="AH37" s="446">
        <f t="shared" si="5"/>
        <v>0</v>
      </c>
      <c r="AI37" s="447">
        <f t="shared" si="5"/>
        <v>0</v>
      </c>
      <c r="AJ37" s="366">
        <f>SUM(D37:AI37)</f>
        <v>21782</v>
      </c>
      <c r="AK37" s="366"/>
      <c r="AL37" s="108">
        <f>ROUNDUP(AJ37/AJ47,1)</f>
        <v>92</v>
      </c>
      <c r="AM37" s="450"/>
      <c r="AN37" s="451"/>
      <c r="AO37"/>
      <c r="AP37"/>
      <c r="AQ37"/>
    </row>
    <row r="38" spans="1:43" ht="21.95" customHeight="1">
      <c r="A38" s="373" t="s">
        <v>286</v>
      </c>
      <c r="B38" s="374"/>
      <c r="C38" s="375"/>
      <c r="D38" s="69">
        <v>50</v>
      </c>
      <c r="E38" s="69">
        <v>45</v>
      </c>
      <c r="F38" s="423">
        <v>50</v>
      </c>
      <c r="G38" s="423"/>
      <c r="H38" s="423"/>
      <c r="I38" s="423">
        <v>50</v>
      </c>
      <c r="J38" s="423"/>
      <c r="K38" s="423"/>
      <c r="L38" s="423">
        <v>50</v>
      </c>
      <c r="M38" s="423"/>
      <c r="N38" s="423"/>
      <c r="O38" s="423">
        <v>45</v>
      </c>
      <c r="P38" s="423"/>
      <c r="Q38" s="423"/>
      <c r="R38" s="423">
        <v>50</v>
      </c>
      <c r="S38" s="423"/>
      <c r="T38" s="423"/>
      <c r="U38" s="423">
        <v>50</v>
      </c>
      <c r="V38" s="423"/>
      <c r="W38" s="423"/>
      <c r="X38" s="423">
        <v>45</v>
      </c>
      <c r="Y38" s="423"/>
      <c r="Z38" s="423"/>
      <c r="AA38" s="423">
        <v>45</v>
      </c>
      <c r="AB38" s="423"/>
      <c r="AC38" s="423"/>
      <c r="AD38" s="423">
        <v>45</v>
      </c>
      <c r="AE38" s="423"/>
      <c r="AF38" s="423"/>
      <c r="AG38" s="423">
        <v>50</v>
      </c>
      <c r="AH38" s="423"/>
      <c r="AI38" s="423"/>
      <c r="AJ38" s="366">
        <f>SUM(D38:AI38)</f>
        <v>575</v>
      </c>
      <c r="AK38" s="366"/>
      <c r="AL38" s="108">
        <f t="shared" ref="AL38:AL46" si="6">ROUNDUP(AJ38/$AJ$47,1)</f>
        <v>2.5</v>
      </c>
      <c r="AM38" s="450"/>
      <c r="AN38" s="451"/>
      <c r="AO38"/>
      <c r="AP38"/>
      <c r="AQ38"/>
    </row>
    <row r="39" spans="1:43" ht="21.95" customHeight="1">
      <c r="A39" s="373" t="s">
        <v>213</v>
      </c>
      <c r="B39" s="374"/>
      <c r="C39" s="375"/>
      <c r="D39" s="69">
        <v>50</v>
      </c>
      <c r="E39" s="69">
        <v>50</v>
      </c>
      <c r="F39" s="423">
        <v>50</v>
      </c>
      <c r="G39" s="423"/>
      <c r="H39" s="423"/>
      <c r="I39" s="423">
        <v>55</v>
      </c>
      <c r="J39" s="423"/>
      <c r="K39" s="423"/>
      <c r="L39" s="423">
        <v>55</v>
      </c>
      <c r="M39" s="423"/>
      <c r="N39" s="423"/>
      <c r="O39" s="423">
        <v>50</v>
      </c>
      <c r="P39" s="423"/>
      <c r="Q39" s="423"/>
      <c r="R39" s="423">
        <v>50</v>
      </c>
      <c r="S39" s="423"/>
      <c r="T39" s="423"/>
      <c r="U39" s="423">
        <v>50</v>
      </c>
      <c r="V39" s="423"/>
      <c r="W39" s="423"/>
      <c r="X39" s="423">
        <v>50</v>
      </c>
      <c r="Y39" s="423"/>
      <c r="Z39" s="423"/>
      <c r="AA39" s="423">
        <v>50</v>
      </c>
      <c r="AB39" s="423"/>
      <c r="AC39" s="423"/>
      <c r="AD39" s="423">
        <v>50</v>
      </c>
      <c r="AE39" s="423"/>
      <c r="AF39" s="423"/>
      <c r="AG39" s="423">
        <v>50</v>
      </c>
      <c r="AH39" s="423"/>
      <c r="AI39" s="423"/>
      <c r="AJ39" s="366">
        <f>SUM(D39:AI39)</f>
        <v>610</v>
      </c>
      <c r="AK39" s="366"/>
      <c r="AL39" s="108">
        <f t="shared" si="6"/>
        <v>2.6</v>
      </c>
      <c r="AM39" s="450"/>
      <c r="AN39" s="451"/>
      <c r="AO39"/>
      <c r="AP39"/>
      <c r="AQ39"/>
    </row>
    <row r="40" spans="1:43" ht="21.95" customHeight="1">
      <c r="A40" s="373" t="s">
        <v>214</v>
      </c>
      <c r="B40" s="374"/>
      <c r="C40" s="375"/>
      <c r="D40" s="69">
        <v>100</v>
      </c>
      <c r="E40" s="69">
        <v>95</v>
      </c>
      <c r="F40" s="423">
        <v>100</v>
      </c>
      <c r="G40" s="423"/>
      <c r="H40" s="423"/>
      <c r="I40" s="423">
        <v>105</v>
      </c>
      <c r="J40" s="423"/>
      <c r="K40" s="423"/>
      <c r="L40" s="423">
        <v>105</v>
      </c>
      <c r="M40" s="423"/>
      <c r="N40" s="423"/>
      <c r="O40" s="423">
        <v>95</v>
      </c>
      <c r="P40" s="423"/>
      <c r="Q40" s="423"/>
      <c r="R40" s="423">
        <v>100</v>
      </c>
      <c r="S40" s="423"/>
      <c r="T40" s="423"/>
      <c r="U40" s="423">
        <v>100</v>
      </c>
      <c r="V40" s="423"/>
      <c r="W40" s="423"/>
      <c r="X40" s="423">
        <v>95</v>
      </c>
      <c r="Y40" s="423"/>
      <c r="Z40" s="423"/>
      <c r="AA40" s="423">
        <v>95</v>
      </c>
      <c r="AB40" s="423"/>
      <c r="AC40" s="423"/>
      <c r="AD40" s="423">
        <v>95</v>
      </c>
      <c r="AE40" s="423"/>
      <c r="AF40" s="423"/>
      <c r="AG40" s="423">
        <v>100</v>
      </c>
      <c r="AH40" s="423"/>
      <c r="AI40" s="423"/>
      <c r="AJ40" s="366">
        <f>SUM(D40:AI40)</f>
        <v>1185</v>
      </c>
      <c r="AK40" s="366"/>
      <c r="AL40" s="108">
        <f t="shared" si="6"/>
        <v>5</v>
      </c>
      <c r="AM40" s="450"/>
      <c r="AN40" s="451"/>
      <c r="AO40"/>
      <c r="AP40"/>
      <c r="AQ40"/>
    </row>
    <row r="41" spans="1:43" ht="21.95" customHeight="1">
      <c r="A41" s="439" t="s">
        <v>215</v>
      </c>
      <c r="B41" s="374"/>
      <c r="C41" s="375"/>
      <c r="D41" s="69">
        <v>100</v>
      </c>
      <c r="E41" s="69">
        <v>95</v>
      </c>
      <c r="F41" s="423">
        <v>100</v>
      </c>
      <c r="G41" s="423"/>
      <c r="H41" s="423"/>
      <c r="I41" s="423">
        <v>105</v>
      </c>
      <c r="J41" s="423"/>
      <c r="K41" s="423"/>
      <c r="L41" s="423">
        <v>105</v>
      </c>
      <c r="M41" s="423"/>
      <c r="N41" s="423"/>
      <c r="O41" s="423">
        <v>95</v>
      </c>
      <c r="P41" s="423"/>
      <c r="Q41" s="423"/>
      <c r="R41" s="423">
        <v>100</v>
      </c>
      <c r="S41" s="423"/>
      <c r="T41" s="423"/>
      <c r="U41" s="423">
        <v>100</v>
      </c>
      <c r="V41" s="423"/>
      <c r="W41" s="423"/>
      <c r="X41" s="423">
        <v>95</v>
      </c>
      <c r="Y41" s="423"/>
      <c r="Z41" s="423"/>
      <c r="AA41" s="423">
        <v>95</v>
      </c>
      <c r="AB41" s="423"/>
      <c r="AC41" s="423"/>
      <c r="AD41" s="423">
        <v>95</v>
      </c>
      <c r="AE41" s="423"/>
      <c r="AF41" s="423"/>
      <c r="AG41" s="423">
        <v>100</v>
      </c>
      <c r="AH41" s="423"/>
      <c r="AI41" s="423"/>
      <c r="AJ41" s="366">
        <f t="shared" ref="AJ41:AJ45" si="7">SUM(D41:AI41)</f>
        <v>1185</v>
      </c>
      <c r="AK41" s="366"/>
      <c r="AL41" s="108">
        <f t="shared" si="6"/>
        <v>5</v>
      </c>
      <c r="AM41" s="450"/>
      <c r="AN41" s="451"/>
      <c r="AO41"/>
      <c r="AP41"/>
      <c r="AQ41"/>
    </row>
    <row r="42" spans="1:43" s="118" customFormat="1" ht="21.95" customHeight="1">
      <c r="A42" s="124"/>
      <c r="B42" s="440" t="s">
        <v>287</v>
      </c>
      <c r="C42" s="441"/>
      <c r="D42" s="69">
        <v>100</v>
      </c>
      <c r="E42" s="69">
        <v>95</v>
      </c>
      <c r="F42" s="423">
        <v>100</v>
      </c>
      <c r="G42" s="423"/>
      <c r="H42" s="423"/>
      <c r="I42" s="423">
        <v>105</v>
      </c>
      <c r="J42" s="423"/>
      <c r="K42" s="423"/>
      <c r="L42" s="423">
        <v>105</v>
      </c>
      <c r="M42" s="423"/>
      <c r="N42" s="423"/>
      <c r="O42" s="423">
        <v>95</v>
      </c>
      <c r="P42" s="423"/>
      <c r="Q42" s="423"/>
      <c r="R42" s="423">
        <v>100</v>
      </c>
      <c r="S42" s="423"/>
      <c r="T42" s="423"/>
      <c r="U42" s="423">
        <v>100</v>
      </c>
      <c r="V42" s="423"/>
      <c r="W42" s="423"/>
      <c r="X42" s="423">
        <v>95</v>
      </c>
      <c r="Y42" s="423"/>
      <c r="Z42" s="423"/>
      <c r="AA42" s="423">
        <v>95</v>
      </c>
      <c r="AB42" s="423"/>
      <c r="AC42" s="423"/>
      <c r="AD42" s="423">
        <v>95</v>
      </c>
      <c r="AE42" s="423"/>
      <c r="AF42" s="423"/>
      <c r="AG42" s="423">
        <v>100</v>
      </c>
      <c r="AH42" s="423"/>
      <c r="AI42" s="423"/>
      <c r="AJ42" s="366">
        <f>SUM(D42:AI42)</f>
        <v>1185</v>
      </c>
      <c r="AK42" s="366"/>
      <c r="AL42" s="108">
        <f t="shared" si="6"/>
        <v>5</v>
      </c>
      <c r="AM42" s="448">
        <f>ROUNDUP($AJ$42/$AJ$47,1)</f>
        <v>5</v>
      </c>
      <c r="AN42" s="449"/>
      <c r="AO42" s="117"/>
      <c r="AP42" s="117"/>
      <c r="AQ42" s="117"/>
    </row>
    <row r="43" spans="1:43" ht="21.95" customHeight="1">
      <c r="A43" s="439" t="s">
        <v>216</v>
      </c>
      <c r="B43" s="374"/>
      <c r="C43" s="375"/>
      <c r="D43" s="69">
        <v>140</v>
      </c>
      <c r="E43" s="69">
        <v>131</v>
      </c>
      <c r="F43" s="423">
        <v>140</v>
      </c>
      <c r="G43" s="423"/>
      <c r="H43" s="423"/>
      <c r="I43" s="423">
        <v>147</v>
      </c>
      <c r="J43" s="423"/>
      <c r="K43" s="423"/>
      <c r="L43" s="423">
        <v>147</v>
      </c>
      <c r="M43" s="423"/>
      <c r="N43" s="423"/>
      <c r="O43" s="423">
        <v>133</v>
      </c>
      <c r="P43" s="423"/>
      <c r="Q43" s="423"/>
      <c r="R43" s="423">
        <v>140</v>
      </c>
      <c r="S43" s="423"/>
      <c r="T43" s="423"/>
      <c r="U43" s="423">
        <v>140</v>
      </c>
      <c r="V43" s="423"/>
      <c r="W43" s="423"/>
      <c r="X43" s="423">
        <v>133</v>
      </c>
      <c r="Y43" s="423"/>
      <c r="Z43" s="423"/>
      <c r="AA43" s="423">
        <v>133</v>
      </c>
      <c r="AB43" s="423"/>
      <c r="AC43" s="423"/>
      <c r="AD43" s="423">
        <v>133</v>
      </c>
      <c r="AE43" s="423"/>
      <c r="AF43" s="423"/>
      <c r="AG43" s="423">
        <v>140</v>
      </c>
      <c r="AH43" s="423"/>
      <c r="AI43" s="423"/>
      <c r="AJ43" s="366">
        <f t="shared" si="7"/>
        <v>1657</v>
      </c>
      <c r="AK43" s="366"/>
      <c r="AL43" s="108">
        <f t="shared" si="6"/>
        <v>7</v>
      </c>
      <c r="AM43" s="450"/>
      <c r="AN43" s="451"/>
      <c r="AO43"/>
      <c r="AP43"/>
      <c r="AQ43"/>
    </row>
    <row r="44" spans="1:43" s="118" customFormat="1" ht="21.95" customHeight="1">
      <c r="A44" s="125"/>
      <c r="B44" s="440" t="s">
        <v>288</v>
      </c>
      <c r="C44" s="441"/>
      <c r="D44" s="69">
        <v>140</v>
      </c>
      <c r="E44" s="69">
        <v>131</v>
      </c>
      <c r="F44" s="423">
        <v>140</v>
      </c>
      <c r="G44" s="423"/>
      <c r="H44" s="423"/>
      <c r="I44" s="423">
        <v>147</v>
      </c>
      <c r="J44" s="423"/>
      <c r="K44" s="423"/>
      <c r="L44" s="423">
        <v>147</v>
      </c>
      <c r="M44" s="423"/>
      <c r="N44" s="423"/>
      <c r="O44" s="423">
        <v>133</v>
      </c>
      <c r="P44" s="423"/>
      <c r="Q44" s="423"/>
      <c r="R44" s="423">
        <v>140</v>
      </c>
      <c r="S44" s="423"/>
      <c r="T44" s="423"/>
      <c r="U44" s="423">
        <v>140</v>
      </c>
      <c r="V44" s="423"/>
      <c r="W44" s="423"/>
      <c r="X44" s="423">
        <v>133</v>
      </c>
      <c r="Y44" s="423"/>
      <c r="Z44" s="423"/>
      <c r="AA44" s="423">
        <v>133</v>
      </c>
      <c r="AB44" s="423"/>
      <c r="AC44" s="423"/>
      <c r="AD44" s="423">
        <v>133</v>
      </c>
      <c r="AE44" s="423"/>
      <c r="AF44" s="423"/>
      <c r="AG44" s="423">
        <v>140</v>
      </c>
      <c r="AH44" s="423"/>
      <c r="AI44" s="423"/>
      <c r="AJ44" s="366">
        <f>SUM(D44:AI44)</f>
        <v>1657</v>
      </c>
      <c r="AK44" s="366"/>
      <c r="AL44" s="108">
        <f t="shared" si="6"/>
        <v>7</v>
      </c>
      <c r="AM44" s="448">
        <f>ROUNDUP($AJ$44/$AJ$47,1)</f>
        <v>7</v>
      </c>
      <c r="AN44" s="449"/>
      <c r="AO44" s="117"/>
      <c r="AP44" s="117"/>
      <c r="AQ44" s="117"/>
    </row>
    <row r="45" spans="1:43" ht="21.95" customHeight="1">
      <c r="A45" s="439" t="s">
        <v>217</v>
      </c>
      <c r="B45" s="374"/>
      <c r="C45" s="375"/>
      <c r="D45" s="69">
        <v>1400</v>
      </c>
      <c r="E45" s="69">
        <v>1310</v>
      </c>
      <c r="F45" s="423">
        <v>1400</v>
      </c>
      <c r="G45" s="423"/>
      <c r="H45" s="423"/>
      <c r="I45" s="423">
        <v>1470</v>
      </c>
      <c r="J45" s="423"/>
      <c r="K45" s="423"/>
      <c r="L45" s="423">
        <v>1470</v>
      </c>
      <c r="M45" s="423"/>
      <c r="N45" s="423"/>
      <c r="O45" s="423">
        <v>1330</v>
      </c>
      <c r="P45" s="423"/>
      <c r="Q45" s="423"/>
      <c r="R45" s="423">
        <v>1400</v>
      </c>
      <c r="S45" s="423"/>
      <c r="T45" s="423"/>
      <c r="U45" s="423">
        <v>1400</v>
      </c>
      <c r="V45" s="423"/>
      <c r="W45" s="423"/>
      <c r="X45" s="423">
        <v>1330</v>
      </c>
      <c r="Y45" s="423"/>
      <c r="Z45" s="423"/>
      <c r="AA45" s="423">
        <v>1330</v>
      </c>
      <c r="AB45" s="423"/>
      <c r="AC45" s="423"/>
      <c r="AD45" s="423">
        <v>1330</v>
      </c>
      <c r="AE45" s="423"/>
      <c r="AF45" s="423"/>
      <c r="AG45" s="423">
        <v>1400</v>
      </c>
      <c r="AH45" s="423"/>
      <c r="AI45" s="423"/>
      <c r="AJ45" s="366">
        <f t="shared" si="7"/>
        <v>16570</v>
      </c>
      <c r="AK45" s="366"/>
      <c r="AL45" s="108">
        <f t="shared" si="6"/>
        <v>70</v>
      </c>
      <c r="AM45" s="450"/>
      <c r="AN45" s="451"/>
      <c r="AO45"/>
      <c r="AP45"/>
      <c r="AQ45"/>
    </row>
    <row r="46" spans="1:43" s="118" customFormat="1" ht="21.95" customHeight="1">
      <c r="A46" s="124"/>
      <c r="B46" s="440" t="s">
        <v>287</v>
      </c>
      <c r="C46" s="441"/>
      <c r="D46" s="69">
        <v>1400</v>
      </c>
      <c r="E46" s="69">
        <v>1310</v>
      </c>
      <c r="F46" s="423">
        <v>1400</v>
      </c>
      <c r="G46" s="423"/>
      <c r="H46" s="423"/>
      <c r="I46" s="423">
        <v>1470</v>
      </c>
      <c r="J46" s="423"/>
      <c r="K46" s="423"/>
      <c r="L46" s="423">
        <v>1470</v>
      </c>
      <c r="M46" s="423"/>
      <c r="N46" s="423"/>
      <c r="O46" s="423">
        <v>1330</v>
      </c>
      <c r="P46" s="423"/>
      <c r="Q46" s="423"/>
      <c r="R46" s="423">
        <v>1400</v>
      </c>
      <c r="S46" s="423"/>
      <c r="T46" s="423"/>
      <c r="U46" s="423">
        <v>1400</v>
      </c>
      <c r="V46" s="423"/>
      <c r="W46" s="423"/>
      <c r="X46" s="423">
        <v>1330</v>
      </c>
      <c r="Y46" s="423"/>
      <c r="Z46" s="423"/>
      <c r="AA46" s="423">
        <v>1330</v>
      </c>
      <c r="AB46" s="423"/>
      <c r="AC46" s="423"/>
      <c r="AD46" s="423">
        <v>1330</v>
      </c>
      <c r="AE46" s="423"/>
      <c r="AF46" s="423"/>
      <c r="AG46" s="423">
        <v>1400</v>
      </c>
      <c r="AH46" s="423"/>
      <c r="AI46" s="423"/>
      <c r="AJ46" s="366">
        <f>SUM(D46:AI46)</f>
        <v>16570</v>
      </c>
      <c r="AK46" s="366"/>
      <c r="AL46" s="108">
        <f t="shared" si="6"/>
        <v>70</v>
      </c>
      <c r="AM46" s="448">
        <f>ROUNDUP($AJ$46/$AJ$47,1)</f>
        <v>70</v>
      </c>
      <c r="AN46" s="449"/>
      <c r="AO46" s="117"/>
      <c r="AP46" s="117"/>
      <c r="AQ46" s="117"/>
    </row>
    <row r="47" spans="1:43" ht="21.95" customHeight="1">
      <c r="A47" s="422" t="s">
        <v>204</v>
      </c>
      <c r="B47" s="422"/>
      <c r="C47" s="422"/>
      <c r="D47" s="69">
        <v>20</v>
      </c>
      <c r="E47" s="69">
        <v>19</v>
      </c>
      <c r="F47" s="423">
        <v>20</v>
      </c>
      <c r="G47" s="423"/>
      <c r="H47" s="423"/>
      <c r="I47" s="423">
        <v>21</v>
      </c>
      <c r="J47" s="423"/>
      <c r="K47" s="423"/>
      <c r="L47" s="423">
        <v>21</v>
      </c>
      <c r="M47" s="423"/>
      <c r="N47" s="423"/>
      <c r="O47" s="423">
        <v>19</v>
      </c>
      <c r="P47" s="423"/>
      <c r="Q47" s="423"/>
      <c r="R47" s="423">
        <v>20</v>
      </c>
      <c r="S47" s="423"/>
      <c r="T47" s="423"/>
      <c r="U47" s="423">
        <v>20</v>
      </c>
      <c r="V47" s="423"/>
      <c r="W47" s="423"/>
      <c r="X47" s="423">
        <v>19</v>
      </c>
      <c r="Y47" s="423"/>
      <c r="Z47" s="423"/>
      <c r="AA47" s="423">
        <v>19</v>
      </c>
      <c r="AB47" s="423"/>
      <c r="AC47" s="423"/>
      <c r="AD47" s="423">
        <v>19</v>
      </c>
      <c r="AE47" s="423"/>
      <c r="AF47" s="423"/>
      <c r="AG47" s="423">
        <v>20</v>
      </c>
      <c r="AH47" s="423"/>
      <c r="AI47" s="423"/>
      <c r="AJ47" s="366">
        <f>+SUM(D47:AI47)</f>
        <v>237</v>
      </c>
      <c r="AK47" s="366"/>
      <c r="AL47" s="107"/>
      <c r="AM47" s="450"/>
      <c r="AN47" s="451"/>
      <c r="AO47"/>
      <c r="AP47"/>
      <c r="AQ47"/>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353" t="s">
        <v>197</v>
      </c>
      <c r="B50" s="353"/>
      <c r="C50" s="353" t="s">
        <v>115</v>
      </c>
      <c r="D50" s="353"/>
      <c r="E50" s="352" t="s">
        <v>127</v>
      </c>
      <c r="F50" s="352"/>
      <c r="G50" s="352"/>
      <c r="H50" s="352"/>
      <c r="I50" s="399" t="s">
        <v>209</v>
      </c>
      <c r="J50" s="400"/>
      <c r="K50" s="400"/>
      <c r="L50" s="400"/>
      <c r="M50" s="400"/>
      <c r="N50" s="407"/>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352" t="s">
        <v>208</v>
      </c>
      <c r="B51" s="352"/>
      <c r="C51" s="418">
        <f>ROUNDDOWN(IF(AL37&lt;=30,1,1+ROUNDUP((AL37-30)/30,0)),1)</f>
        <v>4</v>
      </c>
      <c r="D51" s="418"/>
      <c r="E51" s="418">
        <f>ROUNDDOWN(AL37/6,1)</f>
        <v>15.3</v>
      </c>
      <c r="F51" s="418"/>
      <c r="G51" s="418"/>
      <c r="H51" s="418"/>
      <c r="I51" s="442">
        <f>ROUNDDOWN($AL$40/9,1)+ROUNDDOWN(($AL$41-$AM$42)/6,1)+ROUNDDOWN($AM$42/12,1)+ROUNDDOWN(($AL$43-$AM$44)/4,1)+ROUNDDOWN($AM$44/8,1)+ROUNDDOWN(($AL$45-$AM$46)/2.5,1)+ROUNDDOWN($AM$46/5,1)</f>
        <v>15.7</v>
      </c>
      <c r="J51" s="442"/>
      <c r="K51" s="442"/>
      <c r="L51" s="442"/>
      <c r="M51" s="442"/>
      <c r="N51" s="442"/>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341</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c r="A54" s="62"/>
      <c r="B54" s="67"/>
      <c r="C54" s="399" t="str">
        <f>IF(VLOOKUP($AK$1,選択肢!$A$1:$J$32,C59,FALSE)=0,"-",VLOOKUP($AK$1,選択肢!$A$1:$J$32,C59,FALSE))</f>
        <v>管理者</v>
      </c>
      <c r="D54" s="400"/>
      <c r="E54" s="406" t="str">
        <f>IF(VLOOKUP($AK$1,選択肢!$A$1:$J$32,E59,FALSE)=0,"-",VLOOKUP($AK$1,選択肢!$A$1:$J$32,E59,FALSE))</f>
        <v>サービス管理責任者</v>
      </c>
      <c r="F54" s="406"/>
      <c r="G54" s="406"/>
      <c r="H54" s="406"/>
      <c r="I54" s="399" t="str">
        <f>IF(VLOOKUP($AK$1,選択肢!$A$1:$J$32,I59,FALSE)=0,"-",VLOOKUP($AK$1,選択肢!$A$1:$J$32,I59,FALSE))</f>
        <v>世話人</v>
      </c>
      <c r="J54" s="400"/>
      <c r="K54" s="400"/>
      <c r="L54" s="400"/>
      <c r="M54" s="400"/>
      <c r="N54" s="407"/>
      <c r="O54" s="399" t="str">
        <f>IF(VLOOKUP($AK$1,選択肢!$A$1:$J$32,O59,FALSE)=0,"-",VLOOKUP($AK$1,選択肢!$A$1:$J$32,O59,FALSE))</f>
        <v>生活支援員</v>
      </c>
      <c r="P54" s="400"/>
      <c r="Q54" s="400"/>
      <c r="R54" s="400"/>
      <c r="S54" s="400"/>
      <c r="T54" s="407"/>
      <c r="U54" s="399" t="str">
        <f>IF(VLOOKUP($AK$1,選択肢!$A$1:$J$32,U59,FALSE)=0,"-",VLOOKUP($AK$1,選択肢!$A$1:$J$32,U59,FALSE))</f>
        <v>-</v>
      </c>
      <c r="V54" s="400"/>
      <c r="W54" s="400"/>
      <c r="X54" s="400"/>
      <c r="Y54" s="400"/>
      <c r="Z54" s="407"/>
      <c r="AA54" s="399" t="str">
        <f>IF(VLOOKUP($AK$1,選択肢!$A$1:$J$32,AA59,FALSE)=0,"-",VLOOKUP($AK$1,選択肢!$A$1:$J$32,AA59,FALSE))</f>
        <v>-</v>
      </c>
      <c r="AB54" s="400"/>
      <c r="AC54" s="400"/>
      <c r="AD54" s="400"/>
      <c r="AE54" s="400"/>
      <c r="AF54" s="407"/>
      <c r="AG54" s="406" t="str">
        <f>IF(VLOOKUP($AK$1,選択肢!$A$1:$J$32,AG59,FALSE)=0,"-",VLOOKUP($AK$1,選択肢!$A$1:$J$32,AG59,FALSE))</f>
        <v>-</v>
      </c>
      <c r="AH54" s="406"/>
      <c r="AI54" s="406"/>
      <c r="AJ54" s="406"/>
      <c r="AK54" s="406"/>
      <c r="AL54" s="406" t="str">
        <f>IF(VLOOKUP($AK$1,選択肢!$A$1:$J$32,AL59,FALSE)=0,"-",VLOOKUP($AK$1,選択肢!$A$1:$J$32,AL59,FALSE))</f>
        <v>-</v>
      </c>
      <c r="AM54" s="406"/>
      <c r="AN54" s="62"/>
    </row>
    <row r="55" spans="1:40" ht="18" customHeight="1">
      <c r="A55" s="62"/>
      <c r="B55" s="67"/>
      <c r="C55" s="102" t="s">
        <v>56</v>
      </c>
      <c r="D55" s="102" t="s">
        <v>57</v>
      </c>
      <c r="E55" s="101" t="s">
        <v>56</v>
      </c>
      <c r="F55" s="405" t="s">
        <v>57</v>
      </c>
      <c r="G55" s="405"/>
      <c r="H55" s="405"/>
      <c r="I55" s="402" t="s">
        <v>56</v>
      </c>
      <c r="J55" s="403"/>
      <c r="K55" s="404"/>
      <c r="L55" s="402" t="s">
        <v>57</v>
      </c>
      <c r="M55" s="403"/>
      <c r="N55" s="404"/>
      <c r="O55" s="402" t="s">
        <v>56</v>
      </c>
      <c r="P55" s="403"/>
      <c r="Q55" s="404"/>
      <c r="R55" s="402" t="s">
        <v>57</v>
      </c>
      <c r="S55" s="403"/>
      <c r="T55" s="404"/>
      <c r="U55" s="402" t="s">
        <v>56</v>
      </c>
      <c r="V55" s="403"/>
      <c r="W55" s="404"/>
      <c r="X55" s="402" t="s">
        <v>57</v>
      </c>
      <c r="Y55" s="403"/>
      <c r="Z55" s="404"/>
      <c r="AA55" s="402" t="s">
        <v>56</v>
      </c>
      <c r="AB55" s="403"/>
      <c r="AC55" s="404"/>
      <c r="AD55" s="402" t="s">
        <v>57</v>
      </c>
      <c r="AE55" s="403"/>
      <c r="AF55" s="404"/>
      <c r="AG55" s="402" t="s">
        <v>56</v>
      </c>
      <c r="AH55" s="403"/>
      <c r="AI55" s="404"/>
      <c r="AJ55" s="402" t="s">
        <v>57</v>
      </c>
      <c r="AK55" s="404"/>
      <c r="AL55" s="101" t="s">
        <v>19</v>
      </c>
      <c r="AM55" s="101" t="s">
        <v>18</v>
      </c>
      <c r="AN55" s="62"/>
    </row>
    <row r="56" spans="1:40" ht="18" customHeight="1">
      <c r="A56" s="62"/>
      <c r="B56" s="75" t="s">
        <v>108</v>
      </c>
      <c r="C56" s="101">
        <f>COUNTIFS($B$11:$B$30,C$54,$C$11:$C$30,"A",$E$11:$E$30,"*")</f>
        <v>1</v>
      </c>
      <c r="D56" s="101">
        <f>COUNTIFS($B$11:$B$30,C$54,$C$11:$C$30,"B",$E$11:$E$30,"*")</f>
        <v>0</v>
      </c>
      <c r="E56" s="101">
        <f>COUNTIFS($B$11:$B$30,E$54,$C$11:$C$30,"A",$E$11:$E$30,"*")</f>
        <v>0</v>
      </c>
      <c r="F56" s="402">
        <f>COUNTIFS($B$11:$B$30,E$54,$C$11:$C$30,"B",$E$11:$E$30,"*")</f>
        <v>1</v>
      </c>
      <c r="G56" s="403"/>
      <c r="H56" s="404"/>
      <c r="I56" s="402">
        <f>COUNTIFS($B$11:$B$30,I$54,$C$11:$C$30,"A",$E$11:$E$30,"*")</f>
        <v>0</v>
      </c>
      <c r="J56" s="403"/>
      <c r="K56" s="404"/>
      <c r="L56" s="402">
        <f>COUNTIFS($B$11:$B$30,I$54,$C$11:$C$30,"B",$E$11:$E$30,"*")</f>
        <v>0</v>
      </c>
      <c r="M56" s="403"/>
      <c r="N56" s="404"/>
      <c r="O56" s="402">
        <f>COUNTIFS($B$11:$B$30,O$54,$C$11:$C$30,"A",$E$11:$E$30,"*")</f>
        <v>1</v>
      </c>
      <c r="P56" s="403"/>
      <c r="Q56" s="404"/>
      <c r="R56" s="402">
        <f>COUNTIFS($B$11:$B$30,O$54,$C$11:$C$30,"B",$E$11:$E$30,"*")</f>
        <v>0</v>
      </c>
      <c r="S56" s="403"/>
      <c r="T56" s="404"/>
      <c r="U56" s="402">
        <f>COUNTIFS($B$11:$B$30,U$54,$C$11:$C$30,"A",$E$11:$E$30,"*")</f>
        <v>0</v>
      </c>
      <c r="V56" s="403"/>
      <c r="W56" s="404"/>
      <c r="X56" s="402">
        <f>COUNTIFS($B$11:$B$30,U$54,$C$11:$C$30,"B",$E$11:$E$30,"*")</f>
        <v>0</v>
      </c>
      <c r="Y56" s="403"/>
      <c r="Z56" s="404"/>
      <c r="AA56" s="402">
        <f>COUNTIFS($B$11:$B$30,AA$54,$C$11:$C$30,"A",$E$11:$E$30,"*")</f>
        <v>0</v>
      </c>
      <c r="AB56" s="403"/>
      <c r="AC56" s="404"/>
      <c r="AD56" s="402">
        <f>COUNTIFS($B$11:$B$30,AA$54,$C$11:$C$30,"B",$E$11:$E$30,"*")</f>
        <v>0</v>
      </c>
      <c r="AE56" s="403"/>
      <c r="AF56" s="404"/>
      <c r="AG56" s="402">
        <f>COUNTIFS($B$11:$B$30,AG$54,$C$11:$C$30,"A",$E$11:$E$30,"*")</f>
        <v>0</v>
      </c>
      <c r="AH56" s="403"/>
      <c r="AI56" s="404"/>
      <c r="AJ56" s="402">
        <f>COUNTIFS($B$11:$B$30,AG$54,$C$11:$C$30,"B",$E$11:$E$30,"*")</f>
        <v>0</v>
      </c>
      <c r="AK56" s="404"/>
      <c r="AL56" s="101">
        <f>COUNTIFS($B$11:$B$30,AL$54,$C$11:$C$30,"A",$E$11:$E$30,"*")</f>
        <v>0</v>
      </c>
      <c r="AM56" s="101">
        <f>COUNTIFS($B$11:$B$30,AL$54,$C$11:$C$30,"B",$E$11:$E$30,"*")</f>
        <v>0</v>
      </c>
      <c r="AN56" s="62"/>
    </row>
    <row r="57" spans="1:40" ht="18" customHeight="1">
      <c r="A57" s="62"/>
      <c r="B57" s="82" t="s">
        <v>109</v>
      </c>
      <c r="C57" s="113"/>
      <c r="D57" s="113"/>
      <c r="E57" s="101">
        <f>COUNTIFS($B$11:$B$30,E$54,$C$11:$C$30,"C",$E$11:$E$30,"*")</f>
        <v>0</v>
      </c>
      <c r="F57" s="402">
        <f>COUNTIFS($B$11:$B$30,E$54,$C$11:$C$30,"D",$E$11:$E$30,"*")</f>
        <v>0</v>
      </c>
      <c r="G57" s="403"/>
      <c r="H57" s="404"/>
      <c r="I57" s="402">
        <f>COUNTIFS($B$11:$B$30,I$54,$C$11:$C$30,"C",$E$11:$E$30,"*")</f>
        <v>1</v>
      </c>
      <c r="J57" s="403"/>
      <c r="K57" s="404"/>
      <c r="L57" s="402">
        <f>COUNTIFS($B$11:$B$30,I$54,$C$11:$C$30,"D",$E$11:$E$30,"*")</f>
        <v>0</v>
      </c>
      <c r="M57" s="403"/>
      <c r="N57" s="404"/>
      <c r="O57" s="402">
        <f>COUNTIFS($B$11:$B$30,O$54,$C$11:$C$30,"C",$E$11:$E$30,"*")</f>
        <v>0</v>
      </c>
      <c r="P57" s="403"/>
      <c r="Q57" s="404"/>
      <c r="R57" s="402">
        <f>COUNTIFS($B$11:$B$30,O$54,$C$11:$C$30,"D",$E$11:$E$30,"*")</f>
        <v>0</v>
      </c>
      <c r="S57" s="403"/>
      <c r="T57" s="404"/>
      <c r="U57" s="402">
        <f>COUNTIFS($B$11:$B$30,U$54,$C$11:$C$30,"C",$E$11:$E$30,"*")</f>
        <v>0</v>
      </c>
      <c r="V57" s="403"/>
      <c r="W57" s="404"/>
      <c r="X57" s="402">
        <f>COUNTIFS($B$11:$B$30,U$54,$C$11:$C$30,"D",$E$11:$E$30,"*")</f>
        <v>0</v>
      </c>
      <c r="Y57" s="403"/>
      <c r="Z57" s="404"/>
      <c r="AA57" s="402">
        <f>COUNTIFS($B$11:$B$30,AA$54,$C$11:$C$30,"C",$E$11:$E$30,"*")</f>
        <v>0</v>
      </c>
      <c r="AB57" s="403"/>
      <c r="AC57" s="404"/>
      <c r="AD57" s="402">
        <f>COUNTIFS($B$11:$B$30,AA$54,$C$11:$C$30,"D",$E$11:$E$30,"*")</f>
        <v>0</v>
      </c>
      <c r="AE57" s="403"/>
      <c r="AF57" s="404"/>
      <c r="AG57" s="402">
        <f>COUNTIFS($B$11:$B$30,AG$54,$C$11:$C$30,"C",$E$11:$E$30,"*")</f>
        <v>0</v>
      </c>
      <c r="AH57" s="403"/>
      <c r="AI57" s="404"/>
      <c r="AJ57" s="402">
        <f>COUNTIFS($B$11:$B$30,AG$54,$C$11:$C$30,"D",$E$11:$E$30,"*")</f>
        <v>0</v>
      </c>
      <c r="AK57" s="404"/>
      <c r="AL57" s="101">
        <f>COUNTIFS($B$11:$B$30,AL$54,$C$11:$C$30,"C",$E$11:$E$30,"*")</f>
        <v>0</v>
      </c>
      <c r="AM57" s="101">
        <f>COUNTIFS($B$11:$B$30,AL$54,$C$11:$C$30,"D",$E$11:$E$30,"*")</f>
        <v>0</v>
      </c>
      <c r="AN57" s="62"/>
    </row>
    <row r="58" spans="1:40" ht="24.95" customHeight="1">
      <c r="A58" s="62"/>
      <c r="B58" s="82" t="s">
        <v>196</v>
      </c>
      <c r="C58" s="443"/>
      <c r="D58" s="444"/>
      <c r="E58" s="399">
        <f>IF($AK$3="４週",SUMIFS($AK$11:$AK$30,$B$11:$B$30,E54)/4/$AH$5,IF($AK$3="歴月",SUMIFS($AK$11:$AK$30,$B$11:$B$30,E54)/$AL$5,"記載する期間を選択してください"))</f>
        <v>0</v>
      </c>
      <c r="F58" s="400"/>
      <c r="G58" s="400"/>
      <c r="H58" s="407"/>
      <c r="I58" s="399">
        <f>IF($AK$3="４週",SUMIFS($AK$11:$AK$30,$B$11:$B$30,I54)/4/$AH$5,IF($AK$3="歴月",SUMIFS($AK$11:$AK$30,$B$11:$B$30,I54)/$AL$5,"記載する期間を選択してください"))</f>
        <v>0</v>
      </c>
      <c r="J58" s="400"/>
      <c r="K58" s="400"/>
      <c r="L58" s="400"/>
      <c r="M58" s="400"/>
      <c r="N58" s="407"/>
      <c r="O58" s="399">
        <f>IF($AK$3="４週",SUMIFS($AK$11:$AK$30,$B$11:$B$30,O54)/4/$AH$5,IF($AK$3="歴月",SUMIFS($AK$11:$AK$30,$B$11:$B$30,O54)/$AL$5,"記載する期間を選択してください"))</f>
        <v>0</v>
      </c>
      <c r="P58" s="400"/>
      <c r="Q58" s="400"/>
      <c r="R58" s="400"/>
      <c r="S58" s="400"/>
      <c r="T58" s="407"/>
      <c r="U58" s="399">
        <f>IF($AK$3="４週",SUMIFS($AK$11:$AK$30,$B$11:$B$30,U54)/4/$AH$5,IF($AK$3="歴月",SUMIFS($AK$11:$AK$30,$B$11:$B$30,U54)/$AL$5,"記載する期間を選択してください"))</f>
        <v>0</v>
      </c>
      <c r="V58" s="400"/>
      <c r="W58" s="400"/>
      <c r="X58" s="400"/>
      <c r="Y58" s="400"/>
      <c r="Z58" s="407"/>
      <c r="AA58" s="399">
        <f>IF($AK$3="４週",SUMIFS($AK$11:$AK$30,$B$11:$B$30,AA54)/4/$AH$5,IF($AK$3="歴月",SUMIFS($AK$11:$AK$30,$B$11:$B$30,AA54)/$AL$5,"記載する期間を選択してください"))</f>
        <v>0</v>
      </c>
      <c r="AB58" s="400"/>
      <c r="AC58" s="400"/>
      <c r="AD58" s="400"/>
      <c r="AE58" s="400"/>
      <c r="AF58" s="407"/>
      <c r="AG58" s="399">
        <f>IF($AK$3="４週",SUMIFS($AK$11:$AK$30,$B$11:$B$30,AG54)/4/$AH$5,IF($AK$3="歴月",SUMIFS($AK$11:$AK$30,$B$11:$B$30,AG54)/$AL$5,"記載する期間を選択してください"))</f>
        <v>0</v>
      </c>
      <c r="AH58" s="400"/>
      <c r="AI58" s="400"/>
      <c r="AJ58" s="400"/>
      <c r="AK58" s="407"/>
      <c r="AL58" s="399">
        <f>IF($AK$3="４週",SUMIFS($AK$11:$AK$30,$B$11:$B$30,AL54)/4/$AH$5,IF($AK$3="歴月",SUMIFS($AK$11:$AK$30,$B$11:$B$30,AL54)/$AL$5,"記載する期間を選択してください"))</f>
        <v>0</v>
      </c>
      <c r="AM58" s="407"/>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211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170</v>
      </c>
      <c r="B65" s="94"/>
      <c r="C65" s="60"/>
      <c r="D65" s="60"/>
      <c r="E65" s="60"/>
      <c r="F65" s="60"/>
      <c r="G65" s="60"/>
    </row>
    <row r="66" spans="1:7" ht="15" customHeight="1">
      <c r="A66" s="60" t="s">
        <v>171</v>
      </c>
      <c r="B66" s="94"/>
      <c r="C66" s="60"/>
      <c r="D66" s="60"/>
      <c r="E66" s="60"/>
      <c r="F66" s="60"/>
      <c r="G66" s="60"/>
    </row>
    <row r="67" spans="1:7" ht="15" customHeight="1">
      <c r="A67" s="60"/>
      <c r="B67" s="75" t="s">
        <v>172</v>
      </c>
      <c r="C67" s="353" t="s">
        <v>173</v>
      </c>
      <c r="D67" s="353"/>
      <c r="E67" s="353"/>
      <c r="F67" s="60"/>
      <c r="G67" s="60"/>
    </row>
    <row r="68" spans="1:7" ht="15" customHeight="1">
      <c r="A68" s="60"/>
      <c r="B68" s="97" t="s">
        <v>186</v>
      </c>
      <c r="C68" s="366" t="s">
        <v>174</v>
      </c>
      <c r="D68" s="366"/>
      <c r="E68" s="366"/>
      <c r="F68" s="60"/>
      <c r="G68" s="60"/>
    </row>
    <row r="69" spans="1:7" ht="15" customHeight="1">
      <c r="A69" s="60"/>
      <c r="B69" s="97" t="s">
        <v>187</v>
      </c>
      <c r="C69" s="366" t="s">
        <v>175</v>
      </c>
      <c r="D69" s="366"/>
      <c r="E69" s="366"/>
      <c r="F69" s="60"/>
      <c r="G69" s="60"/>
    </row>
    <row r="70" spans="1:7" ht="15" customHeight="1">
      <c r="A70" s="60"/>
      <c r="B70" s="97" t="s">
        <v>188</v>
      </c>
      <c r="C70" s="366" t="s">
        <v>176</v>
      </c>
      <c r="D70" s="366"/>
      <c r="E70" s="366"/>
      <c r="F70" s="60"/>
      <c r="G70" s="60"/>
    </row>
    <row r="71" spans="1:7" ht="15" customHeight="1">
      <c r="A71" s="60"/>
      <c r="B71" s="97" t="s">
        <v>189</v>
      </c>
      <c r="C71" s="366" t="s">
        <v>177</v>
      </c>
      <c r="D71" s="366"/>
      <c r="E71" s="366"/>
      <c r="F71" s="60"/>
      <c r="G71" s="60"/>
    </row>
    <row r="72" spans="1:7" ht="15" customHeight="1">
      <c r="A72" s="60"/>
      <c r="B72" s="60" t="s">
        <v>178</v>
      </c>
      <c r="C72" s="60"/>
      <c r="D72" s="60"/>
      <c r="E72" s="60"/>
      <c r="F72" s="60"/>
      <c r="G72" s="60"/>
    </row>
    <row r="73" spans="1:7" ht="15" customHeight="1">
      <c r="A73" s="60"/>
      <c r="B73" s="60" t="s">
        <v>190</v>
      </c>
      <c r="C73" s="60"/>
      <c r="D73" s="60"/>
      <c r="E73" s="60"/>
      <c r="F73" s="60"/>
      <c r="G73" s="60"/>
    </row>
    <row r="74" spans="1:7" ht="15" customHeight="1">
      <c r="A74" s="60"/>
      <c r="B74" s="60" t="s">
        <v>179</v>
      </c>
      <c r="C74" s="60"/>
      <c r="D74" s="60"/>
      <c r="E74" s="60"/>
      <c r="F74" s="60"/>
      <c r="G74" s="60"/>
    </row>
    <row r="75" spans="1:7" ht="15" customHeight="1">
      <c r="A75" s="60" t="s">
        <v>180</v>
      </c>
      <c r="B75" s="94"/>
      <c r="C75" s="60"/>
      <c r="D75" s="60"/>
      <c r="E75" s="60"/>
      <c r="F75" s="60"/>
      <c r="G75" s="60"/>
    </row>
    <row r="76" spans="1:7" ht="15" customHeight="1">
      <c r="A76" s="60" t="s">
        <v>327</v>
      </c>
      <c r="B76" s="94"/>
      <c r="C76" s="60"/>
      <c r="D76" s="60"/>
      <c r="E76" s="60"/>
      <c r="F76" s="60"/>
      <c r="G76" s="60"/>
    </row>
    <row r="77" spans="1:7" ht="15" customHeight="1">
      <c r="A77" s="60" t="s">
        <v>191</v>
      </c>
      <c r="B77" s="94"/>
      <c r="C77" s="60"/>
      <c r="D77" s="60"/>
      <c r="E77" s="60"/>
      <c r="F77" s="60"/>
      <c r="G77" s="60"/>
    </row>
    <row r="78" spans="1:7" ht="15" customHeight="1">
      <c r="A78" s="60" t="s">
        <v>182</v>
      </c>
      <c r="B78" s="94"/>
      <c r="C78" s="60"/>
      <c r="D78" s="60"/>
      <c r="E78" s="60"/>
      <c r="F78" s="60"/>
      <c r="G78" s="60"/>
    </row>
    <row r="79" spans="1:7" ht="15" customHeight="1">
      <c r="A79" s="60" t="s">
        <v>330</v>
      </c>
      <c r="B79" s="94"/>
      <c r="C79" s="60"/>
      <c r="D79" s="60"/>
      <c r="E79" s="60"/>
      <c r="F79" s="60"/>
      <c r="G79" s="60"/>
    </row>
    <row r="80" spans="1:7" ht="15" customHeight="1">
      <c r="A80" s="60" t="s">
        <v>331</v>
      </c>
      <c r="B80" s="94"/>
      <c r="C80" s="60"/>
      <c r="D80" s="60"/>
      <c r="E80" s="60"/>
      <c r="F80" s="60"/>
      <c r="G80" s="60"/>
    </row>
    <row r="81" spans="1:7" ht="15" customHeight="1">
      <c r="A81" s="60"/>
      <c r="B81" s="60" t="s">
        <v>332</v>
      </c>
      <c r="C81" s="60"/>
      <c r="D81" s="60"/>
      <c r="E81" s="60"/>
      <c r="F81" s="60"/>
      <c r="G81" s="60"/>
    </row>
    <row r="82" spans="1:7" ht="15" customHeight="1">
      <c r="A82" s="60"/>
      <c r="B82" s="60" t="s">
        <v>333</v>
      </c>
      <c r="C82" s="60"/>
      <c r="D82" s="60"/>
      <c r="E82" s="60"/>
      <c r="F82" s="60"/>
      <c r="G82" s="60"/>
    </row>
    <row r="83" spans="1:7" ht="15" customHeight="1">
      <c r="A83" s="60" t="s">
        <v>334</v>
      </c>
      <c r="B83" s="94"/>
      <c r="C83" s="60"/>
      <c r="D83" s="60"/>
      <c r="E83" s="60"/>
      <c r="F83" s="60"/>
      <c r="G83" s="60"/>
    </row>
    <row r="84" spans="1:7" ht="15" customHeight="1">
      <c r="A84" s="60" t="s">
        <v>183</v>
      </c>
      <c r="B84" s="94"/>
      <c r="C84" s="60"/>
      <c r="D84" s="60"/>
      <c r="E84" s="60"/>
      <c r="F84" s="60"/>
      <c r="G84" s="60"/>
    </row>
    <row r="85" spans="1:7" ht="15" customHeight="1">
      <c r="A85" s="60" t="s">
        <v>335</v>
      </c>
      <c r="B85" s="94"/>
      <c r="C85" s="60"/>
      <c r="D85" s="60"/>
      <c r="E85" s="60"/>
      <c r="F85" s="60"/>
      <c r="G85" s="60"/>
    </row>
    <row r="86" spans="1:7" ht="15" customHeight="1">
      <c r="A86" s="60" t="s">
        <v>336</v>
      </c>
      <c r="B86" s="94"/>
      <c r="C86" s="60"/>
      <c r="D86" s="60"/>
      <c r="E86" s="60"/>
      <c r="F86" s="60"/>
      <c r="G86" s="60"/>
    </row>
    <row r="87" spans="1:7" ht="15" customHeight="1">
      <c r="A87" s="60" t="s">
        <v>184</v>
      </c>
      <c r="B87" s="94"/>
      <c r="C87" s="60"/>
      <c r="D87" s="60"/>
      <c r="E87" s="60"/>
      <c r="F87" s="60"/>
      <c r="G87" s="60"/>
    </row>
    <row r="88" spans="1:7" ht="15" customHeight="1">
      <c r="A88" s="60" t="s">
        <v>185</v>
      </c>
      <c r="B88" s="94"/>
      <c r="C88" s="60"/>
      <c r="D88" s="60"/>
      <c r="E88" s="60"/>
      <c r="F88" s="60"/>
      <c r="G88" s="60"/>
    </row>
    <row r="89" spans="1:7" ht="15" customHeight="1">
      <c r="A89" s="60" t="s">
        <v>337</v>
      </c>
      <c r="B89" s="94"/>
      <c r="C89" s="60"/>
      <c r="D89" s="60"/>
      <c r="E89" s="60"/>
      <c r="F89" s="60"/>
      <c r="G89" s="60"/>
    </row>
    <row r="90" spans="1:7" ht="15" customHeight="1">
      <c r="A90" s="60" t="s">
        <v>338</v>
      </c>
      <c r="B90" s="94"/>
      <c r="C90" s="60"/>
      <c r="D90" s="60"/>
      <c r="E90" s="60"/>
      <c r="F90" s="60"/>
      <c r="G90" s="60"/>
    </row>
  </sheetData>
  <mergeCells count="265">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J36:AK36"/>
    <mergeCell ref="R36:T36"/>
    <mergeCell ref="U36:W36"/>
    <mergeCell ref="X36:Z36"/>
    <mergeCell ref="AA36:AC36"/>
    <mergeCell ref="AD36:AF36"/>
    <mergeCell ref="AG36:AI36"/>
    <mergeCell ref="AD37:AF37"/>
    <mergeCell ref="AG37:AI37"/>
    <mergeCell ref="AJ37:AK37"/>
    <mergeCell ref="X37:Z37"/>
    <mergeCell ref="AA37:AC37"/>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43:C43"/>
    <mergeCell ref="B42:C42"/>
    <mergeCell ref="B44:C44"/>
    <mergeCell ref="U40:W40"/>
    <mergeCell ref="X40:Z40"/>
    <mergeCell ref="AA40:AC40"/>
    <mergeCell ref="AG43:AI43"/>
    <mergeCell ref="AJ43:AK43"/>
    <mergeCell ref="U43:W43"/>
    <mergeCell ref="X43:Z43"/>
    <mergeCell ref="AG44:AI44"/>
    <mergeCell ref="AG41:AI41"/>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48" t="s">
        <v>255</v>
      </c>
      <c r="AL1" s="348"/>
      <c r="AM1" s="348"/>
      <c r="AN1" s="348"/>
    </row>
    <row r="2" spans="1:40" ht="18" customHeight="1">
      <c r="A2" s="62"/>
      <c r="B2" s="63"/>
      <c r="C2" s="63"/>
      <c r="D2" s="63"/>
      <c r="E2" s="63"/>
      <c r="F2" s="63"/>
      <c r="G2" s="63"/>
      <c r="H2" s="63"/>
      <c r="I2" s="63"/>
      <c r="J2" s="63"/>
      <c r="K2" s="63"/>
      <c r="L2" s="63"/>
      <c r="M2" s="355">
        <v>2024</v>
      </c>
      <c r="N2" s="355"/>
      <c r="O2" s="355"/>
      <c r="P2" s="355"/>
      <c r="Q2" s="354" t="s">
        <v>150</v>
      </c>
      <c r="R2" s="354"/>
      <c r="S2" s="355">
        <v>5</v>
      </c>
      <c r="T2" s="355"/>
      <c r="U2" s="354" t="s">
        <v>151</v>
      </c>
      <c r="V2" s="354"/>
      <c r="W2" s="63"/>
      <c r="X2" s="63"/>
      <c r="Y2" s="63"/>
      <c r="Z2" s="62"/>
      <c r="AA2" s="62"/>
      <c r="AC2" s="81"/>
      <c r="AD2" s="63"/>
      <c r="AE2" s="63"/>
      <c r="AF2" s="63"/>
      <c r="AG2" s="63"/>
      <c r="AH2" s="63"/>
      <c r="AI2" s="81" t="s">
        <v>156</v>
      </c>
      <c r="AJ2" s="81"/>
      <c r="AK2" s="349"/>
      <c r="AL2" s="349"/>
      <c r="AM2" s="349"/>
      <c r="AN2" s="34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50"/>
      <c r="AL3" s="350"/>
      <c r="AM3" s="350"/>
      <c r="AN3" s="35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50"/>
      <c r="AL4" s="350"/>
      <c r="AM4" s="350"/>
      <c r="AN4" s="35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87"/>
      <c r="AI5" s="387"/>
      <c r="AJ5" s="38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61" t="s">
        <v>153</v>
      </c>
      <c r="B7" s="388" t="s">
        <v>162</v>
      </c>
      <c r="C7" s="358" t="s">
        <v>163</v>
      </c>
      <c r="D7" s="353" t="s">
        <v>164</v>
      </c>
      <c r="E7" s="362" t="s">
        <v>165</v>
      </c>
      <c r="F7" s="357" t="s">
        <v>192</v>
      </c>
      <c r="G7" s="357"/>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1" t="s">
        <v>193</v>
      </c>
      <c r="AL7" s="352" t="s">
        <v>194</v>
      </c>
      <c r="AM7" s="347" t="s">
        <v>195</v>
      </c>
      <c r="AN7" s="347"/>
    </row>
    <row r="8" spans="1:40" ht="15" customHeight="1">
      <c r="A8" s="361"/>
      <c r="B8" s="389"/>
      <c r="C8" s="359"/>
      <c r="D8" s="353"/>
      <c r="E8" s="362"/>
      <c r="F8" s="353" t="s">
        <v>104</v>
      </c>
      <c r="G8" s="353"/>
      <c r="H8" s="353"/>
      <c r="I8" s="353"/>
      <c r="J8" s="353"/>
      <c r="K8" s="353"/>
      <c r="L8" s="353"/>
      <c r="M8" s="353" t="s">
        <v>105</v>
      </c>
      <c r="N8" s="353"/>
      <c r="O8" s="353"/>
      <c r="P8" s="353"/>
      <c r="Q8" s="353"/>
      <c r="R8" s="353"/>
      <c r="S8" s="353"/>
      <c r="T8" s="353" t="s">
        <v>106</v>
      </c>
      <c r="U8" s="353"/>
      <c r="V8" s="353"/>
      <c r="W8" s="353"/>
      <c r="X8" s="353"/>
      <c r="Y8" s="353"/>
      <c r="Z8" s="353"/>
      <c r="AA8" s="353" t="s">
        <v>107</v>
      </c>
      <c r="AB8" s="353"/>
      <c r="AC8" s="353"/>
      <c r="AD8" s="353"/>
      <c r="AE8" s="353"/>
      <c r="AF8" s="353"/>
      <c r="AG8" s="353"/>
      <c r="AH8" s="353" t="s">
        <v>110</v>
      </c>
      <c r="AI8" s="353"/>
      <c r="AJ8" s="353"/>
      <c r="AK8" s="351"/>
      <c r="AL8" s="352"/>
      <c r="AM8" s="347"/>
      <c r="AN8" s="347"/>
    </row>
    <row r="9" spans="1:40" ht="15" customHeight="1">
      <c r="A9" s="361"/>
      <c r="B9" s="390" t="s">
        <v>329</v>
      </c>
      <c r="C9" s="359"/>
      <c r="D9" s="353"/>
      <c r="E9" s="36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51"/>
      <c r="AL9" s="352"/>
      <c r="AM9" s="347"/>
      <c r="AN9" s="347"/>
    </row>
    <row r="10" spans="1:40" ht="15" customHeight="1">
      <c r="A10" s="361"/>
      <c r="B10" s="391"/>
      <c r="C10" s="360"/>
      <c r="D10" s="353"/>
      <c r="E10" s="36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51"/>
      <c r="AL10" s="352"/>
      <c r="AM10" s="347"/>
      <c r="AN10" s="34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65"/>
      <c r="AN11" s="36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65"/>
      <c r="AN12" s="365"/>
    </row>
    <row r="13" spans="1:40" ht="18" customHeight="1">
      <c r="A13" s="74">
        <v>3</v>
      </c>
      <c r="B13" s="103"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65"/>
      <c r="AN13" s="365"/>
    </row>
    <row r="14" spans="1:40" ht="18" customHeight="1">
      <c r="A14" s="74">
        <v>4</v>
      </c>
      <c r="B14" s="103" t="s">
        <v>127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65"/>
      <c r="AN14" s="36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65"/>
      <c r="AN15" s="36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65"/>
      <c r="AN16" s="36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65"/>
      <c r="AN17" s="36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65"/>
      <c r="AN18" s="36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65"/>
      <c r="AN19" s="36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65"/>
      <c r="AN20" s="36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65"/>
      <c r="AN21" s="36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65"/>
      <c r="AN22" s="36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65"/>
      <c r="AN23" s="36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65"/>
      <c r="AN24" s="36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65"/>
      <c r="AN25" s="36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65"/>
      <c r="AN26" s="36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65"/>
      <c r="AN27" s="36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65"/>
      <c r="AN28" s="36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65"/>
      <c r="AN29" s="36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65"/>
      <c r="AN30" s="365"/>
    </row>
    <row r="31" spans="1:40" ht="18" customHeight="1">
      <c r="A31" s="362" t="s">
        <v>94</v>
      </c>
      <c r="B31" s="363"/>
      <c r="C31" s="363"/>
      <c r="D31" s="363"/>
      <c r="E31" s="36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61"/>
      <c r="AN31" s="361"/>
    </row>
    <row r="32" spans="1:40" ht="18" customHeight="1">
      <c r="A32" s="363" t="s">
        <v>96</v>
      </c>
      <c r="B32" s="363"/>
      <c r="C32" s="363"/>
      <c r="D32" s="363"/>
      <c r="E32" s="36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61"/>
      <c r="AN32" s="361"/>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203</v>
      </c>
      <c r="B35" s="67"/>
      <c r="C35" s="67"/>
      <c r="D35" s="67"/>
      <c r="E35" s="67"/>
      <c r="F35" s="67"/>
      <c r="G35" s="60"/>
      <c r="H35" s="60"/>
      <c r="I35" s="60"/>
      <c r="J35" s="60"/>
      <c r="K35" s="60"/>
      <c r="L35" s="60"/>
      <c r="M35" s="60"/>
      <c r="N35" s="60"/>
      <c r="O35" s="60"/>
      <c r="AM35" s="67"/>
      <c r="AN35" s="62"/>
    </row>
    <row r="36" spans="1:43" ht="24.95" customHeight="1">
      <c r="A36" s="353"/>
      <c r="B36" s="353"/>
      <c r="C36" s="353"/>
      <c r="D36" s="98">
        <v>4</v>
      </c>
      <c r="E36" s="98">
        <v>5</v>
      </c>
      <c r="F36" s="424">
        <v>6</v>
      </c>
      <c r="G36" s="424"/>
      <c r="H36" s="424"/>
      <c r="I36" s="424">
        <v>7</v>
      </c>
      <c r="J36" s="424"/>
      <c r="K36" s="424"/>
      <c r="L36" s="424">
        <v>8</v>
      </c>
      <c r="M36" s="424"/>
      <c r="N36" s="424"/>
      <c r="O36" s="424">
        <v>9</v>
      </c>
      <c r="P36" s="424"/>
      <c r="Q36" s="424"/>
      <c r="R36" s="424">
        <v>10</v>
      </c>
      <c r="S36" s="424"/>
      <c r="T36" s="424"/>
      <c r="U36" s="424">
        <v>11</v>
      </c>
      <c r="V36" s="424"/>
      <c r="W36" s="424"/>
      <c r="X36" s="424">
        <v>12</v>
      </c>
      <c r="Y36" s="424"/>
      <c r="Z36" s="424"/>
      <c r="AA36" s="424">
        <v>1</v>
      </c>
      <c r="AB36" s="424"/>
      <c r="AC36" s="424"/>
      <c r="AD36" s="424">
        <v>2</v>
      </c>
      <c r="AE36" s="424"/>
      <c r="AF36" s="424"/>
      <c r="AG36" s="424">
        <v>3</v>
      </c>
      <c r="AH36" s="424"/>
      <c r="AI36" s="424"/>
      <c r="AJ36" s="353" t="s">
        <v>154</v>
      </c>
      <c r="AK36" s="353"/>
      <c r="AL36" s="82" t="s">
        <v>207</v>
      </c>
      <c r="AM36"/>
      <c r="AN36"/>
      <c r="AO36"/>
      <c r="AP36"/>
      <c r="AQ36"/>
    </row>
    <row r="37" spans="1:43" ht="18" customHeight="1">
      <c r="A37" s="422" t="s">
        <v>212</v>
      </c>
      <c r="B37" s="422"/>
      <c r="C37" s="422"/>
      <c r="D37" s="72">
        <f>SUM(D40:D43)</f>
        <v>1740</v>
      </c>
      <c r="E37" s="72">
        <f>SUM(E40:E43)</f>
        <v>1631</v>
      </c>
      <c r="F37" s="418">
        <f>SUM(F40:H43)</f>
        <v>1740</v>
      </c>
      <c r="G37" s="418"/>
      <c r="H37" s="418"/>
      <c r="I37" s="418">
        <f>SUM(I40:K43)</f>
        <v>1827</v>
      </c>
      <c r="J37" s="418"/>
      <c r="K37" s="418"/>
      <c r="L37" s="418">
        <f>SUM(L40:N43)</f>
        <v>1827</v>
      </c>
      <c r="M37" s="418"/>
      <c r="N37" s="418"/>
      <c r="O37" s="418">
        <f>SUM(O40:Q43)</f>
        <v>1653</v>
      </c>
      <c r="P37" s="418"/>
      <c r="Q37" s="418"/>
      <c r="R37" s="418">
        <f>SUM(R40:T43)</f>
        <v>1740</v>
      </c>
      <c r="S37" s="418"/>
      <c r="T37" s="418"/>
      <c r="U37" s="418">
        <f>SUM(U40:W43)</f>
        <v>1740</v>
      </c>
      <c r="V37" s="418"/>
      <c r="W37" s="418"/>
      <c r="X37" s="418">
        <f>SUM(X40:Z43)</f>
        <v>1653</v>
      </c>
      <c r="Y37" s="418"/>
      <c r="Z37" s="418"/>
      <c r="AA37" s="418">
        <f>SUM(AA40:AC43)</f>
        <v>1653</v>
      </c>
      <c r="AB37" s="418"/>
      <c r="AC37" s="418"/>
      <c r="AD37" s="418">
        <f>SUM(AD40:AF43)</f>
        <v>1653</v>
      </c>
      <c r="AE37" s="418"/>
      <c r="AF37" s="418"/>
      <c r="AG37" s="418">
        <f>SUM(AG40:AI43)</f>
        <v>1740</v>
      </c>
      <c r="AH37" s="418"/>
      <c r="AI37" s="418"/>
      <c r="AJ37" s="366">
        <f t="shared" ref="AJ37:AJ43" si="3">SUM(D37:AI37)</f>
        <v>20597</v>
      </c>
      <c r="AK37" s="366"/>
      <c r="AL37" s="108">
        <f>ROUNDUP(AJ37/AJ44,1)</f>
        <v>87</v>
      </c>
      <c r="AM37"/>
      <c r="AN37"/>
      <c r="AO37"/>
      <c r="AP37"/>
      <c r="AQ37"/>
    </row>
    <row r="38" spans="1:43" ht="18" customHeight="1">
      <c r="A38" s="120" t="s">
        <v>286</v>
      </c>
      <c r="B38" s="121"/>
      <c r="C38" s="122"/>
      <c r="D38" s="69">
        <v>50</v>
      </c>
      <c r="E38" s="69">
        <v>45</v>
      </c>
      <c r="F38" s="423">
        <v>50</v>
      </c>
      <c r="G38" s="423"/>
      <c r="H38" s="423"/>
      <c r="I38" s="423">
        <v>50</v>
      </c>
      <c r="J38" s="423"/>
      <c r="K38" s="423"/>
      <c r="L38" s="423">
        <v>50</v>
      </c>
      <c r="M38" s="423"/>
      <c r="N38" s="423"/>
      <c r="O38" s="423">
        <v>45</v>
      </c>
      <c r="P38" s="423"/>
      <c r="Q38" s="423"/>
      <c r="R38" s="423">
        <v>50</v>
      </c>
      <c r="S38" s="423"/>
      <c r="T38" s="423"/>
      <c r="U38" s="423">
        <v>50</v>
      </c>
      <c r="V38" s="423"/>
      <c r="W38" s="423"/>
      <c r="X38" s="423">
        <v>45</v>
      </c>
      <c r="Y38" s="423"/>
      <c r="Z38" s="423"/>
      <c r="AA38" s="423">
        <v>45</v>
      </c>
      <c r="AB38" s="423"/>
      <c r="AC38" s="423"/>
      <c r="AD38" s="423">
        <v>45</v>
      </c>
      <c r="AE38" s="423"/>
      <c r="AF38" s="423"/>
      <c r="AG38" s="423">
        <v>50</v>
      </c>
      <c r="AH38" s="423"/>
      <c r="AI38" s="423"/>
      <c r="AJ38" s="366">
        <f t="shared" si="3"/>
        <v>575</v>
      </c>
      <c r="AK38" s="366"/>
      <c r="AL38" s="108">
        <f t="shared" ref="AL38:AL43" si="4">ROUNDUP(AJ38/$AJ$44,1)</f>
        <v>2.5</v>
      </c>
      <c r="AM38"/>
      <c r="AN38"/>
      <c r="AO38"/>
      <c r="AP38"/>
      <c r="AQ38"/>
    </row>
    <row r="39" spans="1:43" ht="18" customHeight="1">
      <c r="A39" s="120" t="s">
        <v>213</v>
      </c>
      <c r="B39" s="121"/>
      <c r="C39" s="122"/>
      <c r="D39" s="69">
        <v>50</v>
      </c>
      <c r="E39" s="69">
        <v>50</v>
      </c>
      <c r="F39" s="423">
        <v>50</v>
      </c>
      <c r="G39" s="423"/>
      <c r="H39" s="423"/>
      <c r="I39" s="423">
        <v>55</v>
      </c>
      <c r="J39" s="423"/>
      <c r="K39" s="423"/>
      <c r="L39" s="423">
        <v>55</v>
      </c>
      <c r="M39" s="423"/>
      <c r="N39" s="423"/>
      <c r="O39" s="423">
        <v>50</v>
      </c>
      <c r="P39" s="423"/>
      <c r="Q39" s="423"/>
      <c r="R39" s="423">
        <v>50</v>
      </c>
      <c r="S39" s="423"/>
      <c r="T39" s="423"/>
      <c r="U39" s="423">
        <v>50</v>
      </c>
      <c r="V39" s="423"/>
      <c r="W39" s="423"/>
      <c r="X39" s="423">
        <v>50</v>
      </c>
      <c r="Y39" s="423"/>
      <c r="Z39" s="423"/>
      <c r="AA39" s="423">
        <v>50</v>
      </c>
      <c r="AB39" s="423"/>
      <c r="AC39" s="423"/>
      <c r="AD39" s="423">
        <v>50</v>
      </c>
      <c r="AE39" s="423"/>
      <c r="AF39" s="423"/>
      <c r="AG39" s="423">
        <v>50</v>
      </c>
      <c r="AH39" s="423"/>
      <c r="AI39" s="423"/>
      <c r="AJ39" s="366">
        <f t="shared" si="3"/>
        <v>610</v>
      </c>
      <c r="AK39" s="366"/>
      <c r="AL39" s="108">
        <f t="shared" si="4"/>
        <v>2.6</v>
      </c>
      <c r="AM39"/>
      <c r="AN39"/>
      <c r="AO39"/>
      <c r="AP39"/>
      <c r="AQ39"/>
    </row>
    <row r="40" spans="1:43" ht="18" customHeight="1">
      <c r="A40" s="120" t="s">
        <v>214</v>
      </c>
      <c r="B40" s="121"/>
      <c r="C40" s="122"/>
      <c r="D40" s="69">
        <v>100</v>
      </c>
      <c r="E40" s="69">
        <v>95</v>
      </c>
      <c r="F40" s="423">
        <v>100</v>
      </c>
      <c r="G40" s="423"/>
      <c r="H40" s="423"/>
      <c r="I40" s="423">
        <v>105</v>
      </c>
      <c r="J40" s="423"/>
      <c r="K40" s="423"/>
      <c r="L40" s="423">
        <v>105</v>
      </c>
      <c r="M40" s="423"/>
      <c r="N40" s="423"/>
      <c r="O40" s="423">
        <v>95</v>
      </c>
      <c r="P40" s="423"/>
      <c r="Q40" s="423"/>
      <c r="R40" s="423">
        <v>100</v>
      </c>
      <c r="S40" s="423"/>
      <c r="T40" s="423"/>
      <c r="U40" s="423">
        <v>100</v>
      </c>
      <c r="V40" s="423"/>
      <c r="W40" s="423"/>
      <c r="X40" s="423">
        <v>95</v>
      </c>
      <c r="Y40" s="423"/>
      <c r="Z40" s="423"/>
      <c r="AA40" s="423">
        <v>95</v>
      </c>
      <c r="AB40" s="423"/>
      <c r="AC40" s="423"/>
      <c r="AD40" s="423">
        <v>95</v>
      </c>
      <c r="AE40" s="423"/>
      <c r="AF40" s="423"/>
      <c r="AG40" s="423">
        <v>100</v>
      </c>
      <c r="AH40" s="423"/>
      <c r="AI40" s="423"/>
      <c r="AJ40" s="366">
        <f t="shared" si="3"/>
        <v>1185</v>
      </c>
      <c r="AK40" s="366"/>
      <c r="AL40" s="108">
        <f t="shared" si="4"/>
        <v>5</v>
      </c>
      <c r="AM40"/>
      <c r="AN40"/>
      <c r="AO40"/>
      <c r="AP40"/>
      <c r="AQ40"/>
    </row>
    <row r="41" spans="1:43" ht="18" customHeight="1">
      <c r="A41" s="120" t="s">
        <v>215</v>
      </c>
      <c r="B41" s="121"/>
      <c r="C41" s="122"/>
      <c r="D41" s="69">
        <v>100</v>
      </c>
      <c r="E41" s="69">
        <v>95</v>
      </c>
      <c r="F41" s="423">
        <v>100</v>
      </c>
      <c r="G41" s="423"/>
      <c r="H41" s="423"/>
      <c r="I41" s="423">
        <v>105</v>
      </c>
      <c r="J41" s="423"/>
      <c r="K41" s="423"/>
      <c r="L41" s="423">
        <v>105</v>
      </c>
      <c r="M41" s="423"/>
      <c r="N41" s="423"/>
      <c r="O41" s="423">
        <v>95</v>
      </c>
      <c r="P41" s="423"/>
      <c r="Q41" s="423"/>
      <c r="R41" s="423">
        <v>100</v>
      </c>
      <c r="S41" s="423"/>
      <c r="T41" s="423"/>
      <c r="U41" s="423">
        <v>100</v>
      </c>
      <c r="V41" s="423"/>
      <c r="W41" s="423"/>
      <c r="X41" s="423">
        <v>95</v>
      </c>
      <c r="Y41" s="423"/>
      <c r="Z41" s="423"/>
      <c r="AA41" s="423">
        <v>95</v>
      </c>
      <c r="AB41" s="423"/>
      <c r="AC41" s="423"/>
      <c r="AD41" s="423">
        <v>95</v>
      </c>
      <c r="AE41" s="423"/>
      <c r="AF41" s="423"/>
      <c r="AG41" s="423">
        <v>100</v>
      </c>
      <c r="AH41" s="423"/>
      <c r="AI41" s="423"/>
      <c r="AJ41" s="366">
        <f t="shared" si="3"/>
        <v>1185</v>
      </c>
      <c r="AK41" s="366"/>
      <c r="AL41" s="108">
        <f t="shared" si="4"/>
        <v>5</v>
      </c>
      <c r="AM41"/>
      <c r="AN41"/>
      <c r="AO41"/>
      <c r="AP41"/>
      <c r="AQ41"/>
    </row>
    <row r="42" spans="1:43" ht="18" customHeight="1">
      <c r="A42" s="120" t="s">
        <v>216</v>
      </c>
      <c r="B42" s="121"/>
      <c r="C42" s="122"/>
      <c r="D42" s="69">
        <v>140</v>
      </c>
      <c r="E42" s="69">
        <v>131</v>
      </c>
      <c r="F42" s="423">
        <v>140</v>
      </c>
      <c r="G42" s="423"/>
      <c r="H42" s="423"/>
      <c r="I42" s="423">
        <v>147</v>
      </c>
      <c r="J42" s="423"/>
      <c r="K42" s="423"/>
      <c r="L42" s="423">
        <v>147</v>
      </c>
      <c r="M42" s="423"/>
      <c r="N42" s="423"/>
      <c r="O42" s="423">
        <v>133</v>
      </c>
      <c r="P42" s="423"/>
      <c r="Q42" s="423"/>
      <c r="R42" s="423">
        <v>140</v>
      </c>
      <c r="S42" s="423"/>
      <c r="T42" s="423"/>
      <c r="U42" s="423">
        <v>140</v>
      </c>
      <c r="V42" s="423"/>
      <c r="W42" s="423"/>
      <c r="X42" s="423">
        <v>133</v>
      </c>
      <c r="Y42" s="423"/>
      <c r="Z42" s="423"/>
      <c r="AA42" s="423">
        <v>133</v>
      </c>
      <c r="AB42" s="423"/>
      <c r="AC42" s="423"/>
      <c r="AD42" s="423">
        <v>133</v>
      </c>
      <c r="AE42" s="423"/>
      <c r="AF42" s="423"/>
      <c r="AG42" s="423">
        <v>140</v>
      </c>
      <c r="AH42" s="423"/>
      <c r="AI42" s="423"/>
      <c r="AJ42" s="366">
        <f t="shared" si="3"/>
        <v>1657</v>
      </c>
      <c r="AK42" s="366"/>
      <c r="AL42" s="108">
        <f t="shared" si="4"/>
        <v>7</v>
      </c>
      <c r="AM42"/>
      <c r="AN42"/>
      <c r="AO42"/>
      <c r="AP42"/>
      <c r="AQ42"/>
    </row>
    <row r="43" spans="1:43" ht="18" customHeight="1">
      <c r="A43" s="373" t="s">
        <v>217</v>
      </c>
      <c r="B43" s="374"/>
      <c r="C43" s="375"/>
      <c r="D43" s="69">
        <v>1400</v>
      </c>
      <c r="E43" s="69">
        <v>1310</v>
      </c>
      <c r="F43" s="423">
        <v>1400</v>
      </c>
      <c r="G43" s="423"/>
      <c r="H43" s="423"/>
      <c r="I43" s="423">
        <v>1470</v>
      </c>
      <c r="J43" s="423"/>
      <c r="K43" s="423"/>
      <c r="L43" s="423">
        <v>1470</v>
      </c>
      <c r="M43" s="423"/>
      <c r="N43" s="423"/>
      <c r="O43" s="423">
        <v>1330</v>
      </c>
      <c r="P43" s="423"/>
      <c r="Q43" s="423"/>
      <c r="R43" s="423">
        <v>1400</v>
      </c>
      <c r="S43" s="423"/>
      <c r="T43" s="423"/>
      <c r="U43" s="423">
        <v>1400</v>
      </c>
      <c r="V43" s="423"/>
      <c r="W43" s="423"/>
      <c r="X43" s="423">
        <v>1330</v>
      </c>
      <c r="Y43" s="423"/>
      <c r="Z43" s="423"/>
      <c r="AA43" s="423">
        <v>1330</v>
      </c>
      <c r="AB43" s="423"/>
      <c r="AC43" s="423"/>
      <c r="AD43" s="423">
        <v>1330</v>
      </c>
      <c r="AE43" s="423"/>
      <c r="AF43" s="423"/>
      <c r="AG43" s="423">
        <v>1400</v>
      </c>
      <c r="AH43" s="423"/>
      <c r="AI43" s="423"/>
      <c r="AJ43" s="366">
        <f t="shared" si="3"/>
        <v>16570</v>
      </c>
      <c r="AK43" s="366"/>
      <c r="AL43" s="108">
        <f t="shared" si="4"/>
        <v>70</v>
      </c>
      <c r="AM43"/>
      <c r="AN43"/>
      <c r="AO43"/>
      <c r="AP43"/>
      <c r="AQ43"/>
    </row>
    <row r="44" spans="1:43" ht="18" customHeight="1">
      <c r="A44" s="422" t="s">
        <v>204</v>
      </c>
      <c r="B44" s="422"/>
      <c r="C44" s="422"/>
      <c r="D44" s="69">
        <v>20</v>
      </c>
      <c r="E44" s="69">
        <v>19</v>
      </c>
      <c r="F44" s="423">
        <v>20</v>
      </c>
      <c r="G44" s="423"/>
      <c r="H44" s="423"/>
      <c r="I44" s="423">
        <v>21</v>
      </c>
      <c r="J44" s="423"/>
      <c r="K44" s="423"/>
      <c r="L44" s="423">
        <v>21</v>
      </c>
      <c r="M44" s="423"/>
      <c r="N44" s="423"/>
      <c r="O44" s="423">
        <v>19</v>
      </c>
      <c r="P44" s="423"/>
      <c r="Q44" s="423"/>
      <c r="R44" s="423">
        <v>20</v>
      </c>
      <c r="S44" s="423"/>
      <c r="T44" s="423"/>
      <c r="U44" s="423">
        <v>20</v>
      </c>
      <c r="V44" s="423"/>
      <c r="W44" s="423"/>
      <c r="X44" s="423">
        <v>19</v>
      </c>
      <c r="Y44" s="423"/>
      <c r="Z44" s="423"/>
      <c r="AA44" s="423">
        <v>19</v>
      </c>
      <c r="AB44" s="423"/>
      <c r="AC44" s="423"/>
      <c r="AD44" s="423">
        <v>19</v>
      </c>
      <c r="AE44" s="423"/>
      <c r="AF44" s="423"/>
      <c r="AG44" s="423">
        <v>20</v>
      </c>
      <c r="AH44" s="423"/>
      <c r="AI44" s="423"/>
      <c r="AJ44" s="366">
        <f>+SUM(D44:AI44)</f>
        <v>237</v>
      </c>
      <c r="AK44" s="366"/>
      <c r="AL44" s="107"/>
      <c r="AM44"/>
      <c r="AN44"/>
      <c r="AO44"/>
      <c r="AP44"/>
      <c r="AQ44"/>
    </row>
    <row r="45" spans="1:43" ht="5.0999999999999996"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c r="A46" s="68" t="s">
        <v>205</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c r="A47" s="353" t="s">
        <v>197</v>
      </c>
      <c r="B47" s="353"/>
      <c r="C47" s="353" t="s">
        <v>115</v>
      </c>
      <c r="D47" s="353"/>
      <c r="E47" s="352" t="s">
        <v>127</v>
      </c>
      <c r="F47" s="352"/>
      <c r="G47" s="352"/>
      <c r="H47" s="352"/>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c r="A48" s="352" t="s">
        <v>208</v>
      </c>
      <c r="B48" s="352"/>
      <c r="C48" s="418">
        <f>ROUNDDOWN(IF(AL37&lt;=30,1,1+ROUNDUP((AL37-30)/30,0)),1)</f>
        <v>3</v>
      </c>
      <c r="D48" s="418"/>
      <c r="E48" s="418">
        <f>ROUNDDOWN(AL37/6,1)</f>
        <v>14.5</v>
      </c>
      <c r="F48" s="418"/>
      <c r="G48" s="418"/>
      <c r="H48" s="418"/>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c r="A50" s="68" t="s">
        <v>341</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c r="A51" s="62"/>
      <c r="B51" s="67"/>
      <c r="C51" s="399" t="str">
        <f>IF(VLOOKUP($AK$1,選択肢!$A$1:$J$32,C56,FALSE)=0,"-",VLOOKUP($AK$1,選択肢!$A$1:$J$32,C56,FALSE))</f>
        <v>管理者</v>
      </c>
      <c r="D51" s="400"/>
      <c r="E51" s="406" t="str">
        <f>IF(VLOOKUP($AK$1,選択肢!$A$1:$J$32,E56,FALSE)=0,"-",VLOOKUP($AK$1,選択肢!$A$1:$J$32,E56,FALSE))</f>
        <v>サービス管理責任者</v>
      </c>
      <c r="F51" s="406"/>
      <c r="G51" s="406"/>
      <c r="H51" s="406"/>
      <c r="I51" s="399" t="str">
        <f>IF(VLOOKUP($AK$1,選択肢!$A$1:$J$32,I56,FALSE)=0,"-",VLOOKUP($AK$1,選択肢!$A$1:$J$32,I56,FALSE))</f>
        <v>世話人</v>
      </c>
      <c r="J51" s="400"/>
      <c r="K51" s="400"/>
      <c r="L51" s="400"/>
      <c r="M51" s="400"/>
      <c r="N51" s="407"/>
      <c r="O51" s="399" t="str">
        <f>IF(VLOOKUP($AK$1,選択肢!$A$1:$J$32,O56,FALSE)=0,"-",VLOOKUP($AK$1,選択肢!$A$1:$J$32,O56,FALSE))</f>
        <v>-</v>
      </c>
      <c r="P51" s="400"/>
      <c r="Q51" s="400"/>
      <c r="R51" s="400"/>
      <c r="S51" s="400"/>
      <c r="T51" s="407"/>
      <c r="U51" s="399" t="str">
        <f>IF(VLOOKUP($AK$1,選択肢!$A$1:$J$32,U56,FALSE)=0,"-",VLOOKUP($AK$1,選択肢!$A$1:$J$32,U56,FALSE))</f>
        <v>-</v>
      </c>
      <c r="V51" s="400"/>
      <c r="W51" s="400"/>
      <c r="X51" s="400"/>
      <c r="Y51" s="400"/>
      <c r="Z51" s="407"/>
      <c r="AA51" s="399" t="str">
        <f>IF(VLOOKUP($AK$1,選択肢!$A$1:$J$32,AA56,FALSE)=0,"-",VLOOKUP($AK$1,選択肢!$A$1:$J$32,AA56,FALSE))</f>
        <v>-</v>
      </c>
      <c r="AB51" s="400"/>
      <c r="AC51" s="400"/>
      <c r="AD51" s="400"/>
      <c r="AE51" s="400"/>
      <c r="AF51" s="407"/>
      <c r="AG51" s="406" t="str">
        <f>IF(VLOOKUP($AK$1,選択肢!$A$1:$J$32,AG56,FALSE)=0,"-",VLOOKUP($AK$1,選択肢!$A$1:$J$32,AG56,FALSE))</f>
        <v>-</v>
      </c>
      <c r="AH51" s="406"/>
      <c r="AI51" s="406"/>
      <c r="AJ51" s="406"/>
      <c r="AK51" s="406"/>
      <c r="AL51" s="406" t="str">
        <f>IF(VLOOKUP($AK$1,選択肢!$A$1:$J$32,AL56,FALSE)=0,"-",VLOOKUP($AK$1,選択肢!$A$1:$J$32,AL56,FALSE))</f>
        <v>-</v>
      </c>
      <c r="AM51" s="406"/>
      <c r="AN51" s="62"/>
    </row>
    <row r="52" spans="1:40" ht="18" customHeight="1">
      <c r="A52" s="62"/>
      <c r="B52" s="67"/>
      <c r="C52" s="102" t="s">
        <v>56</v>
      </c>
      <c r="D52" s="102" t="s">
        <v>57</v>
      </c>
      <c r="E52" s="101" t="s">
        <v>56</v>
      </c>
      <c r="F52" s="405" t="s">
        <v>57</v>
      </c>
      <c r="G52" s="405"/>
      <c r="H52" s="405"/>
      <c r="I52" s="402" t="s">
        <v>56</v>
      </c>
      <c r="J52" s="403"/>
      <c r="K52" s="404"/>
      <c r="L52" s="402" t="s">
        <v>57</v>
      </c>
      <c r="M52" s="403"/>
      <c r="N52" s="404"/>
      <c r="O52" s="402" t="s">
        <v>56</v>
      </c>
      <c r="P52" s="403"/>
      <c r="Q52" s="404"/>
      <c r="R52" s="402" t="s">
        <v>57</v>
      </c>
      <c r="S52" s="403"/>
      <c r="T52" s="404"/>
      <c r="U52" s="402" t="s">
        <v>56</v>
      </c>
      <c r="V52" s="403"/>
      <c r="W52" s="404"/>
      <c r="X52" s="402" t="s">
        <v>57</v>
      </c>
      <c r="Y52" s="403"/>
      <c r="Z52" s="404"/>
      <c r="AA52" s="402" t="s">
        <v>56</v>
      </c>
      <c r="AB52" s="403"/>
      <c r="AC52" s="404"/>
      <c r="AD52" s="402" t="s">
        <v>57</v>
      </c>
      <c r="AE52" s="403"/>
      <c r="AF52" s="404"/>
      <c r="AG52" s="402" t="s">
        <v>56</v>
      </c>
      <c r="AH52" s="403"/>
      <c r="AI52" s="404"/>
      <c r="AJ52" s="402" t="s">
        <v>57</v>
      </c>
      <c r="AK52" s="404"/>
      <c r="AL52" s="101" t="s">
        <v>19</v>
      </c>
      <c r="AM52" s="101" t="s">
        <v>18</v>
      </c>
      <c r="AN52" s="62"/>
    </row>
    <row r="53" spans="1:40" ht="18" customHeight="1">
      <c r="A53" s="62"/>
      <c r="B53" s="75" t="s">
        <v>108</v>
      </c>
      <c r="C53" s="101">
        <f>COUNTIFS($B$11:$B$30,C$51,$C$11:$C$30,"A",$E$11:$E$30,"*")</f>
        <v>1</v>
      </c>
      <c r="D53" s="101">
        <f>COUNTIFS($B$11:$B$30,C$51,$C$11:$C$30,"B",$E$11:$E$30,"*")</f>
        <v>0</v>
      </c>
      <c r="E53" s="101">
        <f>COUNTIFS($B$11:$B$30,E$51,$C$11:$C$30,"A",$E$11:$E$30,"*")</f>
        <v>0</v>
      </c>
      <c r="F53" s="402">
        <f>COUNTIFS($B$11:$B$30,E$51,$C$11:$C$30,"B",$E$11:$E$30,"*")</f>
        <v>1</v>
      </c>
      <c r="G53" s="403"/>
      <c r="H53" s="404"/>
      <c r="I53" s="402">
        <f>COUNTIFS($B$11:$B$30,I$51,$C$11:$C$30,"A",$E$11:$E$30,"*")</f>
        <v>0</v>
      </c>
      <c r="J53" s="403"/>
      <c r="K53" s="404"/>
      <c r="L53" s="402">
        <f>COUNTIFS($B$11:$B$30,I$51,$C$11:$C$30,"B",$E$11:$E$30,"*")</f>
        <v>0</v>
      </c>
      <c r="M53" s="403"/>
      <c r="N53" s="404"/>
      <c r="O53" s="402">
        <f>COUNTIFS($B$11:$B$30,O$51,$C$11:$C$30,"A",$E$11:$E$30,"*")</f>
        <v>0</v>
      </c>
      <c r="P53" s="403"/>
      <c r="Q53" s="404"/>
      <c r="R53" s="402">
        <f>COUNTIFS($B$11:$B$30,O$51,$C$11:$C$30,"B",$E$11:$E$30,"*")</f>
        <v>0</v>
      </c>
      <c r="S53" s="403"/>
      <c r="T53" s="404"/>
      <c r="U53" s="402">
        <f>COUNTIFS($B$11:$B$30,U$51,$C$11:$C$30,"A",$E$11:$E$30,"*")</f>
        <v>0</v>
      </c>
      <c r="V53" s="403"/>
      <c r="W53" s="404"/>
      <c r="X53" s="402">
        <f>COUNTIFS($B$11:$B$30,U$51,$C$11:$C$30,"B",$E$11:$E$30,"*")</f>
        <v>0</v>
      </c>
      <c r="Y53" s="403"/>
      <c r="Z53" s="404"/>
      <c r="AA53" s="402">
        <f>COUNTIFS($B$11:$B$30,AA$51,$C$11:$C$30,"A",$E$11:$E$30,"*")</f>
        <v>0</v>
      </c>
      <c r="AB53" s="403"/>
      <c r="AC53" s="404"/>
      <c r="AD53" s="402">
        <f>COUNTIFS($B$11:$B$30,AA$51,$C$11:$C$30,"B",$E$11:$E$30,"*")</f>
        <v>0</v>
      </c>
      <c r="AE53" s="403"/>
      <c r="AF53" s="404"/>
      <c r="AG53" s="402">
        <f>COUNTIFS($B$11:$B$30,AG$51,$C$11:$C$30,"A",$E$11:$E$30,"*")</f>
        <v>0</v>
      </c>
      <c r="AH53" s="403"/>
      <c r="AI53" s="404"/>
      <c r="AJ53" s="402">
        <f>COUNTIFS($B$11:$B$30,AG$51,$C$11:$C$30,"B",$E$11:$E$30,"*")</f>
        <v>0</v>
      </c>
      <c r="AK53" s="404"/>
      <c r="AL53" s="101">
        <f>COUNTIFS($B$11:$B$30,AL$51,$C$11:$C$30,"A",$E$11:$E$30,"*")</f>
        <v>0</v>
      </c>
      <c r="AM53" s="101">
        <f>COUNTIFS($B$11:$B$30,AL$51,$C$11:$C$30,"B",$E$11:$E$30,"*")</f>
        <v>0</v>
      </c>
      <c r="AN53" s="62"/>
    </row>
    <row r="54" spans="1:40" ht="18" customHeight="1">
      <c r="A54" s="62"/>
      <c r="B54" s="82" t="s">
        <v>109</v>
      </c>
      <c r="C54" s="113"/>
      <c r="D54" s="113"/>
      <c r="E54" s="101">
        <f>COUNTIFS($B$11:$B$30,E$51,$C$11:$C$30,"C",$E$11:$E$30,"*")</f>
        <v>0</v>
      </c>
      <c r="F54" s="402">
        <f>COUNTIFS($B$11:$B$30,E$51,$C$11:$C$30,"D",$E$11:$E$30,"*")</f>
        <v>0</v>
      </c>
      <c r="G54" s="403"/>
      <c r="H54" s="404"/>
      <c r="I54" s="402">
        <f>COUNTIFS($B$11:$B$30,I$51,$C$11:$C$30,"C",$E$11:$E$30,"*")</f>
        <v>1</v>
      </c>
      <c r="J54" s="403"/>
      <c r="K54" s="404"/>
      <c r="L54" s="402">
        <f>COUNTIFS($B$11:$B$30,I$51,$C$11:$C$30,"D",$E$11:$E$30,"*")</f>
        <v>1</v>
      </c>
      <c r="M54" s="403"/>
      <c r="N54" s="404"/>
      <c r="O54" s="402">
        <f>COUNTIFS($B$11:$B$30,O$51,$C$11:$C$30,"C",$E$11:$E$30,"*")</f>
        <v>0</v>
      </c>
      <c r="P54" s="403"/>
      <c r="Q54" s="404"/>
      <c r="R54" s="402">
        <f>COUNTIFS($B$11:$B$30,O$51,$C$11:$C$30,"D",$E$11:$E$30,"*")</f>
        <v>0</v>
      </c>
      <c r="S54" s="403"/>
      <c r="T54" s="404"/>
      <c r="U54" s="402">
        <f>COUNTIFS($B$11:$B$30,U$51,$C$11:$C$30,"C",$E$11:$E$30,"*")</f>
        <v>0</v>
      </c>
      <c r="V54" s="403"/>
      <c r="W54" s="404"/>
      <c r="X54" s="402">
        <f>COUNTIFS($B$11:$B$30,U$51,$C$11:$C$30,"D",$E$11:$E$30,"*")</f>
        <v>0</v>
      </c>
      <c r="Y54" s="403"/>
      <c r="Z54" s="404"/>
      <c r="AA54" s="402">
        <f>COUNTIFS($B$11:$B$30,AA$51,$C$11:$C$30,"C",$E$11:$E$30,"*")</f>
        <v>0</v>
      </c>
      <c r="AB54" s="403"/>
      <c r="AC54" s="404"/>
      <c r="AD54" s="402">
        <f>COUNTIFS($B$11:$B$30,AA$51,$C$11:$C$30,"D",$E$11:$E$30,"*")</f>
        <v>0</v>
      </c>
      <c r="AE54" s="403"/>
      <c r="AF54" s="404"/>
      <c r="AG54" s="402">
        <f>COUNTIFS($B$11:$B$30,AG$51,$C$11:$C$30,"C",$E$11:$E$30,"*")</f>
        <v>0</v>
      </c>
      <c r="AH54" s="403"/>
      <c r="AI54" s="404"/>
      <c r="AJ54" s="402">
        <f>COUNTIFS($B$11:$B$30,AG$51,$C$11:$C$30,"D",$E$11:$E$30,"*")</f>
        <v>0</v>
      </c>
      <c r="AK54" s="404"/>
      <c r="AL54" s="101">
        <f>COUNTIFS($B$11:$B$30,AL$51,$C$11:$C$30,"C",$E$11:$E$30,"*")</f>
        <v>0</v>
      </c>
      <c r="AM54" s="101">
        <f>COUNTIFS($B$11:$B$30,AL$51,$C$11:$C$30,"D",$E$11:$E$30,"*")</f>
        <v>0</v>
      </c>
      <c r="AN54" s="62"/>
    </row>
    <row r="55" spans="1:40" ht="24.95" customHeight="1">
      <c r="A55" s="62"/>
      <c r="B55" s="82" t="s">
        <v>196</v>
      </c>
      <c r="C55" s="443"/>
      <c r="D55" s="444"/>
      <c r="E55" s="399" t="str">
        <f>IF($AK$3="４週",SUMIFS($AK$11:$AK$30,$B$11:$B$30,E51)/4/$AH$5,IF($AK$3="歴月",SUMIFS($AK$11:$AK$30,$B$11:$B$30,E51)/$AL$5,"記載する期間を選択してください"))</f>
        <v>記載する期間を選択してください</v>
      </c>
      <c r="F55" s="400"/>
      <c r="G55" s="400"/>
      <c r="H55" s="407"/>
      <c r="I55" s="399" t="str">
        <f>IF($AK$3="４週",SUMIFS($AK$11:$AK$30,$B$11:$B$30,I51)/4/$AH$5,IF($AK$3="歴月",SUMIFS($AK$11:$AK$30,$B$11:$B$30,I51)/$AL$5,"記載する期間を選択してください"))</f>
        <v>記載する期間を選択してください</v>
      </c>
      <c r="J55" s="400"/>
      <c r="K55" s="400"/>
      <c r="L55" s="400"/>
      <c r="M55" s="400"/>
      <c r="N55" s="407"/>
      <c r="O55" s="399" t="str">
        <f>IF($AK$3="４週",SUMIFS($AK$11:$AK$30,$B$11:$B$30,O51)/4/$AH$5,IF($AK$3="歴月",SUMIFS($AK$11:$AK$30,$B$11:$B$30,O51)/$AL$5,"記載する期間を選択してください"))</f>
        <v>記載する期間を選択してください</v>
      </c>
      <c r="P55" s="400"/>
      <c r="Q55" s="400"/>
      <c r="R55" s="400"/>
      <c r="S55" s="400"/>
      <c r="T55" s="407"/>
      <c r="U55" s="399" t="str">
        <f>IF($AK$3="４週",SUMIFS($AK$11:$AK$30,$B$11:$B$30,U51)/4/$AH$5,IF($AK$3="歴月",SUMIFS($AK$11:$AK$30,$B$11:$B$30,U51)/$AL$5,"記載する期間を選択してください"))</f>
        <v>記載する期間を選択してください</v>
      </c>
      <c r="V55" s="400"/>
      <c r="W55" s="400"/>
      <c r="X55" s="400"/>
      <c r="Y55" s="400"/>
      <c r="Z55" s="407"/>
      <c r="AA55" s="399" t="str">
        <f>IF($AK$3="４週",SUMIFS($AK$11:$AK$30,$B$11:$B$30,AA51)/4/$AH$5,IF($AK$3="歴月",SUMIFS($AK$11:$AK$30,$B$11:$B$30,AA51)/$AL$5,"記載する期間を選択してください"))</f>
        <v>記載する期間を選択してください</v>
      </c>
      <c r="AB55" s="400"/>
      <c r="AC55" s="400"/>
      <c r="AD55" s="400"/>
      <c r="AE55" s="400"/>
      <c r="AF55" s="407"/>
      <c r="AG55" s="399" t="str">
        <f>IF($AK$3="４週",SUMIFS($AK$11:$AK$30,$B$11:$B$30,AG51)/4/$AH$5,IF($AK$3="歴月",SUMIFS($AK$11:$AK$30,$B$11:$B$30,AG51)/$AL$5,"記載する期間を選択してください"))</f>
        <v>記載する期間を選択してください</v>
      </c>
      <c r="AH55" s="400"/>
      <c r="AI55" s="400"/>
      <c r="AJ55" s="400"/>
      <c r="AK55" s="407"/>
      <c r="AL55" s="399" t="str">
        <f>IF($AK$3="４週",SUMIFS($AK$11:$AK$30,$B$11:$B$30,AL51)/4/$AH$5,IF($AK$3="歴月",SUMIFS($AK$11:$AK$30,$B$11:$B$30,AL51)/$AL$5,"記載する期間を選択してください"))</f>
        <v>記載する期間を選択してください</v>
      </c>
      <c r="AM55" s="407"/>
      <c r="AN55" s="62"/>
    </row>
    <row r="56" spans="1:40" ht="5.0999999999999996"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167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211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168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169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170</v>
      </c>
      <c r="B62" s="94"/>
      <c r="C62" s="60"/>
      <c r="D62" s="60"/>
      <c r="E62" s="60"/>
      <c r="F62" s="60"/>
      <c r="G62" s="60"/>
    </row>
    <row r="63" spans="1:40" ht="15" customHeight="1">
      <c r="A63" s="60" t="s">
        <v>171</v>
      </c>
      <c r="B63" s="94"/>
      <c r="C63" s="60"/>
      <c r="D63" s="60"/>
      <c r="E63" s="60"/>
      <c r="F63" s="60"/>
      <c r="G63" s="60"/>
    </row>
    <row r="64" spans="1:40" ht="15" customHeight="1">
      <c r="A64" s="60"/>
      <c r="B64" s="75" t="s">
        <v>172</v>
      </c>
      <c r="C64" s="353" t="s">
        <v>173</v>
      </c>
      <c r="D64" s="353"/>
      <c r="E64" s="353"/>
      <c r="F64" s="60"/>
      <c r="G64" s="60"/>
    </row>
    <row r="65" spans="1:7" ht="15" customHeight="1">
      <c r="A65" s="60"/>
      <c r="B65" s="97" t="s">
        <v>186</v>
      </c>
      <c r="C65" s="366" t="s">
        <v>174</v>
      </c>
      <c r="D65" s="366"/>
      <c r="E65" s="366"/>
      <c r="F65" s="60"/>
      <c r="G65" s="60"/>
    </row>
    <row r="66" spans="1:7" ht="15" customHeight="1">
      <c r="A66" s="60"/>
      <c r="B66" s="97" t="s">
        <v>187</v>
      </c>
      <c r="C66" s="366" t="s">
        <v>175</v>
      </c>
      <c r="D66" s="366"/>
      <c r="E66" s="366"/>
      <c r="F66" s="60"/>
      <c r="G66" s="60"/>
    </row>
    <row r="67" spans="1:7" ht="15" customHeight="1">
      <c r="A67" s="60"/>
      <c r="B67" s="97" t="s">
        <v>188</v>
      </c>
      <c r="C67" s="366" t="s">
        <v>176</v>
      </c>
      <c r="D67" s="366"/>
      <c r="E67" s="366"/>
      <c r="F67" s="60"/>
      <c r="G67" s="60"/>
    </row>
    <row r="68" spans="1:7" ht="15" customHeight="1">
      <c r="A68" s="60"/>
      <c r="B68" s="97" t="s">
        <v>189</v>
      </c>
      <c r="C68" s="366" t="s">
        <v>177</v>
      </c>
      <c r="D68" s="366"/>
      <c r="E68" s="366"/>
      <c r="F68" s="60"/>
      <c r="G68" s="60"/>
    </row>
    <row r="69" spans="1:7" ht="15" customHeight="1">
      <c r="A69" s="60"/>
      <c r="B69" s="60" t="s">
        <v>178</v>
      </c>
      <c r="C69" s="60"/>
      <c r="D69" s="60"/>
      <c r="E69" s="60"/>
      <c r="F69" s="60"/>
      <c r="G69" s="60"/>
    </row>
    <row r="70" spans="1:7" ht="15" customHeight="1">
      <c r="A70" s="60"/>
      <c r="B70" s="60" t="s">
        <v>190</v>
      </c>
      <c r="C70" s="60"/>
      <c r="D70" s="60"/>
      <c r="E70" s="60"/>
      <c r="F70" s="60"/>
      <c r="G70" s="60"/>
    </row>
    <row r="71" spans="1:7" ht="15" customHeight="1">
      <c r="A71" s="60"/>
      <c r="B71" s="60" t="s">
        <v>179</v>
      </c>
      <c r="C71" s="60"/>
      <c r="D71" s="60"/>
      <c r="E71" s="60"/>
      <c r="F71" s="60"/>
      <c r="G71" s="60"/>
    </row>
    <row r="72" spans="1:7" ht="15" customHeight="1">
      <c r="A72" s="60" t="s">
        <v>180</v>
      </c>
      <c r="B72" s="94"/>
      <c r="C72" s="60"/>
      <c r="D72" s="60"/>
      <c r="E72" s="60"/>
      <c r="F72" s="60"/>
      <c r="G72" s="60"/>
    </row>
    <row r="73" spans="1:7" ht="15" customHeight="1">
      <c r="A73" s="60" t="s">
        <v>327</v>
      </c>
      <c r="B73" s="94"/>
      <c r="C73" s="60"/>
      <c r="D73" s="60"/>
      <c r="E73" s="60"/>
      <c r="F73" s="60"/>
      <c r="G73" s="60"/>
    </row>
    <row r="74" spans="1:7" ht="15" customHeight="1">
      <c r="A74" s="60" t="s">
        <v>191</v>
      </c>
      <c r="B74" s="94"/>
      <c r="C74" s="60"/>
      <c r="D74" s="60"/>
      <c r="E74" s="60"/>
      <c r="F74" s="60"/>
      <c r="G74" s="60"/>
    </row>
    <row r="75" spans="1:7" ht="15" customHeight="1">
      <c r="A75" s="60" t="s">
        <v>182</v>
      </c>
      <c r="B75" s="94"/>
      <c r="C75" s="60"/>
      <c r="D75" s="60"/>
      <c r="E75" s="60"/>
      <c r="F75" s="60"/>
      <c r="G75" s="60"/>
    </row>
    <row r="76" spans="1:7" ht="15" customHeight="1">
      <c r="A76" s="60" t="s">
        <v>330</v>
      </c>
      <c r="B76" s="94"/>
      <c r="C76" s="60"/>
      <c r="D76" s="60"/>
      <c r="E76" s="60"/>
      <c r="F76" s="60"/>
      <c r="G76" s="60"/>
    </row>
    <row r="77" spans="1:7" ht="15" customHeight="1">
      <c r="A77" s="60" t="s">
        <v>331</v>
      </c>
      <c r="B77" s="94"/>
      <c r="C77" s="60"/>
      <c r="D77" s="60"/>
      <c r="E77" s="60"/>
      <c r="F77" s="60"/>
      <c r="G77" s="60"/>
    </row>
    <row r="78" spans="1:7" ht="15" customHeight="1">
      <c r="A78" s="60"/>
      <c r="B78" s="60" t="s">
        <v>332</v>
      </c>
      <c r="C78" s="60"/>
      <c r="D78" s="60"/>
      <c r="E78" s="60"/>
      <c r="F78" s="60"/>
      <c r="G78" s="60"/>
    </row>
    <row r="79" spans="1:7" ht="15" customHeight="1">
      <c r="A79" s="60"/>
      <c r="B79" s="60" t="s">
        <v>333</v>
      </c>
      <c r="C79" s="60"/>
      <c r="D79" s="60"/>
      <c r="E79" s="60"/>
      <c r="F79" s="60"/>
      <c r="G79" s="60"/>
    </row>
    <row r="80" spans="1:7" ht="15" customHeight="1">
      <c r="A80" s="60" t="s">
        <v>334</v>
      </c>
      <c r="B80" s="94"/>
      <c r="C80" s="60"/>
      <c r="D80" s="60"/>
      <c r="E80" s="60"/>
      <c r="F80" s="60"/>
      <c r="G80" s="60"/>
    </row>
    <row r="81" spans="1:7" ht="15" customHeight="1">
      <c r="A81" s="60" t="s">
        <v>183</v>
      </c>
      <c r="B81" s="94"/>
      <c r="C81" s="60"/>
      <c r="D81" s="60"/>
      <c r="E81" s="60"/>
      <c r="F81" s="60"/>
      <c r="G81" s="60"/>
    </row>
    <row r="82" spans="1:7" ht="15" customHeight="1">
      <c r="A82" s="60" t="s">
        <v>335</v>
      </c>
      <c r="B82" s="94"/>
      <c r="C82" s="60"/>
      <c r="D82" s="60"/>
      <c r="E82" s="60"/>
      <c r="F82" s="60"/>
      <c r="G82" s="60"/>
    </row>
    <row r="83" spans="1:7" ht="15" customHeight="1">
      <c r="A83" s="60" t="s">
        <v>336</v>
      </c>
      <c r="B83" s="94"/>
      <c r="C83" s="60"/>
      <c r="D83" s="60"/>
      <c r="E83" s="60"/>
      <c r="F83" s="60"/>
      <c r="G83" s="60"/>
    </row>
    <row r="84" spans="1:7" ht="15" customHeight="1">
      <c r="A84" s="60" t="s">
        <v>184</v>
      </c>
      <c r="B84" s="94"/>
      <c r="C84" s="60"/>
      <c r="D84" s="60"/>
      <c r="E84" s="60"/>
      <c r="F84" s="60"/>
      <c r="G84" s="60"/>
    </row>
    <row r="85" spans="1:7" ht="15" customHeight="1">
      <c r="A85" s="60" t="s">
        <v>185</v>
      </c>
      <c r="B85" s="94"/>
      <c r="C85" s="60"/>
      <c r="D85" s="60"/>
      <c r="E85" s="60"/>
      <c r="F85" s="60"/>
      <c r="G85" s="60"/>
    </row>
    <row r="86" spans="1:7" ht="15" customHeight="1">
      <c r="A86" s="60" t="s">
        <v>337</v>
      </c>
      <c r="B86" s="94"/>
      <c r="C86" s="60"/>
      <c r="D86" s="60"/>
      <c r="E86" s="60"/>
      <c r="F86" s="60"/>
      <c r="G86" s="60"/>
    </row>
    <row r="87" spans="1:7" ht="15" customHeight="1">
      <c r="A87" s="60" t="s">
        <v>338</v>
      </c>
      <c r="B87" s="94"/>
      <c r="C87" s="60"/>
      <c r="D87" s="60"/>
      <c r="E87" s="60"/>
      <c r="F87" s="60"/>
      <c r="G87" s="60"/>
    </row>
  </sheetData>
  <mergeCells count="210">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F17" sqref="F11:AJ17"/>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48" t="s">
        <v>256</v>
      </c>
      <c r="AL1" s="348"/>
      <c r="AM1" s="348"/>
      <c r="AN1" s="348"/>
    </row>
    <row r="2" spans="1:40" ht="18" customHeight="1">
      <c r="A2" s="62"/>
      <c r="B2" s="63"/>
      <c r="C2" s="63"/>
      <c r="D2" s="63"/>
      <c r="E2" s="63"/>
      <c r="F2" s="63"/>
      <c r="G2" s="63"/>
      <c r="H2" s="63"/>
      <c r="I2" s="63"/>
      <c r="J2" s="63"/>
      <c r="K2" s="63"/>
      <c r="L2" s="63"/>
      <c r="M2" s="355">
        <v>2024</v>
      </c>
      <c r="N2" s="355"/>
      <c r="O2" s="355"/>
      <c r="P2" s="355"/>
      <c r="Q2" s="354" t="s">
        <v>150</v>
      </c>
      <c r="R2" s="354"/>
      <c r="S2" s="355">
        <v>5</v>
      </c>
      <c r="T2" s="355"/>
      <c r="U2" s="354" t="s">
        <v>151</v>
      </c>
      <c r="V2" s="354"/>
      <c r="W2" s="63"/>
      <c r="X2" s="63"/>
      <c r="Y2" s="63"/>
      <c r="Z2" s="62"/>
      <c r="AA2" s="62"/>
      <c r="AC2" s="81"/>
      <c r="AD2" s="63"/>
      <c r="AE2" s="63"/>
      <c r="AF2" s="63"/>
      <c r="AG2" s="63"/>
      <c r="AH2" s="63"/>
      <c r="AI2" s="81" t="s">
        <v>156</v>
      </c>
      <c r="AJ2" s="81"/>
      <c r="AK2" s="349"/>
      <c r="AL2" s="349"/>
      <c r="AM2" s="349"/>
      <c r="AN2" s="34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50" t="s">
        <v>232</v>
      </c>
      <c r="AL3" s="350"/>
      <c r="AM3" s="350"/>
      <c r="AN3" s="35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50"/>
      <c r="AL4" s="350"/>
      <c r="AM4" s="350"/>
      <c r="AN4" s="35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87">
        <v>40</v>
      </c>
      <c r="AI5" s="387"/>
      <c r="AJ5" s="387"/>
      <c r="AK5" s="88" t="s">
        <v>157</v>
      </c>
      <c r="AL5" s="99">
        <v>160</v>
      </c>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61" t="s">
        <v>153</v>
      </c>
      <c r="B7" s="388" t="s">
        <v>162</v>
      </c>
      <c r="C7" s="358" t="s">
        <v>163</v>
      </c>
      <c r="D7" s="353" t="s">
        <v>164</v>
      </c>
      <c r="E7" s="362" t="s">
        <v>165</v>
      </c>
      <c r="F7" s="357" t="s">
        <v>192</v>
      </c>
      <c r="G7" s="357"/>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1" t="s">
        <v>193</v>
      </c>
      <c r="AL7" s="352" t="s">
        <v>194</v>
      </c>
      <c r="AM7" s="347" t="s">
        <v>195</v>
      </c>
      <c r="AN7" s="347"/>
    </row>
    <row r="8" spans="1:40" ht="15" customHeight="1">
      <c r="A8" s="361"/>
      <c r="B8" s="389"/>
      <c r="C8" s="359"/>
      <c r="D8" s="353"/>
      <c r="E8" s="362"/>
      <c r="F8" s="353" t="s">
        <v>104</v>
      </c>
      <c r="G8" s="353"/>
      <c r="H8" s="353"/>
      <c r="I8" s="353"/>
      <c r="J8" s="353"/>
      <c r="K8" s="353"/>
      <c r="L8" s="353"/>
      <c r="M8" s="353" t="s">
        <v>105</v>
      </c>
      <c r="N8" s="353"/>
      <c r="O8" s="353"/>
      <c r="P8" s="353"/>
      <c r="Q8" s="353"/>
      <c r="R8" s="353"/>
      <c r="S8" s="353"/>
      <c r="T8" s="353" t="s">
        <v>106</v>
      </c>
      <c r="U8" s="353"/>
      <c r="V8" s="353"/>
      <c r="W8" s="353"/>
      <c r="X8" s="353"/>
      <c r="Y8" s="353"/>
      <c r="Z8" s="353"/>
      <c r="AA8" s="353" t="s">
        <v>107</v>
      </c>
      <c r="AB8" s="353"/>
      <c r="AC8" s="353"/>
      <c r="AD8" s="353"/>
      <c r="AE8" s="353"/>
      <c r="AF8" s="353"/>
      <c r="AG8" s="353"/>
      <c r="AH8" s="353" t="s">
        <v>110</v>
      </c>
      <c r="AI8" s="353"/>
      <c r="AJ8" s="353"/>
      <c r="AK8" s="351"/>
      <c r="AL8" s="352"/>
      <c r="AM8" s="347"/>
      <c r="AN8" s="347"/>
    </row>
    <row r="9" spans="1:40" ht="15" customHeight="1">
      <c r="A9" s="361"/>
      <c r="B9" s="390" t="s">
        <v>329</v>
      </c>
      <c r="C9" s="359"/>
      <c r="D9" s="353"/>
      <c r="E9" s="36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51"/>
      <c r="AL9" s="352"/>
      <c r="AM9" s="347"/>
      <c r="AN9" s="347"/>
    </row>
    <row r="10" spans="1:40" ht="15" customHeight="1">
      <c r="A10" s="361"/>
      <c r="B10" s="391"/>
      <c r="C10" s="360"/>
      <c r="D10" s="353"/>
      <c r="E10" s="36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51"/>
      <c r="AL10" s="352"/>
      <c r="AM10" s="347"/>
      <c r="AN10" s="34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65"/>
      <c r="AN11" s="36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65"/>
      <c r="AN12" s="365"/>
    </row>
    <row r="13" spans="1:40" ht="18" customHeight="1">
      <c r="A13" s="74">
        <v>3</v>
      </c>
      <c r="B13" s="103"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65"/>
      <c r="AN13" s="365"/>
    </row>
    <row r="14" spans="1:40" ht="18" customHeight="1">
      <c r="A14" s="74">
        <v>4</v>
      </c>
      <c r="B14" s="103" t="s">
        <v>127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65"/>
      <c r="AN14" s="36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65"/>
      <c r="AN15" s="36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65"/>
      <c r="AN16" s="36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65"/>
      <c r="AN17" s="36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65"/>
      <c r="AN18" s="36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65"/>
      <c r="AN19" s="36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65"/>
      <c r="AN20" s="36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65"/>
      <c r="AN21" s="36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65"/>
      <c r="AN22" s="36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65"/>
      <c r="AN23" s="36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65"/>
      <c r="AN24" s="36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65"/>
      <c r="AN25" s="36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65"/>
      <c r="AN26" s="36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65"/>
      <c r="AN27" s="36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65"/>
      <c r="AN28" s="36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65"/>
      <c r="AN29" s="36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65"/>
      <c r="AN30" s="365"/>
    </row>
    <row r="31" spans="1:40" ht="18" customHeight="1">
      <c r="A31" s="362" t="s">
        <v>94</v>
      </c>
      <c r="B31" s="363"/>
      <c r="C31" s="363"/>
      <c r="D31" s="363"/>
      <c r="E31" s="36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61"/>
      <c r="AN31" s="361"/>
    </row>
    <row r="32" spans="1:40" ht="18" customHeight="1">
      <c r="A32" s="363" t="s">
        <v>96</v>
      </c>
      <c r="B32" s="363"/>
      <c r="C32" s="363"/>
      <c r="D32" s="363"/>
      <c r="E32" s="36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61"/>
      <c r="AN32" s="361"/>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203</v>
      </c>
      <c r="B35" s="67"/>
      <c r="C35" s="67"/>
      <c r="D35" s="67"/>
      <c r="E35" s="67"/>
      <c r="F35" s="67"/>
      <c r="G35" s="60"/>
      <c r="H35" s="60"/>
      <c r="I35" s="60"/>
      <c r="J35" s="60"/>
      <c r="K35" s="60"/>
      <c r="L35" s="60"/>
      <c r="M35" s="60"/>
      <c r="N35" s="60"/>
      <c r="O35" s="60"/>
      <c r="AM35" s="67"/>
      <c r="AN35" s="62"/>
    </row>
    <row r="36" spans="1:43" ht="32.25" customHeight="1">
      <c r="A36" s="353"/>
      <c r="B36" s="353"/>
      <c r="C36" s="353"/>
      <c r="D36" s="98">
        <v>4</v>
      </c>
      <c r="E36" s="98">
        <v>5</v>
      </c>
      <c r="F36" s="424">
        <v>6</v>
      </c>
      <c r="G36" s="424"/>
      <c r="H36" s="424"/>
      <c r="I36" s="424">
        <v>7</v>
      </c>
      <c r="J36" s="424"/>
      <c r="K36" s="424"/>
      <c r="L36" s="424">
        <v>8</v>
      </c>
      <c r="M36" s="424"/>
      <c r="N36" s="424"/>
      <c r="O36" s="424">
        <v>9</v>
      </c>
      <c r="P36" s="424"/>
      <c r="Q36" s="424"/>
      <c r="R36" s="424">
        <v>10</v>
      </c>
      <c r="S36" s="424"/>
      <c r="T36" s="424"/>
      <c r="U36" s="424">
        <v>11</v>
      </c>
      <c r="V36" s="424"/>
      <c r="W36" s="424"/>
      <c r="X36" s="424">
        <v>12</v>
      </c>
      <c r="Y36" s="424"/>
      <c r="Z36" s="424"/>
      <c r="AA36" s="424">
        <v>1</v>
      </c>
      <c r="AB36" s="424"/>
      <c r="AC36" s="424"/>
      <c r="AD36" s="424">
        <v>2</v>
      </c>
      <c r="AE36" s="424"/>
      <c r="AF36" s="424"/>
      <c r="AG36" s="424">
        <v>3</v>
      </c>
      <c r="AH36" s="424"/>
      <c r="AI36" s="424"/>
      <c r="AJ36" s="353" t="s">
        <v>154</v>
      </c>
      <c r="AK36" s="353"/>
      <c r="AL36" s="82" t="s">
        <v>207</v>
      </c>
      <c r="AM36" s="452" t="s">
        <v>298</v>
      </c>
      <c r="AN36" s="453"/>
      <c r="AO36"/>
      <c r="AP36"/>
      <c r="AQ36"/>
    </row>
    <row r="37" spans="1:43" ht="20.100000000000001" customHeight="1">
      <c r="A37" s="422" t="s">
        <v>212</v>
      </c>
      <c r="B37" s="422"/>
      <c r="C37" s="422"/>
      <c r="D37" s="123">
        <f>SUM(D38,D39,D40,D41,D43,D45)</f>
        <v>1840</v>
      </c>
      <c r="E37" s="123">
        <f>SUM(E38,E39,E40,E41,E43,E45)</f>
        <v>1726</v>
      </c>
      <c r="F37" s="445">
        <f>SUM(F38,F39,F40,F41,F43,F45)</f>
        <v>1840</v>
      </c>
      <c r="G37" s="446"/>
      <c r="H37" s="447"/>
      <c r="I37" s="445">
        <f>SUM(I38,I39,I40,I41,I43,I45)</f>
        <v>1932</v>
      </c>
      <c r="J37" s="446">
        <f t="shared" ref="J37:AI37" si="3">SUM(J38,J39,J40,J41,J43,J45)</f>
        <v>0</v>
      </c>
      <c r="K37" s="447">
        <f t="shared" si="3"/>
        <v>0</v>
      </c>
      <c r="L37" s="445">
        <f>SUM(L38,L39,L40,L41,L43,L45)</f>
        <v>1932</v>
      </c>
      <c r="M37" s="446"/>
      <c r="N37" s="447"/>
      <c r="O37" s="445">
        <f>SUM(O38,O39,O40,O41,O43,O45)</f>
        <v>1748</v>
      </c>
      <c r="P37" s="446"/>
      <c r="Q37" s="447"/>
      <c r="R37" s="445">
        <f>SUM(R38,R39,R40,R41,R43,R45)</f>
        <v>1840</v>
      </c>
      <c r="S37" s="446"/>
      <c r="T37" s="447"/>
      <c r="U37" s="445">
        <f>SUM(U38,U39,U40,U41,U43,U45)</f>
        <v>1840</v>
      </c>
      <c r="V37" s="446">
        <f t="shared" si="3"/>
        <v>0</v>
      </c>
      <c r="W37" s="447">
        <f t="shared" si="3"/>
        <v>0</v>
      </c>
      <c r="X37" s="445">
        <f>SUM(X38,X39,X40,X41,X43,X45)</f>
        <v>1748</v>
      </c>
      <c r="Y37" s="446">
        <f t="shared" si="3"/>
        <v>0</v>
      </c>
      <c r="Z37" s="447">
        <f t="shared" si="3"/>
        <v>0</v>
      </c>
      <c r="AA37" s="445">
        <f>SUM(AA38,AA39,AA40,AA41,AA43,AA45)</f>
        <v>1748</v>
      </c>
      <c r="AB37" s="446">
        <f t="shared" si="3"/>
        <v>0</v>
      </c>
      <c r="AC37" s="447">
        <f t="shared" si="3"/>
        <v>0</v>
      </c>
      <c r="AD37" s="445">
        <f>SUM(AD38,AD39,AD40,AD41,AD43,AD45)</f>
        <v>1748</v>
      </c>
      <c r="AE37" s="446">
        <f t="shared" si="3"/>
        <v>0</v>
      </c>
      <c r="AF37" s="447">
        <f t="shared" si="3"/>
        <v>0</v>
      </c>
      <c r="AG37" s="445">
        <f>SUM(AG38,AG39,AG40,AG41,AG43,AG45)</f>
        <v>1840</v>
      </c>
      <c r="AH37" s="446">
        <f t="shared" si="3"/>
        <v>0</v>
      </c>
      <c r="AI37" s="447">
        <f t="shared" si="3"/>
        <v>0</v>
      </c>
      <c r="AJ37" s="366">
        <f>SUM(D37:AI37)</f>
        <v>21782</v>
      </c>
      <c r="AK37" s="366"/>
      <c r="AL37" s="119">
        <f>ROUNDUP(AJ37/AJ47,1)</f>
        <v>92</v>
      </c>
      <c r="AM37" s="450"/>
      <c r="AN37" s="451"/>
      <c r="AO37"/>
      <c r="AP37"/>
      <c r="AQ37"/>
    </row>
    <row r="38" spans="1:43" s="118" customFormat="1" ht="20.100000000000001" customHeight="1">
      <c r="A38" s="120" t="s">
        <v>286</v>
      </c>
      <c r="B38" s="121"/>
      <c r="C38" s="122"/>
      <c r="D38" s="69">
        <v>50</v>
      </c>
      <c r="E38" s="69">
        <v>45</v>
      </c>
      <c r="F38" s="460">
        <v>50</v>
      </c>
      <c r="G38" s="461"/>
      <c r="H38" s="462"/>
      <c r="I38" s="460">
        <v>50</v>
      </c>
      <c r="J38" s="461"/>
      <c r="K38" s="462"/>
      <c r="L38" s="460">
        <v>50</v>
      </c>
      <c r="M38" s="461"/>
      <c r="N38" s="462"/>
      <c r="O38" s="460">
        <v>45</v>
      </c>
      <c r="P38" s="461"/>
      <c r="Q38" s="462"/>
      <c r="R38" s="460">
        <v>50</v>
      </c>
      <c r="S38" s="461"/>
      <c r="T38" s="462"/>
      <c r="U38" s="460">
        <v>50</v>
      </c>
      <c r="V38" s="461"/>
      <c r="W38" s="462"/>
      <c r="X38" s="460">
        <v>45</v>
      </c>
      <c r="Y38" s="461"/>
      <c r="Z38" s="462"/>
      <c r="AA38" s="460">
        <v>45</v>
      </c>
      <c r="AB38" s="461"/>
      <c r="AC38" s="462"/>
      <c r="AD38" s="460">
        <v>45</v>
      </c>
      <c r="AE38" s="461"/>
      <c r="AF38" s="462"/>
      <c r="AG38" s="460">
        <v>50</v>
      </c>
      <c r="AH38" s="461"/>
      <c r="AI38" s="462"/>
      <c r="AJ38" s="366">
        <f t="shared" ref="AJ38:AJ46" si="4">SUM(D38:AI38)</f>
        <v>575</v>
      </c>
      <c r="AK38" s="366"/>
      <c r="AL38" s="119">
        <f>ROUNDUP(AJ38/$AJ$47,1)</f>
        <v>2.5</v>
      </c>
      <c r="AM38" s="450"/>
      <c r="AN38" s="451"/>
      <c r="AO38" s="117"/>
      <c r="AP38" s="117"/>
      <c r="AQ38" s="117"/>
    </row>
    <row r="39" spans="1:43" s="118" customFormat="1" ht="20.100000000000001" customHeight="1">
      <c r="A39" s="120" t="s">
        <v>213</v>
      </c>
      <c r="B39" s="121"/>
      <c r="C39" s="122"/>
      <c r="D39" s="69">
        <v>50</v>
      </c>
      <c r="E39" s="69">
        <v>50</v>
      </c>
      <c r="F39" s="460">
        <v>50</v>
      </c>
      <c r="G39" s="461"/>
      <c r="H39" s="462"/>
      <c r="I39" s="460">
        <v>55</v>
      </c>
      <c r="J39" s="461"/>
      <c r="K39" s="462"/>
      <c r="L39" s="460">
        <v>55</v>
      </c>
      <c r="M39" s="461"/>
      <c r="N39" s="462"/>
      <c r="O39" s="460">
        <v>50</v>
      </c>
      <c r="P39" s="461"/>
      <c r="Q39" s="462"/>
      <c r="R39" s="460">
        <v>50</v>
      </c>
      <c r="S39" s="461"/>
      <c r="T39" s="462"/>
      <c r="U39" s="460">
        <v>50</v>
      </c>
      <c r="V39" s="461"/>
      <c r="W39" s="462"/>
      <c r="X39" s="460">
        <v>50</v>
      </c>
      <c r="Y39" s="461"/>
      <c r="Z39" s="462"/>
      <c r="AA39" s="460">
        <v>50</v>
      </c>
      <c r="AB39" s="461"/>
      <c r="AC39" s="462"/>
      <c r="AD39" s="460">
        <v>50</v>
      </c>
      <c r="AE39" s="461"/>
      <c r="AF39" s="462"/>
      <c r="AG39" s="460">
        <v>50</v>
      </c>
      <c r="AH39" s="461"/>
      <c r="AI39" s="462"/>
      <c r="AJ39" s="366">
        <f t="shared" si="4"/>
        <v>610</v>
      </c>
      <c r="AK39" s="366"/>
      <c r="AL39" s="119">
        <f>ROUNDUP(AJ39/$AJ$47,1)</f>
        <v>2.6</v>
      </c>
      <c r="AM39" s="450"/>
      <c r="AN39" s="451"/>
      <c r="AO39" s="117"/>
      <c r="AP39" s="117"/>
      <c r="AQ39" s="117"/>
    </row>
    <row r="40" spans="1:43" ht="20.100000000000001" customHeight="1">
      <c r="A40" s="120" t="s">
        <v>214</v>
      </c>
      <c r="B40" s="121"/>
      <c r="C40" s="122"/>
      <c r="D40" s="69">
        <v>100</v>
      </c>
      <c r="E40" s="69">
        <v>95</v>
      </c>
      <c r="F40" s="460">
        <v>100</v>
      </c>
      <c r="G40" s="461"/>
      <c r="H40" s="462"/>
      <c r="I40" s="460">
        <v>105</v>
      </c>
      <c r="J40" s="461"/>
      <c r="K40" s="462"/>
      <c r="L40" s="460">
        <v>105</v>
      </c>
      <c r="M40" s="461"/>
      <c r="N40" s="462"/>
      <c r="O40" s="460">
        <v>95</v>
      </c>
      <c r="P40" s="461"/>
      <c r="Q40" s="462"/>
      <c r="R40" s="460">
        <v>100</v>
      </c>
      <c r="S40" s="461"/>
      <c r="T40" s="462"/>
      <c r="U40" s="460">
        <v>100</v>
      </c>
      <c r="V40" s="461"/>
      <c r="W40" s="462"/>
      <c r="X40" s="460">
        <v>95</v>
      </c>
      <c r="Y40" s="461"/>
      <c r="Z40" s="462"/>
      <c r="AA40" s="460">
        <v>95</v>
      </c>
      <c r="AB40" s="461"/>
      <c r="AC40" s="462"/>
      <c r="AD40" s="460">
        <v>95</v>
      </c>
      <c r="AE40" s="461"/>
      <c r="AF40" s="462"/>
      <c r="AG40" s="460">
        <v>100</v>
      </c>
      <c r="AH40" s="461"/>
      <c r="AI40" s="462"/>
      <c r="AJ40" s="366">
        <f t="shared" si="4"/>
        <v>1185</v>
      </c>
      <c r="AK40" s="366"/>
      <c r="AL40" s="119">
        <f>ROUNDUP(AJ40/$AJ$47,1)</f>
        <v>5</v>
      </c>
      <c r="AM40" s="450"/>
      <c r="AN40" s="451"/>
      <c r="AO40"/>
      <c r="AP40"/>
      <c r="AQ40"/>
    </row>
    <row r="41" spans="1:43" ht="20.100000000000001" customHeight="1">
      <c r="A41" s="439" t="s">
        <v>215</v>
      </c>
      <c r="B41" s="374"/>
      <c r="C41" s="375"/>
      <c r="D41" s="69">
        <v>100</v>
      </c>
      <c r="E41" s="69">
        <v>95</v>
      </c>
      <c r="F41" s="460">
        <v>100</v>
      </c>
      <c r="G41" s="461"/>
      <c r="H41" s="462"/>
      <c r="I41" s="460">
        <v>105</v>
      </c>
      <c r="J41" s="461"/>
      <c r="K41" s="462"/>
      <c r="L41" s="460">
        <v>105</v>
      </c>
      <c r="M41" s="461"/>
      <c r="N41" s="462"/>
      <c r="O41" s="460">
        <v>95</v>
      </c>
      <c r="P41" s="461"/>
      <c r="Q41" s="462"/>
      <c r="R41" s="460">
        <v>100</v>
      </c>
      <c r="S41" s="461"/>
      <c r="T41" s="462"/>
      <c r="U41" s="460">
        <v>100</v>
      </c>
      <c r="V41" s="461"/>
      <c r="W41" s="462"/>
      <c r="X41" s="460">
        <v>95</v>
      </c>
      <c r="Y41" s="461"/>
      <c r="Z41" s="462"/>
      <c r="AA41" s="460">
        <v>95</v>
      </c>
      <c r="AB41" s="461"/>
      <c r="AC41" s="462"/>
      <c r="AD41" s="460">
        <v>95</v>
      </c>
      <c r="AE41" s="461"/>
      <c r="AF41" s="462"/>
      <c r="AG41" s="460">
        <v>100</v>
      </c>
      <c r="AH41" s="461"/>
      <c r="AI41" s="462"/>
      <c r="AJ41" s="366">
        <f t="shared" si="4"/>
        <v>1185</v>
      </c>
      <c r="AK41" s="366"/>
      <c r="AL41" s="463">
        <f>ROUNDUP(AJ41/$AJ$47,1)</f>
        <v>5</v>
      </c>
      <c r="AM41" s="450"/>
      <c r="AN41" s="451"/>
      <c r="AO41"/>
      <c r="AP41"/>
      <c r="AQ41"/>
    </row>
    <row r="42" spans="1:43" s="118" customFormat="1" ht="20.100000000000001" customHeight="1">
      <c r="A42" s="124"/>
      <c r="B42" s="440" t="s">
        <v>287</v>
      </c>
      <c r="C42" s="441"/>
      <c r="D42" s="69">
        <v>40</v>
      </c>
      <c r="E42" s="69">
        <v>45</v>
      </c>
      <c r="F42" s="460">
        <v>40</v>
      </c>
      <c r="G42" s="461"/>
      <c r="H42" s="462"/>
      <c r="I42" s="460">
        <v>40</v>
      </c>
      <c r="J42" s="461"/>
      <c r="K42" s="462"/>
      <c r="L42" s="460">
        <v>60</v>
      </c>
      <c r="M42" s="461"/>
      <c r="N42" s="462"/>
      <c r="O42" s="460">
        <v>50</v>
      </c>
      <c r="P42" s="461"/>
      <c r="Q42" s="462"/>
      <c r="R42" s="460">
        <v>40</v>
      </c>
      <c r="S42" s="461"/>
      <c r="T42" s="462"/>
      <c r="U42" s="460">
        <v>40</v>
      </c>
      <c r="V42" s="461"/>
      <c r="W42" s="462"/>
      <c r="X42" s="460">
        <v>30</v>
      </c>
      <c r="Y42" s="461"/>
      <c r="Z42" s="462"/>
      <c r="AA42" s="460">
        <v>30</v>
      </c>
      <c r="AB42" s="461"/>
      <c r="AC42" s="462"/>
      <c r="AD42" s="460">
        <v>30</v>
      </c>
      <c r="AE42" s="461"/>
      <c r="AF42" s="462"/>
      <c r="AG42" s="460">
        <v>50</v>
      </c>
      <c r="AH42" s="461"/>
      <c r="AI42" s="462"/>
      <c r="AJ42" s="366">
        <f t="shared" si="4"/>
        <v>495</v>
      </c>
      <c r="AK42" s="366"/>
      <c r="AL42" s="464"/>
      <c r="AM42" s="448">
        <f>ROUNDUP($AJ$42/$AJ$47,1)</f>
        <v>2.1</v>
      </c>
      <c r="AN42" s="449"/>
      <c r="AO42" s="117"/>
      <c r="AP42" s="117"/>
      <c r="AQ42" s="117"/>
    </row>
    <row r="43" spans="1:43" ht="20.100000000000001" customHeight="1">
      <c r="A43" s="439" t="s">
        <v>216</v>
      </c>
      <c r="B43" s="374"/>
      <c r="C43" s="375"/>
      <c r="D43" s="69">
        <v>140</v>
      </c>
      <c r="E43" s="69">
        <v>131</v>
      </c>
      <c r="F43" s="460">
        <v>140</v>
      </c>
      <c r="G43" s="461"/>
      <c r="H43" s="462"/>
      <c r="I43" s="460">
        <v>147</v>
      </c>
      <c r="J43" s="461"/>
      <c r="K43" s="462"/>
      <c r="L43" s="460">
        <v>147</v>
      </c>
      <c r="M43" s="461"/>
      <c r="N43" s="462"/>
      <c r="O43" s="460">
        <v>133</v>
      </c>
      <c r="P43" s="461"/>
      <c r="Q43" s="462"/>
      <c r="R43" s="460">
        <v>140</v>
      </c>
      <c r="S43" s="461"/>
      <c r="T43" s="462"/>
      <c r="U43" s="460">
        <v>140</v>
      </c>
      <c r="V43" s="461"/>
      <c r="W43" s="462"/>
      <c r="X43" s="460">
        <v>133</v>
      </c>
      <c r="Y43" s="461"/>
      <c r="Z43" s="462"/>
      <c r="AA43" s="460">
        <v>133</v>
      </c>
      <c r="AB43" s="461"/>
      <c r="AC43" s="462"/>
      <c r="AD43" s="460">
        <v>133</v>
      </c>
      <c r="AE43" s="461"/>
      <c r="AF43" s="462"/>
      <c r="AG43" s="460">
        <v>140</v>
      </c>
      <c r="AH43" s="461"/>
      <c r="AI43" s="462"/>
      <c r="AJ43" s="366">
        <f t="shared" si="4"/>
        <v>1657</v>
      </c>
      <c r="AK43" s="366"/>
      <c r="AL43" s="463">
        <f>ROUNDUP(AJ43/$AJ$47,1)</f>
        <v>7</v>
      </c>
      <c r="AM43" s="450"/>
      <c r="AN43" s="451"/>
      <c r="AO43"/>
      <c r="AP43"/>
      <c r="AQ43"/>
    </row>
    <row r="44" spans="1:43" s="118" customFormat="1" ht="20.100000000000001" customHeight="1">
      <c r="A44" s="125"/>
      <c r="B44" s="440" t="s">
        <v>287</v>
      </c>
      <c r="C44" s="441"/>
      <c r="D44" s="69">
        <v>40</v>
      </c>
      <c r="E44" s="69">
        <v>31</v>
      </c>
      <c r="F44" s="460">
        <v>40</v>
      </c>
      <c r="G44" s="461"/>
      <c r="H44" s="462"/>
      <c r="I44" s="460">
        <v>47</v>
      </c>
      <c r="J44" s="461"/>
      <c r="K44" s="462"/>
      <c r="L44" s="460">
        <v>47</v>
      </c>
      <c r="M44" s="461"/>
      <c r="N44" s="462"/>
      <c r="O44" s="460">
        <v>33</v>
      </c>
      <c r="P44" s="461"/>
      <c r="Q44" s="462"/>
      <c r="R44" s="460">
        <v>40</v>
      </c>
      <c r="S44" s="461"/>
      <c r="T44" s="462"/>
      <c r="U44" s="460">
        <v>40</v>
      </c>
      <c r="V44" s="461"/>
      <c r="W44" s="462"/>
      <c r="X44" s="460">
        <v>33</v>
      </c>
      <c r="Y44" s="461"/>
      <c r="Z44" s="462"/>
      <c r="AA44" s="460">
        <v>33</v>
      </c>
      <c r="AB44" s="461"/>
      <c r="AC44" s="462"/>
      <c r="AD44" s="460">
        <v>33</v>
      </c>
      <c r="AE44" s="461"/>
      <c r="AF44" s="462"/>
      <c r="AG44" s="460">
        <v>40</v>
      </c>
      <c r="AH44" s="461"/>
      <c r="AI44" s="462"/>
      <c r="AJ44" s="366">
        <f t="shared" si="4"/>
        <v>457</v>
      </c>
      <c r="AK44" s="366"/>
      <c r="AL44" s="464"/>
      <c r="AM44" s="448">
        <f>ROUNDUP($AJ$44/$AJ$47,1)</f>
        <v>2</v>
      </c>
      <c r="AN44" s="449"/>
      <c r="AO44" s="117"/>
      <c r="AP44" s="117"/>
      <c r="AQ44" s="117"/>
    </row>
    <row r="45" spans="1:43" ht="20.100000000000001" customHeight="1">
      <c r="A45" s="439" t="s">
        <v>217</v>
      </c>
      <c r="B45" s="374"/>
      <c r="C45" s="375"/>
      <c r="D45" s="69">
        <v>1400</v>
      </c>
      <c r="E45" s="69">
        <v>1310</v>
      </c>
      <c r="F45" s="460">
        <v>1400</v>
      </c>
      <c r="G45" s="461"/>
      <c r="H45" s="462"/>
      <c r="I45" s="460">
        <v>1470</v>
      </c>
      <c r="J45" s="461"/>
      <c r="K45" s="462"/>
      <c r="L45" s="460">
        <v>1470</v>
      </c>
      <c r="M45" s="461"/>
      <c r="N45" s="462"/>
      <c r="O45" s="460">
        <v>1330</v>
      </c>
      <c r="P45" s="461"/>
      <c r="Q45" s="462"/>
      <c r="R45" s="460">
        <v>1400</v>
      </c>
      <c r="S45" s="461"/>
      <c r="T45" s="462"/>
      <c r="U45" s="460">
        <v>1400</v>
      </c>
      <c r="V45" s="461"/>
      <c r="W45" s="462"/>
      <c r="X45" s="460">
        <v>1330</v>
      </c>
      <c r="Y45" s="461"/>
      <c r="Z45" s="462"/>
      <c r="AA45" s="460">
        <v>1330</v>
      </c>
      <c r="AB45" s="461"/>
      <c r="AC45" s="462"/>
      <c r="AD45" s="460">
        <v>1330</v>
      </c>
      <c r="AE45" s="461"/>
      <c r="AF45" s="462"/>
      <c r="AG45" s="460">
        <v>1400</v>
      </c>
      <c r="AH45" s="461"/>
      <c r="AI45" s="462"/>
      <c r="AJ45" s="366">
        <f t="shared" si="4"/>
        <v>16570</v>
      </c>
      <c r="AK45" s="366"/>
      <c r="AL45" s="463">
        <f>ROUNDUP(AJ45/$AJ$47,1)</f>
        <v>70</v>
      </c>
      <c r="AM45" s="450"/>
      <c r="AN45" s="451"/>
      <c r="AO45"/>
      <c r="AP45"/>
      <c r="AQ45"/>
    </row>
    <row r="46" spans="1:43" s="118" customFormat="1" ht="20.100000000000001" customHeight="1">
      <c r="A46" s="124"/>
      <c r="B46" s="440" t="s">
        <v>287</v>
      </c>
      <c r="C46" s="441"/>
      <c r="D46" s="69">
        <v>400</v>
      </c>
      <c r="E46" s="69">
        <v>310</v>
      </c>
      <c r="F46" s="460">
        <v>400</v>
      </c>
      <c r="G46" s="461"/>
      <c r="H46" s="462"/>
      <c r="I46" s="460">
        <v>470</v>
      </c>
      <c r="J46" s="461"/>
      <c r="K46" s="462"/>
      <c r="L46" s="460">
        <v>470</v>
      </c>
      <c r="M46" s="461"/>
      <c r="N46" s="462"/>
      <c r="O46" s="460">
        <v>330</v>
      </c>
      <c r="P46" s="461"/>
      <c r="Q46" s="462"/>
      <c r="R46" s="460">
        <v>400</v>
      </c>
      <c r="S46" s="461"/>
      <c r="T46" s="462"/>
      <c r="U46" s="460">
        <v>400</v>
      </c>
      <c r="V46" s="461"/>
      <c r="W46" s="462"/>
      <c r="X46" s="460">
        <v>330</v>
      </c>
      <c r="Y46" s="461"/>
      <c r="Z46" s="462"/>
      <c r="AA46" s="460">
        <v>330</v>
      </c>
      <c r="AB46" s="461"/>
      <c r="AC46" s="462"/>
      <c r="AD46" s="460">
        <v>330</v>
      </c>
      <c r="AE46" s="461"/>
      <c r="AF46" s="462"/>
      <c r="AG46" s="460">
        <v>400</v>
      </c>
      <c r="AH46" s="461"/>
      <c r="AI46" s="462"/>
      <c r="AJ46" s="366">
        <f t="shared" si="4"/>
        <v>4570</v>
      </c>
      <c r="AK46" s="366"/>
      <c r="AL46" s="464"/>
      <c r="AM46" s="448">
        <f>ROUNDUP($AJ$46/$AJ$47,1)</f>
        <v>19.3</v>
      </c>
      <c r="AN46" s="449"/>
      <c r="AO46" s="117"/>
      <c r="AP46" s="117"/>
      <c r="AQ46" s="117"/>
    </row>
    <row r="47" spans="1:43" ht="20.100000000000001" customHeight="1">
      <c r="A47" s="422" t="s">
        <v>204</v>
      </c>
      <c r="B47" s="422"/>
      <c r="C47" s="422"/>
      <c r="D47" s="69">
        <v>20</v>
      </c>
      <c r="E47" s="69">
        <v>19</v>
      </c>
      <c r="F47" s="423">
        <v>20</v>
      </c>
      <c r="G47" s="423"/>
      <c r="H47" s="423"/>
      <c r="I47" s="423">
        <v>21</v>
      </c>
      <c r="J47" s="423"/>
      <c r="K47" s="423"/>
      <c r="L47" s="423">
        <v>21</v>
      </c>
      <c r="M47" s="423"/>
      <c r="N47" s="423"/>
      <c r="O47" s="423">
        <v>19</v>
      </c>
      <c r="P47" s="423"/>
      <c r="Q47" s="423"/>
      <c r="R47" s="423">
        <v>20</v>
      </c>
      <c r="S47" s="423"/>
      <c r="T47" s="423"/>
      <c r="U47" s="423">
        <v>20</v>
      </c>
      <c r="V47" s="423"/>
      <c r="W47" s="423"/>
      <c r="X47" s="423">
        <v>19</v>
      </c>
      <c r="Y47" s="423"/>
      <c r="Z47" s="423"/>
      <c r="AA47" s="423">
        <v>19</v>
      </c>
      <c r="AB47" s="423"/>
      <c r="AC47" s="423"/>
      <c r="AD47" s="423">
        <v>19</v>
      </c>
      <c r="AE47" s="423"/>
      <c r="AF47" s="423"/>
      <c r="AG47" s="423">
        <v>20</v>
      </c>
      <c r="AH47" s="423"/>
      <c r="AI47" s="423"/>
      <c r="AJ47" s="366">
        <f>+SUM(D47:AI47)</f>
        <v>237</v>
      </c>
      <c r="AK47" s="366"/>
      <c r="AL47" s="107"/>
      <c r="AM47" s="450"/>
      <c r="AN47" s="451"/>
      <c r="AO47"/>
      <c r="AP47"/>
      <c r="AQ47"/>
    </row>
    <row r="48" spans="1:43" ht="5.0999999999999996"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353" t="s">
        <v>197</v>
      </c>
      <c r="B50" s="353"/>
      <c r="C50" s="353" t="s">
        <v>115</v>
      </c>
      <c r="D50" s="353"/>
      <c r="E50" s="352" t="s">
        <v>127</v>
      </c>
      <c r="F50" s="352"/>
      <c r="G50" s="352"/>
      <c r="H50" s="352"/>
      <c r="I50" s="399" t="s">
        <v>209</v>
      </c>
      <c r="J50" s="400"/>
      <c r="K50" s="400"/>
      <c r="L50" s="400"/>
      <c r="M50" s="400"/>
      <c r="N50" s="407"/>
      <c r="O50" s="399" t="s">
        <v>304</v>
      </c>
      <c r="P50" s="400"/>
      <c r="Q50" s="400"/>
      <c r="R50" s="400"/>
      <c r="S50" s="400"/>
      <c r="T50" s="407"/>
      <c r="U50"/>
      <c r="W50" s="67"/>
      <c r="X50" s="60"/>
      <c r="Y50" s="60"/>
      <c r="Z50" s="60"/>
      <c r="AA50" s="60"/>
      <c r="AB50" s="60"/>
      <c r="AC50" s="60"/>
      <c r="AD50" s="60"/>
      <c r="AE50" s="60"/>
      <c r="AF50" s="60"/>
      <c r="AG50" s="60"/>
      <c r="AH50" s="60"/>
      <c r="AI50" s="60"/>
      <c r="AJ50" s="106"/>
      <c r="AK50" s="60"/>
      <c r="AL50" s="67"/>
      <c r="AM50" s="67"/>
      <c r="AN50" s="62"/>
    </row>
    <row r="51" spans="1:40" ht="18" customHeight="1">
      <c r="A51" s="352" t="s">
        <v>208</v>
      </c>
      <c r="B51" s="352"/>
      <c r="C51" s="418">
        <f>ROUNDDOWN(IF(AL37&lt;=30,1,1+ROUNDUP((AL37-30)/30,0)),1)</f>
        <v>4</v>
      </c>
      <c r="D51" s="418"/>
      <c r="E51" s="418">
        <f>ROUNDDOWN(AL37/5,1)</f>
        <v>18.399999999999999</v>
      </c>
      <c r="F51" s="418"/>
      <c r="G51" s="418"/>
      <c r="H51" s="418"/>
      <c r="I51" s="458">
        <f>ROUNDDOWN($AL$40/9,1)+ROUNDDOWN(($AL$41-$AM$42)/6,1)+ROUNDDOWN($AM$42/12,1)+ROUNDDOWN(($AL$43-$AM$44)/4,1)+ROUNDDOWN($AM$44/8,1)+ROUNDDOWN(($AL$45-$AM$46)/2.5,1)+ROUNDDOWN($AM$46/5,1)</f>
        <v>26.400000000000002</v>
      </c>
      <c r="J51" s="442"/>
      <c r="K51" s="442"/>
      <c r="L51" s="442"/>
      <c r="M51" s="442"/>
      <c r="N51" s="442"/>
      <c r="O51" s="459">
        <v>1</v>
      </c>
      <c r="P51" s="459"/>
      <c r="Q51" s="459"/>
      <c r="R51" s="459"/>
      <c r="S51" s="459"/>
      <c r="T51" s="459"/>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341</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c r="A54" s="62"/>
      <c r="B54" s="67"/>
      <c r="C54" s="399" t="str">
        <f>IF(VLOOKUP($AK$1,選択肢!$A$1:$J$32,C59,FALSE)=0,"-",VLOOKUP($AK$1,選択肢!$A$1:$J$32,C59,FALSE))</f>
        <v>管理者</v>
      </c>
      <c r="D54" s="400"/>
      <c r="E54" s="406" t="str">
        <f>IF(VLOOKUP($AK$1,選択肢!$A$1:$J$32,E59,FALSE)=0,"-",VLOOKUP($AK$1,選択肢!$A$1:$J$32,E59,FALSE))</f>
        <v>サービス管理責任者</v>
      </c>
      <c r="F54" s="406"/>
      <c r="G54" s="406"/>
      <c r="H54" s="406"/>
      <c r="I54" s="399" t="str">
        <f>IF(VLOOKUP($AK$1,選択肢!$A$1:$J$32,I59,FALSE)=0,"-",VLOOKUP($AK$1,選択肢!$A$1:$J$32,I59,FALSE))</f>
        <v>世話人</v>
      </c>
      <c r="J54" s="400"/>
      <c r="K54" s="400"/>
      <c r="L54" s="400"/>
      <c r="M54" s="400"/>
      <c r="N54" s="407"/>
      <c r="O54" s="399" t="str">
        <f>IF(VLOOKUP($AK$1,選択肢!$A$1:$J$32,O59,FALSE)=0,"-",VLOOKUP($AK$1,選択肢!$A$1:$J$32,O59,FALSE))</f>
        <v>生活支援員</v>
      </c>
      <c r="P54" s="400"/>
      <c r="Q54" s="400"/>
      <c r="R54" s="400"/>
      <c r="S54" s="400"/>
      <c r="T54" s="407"/>
      <c r="U54" s="399" t="str">
        <f>IF(VLOOKUP($AK$1,選択肢!$A$1:$J$32,U59,FALSE)=0,"-",VLOOKUP($AK$1,選択肢!$A$1:$J$32,U59,FALSE))</f>
        <v>夜間支援従事者</v>
      </c>
      <c r="V54" s="400"/>
      <c r="W54" s="400"/>
      <c r="X54" s="400"/>
      <c r="Y54" s="400"/>
      <c r="Z54" s="407"/>
      <c r="AA54" s="399" t="str">
        <f>IF(VLOOKUP($AK$1,選択肢!$A$1:$J$32,AA59,FALSE)=0,"-",VLOOKUP($AK$1,選択肢!$A$1:$J$32,AA59,FALSE))</f>
        <v>-</v>
      </c>
      <c r="AB54" s="400"/>
      <c r="AC54" s="400"/>
      <c r="AD54" s="400"/>
      <c r="AE54" s="400"/>
      <c r="AF54" s="407"/>
      <c r="AG54" s="406" t="str">
        <f>IF(VLOOKUP($AK$1,選択肢!$A$1:$J$32,AG59,FALSE)=0,"-",VLOOKUP($AK$1,選択肢!$A$1:$J$32,AG59,FALSE))</f>
        <v>-</v>
      </c>
      <c r="AH54" s="406"/>
      <c r="AI54" s="406"/>
      <c r="AJ54" s="406"/>
      <c r="AK54" s="406"/>
      <c r="AL54" s="406" t="str">
        <f>IF(VLOOKUP($AK$1,選択肢!$A$1:$J$32,AL59,FALSE)=0,"-",VLOOKUP($AK$1,選択肢!$A$1:$J$32,AL59,FALSE))</f>
        <v>-</v>
      </c>
      <c r="AM54" s="406"/>
      <c r="AN54" s="62"/>
    </row>
    <row r="55" spans="1:40" ht="18" customHeight="1">
      <c r="A55" s="62"/>
      <c r="B55" s="67"/>
      <c r="C55" s="102" t="s">
        <v>56</v>
      </c>
      <c r="D55" s="102" t="s">
        <v>57</v>
      </c>
      <c r="E55" s="101" t="s">
        <v>56</v>
      </c>
      <c r="F55" s="405" t="s">
        <v>57</v>
      </c>
      <c r="G55" s="405"/>
      <c r="H55" s="405"/>
      <c r="I55" s="402" t="s">
        <v>56</v>
      </c>
      <c r="J55" s="403"/>
      <c r="K55" s="404"/>
      <c r="L55" s="402" t="s">
        <v>57</v>
      </c>
      <c r="M55" s="403"/>
      <c r="N55" s="404"/>
      <c r="O55" s="402" t="s">
        <v>56</v>
      </c>
      <c r="P55" s="403"/>
      <c r="Q55" s="404"/>
      <c r="R55" s="402" t="s">
        <v>57</v>
      </c>
      <c r="S55" s="403"/>
      <c r="T55" s="404"/>
      <c r="U55" s="402" t="s">
        <v>56</v>
      </c>
      <c r="V55" s="403"/>
      <c r="W55" s="404"/>
      <c r="X55" s="402" t="s">
        <v>57</v>
      </c>
      <c r="Y55" s="403"/>
      <c r="Z55" s="404"/>
      <c r="AA55" s="402" t="s">
        <v>56</v>
      </c>
      <c r="AB55" s="403"/>
      <c r="AC55" s="404"/>
      <c r="AD55" s="402" t="s">
        <v>57</v>
      </c>
      <c r="AE55" s="403"/>
      <c r="AF55" s="404"/>
      <c r="AG55" s="402" t="s">
        <v>56</v>
      </c>
      <c r="AH55" s="403"/>
      <c r="AI55" s="404"/>
      <c r="AJ55" s="402" t="s">
        <v>57</v>
      </c>
      <c r="AK55" s="404"/>
      <c r="AL55" s="101" t="s">
        <v>19</v>
      </c>
      <c r="AM55" s="101" t="s">
        <v>18</v>
      </c>
      <c r="AN55" s="62"/>
    </row>
    <row r="56" spans="1:40" ht="18" customHeight="1">
      <c r="A56" s="62"/>
      <c r="B56" s="75" t="s">
        <v>108</v>
      </c>
      <c r="C56" s="101">
        <f>COUNTIFS($B$11:$B$30,C$54,$C$11:$C$30,"A",$E$11:$E$30,"*")</f>
        <v>1</v>
      </c>
      <c r="D56" s="101">
        <f>COUNTIFS($B$11:$B$30,C$54,$C$11:$C$30,"B",$E$11:$E$30,"*")</f>
        <v>0</v>
      </c>
      <c r="E56" s="101">
        <f>COUNTIFS($B$11:$B$30,E$54,$C$11:$C$30,"A",$E$11:$E$30,"*")</f>
        <v>0</v>
      </c>
      <c r="F56" s="402">
        <f>COUNTIFS($B$11:$B$30,E$54,$C$11:$C$30,"B",$E$11:$E$30,"*")</f>
        <v>1</v>
      </c>
      <c r="G56" s="403"/>
      <c r="H56" s="404"/>
      <c r="I56" s="402">
        <f>COUNTIFS($B$11:$B$30,I$54,$C$11:$C$30,"A",$E$11:$E$30,"*")</f>
        <v>0</v>
      </c>
      <c r="J56" s="403"/>
      <c r="K56" s="404"/>
      <c r="L56" s="402">
        <f>COUNTIFS($B$11:$B$30,I$54,$C$11:$C$30,"B",$E$11:$E$30,"*")</f>
        <v>0</v>
      </c>
      <c r="M56" s="403"/>
      <c r="N56" s="404"/>
      <c r="O56" s="402">
        <f>COUNTIFS($B$11:$B$30,O$54,$C$11:$C$30,"A",$E$11:$E$30,"*")</f>
        <v>0</v>
      </c>
      <c r="P56" s="403"/>
      <c r="Q56" s="404"/>
      <c r="R56" s="402">
        <f>COUNTIFS($B$11:$B$30,O$54,$C$11:$C$30,"B",$E$11:$E$30,"*")</f>
        <v>0</v>
      </c>
      <c r="S56" s="403"/>
      <c r="T56" s="404"/>
      <c r="U56" s="402">
        <f>COUNTIFS($B$11:$B$30,U$54,$C$11:$C$30,"A",$E$11:$E$30,"*")</f>
        <v>0</v>
      </c>
      <c r="V56" s="403"/>
      <c r="W56" s="404"/>
      <c r="X56" s="402">
        <f>COUNTIFS($B$11:$B$30,U$54,$C$11:$C$30,"B",$E$11:$E$30,"*")</f>
        <v>0</v>
      </c>
      <c r="Y56" s="403"/>
      <c r="Z56" s="404"/>
      <c r="AA56" s="402">
        <f>COUNTIFS($B$11:$B$30,AA$54,$C$11:$C$30,"A",$E$11:$E$30,"*")</f>
        <v>0</v>
      </c>
      <c r="AB56" s="403"/>
      <c r="AC56" s="404"/>
      <c r="AD56" s="402">
        <f>COUNTIFS($B$11:$B$30,AA$54,$C$11:$C$30,"B",$E$11:$E$30,"*")</f>
        <v>0</v>
      </c>
      <c r="AE56" s="403"/>
      <c r="AF56" s="404"/>
      <c r="AG56" s="402">
        <f>COUNTIFS($B$11:$B$30,AG$54,$C$11:$C$30,"A",$E$11:$E$30,"*")</f>
        <v>0</v>
      </c>
      <c r="AH56" s="403"/>
      <c r="AI56" s="404"/>
      <c r="AJ56" s="402">
        <f>COUNTIFS($B$11:$B$30,AG$54,$C$11:$C$30,"B",$E$11:$E$30,"*")</f>
        <v>0</v>
      </c>
      <c r="AK56" s="404"/>
      <c r="AL56" s="101">
        <f>COUNTIFS($B$11:$B$30,AL$54,$C$11:$C$30,"A",$E$11:$E$30,"*")</f>
        <v>0</v>
      </c>
      <c r="AM56" s="101">
        <f>COUNTIFS($B$11:$B$30,AL$54,$C$11:$C$30,"B",$E$11:$E$30,"*")</f>
        <v>0</v>
      </c>
      <c r="AN56" s="62"/>
    </row>
    <row r="57" spans="1:40" ht="18" customHeight="1">
      <c r="A57" s="62"/>
      <c r="B57" s="82" t="s">
        <v>109</v>
      </c>
      <c r="C57" s="113"/>
      <c r="D57" s="113"/>
      <c r="E57" s="101">
        <f>COUNTIFS($B$11:$B$30,E$54,$C$11:$C$30,"C",$E$11:$E$30,"*")</f>
        <v>0</v>
      </c>
      <c r="F57" s="402">
        <f>COUNTIFS($B$11:$B$30,E$54,$C$11:$C$30,"D",$E$11:$E$30,"*")</f>
        <v>0</v>
      </c>
      <c r="G57" s="403"/>
      <c r="H57" s="404"/>
      <c r="I57" s="402">
        <f>COUNTIFS($B$11:$B$30,I$54,$C$11:$C$30,"C",$E$11:$E$30,"*")</f>
        <v>1</v>
      </c>
      <c r="J57" s="403"/>
      <c r="K57" s="404"/>
      <c r="L57" s="402">
        <f>COUNTIFS($B$11:$B$30,I$54,$C$11:$C$30,"D",$E$11:$E$30,"*")</f>
        <v>1</v>
      </c>
      <c r="M57" s="403"/>
      <c r="N57" s="404"/>
      <c r="O57" s="402">
        <f>COUNTIFS($B$11:$B$30,O$54,$C$11:$C$30,"C",$E$11:$E$30,"*")</f>
        <v>0</v>
      </c>
      <c r="P57" s="403"/>
      <c r="Q57" s="404"/>
      <c r="R57" s="402">
        <f>COUNTIFS($B$11:$B$30,O$54,$C$11:$C$30,"D",$E$11:$E$30,"*")</f>
        <v>0</v>
      </c>
      <c r="S57" s="403"/>
      <c r="T57" s="404"/>
      <c r="U57" s="402">
        <f>COUNTIFS($B$11:$B$30,U$54,$C$11:$C$30,"C",$E$11:$E$30,"*")</f>
        <v>0</v>
      </c>
      <c r="V57" s="403"/>
      <c r="W57" s="404"/>
      <c r="X57" s="402">
        <f>COUNTIFS($B$11:$B$30,U$54,$C$11:$C$30,"D",$E$11:$E$30,"*")</f>
        <v>0</v>
      </c>
      <c r="Y57" s="403"/>
      <c r="Z57" s="404"/>
      <c r="AA57" s="402">
        <f>COUNTIFS($B$11:$B$30,AA$54,$C$11:$C$30,"C",$E$11:$E$30,"*")</f>
        <v>0</v>
      </c>
      <c r="AB57" s="403"/>
      <c r="AC57" s="404"/>
      <c r="AD57" s="402">
        <f>COUNTIFS($B$11:$B$30,AA$54,$C$11:$C$30,"D",$E$11:$E$30,"*")</f>
        <v>0</v>
      </c>
      <c r="AE57" s="403"/>
      <c r="AF57" s="404"/>
      <c r="AG57" s="402">
        <f>COUNTIFS($B$11:$B$30,AG$54,$C$11:$C$30,"C",$E$11:$E$30,"*")</f>
        <v>0</v>
      </c>
      <c r="AH57" s="403"/>
      <c r="AI57" s="404"/>
      <c r="AJ57" s="402">
        <f>COUNTIFS($B$11:$B$30,AG$54,$C$11:$C$30,"D",$E$11:$E$30,"*")</f>
        <v>0</v>
      </c>
      <c r="AK57" s="404"/>
      <c r="AL57" s="101">
        <f>COUNTIFS($B$11:$B$30,AL$54,$C$11:$C$30,"C",$E$11:$E$30,"*")</f>
        <v>0</v>
      </c>
      <c r="AM57" s="101">
        <f>COUNTIFS($B$11:$B$30,AL$54,$C$11:$C$30,"D",$E$11:$E$30,"*")</f>
        <v>0</v>
      </c>
      <c r="AN57" s="62"/>
    </row>
    <row r="58" spans="1:40" ht="24.95" customHeight="1">
      <c r="A58" s="62"/>
      <c r="B58" s="82" t="s">
        <v>196</v>
      </c>
      <c r="C58" s="443"/>
      <c r="D58" s="444"/>
      <c r="E58" s="399">
        <f>IF($AK$3="４週",SUMIFS($AK$11:$AK$30,$B$11:$B$30,E54)/4/$AH$5,IF($AK$3="歴月",SUMIFS($AK$11:$AK$30,$B$11:$B$30,E54)/$AL$5,"記載する期間を選択してください"))</f>
        <v>0</v>
      </c>
      <c r="F58" s="400"/>
      <c r="G58" s="400"/>
      <c r="H58" s="407"/>
      <c r="I58" s="399">
        <f>IF($AK$3="４週",SUMIFS($AK$11:$AK$30,$B$11:$B$30,I54)/4/$AH$5,IF($AK$3="歴月",SUMIFS($AK$11:$AK$30,$B$11:$B$30,I54)/$AL$5,"記載する期間を選択してください"))</f>
        <v>0</v>
      </c>
      <c r="J58" s="400"/>
      <c r="K58" s="400"/>
      <c r="L58" s="400"/>
      <c r="M58" s="400"/>
      <c r="N58" s="407"/>
      <c r="O58" s="399">
        <f>IF($AK$3="４週",SUMIFS($AK$11:$AK$30,$B$11:$B$30,O54)/4/$AH$5,IF($AK$3="歴月",SUMIFS($AK$11:$AK$30,$B$11:$B$30,O54)/$AL$5,"記載する期間を選択してください"))</f>
        <v>0</v>
      </c>
      <c r="P58" s="400"/>
      <c r="Q58" s="400"/>
      <c r="R58" s="400"/>
      <c r="S58" s="400"/>
      <c r="T58" s="407"/>
      <c r="U58" s="455"/>
      <c r="V58" s="456"/>
      <c r="W58" s="456"/>
      <c r="X58" s="456"/>
      <c r="Y58" s="456"/>
      <c r="Z58" s="457"/>
      <c r="AA58" s="399">
        <f>IF($AK$3="４週",SUMIFS($AK$11:$AK$30,$B$11:$B$30,AA54)/4/$AH$5,IF($AK$3="歴月",SUMIFS($AK$11:$AK$30,$B$11:$B$30,AA54)/$AL$5,"記載する期間を選択してください"))</f>
        <v>0</v>
      </c>
      <c r="AB58" s="400"/>
      <c r="AC58" s="400"/>
      <c r="AD58" s="400"/>
      <c r="AE58" s="400"/>
      <c r="AF58" s="407"/>
      <c r="AG58" s="399">
        <f>IF($AK$3="４週",SUMIFS($AK$11:$AK$30,$B$11:$B$30,AG54)/4/$AH$5,IF($AK$3="歴月",SUMIFS($AK$11:$AK$30,$B$11:$B$30,AG54)/$AL$5,"記載する期間を選択してください"))</f>
        <v>0</v>
      </c>
      <c r="AH58" s="400"/>
      <c r="AI58" s="400"/>
      <c r="AJ58" s="400"/>
      <c r="AK58" s="407"/>
      <c r="AL58" s="399">
        <f>IF($AK$3="４週",SUMIFS($AK$11:$AK$30,$B$11:$B$30,AL54)/4/$AH$5,IF($AK$3="歴月",SUMIFS($AK$11:$AK$30,$B$11:$B$30,AL54)/$AL$5,"記載する期間を選択してください"))</f>
        <v>0</v>
      </c>
      <c r="AM58" s="407"/>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211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170</v>
      </c>
      <c r="B65" s="94"/>
      <c r="C65" s="60"/>
      <c r="D65" s="60"/>
      <c r="E65" s="60"/>
      <c r="F65" s="60"/>
      <c r="G65" s="60"/>
    </row>
    <row r="66" spans="1:7" ht="15" customHeight="1">
      <c r="A66" s="60" t="s">
        <v>171</v>
      </c>
      <c r="B66" s="94"/>
      <c r="C66" s="60"/>
      <c r="D66" s="60"/>
      <c r="E66" s="60"/>
      <c r="F66" s="60"/>
      <c r="G66" s="60"/>
    </row>
    <row r="67" spans="1:7" ht="15" customHeight="1">
      <c r="A67" s="60"/>
      <c r="B67" s="75" t="s">
        <v>172</v>
      </c>
      <c r="C67" s="353" t="s">
        <v>173</v>
      </c>
      <c r="D67" s="353"/>
      <c r="E67" s="353"/>
      <c r="F67" s="60"/>
      <c r="G67" s="60"/>
    </row>
    <row r="68" spans="1:7" ht="15" customHeight="1">
      <c r="A68" s="60"/>
      <c r="B68" s="97" t="s">
        <v>186</v>
      </c>
      <c r="C68" s="366" t="s">
        <v>174</v>
      </c>
      <c r="D68" s="366"/>
      <c r="E68" s="366"/>
      <c r="F68" s="60"/>
      <c r="G68" s="60"/>
    </row>
    <row r="69" spans="1:7" ht="15" customHeight="1">
      <c r="A69" s="60"/>
      <c r="B69" s="97" t="s">
        <v>187</v>
      </c>
      <c r="C69" s="366" t="s">
        <v>175</v>
      </c>
      <c r="D69" s="366"/>
      <c r="E69" s="366"/>
      <c r="F69" s="60"/>
      <c r="G69" s="60"/>
    </row>
    <row r="70" spans="1:7" ht="15" customHeight="1">
      <c r="A70" s="60"/>
      <c r="B70" s="97" t="s">
        <v>188</v>
      </c>
      <c r="C70" s="366" t="s">
        <v>176</v>
      </c>
      <c r="D70" s="366"/>
      <c r="E70" s="366"/>
      <c r="F70" s="60"/>
      <c r="G70" s="60"/>
    </row>
    <row r="71" spans="1:7" ht="15" customHeight="1">
      <c r="A71" s="60"/>
      <c r="B71" s="97" t="s">
        <v>189</v>
      </c>
      <c r="C71" s="366" t="s">
        <v>177</v>
      </c>
      <c r="D71" s="366"/>
      <c r="E71" s="366"/>
      <c r="F71" s="60"/>
      <c r="G71" s="60"/>
    </row>
    <row r="72" spans="1:7" ht="15" customHeight="1">
      <c r="A72" s="60"/>
      <c r="B72" s="60" t="s">
        <v>178</v>
      </c>
      <c r="C72" s="60"/>
      <c r="D72" s="60"/>
      <c r="E72" s="60"/>
      <c r="F72" s="60"/>
      <c r="G72" s="60"/>
    </row>
    <row r="73" spans="1:7" ht="15" customHeight="1">
      <c r="A73" s="60"/>
      <c r="B73" s="60" t="s">
        <v>190</v>
      </c>
      <c r="C73" s="60"/>
      <c r="D73" s="60"/>
      <c r="E73" s="60"/>
      <c r="F73" s="60"/>
      <c r="G73" s="60"/>
    </row>
    <row r="74" spans="1:7" ht="15" customHeight="1">
      <c r="A74" s="60"/>
      <c r="B74" s="60" t="s">
        <v>179</v>
      </c>
      <c r="C74" s="60"/>
      <c r="D74" s="60"/>
      <c r="E74" s="60"/>
      <c r="F74" s="60"/>
      <c r="G74" s="60"/>
    </row>
    <row r="75" spans="1:7" ht="15" customHeight="1">
      <c r="A75" s="60" t="s">
        <v>180</v>
      </c>
      <c r="B75" s="94"/>
      <c r="C75" s="60"/>
      <c r="D75" s="60"/>
      <c r="E75" s="60"/>
      <c r="F75" s="60"/>
      <c r="G75" s="60"/>
    </row>
    <row r="76" spans="1:7" ht="15" customHeight="1">
      <c r="A76" s="60" t="s">
        <v>327</v>
      </c>
      <c r="B76" s="94"/>
      <c r="C76" s="60"/>
      <c r="D76" s="60"/>
      <c r="E76" s="60"/>
      <c r="F76" s="60"/>
      <c r="G76" s="60"/>
    </row>
    <row r="77" spans="1:7" ht="15" customHeight="1">
      <c r="A77" s="60" t="s">
        <v>191</v>
      </c>
      <c r="B77" s="94"/>
      <c r="C77" s="60"/>
      <c r="D77" s="60"/>
      <c r="E77" s="60"/>
      <c r="F77" s="60"/>
      <c r="G77" s="60"/>
    </row>
    <row r="78" spans="1:7" ht="15" customHeight="1">
      <c r="A78" s="60" t="s">
        <v>182</v>
      </c>
      <c r="B78" s="94"/>
      <c r="C78" s="60"/>
      <c r="D78" s="60"/>
      <c r="E78" s="60"/>
      <c r="F78" s="60"/>
      <c r="G78" s="60"/>
    </row>
    <row r="79" spans="1:7" ht="15" customHeight="1">
      <c r="A79" s="60" t="s">
        <v>330</v>
      </c>
      <c r="B79" s="94"/>
      <c r="C79" s="60"/>
      <c r="D79" s="60"/>
      <c r="E79" s="60"/>
      <c r="F79" s="60"/>
      <c r="G79" s="60"/>
    </row>
    <row r="80" spans="1:7" ht="15" customHeight="1">
      <c r="A80" s="60" t="s">
        <v>331</v>
      </c>
      <c r="B80" s="94"/>
      <c r="C80" s="60"/>
      <c r="D80" s="60"/>
      <c r="E80" s="60"/>
      <c r="F80" s="60"/>
      <c r="G80" s="60"/>
    </row>
    <row r="81" spans="1:7" ht="15" customHeight="1">
      <c r="A81" s="60"/>
      <c r="B81" s="60" t="s">
        <v>332</v>
      </c>
      <c r="C81" s="60"/>
      <c r="D81" s="60"/>
      <c r="E81" s="60"/>
      <c r="F81" s="60"/>
      <c r="G81" s="60"/>
    </row>
    <row r="82" spans="1:7" ht="15" customHeight="1">
      <c r="A82" s="60"/>
      <c r="B82" s="60" t="s">
        <v>333</v>
      </c>
      <c r="C82" s="60"/>
      <c r="D82" s="60"/>
      <c r="E82" s="60"/>
      <c r="F82" s="60"/>
      <c r="G82" s="60"/>
    </row>
    <row r="83" spans="1:7" ht="15" customHeight="1">
      <c r="A83" s="60" t="s">
        <v>334</v>
      </c>
      <c r="B83" s="94"/>
      <c r="C83" s="60"/>
      <c r="D83" s="60"/>
      <c r="E83" s="60"/>
      <c r="F83" s="60"/>
      <c r="G83" s="60"/>
    </row>
    <row r="84" spans="1:7" ht="15" customHeight="1">
      <c r="A84" s="60" t="s">
        <v>183</v>
      </c>
      <c r="B84" s="94"/>
      <c r="C84" s="60"/>
      <c r="D84" s="60"/>
      <c r="E84" s="60"/>
      <c r="F84" s="60"/>
      <c r="G84" s="60"/>
    </row>
    <row r="85" spans="1:7" ht="15" customHeight="1">
      <c r="A85" s="60" t="s">
        <v>335</v>
      </c>
      <c r="B85" s="94"/>
      <c r="C85" s="60"/>
      <c r="D85" s="60"/>
      <c r="E85" s="60"/>
      <c r="F85" s="60"/>
      <c r="G85" s="60"/>
    </row>
    <row r="86" spans="1:7" ht="15" customHeight="1">
      <c r="A86" s="60" t="s">
        <v>336</v>
      </c>
      <c r="B86" s="94"/>
      <c r="C86" s="60"/>
      <c r="D86" s="60"/>
      <c r="E86" s="60"/>
      <c r="F86" s="60"/>
      <c r="G86" s="60"/>
    </row>
    <row r="87" spans="1:7" ht="15" customHeight="1">
      <c r="A87" s="60" t="s">
        <v>184</v>
      </c>
      <c r="B87" s="94"/>
      <c r="C87" s="60"/>
      <c r="D87" s="60"/>
      <c r="E87" s="60"/>
      <c r="F87" s="60"/>
      <c r="G87" s="60"/>
    </row>
    <row r="88" spans="1:7" ht="15" customHeight="1">
      <c r="A88" s="60" t="s">
        <v>185</v>
      </c>
      <c r="B88" s="94"/>
      <c r="C88" s="60"/>
      <c r="D88" s="60"/>
      <c r="E88" s="60"/>
      <c r="F88" s="60"/>
      <c r="G88" s="60"/>
    </row>
    <row r="89" spans="1:7" ht="15" customHeight="1">
      <c r="A89" s="60" t="s">
        <v>337</v>
      </c>
      <c r="B89" s="94"/>
      <c r="C89" s="60"/>
      <c r="D89" s="60"/>
      <c r="E89" s="60"/>
      <c r="F89" s="60"/>
      <c r="G89" s="60"/>
    </row>
    <row r="90" spans="1:7" ht="15" customHeight="1">
      <c r="A90" s="60" t="s">
        <v>338</v>
      </c>
      <c r="B90" s="94"/>
      <c r="C90" s="60"/>
      <c r="D90" s="60"/>
      <c r="E90" s="60"/>
      <c r="F90" s="60"/>
      <c r="G90" s="60"/>
    </row>
  </sheetData>
  <mergeCells count="267">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topLeftCell="A30" zoomScaleNormal="100" zoomScaleSheetLayoutView="100" workbookViewId="0">
      <selection activeCell="E20" sqref="E20"/>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48" t="s">
        <v>128</v>
      </c>
      <c r="AL1" s="348"/>
      <c r="AM1" s="348"/>
      <c r="AN1" s="348"/>
    </row>
    <row r="2" spans="1:40" ht="18" customHeight="1">
      <c r="A2" s="62"/>
      <c r="B2" s="63"/>
      <c r="C2" s="63"/>
      <c r="D2" s="63"/>
      <c r="E2" s="63"/>
      <c r="F2" s="63"/>
      <c r="G2" s="63"/>
      <c r="H2" s="63"/>
      <c r="I2" s="63"/>
      <c r="J2" s="63"/>
      <c r="K2" s="63"/>
      <c r="L2" s="63"/>
      <c r="M2" s="355">
        <v>2024</v>
      </c>
      <c r="N2" s="355"/>
      <c r="O2" s="355"/>
      <c r="P2" s="355"/>
      <c r="Q2" s="354" t="s">
        <v>150</v>
      </c>
      <c r="R2" s="354"/>
      <c r="S2" s="355">
        <v>5</v>
      </c>
      <c r="T2" s="355"/>
      <c r="U2" s="354" t="s">
        <v>151</v>
      </c>
      <c r="V2" s="354"/>
      <c r="W2" s="63"/>
      <c r="X2" s="63"/>
      <c r="Y2" s="63"/>
      <c r="Z2" s="62"/>
      <c r="AA2" s="62"/>
      <c r="AC2" s="81"/>
      <c r="AD2" s="63"/>
      <c r="AE2" s="63"/>
      <c r="AF2" s="63"/>
      <c r="AG2" s="63"/>
      <c r="AH2" s="63"/>
      <c r="AI2" s="81" t="s">
        <v>156</v>
      </c>
      <c r="AJ2" s="81"/>
      <c r="AK2" s="349"/>
      <c r="AL2" s="349"/>
      <c r="AM2" s="349"/>
      <c r="AN2" s="34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50" t="s">
        <v>232</v>
      </c>
      <c r="AL3" s="350"/>
      <c r="AM3" s="350"/>
      <c r="AN3" s="35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50"/>
      <c r="AL4" s="350"/>
      <c r="AM4" s="350"/>
      <c r="AN4" s="35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87">
        <v>40</v>
      </c>
      <c r="AI5" s="387"/>
      <c r="AJ5" s="387"/>
      <c r="AK5" s="88" t="s">
        <v>157</v>
      </c>
      <c r="AL5" s="99">
        <v>160</v>
      </c>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61" t="s">
        <v>153</v>
      </c>
      <c r="B7" s="388" t="s">
        <v>162</v>
      </c>
      <c r="C7" s="358" t="s">
        <v>163</v>
      </c>
      <c r="D7" s="353" t="s">
        <v>164</v>
      </c>
      <c r="E7" s="362" t="s">
        <v>165</v>
      </c>
      <c r="F7" s="357" t="s">
        <v>192</v>
      </c>
      <c r="G7" s="357"/>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1" t="s">
        <v>193</v>
      </c>
      <c r="AL7" s="352" t="s">
        <v>194</v>
      </c>
      <c r="AM7" s="347" t="s">
        <v>195</v>
      </c>
      <c r="AN7" s="347"/>
    </row>
    <row r="8" spans="1:40" ht="15" customHeight="1">
      <c r="A8" s="361"/>
      <c r="B8" s="389"/>
      <c r="C8" s="359"/>
      <c r="D8" s="353"/>
      <c r="E8" s="362"/>
      <c r="F8" s="353" t="s">
        <v>104</v>
      </c>
      <c r="G8" s="353"/>
      <c r="H8" s="353"/>
      <c r="I8" s="353"/>
      <c r="J8" s="353"/>
      <c r="K8" s="353"/>
      <c r="L8" s="353"/>
      <c r="M8" s="353" t="s">
        <v>105</v>
      </c>
      <c r="N8" s="353"/>
      <c r="O8" s="353"/>
      <c r="P8" s="353"/>
      <c r="Q8" s="353"/>
      <c r="R8" s="353"/>
      <c r="S8" s="353"/>
      <c r="T8" s="353" t="s">
        <v>106</v>
      </c>
      <c r="U8" s="353"/>
      <c r="V8" s="353"/>
      <c r="W8" s="353"/>
      <c r="X8" s="353"/>
      <c r="Y8" s="353"/>
      <c r="Z8" s="353"/>
      <c r="AA8" s="353" t="s">
        <v>107</v>
      </c>
      <c r="AB8" s="353"/>
      <c r="AC8" s="353"/>
      <c r="AD8" s="353"/>
      <c r="AE8" s="353"/>
      <c r="AF8" s="353"/>
      <c r="AG8" s="353"/>
      <c r="AH8" s="353" t="s">
        <v>110</v>
      </c>
      <c r="AI8" s="353"/>
      <c r="AJ8" s="353"/>
      <c r="AK8" s="351"/>
      <c r="AL8" s="352"/>
      <c r="AM8" s="347"/>
      <c r="AN8" s="347"/>
    </row>
    <row r="9" spans="1:40" ht="15" customHeight="1">
      <c r="A9" s="361"/>
      <c r="B9" s="390" t="s">
        <v>329</v>
      </c>
      <c r="C9" s="359"/>
      <c r="D9" s="353"/>
      <c r="E9" s="36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51"/>
      <c r="AL9" s="352"/>
      <c r="AM9" s="347"/>
      <c r="AN9" s="347"/>
    </row>
    <row r="10" spans="1:40" ht="15" customHeight="1">
      <c r="A10" s="361"/>
      <c r="B10" s="391"/>
      <c r="C10" s="360"/>
      <c r="D10" s="353"/>
      <c r="E10" s="36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51"/>
      <c r="AL10" s="352"/>
      <c r="AM10" s="347"/>
      <c r="AN10" s="347"/>
    </row>
    <row r="11" spans="1:40" ht="18" customHeight="1">
      <c r="A11" s="74">
        <v>1</v>
      </c>
      <c r="B11" s="103" t="s">
        <v>112</v>
      </c>
      <c r="C11" s="83" t="s">
        <v>186</v>
      </c>
      <c r="D11" s="104"/>
      <c r="E11" s="105" t="s">
        <v>186</v>
      </c>
      <c r="F11" s="144"/>
      <c r="G11" s="144"/>
      <c r="H11" s="144"/>
      <c r="I11" s="144"/>
      <c r="J11" s="144"/>
      <c r="K11" s="144"/>
      <c r="L11" s="144"/>
      <c r="M11" s="144"/>
      <c r="N11" s="144"/>
      <c r="O11" s="144"/>
      <c r="P11" s="144"/>
      <c r="Q11" s="144"/>
      <c r="R11" s="144"/>
      <c r="S11" s="144"/>
      <c r="T11" s="144"/>
      <c r="U11" s="144"/>
      <c r="V11" s="144"/>
      <c r="W11" s="144"/>
      <c r="X11" s="144"/>
      <c r="Y11" s="144"/>
      <c r="Z11" s="144"/>
      <c r="AA11" s="144"/>
      <c r="AB11" s="144"/>
      <c r="AC11" s="144"/>
      <c r="AD11" s="144"/>
      <c r="AE11" s="144"/>
      <c r="AF11" s="144"/>
      <c r="AG11" s="144"/>
      <c r="AH11" s="144"/>
      <c r="AI11" s="144"/>
      <c r="AJ11" s="144"/>
      <c r="AK11" s="70">
        <f>+SUM(F11:AJ11)</f>
        <v>0</v>
      </c>
      <c r="AL11" s="71">
        <f>IF($AK$3="４週",AK11/4,AK11/(DAY(EOMONTH($F$9,0))/7))</f>
        <v>0</v>
      </c>
      <c r="AM11" s="365"/>
      <c r="AN11" s="36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65"/>
      <c r="AN12" s="365"/>
    </row>
    <row r="13" spans="1:40" ht="18" customHeight="1">
      <c r="A13" s="74">
        <v>3</v>
      </c>
      <c r="B13" s="103" t="s">
        <v>115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65"/>
      <c r="AN13" s="365"/>
    </row>
    <row r="14" spans="1:40" ht="18" customHeight="1">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65"/>
      <c r="AN14" s="365"/>
    </row>
    <row r="15" spans="1:40" ht="18" customHeight="1">
      <c r="A15" s="74">
        <v>5</v>
      </c>
      <c r="B15" s="103" t="s">
        <v>117</v>
      </c>
      <c r="C15" s="83" t="s">
        <v>186</v>
      </c>
      <c r="D15" s="104"/>
      <c r="E15" s="105" t="s">
        <v>291</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65"/>
      <c r="AN15" s="36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65"/>
      <c r="AN16" s="36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65"/>
      <c r="AN17" s="36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65"/>
      <c r="AN18" s="36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65"/>
      <c r="AN19" s="36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65"/>
      <c r="AN20" s="36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65"/>
      <c r="AN21" s="36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65"/>
      <c r="AN22" s="36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65"/>
      <c r="AN23" s="36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65"/>
      <c r="AN24" s="36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65"/>
      <c r="AN25" s="36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65"/>
      <c r="AN26" s="36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65"/>
      <c r="AN27" s="36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65"/>
      <c r="AN28" s="36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65"/>
      <c r="AN29" s="36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65"/>
      <c r="AN30" s="365"/>
    </row>
    <row r="31" spans="1:40" ht="18" customHeight="1">
      <c r="A31" s="362" t="s">
        <v>94</v>
      </c>
      <c r="B31" s="363"/>
      <c r="C31" s="363"/>
      <c r="D31" s="363"/>
      <c r="E31" s="36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61"/>
      <c r="AN31" s="361"/>
    </row>
    <row r="32" spans="1:40" ht="18" customHeight="1">
      <c r="A32" s="363" t="s">
        <v>96</v>
      </c>
      <c r="B32" s="363"/>
      <c r="C32" s="363"/>
      <c r="D32" s="363"/>
      <c r="E32" s="36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61"/>
      <c r="AN32" s="361"/>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227</v>
      </c>
      <c r="B36" s="67"/>
      <c r="C36" s="67"/>
      <c r="D36" s="67"/>
      <c r="E36" s="67"/>
      <c r="F36" s="67"/>
      <c r="G36" s="60"/>
      <c r="H36" s="60"/>
      <c r="I36" s="60"/>
      <c r="J36" s="60"/>
      <c r="K36" s="60"/>
      <c r="L36" s="60"/>
      <c r="M36" s="60"/>
      <c r="N36" s="60"/>
      <c r="O36" s="60"/>
      <c r="AM36" s="67"/>
      <c r="AN36" s="62"/>
    </row>
    <row r="37" spans="1:43" ht="24.95" customHeight="1">
      <c r="A37"/>
      <c r="B37" s="362" t="s">
        <v>240</v>
      </c>
      <c r="C37" s="364"/>
      <c r="D37" s="362" t="s">
        <v>228</v>
      </c>
      <c r="E37" s="364"/>
      <c r="F37" s="465" t="s">
        <v>239</v>
      </c>
      <c r="G37" s="466"/>
      <c r="H37" s="466"/>
      <c r="I37" s="466"/>
      <c r="J37" s="466"/>
      <c r="K37" s="467"/>
      <c r="L37" s="465" t="s">
        <v>229</v>
      </c>
      <c r="M37" s="466"/>
      <c r="N37" s="466"/>
      <c r="O37" s="466"/>
      <c r="P37" s="466"/>
      <c r="Q37" s="467"/>
      <c r="R37" s="465" t="s">
        <v>230</v>
      </c>
      <c r="S37" s="466"/>
      <c r="T37" s="466"/>
      <c r="U37" s="466"/>
      <c r="V37" s="466"/>
      <c r="W37" s="467"/>
      <c r="X37" s="465" t="s">
        <v>231</v>
      </c>
      <c r="Y37" s="466"/>
      <c r="Z37" s="466"/>
      <c r="AA37" s="466"/>
      <c r="AB37" s="466"/>
      <c r="AC37" s="467"/>
      <c r="AD37"/>
      <c r="AE37"/>
      <c r="AF37"/>
      <c r="AG37"/>
      <c r="AH37"/>
      <c r="AI37"/>
      <c r="AJ37"/>
      <c r="AK37"/>
      <c r="AL37"/>
      <c r="AM37"/>
      <c r="AN37"/>
      <c r="AO37"/>
      <c r="AP37"/>
      <c r="AQ37"/>
    </row>
    <row r="38" spans="1:43" ht="18" customHeight="1">
      <c r="A38"/>
      <c r="B38" s="362" t="s">
        <v>241</v>
      </c>
      <c r="C38" s="364"/>
      <c r="D38" s="468" t="s">
        <v>289</v>
      </c>
      <c r="E38" s="469"/>
      <c r="F38" s="468" t="s">
        <v>289</v>
      </c>
      <c r="G38" s="470"/>
      <c r="H38" s="470"/>
      <c r="I38" s="470"/>
      <c r="J38" s="470"/>
      <c r="K38" s="469"/>
      <c r="L38" s="468"/>
      <c r="M38" s="470"/>
      <c r="N38" s="470"/>
      <c r="O38" s="470"/>
      <c r="P38" s="470"/>
      <c r="Q38" s="469"/>
      <c r="R38" s="468"/>
      <c r="S38" s="470"/>
      <c r="T38" s="470"/>
      <c r="U38" s="470"/>
      <c r="V38" s="470"/>
      <c r="W38" s="469"/>
      <c r="X38" s="468"/>
      <c r="Y38" s="470"/>
      <c r="Z38" s="470"/>
      <c r="AA38" s="470"/>
      <c r="AB38" s="470"/>
      <c r="AC38" s="469"/>
      <c r="AD38"/>
      <c r="AE38"/>
      <c r="AF38"/>
      <c r="AG38"/>
      <c r="AH38"/>
      <c r="AI38"/>
      <c r="AJ38"/>
      <c r="AK38"/>
      <c r="AL38"/>
      <c r="AM38"/>
      <c r="AN38"/>
      <c r="AO38"/>
      <c r="AP38"/>
      <c r="AQ38"/>
    </row>
    <row r="39" spans="1:43" ht="24.95" customHeight="1">
      <c r="A39"/>
      <c r="B39" s="352" t="s">
        <v>242</v>
      </c>
      <c r="C39" s="352"/>
      <c r="D39" s="472"/>
      <c r="E39" s="472"/>
      <c r="F39" s="473">
        <v>20</v>
      </c>
      <c r="G39" s="473"/>
      <c r="H39" s="473"/>
      <c r="I39" s="473"/>
      <c r="J39" s="473"/>
      <c r="K39" s="473"/>
      <c r="L39" s="473"/>
      <c r="M39" s="473"/>
      <c r="N39" s="473"/>
      <c r="O39" s="473"/>
      <c r="P39" s="473"/>
      <c r="Q39" s="473"/>
      <c r="R39" s="473"/>
      <c r="S39" s="473"/>
      <c r="T39" s="473"/>
      <c r="U39" s="473"/>
      <c r="V39" s="473"/>
      <c r="W39" s="473"/>
      <c r="X39" s="473"/>
      <c r="Y39" s="473"/>
      <c r="Z39" s="473"/>
      <c r="AA39" s="473"/>
      <c r="AB39" s="473"/>
      <c r="AC39" s="473"/>
      <c r="AD39"/>
      <c r="AE39"/>
      <c r="AF39"/>
      <c r="AG39"/>
      <c r="AH39"/>
      <c r="AI39"/>
      <c r="AJ39"/>
      <c r="AK39"/>
      <c r="AL39"/>
      <c r="AM39"/>
      <c r="AN39"/>
      <c r="AO39"/>
      <c r="AP39"/>
      <c r="AQ39"/>
    </row>
    <row r="40" spans="1:43" ht="5.0999999999999996"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c r="A41" s="68" t="s">
        <v>301</v>
      </c>
      <c r="B41" s="67"/>
      <c r="C41" s="67"/>
      <c r="D41" s="67"/>
      <c r="E41" s="67"/>
      <c r="F41" s="67"/>
      <c r="G41" s="60"/>
      <c r="H41" s="60"/>
      <c r="I41" s="60"/>
      <c r="J41" s="60"/>
      <c r="K41" s="60"/>
      <c r="L41" s="60"/>
      <c r="M41" s="60"/>
      <c r="N41" s="60"/>
      <c r="O41" s="60"/>
      <c r="AM41" s="67"/>
      <c r="AN41" s="62"/>
    </row>
    <row r="42" spans="1:43" ht="24.95" customHeight="1">
      <c r="A42" s="353"/>
      <c r="B42" s="353"/>
      <c r="C42" s="353"/>
      <c r="D42" s="98">
        <v>4</v>
      </c>
      <c r="E42" s="98">
        <v>5</v>
      </c>
      <c r="F42" s="424">
        <v>6</v>
      </c>
      <c r="G42" s="424"/>
      <c r="H42" s="424"/>
      <c r="I42" s="424">
        <v>7</v>
      </c>
      <c r="J42" s="424"/>
      <c r="K42" s="424"/>
      <c r="L42" s="424">
        <v>8</v>
      </c>
      <c r="M42" s="424"/>
      <c r="N42" s="424"/>
      <c r="O42" s="424">
        <v>9</v>
      </c>
      <c r="P42" s="424"/>
      <c r="Q42" s="424"/>
      <c r="R42" s="424">
        <v>10</v>
      </c>
      <c r="S42" s="424"/>
      <c r="T42" s="424"/>
      <c r="U42" s="424">
        <v>11</v>
      </c>
      <c r="V42" s="424"/>
      <c r="W42" s="424"/>
      <c r="X42" s="424">
        <v>12</v>
      </c>
      <c r="Y42" s="424"/>
      <c r="Z42" s="424"/>
      <c r="AA42" s="424">
        <v>1</v>
      </c>
      <c r="AB42" s="424"/>
      <c r="AC42" s="424"/>
      <c r="AD42" s="424">
        <v>2</v>
      </c>
      <c r="AE42" s="424"/>
      <c r="AF42" s="424"/>
      <c r="AG42" s="424">
        <v>3</v>
      </c>
      <c r="AH42" s="424"/>
      <c r="AI42" s="424"/>
      <c r="AJ42" s="353" t="s">
        <v>154</v>
      </c>
      <c r="AK42" s="353"/>
      <c r="AL42" s="82" t="s">
        <v>207</v>
      </c>
      <c r="AM42" s="82" t="s">
        <v>218</v>
      </c>
      <c r="AN42"/>
      <c r="AO42"/>
      <c r="AP42"/>
      <c r="AQ42"/>
    </row>
    <row r="43" spans="1:43" ht="18" customHeight="1">
      <c r="A43" s="422" t="s">
        <v>212</v>
      </c>
      <c r="B43" s="422"/>
      <c r="C43" s="422"/>
      <c r="D43" s="72">
        <f>SUM(D44:D48)</f>
        <v>1840</v>
      </c>
      <c r="E43" s="72">
        <f>SUM(E44:E48)</f>
        <v>1728</v>
      </c>
      <c r="F43" s="418">
        <f>SUM(F44:H48)</f>
        <v>1840</v>
      </c>
      <c r="G43" s="418"/>
      <c r="H43" s="418"/>
      <c r="I43" s="418">
        <f>SUM(I44:K48)</f>
        <v>1932</v>
      </c>
      <c r="J43" s="418"/>
      <c r="K43" s="418"/>
      <c r="L43" s="418">
        <f>SUM(L44:N48)</f>
        <v>1932</v>
      </c>
      <c r="M43" s="418"/>
      <c r="N43" s="418"/>
      <c r="O43" s="418">
        <f>SUM(O44:Q48)</f>
        <v>1748</v>
      </c>
      <c r="P43" s="418"/>
      <c r="Q43" s="418"/>
      <c r="R43" s="418">
        <f>SUM(R44:T48)</f>
        <v>1840</v>
      </c>
      <c r="S43" s="418"/>
      <c r="T43" s="418"/>
      <c r="U43" s="418">
        <f>SUM(U44:W48)</f>
        <v>1840</v>
      </c>
      <c r="V43" s="418"/>
      <c r="W43" s="418"/>
      <c r="X43" s="418">
        <f>SUM(X44:Z48)</f>
        <v>1748</v>
      </c>
      <c r="Y43" s="418"/>
      <c r="Z43" s="418"/>
      <c r="AA43" s="418">
        <f>SUM(AA44:AC48)</f>
        <v>1748</v>
      </c>
      <c r="AB43" s="418"/>
      <c r="AC43" s="418"/>
      <c r="AD43" s="418">
        <f>SUM(AD44:AF48)</f>
        <v>1748</v>
      </c>
      <c r="AE43" s="418"/>
      <c r="AF43" s="418"/>
      <c r="AG43" s="418">
        <f>SUM(AG44:AI48)</f>
        <v>1840</v>
      </c>
      <c r="AH43" s="418"/>
      <c r="AI43" s="418"/>
      <c r="AJ43" s="366">
        <f t="shared" ref="AJ43:AJ48" si="3">SUM(D43:AI43)</f>
        <v>21784</v>
      </c>
      <c r="AK43" s="366"/>
      <c r="AL43" s="425">
        <f>ROUNDUP(((AJ43-AJ49-AJ50)+AJ49*0.5+AJ50*0.75)/AJ51,1)</f>
        <v>84.199999999999989</v>
      </c>
      <c r="AM43" s="425">
        <f>ROUND((2*AJ44+3*AJ45+4*AJ46+5*AJ47+6*AJ48)/AJ43,1)</f>
        <v>4.7</v>
      </c>
      <c r="AN43"/>
      <c r="AO43"/>
      <c r="AP43"/>
      <c r="AQ43"/>
    </row>
    <row r="44" spans="1:43" ht="18" customHeight="1">
      <c r="A44" s="373" t="s">
        <v>213</v>
      </c>
      <c r="B44" s="374"/>
      <c r="C44" s="375"/>
      <c r="D44" s="69">
        <v>100</v>
      </c>
      <c r="E44" s="69">
        <v>95</v>
      </c>
      <c r="F44" s="423">
        <v>100</v>
      </c>
      <c r="G44" s="423"/>
      <c r="H44" s="423"/>
      <c r="I44" s="423">
        <v>105</v>
      </c>
      <c r="J44" s="423"/>
      <c r="K44" s="423"/>
      <c r="L44" s="423">
        <v>105</v>
      </c>
      <c r="M44" s="423"/>
      <c r="N44" s="423"/>
      <c r="O44" s="423">
        <v>95</v>
      </c>
      <c r="P44" s="423"/>
      <c r="Q44" s="423"/>
      <c r="R44" s="423">
        <v>100</v>
      </c>
      <c r="S44" s="423"/>
      <c r="T44" s="423"/>
      <c r="U44" s="423">
        <v>100</v>
      </c>
      <c r="V44" s="423"/>
      <c r="W44" s="423"/>
      <c r="X44" s="423">
        <v>95</v>
      </c>
      <c r="Y44" s="423"/>
      <c r="Z44" s="423"/>
      <c r="AA44" s="423">
        <v>95</v>
      </c>
      <c r="AB44" s="423"/>
      <c r="AC44" s="423"/>
      <c r="AD44" s="423">
        <v>95</v>
      </c>
      <c r="AE44" s="423"/>
      <c r="AF44" s="423"/>
      <c r="AG44" s="423">
        <v>100</v>
      </c>
      <c r="AH44" s="423"/>
      <c r="AI44" s="423"/>
      <c r="AJ44" s="366">
        <f t="shared" si="3"/>
        <v>1185</v>
      </c>
      <c r="AK44" s="366"/>
      <c r="AL44" s="427"/>
      <c r="AM44" s="427"/>
      <c r="AN44"/>
      <c r="AO44"/>
      <c r="AP44"/>
      <c r="AQ44"/>
    </row>
    <row r="45" spans="1:43" ht="18" customHeight="1">
      <c r="A45" s="373" t="s">
        <v>214</v>
      </c>
      <c r="B45" s="374"/>
      <c r="C45" s="375"/>
      <c r="D45" s="69">
        <v>100</v>
      </c>
      <c r="E45" s="69">
        <v>95</v>
      </c>
      <c r="F45" s="423">
        <v>100</v>
      </c>
      <c r="G45" s="423"/>
      <c r="H45" s="423"/>
      <c r="I45" s="423">
        <v>105</v>
      </c>
      <c r="J45" s="423"/>
      <c r="K45" s="423"/>
      <c r="L45" s="423">
        <v>105</v>
      </c>
      <c r="M45" s="423"/>
      <c r="N45" s="423"/>
      <c r="O45" s="423">
        <v>95</v>
      </c>
      <c r="P45" s="423"/>
      <c r="Q45" s="423"/>
      <c r="R45" s="423">
        <v>100</v>
      </c>
      <c r="S45" s="423"/>
      <c r="T45" s="423"/>
      <c r="U45" s="423">
        <v>100</v>
      </c>
      <c r="V45" s="423"/>
      <c r="W45" s="423"/>
      <c r="X45" s="423">
        <v>95</v>
      </c>
      <c r="Y45" s="423"/>
      <c r="Z45" s="423"/>
      <c r="AA45" s="423">
        <v>95</v>
      </c>
      <c r="AB45" s="423"/>
      <c r="AC45" s="423"/>
      <c r="AD45" s="423">
        <v>95</v>
      </c>
      <c r="AE45" s="423"/>
      <c r="AF45" s="423"/>
      <c r="AG45" s="423">
        <v>100</v>
      </c>
      <c r="AH45" s="423"/>
      <c r="AI45" s="423"/>
      <c r="AJ45" s="366">
        <f t="shared" si="3"/>
        <v>1185</v>
      </c>
      <c r="AK45" s="366"/>
      <c r="AL45" s="427"/>
      <c r="AM45" s="427"/>
      <c r="AN45"/>
      <c r="AO45"/>
      <c r="AP45"/>
      <c r="AQ45"/>
    </row>
    <row r="46" spans="1:43" ht="18" customHeight="1">
      <c r="A46" s="373" t="s">
        <v>215</v>
      </c>
      <c r="B46" s="374"/>
      <c r="C46" s="375"/>
      <c r="D46" s="69">
        <v>140</v>
      </c>
      <c r="E46" s="69">
        <v>133</v>
      </c>
      <c r="F46" s="423">
        <v>140</v>
      </c>
      <c r="G46" s="423"/>
      <c r="H46" s="423"/>
      <c r="I46" s="423">
        <v>147</v>
      </c>
      <c r="J46" s="423"/>
      <c r="K46" s="423"/>
      <c r="L46" s="423">
        <v>147</v>
      </c>
      <c r="M46" s="423"/>
      <c r="N46" s="423"/>
      <c r="O46" s="423">
        <v>133</v>
      </c>
      <c r="P46" s="423"/>
      <c r="Q46" s="423"/>
      <c r="R46" s="423">
        <v>140</v>
      </c>
      <c r="S46" s="423"/>
      <c r="T46" s="423"/>
      <c r="U46" s="423">
        <v>140</v>
      </c>
      <c r="V46" s="423"/>
      <c r="W46" s="423"/>
      <c r="X46" s="423">
        <v>133</v>
      </c>
      <c r="Y46" s="423"/>
      <c r="Z46" s="423"/>
      <c r="AA46" s="423">
        <v>133</v>
      </c>
      <c r="AB46" s="423"/>
      <c r="AC46" s="423"/>
      <c r="AD46" s="423">
        <v>133</v>
      </c>
      <c r="AE46" s="423"/>
      <c r="AF46" s="423"/>
      <c r="AG46" s="423">
        <v>140</v>
      </c>
      <c r="AH46" s="423"/>
      <c r="AI46" s="423"/>
      <c r="AJ46" s="366">
        <f t="shared" si="3"/>
        <v>1659</v>
      </c>
      <c r="AK46" s="366"/>
      <c r="AL46" s="427"/>
      <c r="AM46" s="427"/>
      <c r="AN46"/>
      <c r="AO46"/>
      <c r="AP46"/>
      <c r="AQ46"/>
    </row>
    <row r="47" spans="1:43" ht="18" customHeight="1">
      <c r="A47" s="373" t="s">
        <v>216</v>
      </c>
      <c r="B47" s="374"/>
      <c r="C47" s="375"/>
      <c r="D47" s="69">
        <v>1400</v>
      </c>
      <c r="E47" s="69">
        <v>1310</v>
      </c>
      <c r="F47" s="423">
        <v>1400</v>
      </c>
      <c r="G47" s="423"/>
      <c r="H47" s="423"/>
      <c r="I47" s="423">
        <v>1470</v>
      </c>
      <c r="J47" s="423"/>
      <c r="K47" s="423"/>
      <c r="L47" s="423">
        <v>1470</v>
      </c>
      <c r="M47" s="423"/>
      <c r="N47" s="423"/>
      <c r="O47" s="423">
        <v>1330</v>
      </c>
      <c r="P47" s="423"/>
      <c r="Q47" s="423"/>
      <c r="R47" s="423">
        <v>1400</v>
      </c>
      <c r="S47" s="423"/>
      <c r="T47" s="423"/>
      <c r="U47" s="423">
        <v>1400</v>
      </c>
      <c r="V47" s="423"/>
      <c r="W47" s="423"/>
      <c r="X47" s="423">
        <v>1330</v>
      </c>
      <c r="Y47" s="423"/>
      <c r="Z47" s="423"/>
      <c r="AA47" s="423">
        <v>1330</v>
      </c>
      <c r="AB47" s="423"/>
      <c r="AC47" s="423"/>
      <c r="AD47" s="423">
        <v>1330</v>
      </c>
      <c r="AE47" s="423"/>
      <c r="AF47" s="423"/>
      <c r="AG47" s="423">
        <v>1400</v>
      </c>
      <c r="AH47" s="423"/>
      <c r="AI47" s="423"/>
      <c r="AJ47" s="366">
        <f t="shared" si="3"/>
        <v>16570</v>
      </c>
      <c r="AK47" s="366"/>
      <c r="AL47" s="427"/>
      <c r="AM47" s="427"/>
      <c r="AN47"/>
      <c r="AO47"/>
      <c r="AP47"/>
      <c r="AQ47"/>
    </row>
    <row r="48" spans="1:43" ht="18" customHeight="1">
      <c r="A48" s="373" t="s">
        <v>217</v>
      </c>
      <c r="B48" s="374"/>
      <c r="C48" s="375"/>
      <c r="D48" s="69">
        <v>100</v>
      </c>
      <c r="E48" s="69">
        <v>95</v>
      </c>
      <c r="F48" s="423">
        <v>100</v>
      </c>
      <c r="G48" s="423"/>
      <c r="H48" s="423"/>
      <c r="I48" s="423">
        <v>105</v>
      </c>
      <c r="J48" s="423"/>
      <c r="K48" s="423"/>
      <c r="L48" s="423">
        <v>105</v>
      </c>
      <c r="M48" s="423"/>
      <c r="N48" s="423"/>
      <c r="O48" s="423">
        <v>95</v>
      </c>
      <c r="P48" s="423"/>
      <c r="Q48" s="423"/>
      <c r="R48" s="423">
        <v>100</v>
      </c>
      <c r="S48" s="423"/>
      <c r="T48" s="423"/>
      <c r="U48" s="423">
        <v>100</v>
      </c>
      <c r="V48" s="423"/>
      <c r="W48" s="423"/>
      <c r="X48" s="423">
        <v>95</v>
      </c>
      <c r="Y48" s="423"/>
      <c r="Z48" s="423"/>
      <c r="AA48" s="423">
        <v>95</v>
      </c>
      <c r="AB48" s="423"/>
      <c r="AC48" s="423"/>
      <c r="AD48" s="423">
        <v>95</v>
      </c>
      <c r="AE48" s="423"/>
      <c r="AF48" s="423"/>
      <c r="AG48" s="423">
        <v>100</v>
      </c>
      <c r="AH48" s="423"/>
      <c r="AI48" s="423"/>
      <c r="AJ48" s="366">
        <f t="shared" si="3"/>
        <v>1185</v>
      </c>
      <c r="AK48" s="366"/>
      <c r="AL48" s="427"/>
      <c r="AM48" s="427"/>
      <c r="AN48"/>
      <c r="AO48"/>
      <c r="AP48"/>
      <c r="AQ48"/>
    </row>
    <row r="49" spans="1:43" ht="18" customHeight="1">
      <c r="A49" s="120"/>
      <c r="B49" s="127" t="s">
        <v>306</v>
      </c>
      <c r="C49" s="122"/>
      <c r="D49" s="69">
        <v>100</v>
      </c>
      <c r="E49" s="69">
        <v>95</v>
      </c>
      <c r="F49" s="423">
        <v>100</v>
      </c>
      <c r="G49" s="423"/>
      <c r="H49" s="423"/>
      <c r="I49" s="423">
        <v>105</v>
      </c>
      <c r="J49" s="423"/>
      <c r="K49" s="423"/>
      <c r="L49" s="423">
        <v>105</v>
      </c>
      <c r="M49" s="423"/>
      <c r="N49" s="423"/>
      <c r="O49" s="423">
        <v>95</v>
      </c>
      <c r="P49" s="423"/>
      <c r="Q49" s="423"/>
      <c r="R49" s="423">
        <v>100</v>
      </c>
      <c r="S49" s="423"/>
      <c r="T49" s="423"/>
      <c r="U49" s="423">
        <v>100</v>
      </c>
      <c r="V49" s="423"/>
      <c r="W49" s="423"/>
      <c r="X49" s="423">
        <v>95</v>
      </c>
      <c r="Y49" s="423"/>
      <c r="Z49" s="423"/>
      <c r="AA49" s="423">
        <v>95</v>
      </c>
      <c r="AB49" s="423"/>
      <c r="AC49" s="423"/>
      <c r="AD49" s="423">
        <v>95</v>
      </c>
      <c r="AE49" s="423"/>
      <c r="AF49" s="423"/>
      <c r="AG49" s="423">
        <v>2000</v>
      </c>
      <c r="AH49" s="423"/>
      <c r="AI49" s="423"/>
      <c r="AJ49" s="366">
        <f>SUM(D49:AI49)</f>
        <v>3085</v>
      </c>
      <c r="AK49" s="366"/>
      <c r="AL49" s="427"/>
      <c r="AM49" s="427"/>
      <c r="AN49"/>
      <c r="AO49"/>
      <c r="AP49"/>
      <c r="AQ49"/>
    </row>
    <row r="50" spans="1:43" ht="18" customHeight="1">
      <c r="A50" s="120"/>
      <c r="B50" s="428" t="s">
        <v>307</v>
      </c>
      <c r="C50" s="429"/>
      <c r="D50" s="69">
        <v>100</v>
      </c>
      <c r="E50" s="69">
        <v>95</v>
      </c>
      <c r="F50" s="423">
        <v>100</v>
      </c>
      <c r="G50" s="423"/>
      <c r="H50" s="423"/>
      <c r="I50" s="423">
        <v>105</v>
      </c>
      <c r="J50" s="423"/>
      <c r="K50" s="423"/>
      <c r="L50" s="423">
        <v>105</v>
      </c>
      <c r="M50" s="423"/>
      <c r="N50" s="423"/>
      <c r="O50" s="423">
        <v>95</v>
      </c>
      <c r="P50" s="423"/>
      <c r="Q50" s="423"/>
      <c r="R50" s="423">
        <v>100</v>
      </c>
      <c r="S50" s="423"/>
      <c r="T50" s="423"/>
      <c r="U50" s="423">
        <v>100</v>
      </c>
      <c r="V50" s="423"/>
      <c r="W50" s="423"/>
      <c r="X50" s="423">
        <v>95</v>
      </c>
      <c r="Y50" s="423"/>
      <c r="Z50" s="423"/>
      <c r="AA50" s="423">
        <v>95</v>
      </c>
      <c r="AB50" s="423"/>
      <c r="AC50" s="423"/>
      <c r="AD50" s="423">
        <v>95</v>
      </c>
      <c r="AE50" s="423"/>
      <c r="AF50" s="423"/>
      <c r="AG50" s="423">
        <v>100</v>
      </c>
      <c r="AH50" s="423"/>
      <c r="AI50" s="423"/>
      <c r="AJ50" s="366">
        <f>SUM(D50:AI50)</f>
        <v>1185</v>
      </c>
      <c r="AK50" s="366"/>
      <c r="AL50" s="427"/>
      <c r="AM50" s="427"/>
      <c r="AN50"/>
      <c r="AO50"/>
      <c r="AP50"/>
      <c r="AQ50"/>
    </row>
    <row r="51" spans="1:43" ht="18" customHeight="1">
      <c r="A51" s="422" t="s">
        <v>204</v>
      </c>
      <c r="B51" s="422"/>
      <c r="C51" s="422"/>
      <c r="D51" s="69">
        <v>20</v>
      </c>
      <c r="E51" s="69">
        <v>19</v>
      </c>
      <c r="F51" s="423">
        <v>20</v>
      </c>
      <c r="G51" s="423"/>
      <c r="H51" s="423"/>
      <c r="I51" s="423">
        <v>21</v>
      </c>
      <c r="J51" s="423"/>
      <c r="K51" s="423"/>
      <c r="L51" s="423">
        <v>21</v>
      </c>
      <c r="M51" s="423"/>
      <c r="N51" s="423"/>
      <c r="O51" s="423">
        <v>19</v>
      </c>
      <c r="P51" s="423"/>
      <c r="Q51" s="423"/>
      <c r="R51" s="423">
        <v>20</v>
      </c>
      <c r="S51" s="423"/>
      <c r="T51" s="423"/>
      <c r="U51" s="423">
        <v>20</v>
      </c>
      <c r="V51" s="423"/>
      <c r="W51" s="423"/>
      <c r="X51" s="423">
        <v>19</v>
      </c>
      <c r="Y51" s="423"/>
      <c r="Z51" s="423"/>
      <c r="AA51" s="423">
        <v>19</v>
      </c>
      <c r="AB51" s="423"/>
      <c r="AC51" s="423"/>
      <c r="AD51" s="423">
        <v>19</v>
      </c>
      <c r="AE51" s="423"/>
      <c r="AF51" s="423"/>
      <c r="AG51" s="423">
        <v>20</v>
      </c>
      <c r="AH51" s="423"/>
      <c r="AI51" s="423"/>
      <c r="AJ51" s="366">
        <f>+SUM(D51:AI51)</f>
        <v>237</v>
      </c>
      <c r="AK51" s="366"/>
      <c r="AL51" s="426"/>
      <c r="AM51" s="426"/>
      <c r="AN51"/>
      <c r="AO51"/>
      <c r="AP51"/>
      <c r="AQ51"/>
    </row>
    <row r="52" spans="1:43" ht="21" customHeight="1">
      <c r="A52" s="86" t="s">
        <v>308</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c r="A54" s="68" t="s">
        <v>205</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c r="A55" s="353" t="s">
        <v>197</v>
      </c>
      <c r="B55" s="353"/>
      <c r="C55" s="353" t="s">
        <v>115</v>
      </c>
      <c r="D55" s="353"/>
      <c r="E55" s="352" t="s">
        <v>302</v>
      </c>
      <c r="F55" s="352"/>
      <c r="G55" s="352"/>
      <c r="H55" s="352"/>
      <c r="I55" s="369" t="s">
        <v>303</v>
      </c>
      <c r="J55" s="471"/>
      <c r="K55" s="471"/>
      <c r="L55" s="471"/>
      <c r="M55" s="471"/>
      <c r="N55" s="351"/>
      <c r="O55" s="369" t="s">
        <v>243</v>
      </c>
      <c r="P55" s="471"/>
      <c r="Q55" s="471"/>
      <c r="R55" s="471"/>
      <c r="S55" s="471"/>
      <c r="T55" s="351"/>
      <c r="U55" s="369" t="s">
        <v>244</v>
      </c>
      <c r="V55" s="471"/>
      <c r="W55" s="471"/>
      <c r="X55" s="471"/>
      <c r="Y55" s="471"/>
      <c r="Z55" s="351"/>
      <c r="AA55" s="369" t="s">
        <v>245</v>
      </c>
      <c r="AB55" s="471"/>
      <c r="AC55" s="471"/>
      <c r="AD55" s="471"/>
      <c r="AE55" s="471"/>
      <c r="AF55" s="351"/>
      <c r="AG55" s="352" t="s">
        <v>246</v>
      </c>
      <c r="AH55" s="352"/>
      <c r="AI55" s="352"/>
      <c r="AJ55" s="352"/>
      <c r="AK55" s="352"/>
      <c r="AL55"/>
      <c r="AM55" s="67"/>
      <c r="AN55" s="62"/>
    </row>
    <row r="56" spans="1:43" ht="18" customHeight="1">
      <c r="A56" s="352" t="s">
        <v>208</v>
      </c>
      <c r="B56" s="352"/>
      <c r="C56" s="418">
        <f>ROUNDDOWN(IF(AL43&lt;=60,1,1+ROUNDUP((AL43-60)/40,0)),1)</f>
        <v>2</v>
      </c>
      <c r="D56" s="418"/>
      <c r="E56" s="418">
        <f>IF(D38="○",ROUNDDOWN(IF(AM43&lt;4,AL43/6,IF(AM43&lt;5,AL43/5,AL43/3)),1),"-")</f>
        <v>16.8</v>
      </c>
      <c r="F56" s="418"/>
      <c r="G56" s="418"/>
      <c r="H56" s="418"/>
      <c r="I56" s="418">
        <f>IF(F38="○",ROUNDDOWN(F39/6,1),"-")</f>
        <v>3.3</v>
      </c>
      <c r="J56" s="418"/>
      <c r="K56" s="418"/>
      <c r="L56" s="418"/>
      <c r="M56" s="418"/>
      <c r="N56" s="418"/>
      <c r="O56" s="418" t="str">
        <f>IF(L38="○",ROUNDDOWN(L39/6,1),"-")</f>
        <v>-</v>
      </c>
      <c r="P56" s="418"/>
      <c r="Q56" s="418"/>
      <c r="R56" s="418"/>
      <c r="S56" s="418"/>
      <c r="T56" s="418"/>
      <c r="U56" s="418" t="str">
        <f>IF(R38="○",ROUNDDOWN(R39/6,1),"-")</f>
        <v>-</v>
      </c>
      <c r="V56" s="418"/>
      <c r="W56" s="418"/>
      <c r="X56" s="418"/>
      <c r="Y56" s="418"/>
      <c r="Z56" s="418"/>
      <c r="AA56" s="418" t="str">
        <f>IF(R38="○",ROUNDDOWN(R39/15,1),"-")</f>
        <v>-</v>
      </c>
      <c r="AB56" s="418"/>
      <c r="AC56" s="418"/>
      <c r="AD56" s="418"/>
      <c r="AE56" s="418"/>
      <c r="AF56" s="418"/>
      <c r="AG56" s="418" t="str">
        <f>IF(X38="○",ROUNDDOWN(X39/10,1),"-")</f>
        <v>-</v>
      </c>
      <c r="AH56" s="418"/>
      <c r="AI56" s="418"/>
      <c r="AJ56" s="418"/>
      <c r="AK56" s="418"/>
      <c r="AL56"/>
      <c r="AM56" s="67"/>
      <c r="AN56" s="62"/>
    </row>
    <row r="57" spans="1:43" ht="5.0999999999999996"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c r="A58" s="68" t="s">
        <v>341</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c r="A59" s="62"/>
      <c r="B59" s="67"/>
      <c r="C59" s="399" t="str">
        <f>IF(VLOOKUP($AK$1,選択肢!$A:$Z,C64,FALSE)=0,"-",VLOOKUP($AK$1,選択肢!$A:$Z,C64,FALSE))</f>
        <v>管理者</v>
      </c>
      <c r="D59" s="400"/>
      <c r="E59" s="406" t="str">
        <f>IF(VLOOKUP($AK$1,選択肢!$A:$Z,E64,FALSE)=0,"-",VLOOKUP($AK$1,選択肢!$A:$Z,E64,FALSE))</f>
        <v>サービス管理責任者</v>
      </c>
      <c r="F59" s="406"/>
      <c r="G59" s="406"/>
      <c r="H59" s="406"/>
      <c r="I59" s="399" t="str">
        <f>IF(VLOOKUP($AK$1,選択肢!$A:$Z,I64,FALSE)=0,"-",VLOOKUP($AK$1,選択肢!$A:$Z,I64,FALSE))</f>
        <v>医師</v>
      </c>
      <c r="J59" s="400"/>
      <c r="K59" s="400"/>
      <c r="L59" s="400"/>
      <c r="M59" s="400"/>
      <c r="N59" s="407"/>
      <c r="O59" s="399" t="str">
        <f>IF(VLOOKUP($AK$1,選択肢!$A:$Z,O64,FALSE)=0,"-",VLOOKUP($AK$1,選択肢!$A:$Z,O64,FALSE))</f>
        <v>看護職員</v>
      </c>
      <c r="P59" s="400"/>
      <c r="Q59" s="400"/>
      <c r="R59" s="400"/>
      <c r="S59" s="400"/>
      <c r="T59" s="407"/>
      <c r="U59" s="399" t="str">
        <f>IF(VLOOKUP($AK$1,選択肢!$A:$Z,U64,FALSE)=0,"-",VLOOKUP($AK$1,選択肢!$A:$Z,U64,FALSE))</f>
        <v>理学療法士</v>
      </c>
      <c r="V59" s="400"/>
      <c r="W59" s="400"/>
      <c r="X59" s="400"/>
      <c r="Y59" s="400"/>
      <c r="Z59" s="407"/>
      <c r="AA59" s="399" t="str">
        <f>IF(VLOOKUP($AK$1,選択肢!$A:$Z,AA64,FALSE)=0,"-",VLOOKUP($AK$1,選択肢!$A:$Z,AA64,FALSE))</f>
        <v>作業療法士</v>
      </c>
      <c r="AB59" s="400"/>
      <c r="AC59" s="400"/>
      <c r="AD59" s="400"/>
      <c r="AE59" s="400"/>
      <c r="AF59" s="407"/>
      <c r="AG59" s="406" t="str">
        <f>IF(VLOOKUP($AK$1,選択肢!$A:$Z,AG64,FALSE)=0,"-",VLOOKUP($AK$1,選択肢!$A:$Z,AG64,FALSE))</f>
        <v>言語聴覚士</v>
      </c>
      <c r="AH59" s="406"/>
      <c r="AI59" s="406"/>
      <c r="AJ59" s="406"/>
      <c r="AK59" s="406"/>
      <c r="AL59" s="406" t="str">
        <f>IF(VLOOKUP($AK$1,選択肢!$A:$Z,AL64,FALSE)=0,"-",VLOOKUP($AK$1,選択肢!$A:$Z,AL64,FALSE))</f>
        <v>就労支援員</v>
      </c>
      <c r="AM59" s="406"/>
      <c r="AN59" s="62"/>
    </row>
    <row r="60" spans="1:43" ht="18" customHeight="1">
      <c r="A60" s="62"/>
      <c r="B60" s="67"/>
      <c r="C60" s="102" t="s">
        <v>56</v>
      </c>
      <c r="D60" s="102" t="s">
        <v>57</v>
      </c>
      <c r="E60" s="101" t="s">
        <v>56</v>
      </c>
      <c r="F60" s="405" t="s">
        <v>57</v>
      </c>
      <c r="G60" s="405"/>
      <c r="H60" s="405"/>
      <c r="I60" s="402" t="s">
        <v>56</v>
      </c>
      <c r="J60" s="403"/>
      <c r="K60" s="404"/>
      <c r="L60" s="402" t="s">
        <v>57</v>
      </c>
      <c r="M60" s="403"/>
      <c r="N60" s="404"/>
      <c r="O60" s="402" t="s">
        <v>56</v>
      </c>
      <c r="P60" s="403"/>
      <c r="Q60" s="404"/>
      <c r="R60" s="402" t="s">
        <v>57</v>
      </c>
      <c r="S60" s="403"/>
      <c r="T60" s="404"/>
      <c r="U60" s="402" t="s">
        <v>56</v>
      </c>
      <c r="V60" s="403"/>
      <c r="W60" s="404"/>
      <c r="X60" s="402" t="s">
        <v>57</v>
      </c>
      <c r="Y60" s="403"/>
      <c r="Z60" s="404"/>
      <c r="AA60" s="402" t="s">
        <v>56</v>
      </c>
      <c r="AB60" s="403"/>
      <c r="AC60" s="404"/>
      <c r="AD60" s="402" t="s">
        <v>57</v>
      </c>
      <c r="AE60" s="403"/>
      <c r="AF60" s="404"/>
      <c r="AG60" s="402" t="s">
        <v>56</v>
      </c>
      <c r="AH60" s="403"/>
      <c r="AI60" s="404"/>
      <c r="AJ60" s="402" t="s">
        <v>57</v>
      </c>
      <c r="AK60" s="404"/>
      <c r="AL60" s="101" t="s">
        <v>19</v>
      </c>
      <c r="AM60" s="101" t="s">
        <v>18</v>
      </c>
      <c r="AN60" s="62"/>
    </row>
    <row r="61" spans="1:43" ht="18" customHeight="1">
      <c r="A61" s="62"/>
      <c r="B61" s="75" t="s">
        <v>108</v>
      </c>
      <c r="C61" s="101">
        <f>COUNTIFS($B$11:$B$30,C$59,$C$11:$C$30,"A",$E$11:$E$30,"*")</f>
        <v>1</v>
      </c>
      <c r="D61" s="101">
        <f>COUNTIFS($B$11:$B$30,C$59,$C$11:$C$30,"B",$E$11:$E$30,"*")</f>
        <v>0</v>
      </c>
      <c r="E61" s="101">
        <f>COUNTIFS($B$11:$B$30,E$59,$C$11:$C$30,"A",$E$11:$E$30,"*")</f>
        <v>0</v>
      </c>
      <c r="F61" s="402">
        <f>COUNTIFS($B$11:$B$30,E$59,$C$11:$C$30,"B",$E$11:$E$30,"*")</f>
        <v>1</v>
      </c>
      <c r="G61" s="403"/>
      <c r="H61" s="404"/>
      <c r="I61" s="402">
        <f>COUNTIFS($B$11:$B$30,I$59,$C$11:$C$30,"A",$E$11:$E$30,"*")</f>
        <v>0</v>
      </c>
      <c r="J61" s="403"/>
      <c r="K61" s="404"/>
      <c r="L61" s="402">
        <f>COUNTIFS($B$11:$B$30,I$59,$C$11:$C$30,"B",$E$11:$E$30,"*")</f>
        <v>0</v>
      </c>
      <c r="M61" s="403"/>
      <c r="N61" s="404"/>
      <c r="O61" s="402">
        <f>COUNTIFS($B$11:$B$30,O$59,$C$11:$C$30,"A",$E$11:$E$30,"*")</f>
        <v>1</v>
      </c>
      <c r="P61" s="403"/>
      <c r="Q61" s="404"/>
      <c r="R61" s="402">
        <f>COUNTIFS($B$11:$B$30,O$59,$C$11:$C$30,"B",$E$11:$E$30,"*")</f>
        <v>0</v>
      </c>
      <c r="S61" s="403"/>
      <c r="T61" s="404"/>
      <c r="U61" s="402">
        <f>COUNTIFS($B$11:$B$30,U$59,$C$11:$C$30,"A",$E$11:$E$30,"*")</f>
        <v>0</v>
      </c>
      <c r="V61" s="403"/>
      <c r="W61" s="404"/>
      <c r="X61" s="402">
        <f>COUNTIFS($B$11:$B$30,U$59,$C$11:$C$30,"B",$E$11:$E$30,"*")</f>
        <v>0</v>
      </c>
      <c r="Y61" s="403"/>
      <c r="Z61" s="404"/>
      <c r="AA61" s="402">
        <f>COUNTIFS($B$11:$B$30,AA$59,$C$11:$C$30,"A",$E$11:$E$30,"*")</f>
        <v>0</v>
      </c>
      <c r="AB61" s="403"/>
      <c r="AC61" s="404"/>
      <c r="AD61" s="402">
        <f>COUNTIFS($B$11:$B$30,AA$59,$C$11:$C$30,"B",$E$11:$E$30,"*")</f>
        <v>0</v>
      </c>
      <c r="AE61" s="403"/>
      <c r="AF61" s="404"/>
      <c r="AG61" s="402">
        <f>COUNTIFS($B$11:$B$30,AG$59,$C$11:$C$30,"A",$E$11:$E$30,"*")</f>
        <v>0</v>
      </c>
      <c r="AH61" s="403"/>
      <c r="AI61" s="404"/>
      <c r="AJ61" s="402">
        <f>COUNTIFS($B$11:$B$30,AG$59,$C$11:$C$30,"B",$E$11:$E$30,"*")</f>
        <v>0</v>
      </c>
      <c r="AK61" s="404"/>
      <c r="AL61" s="101">
        <f>COUNTIFS($B$11:$B$30,AL$59,$C$11:$C$30,"A",$E$11:$E$30,"*")</f>
        <v>0</v>
      </c>
      <c r="AM61" s="101">
        <f>COUNTIFS($B$11:$B$30,AL$59,$C$11:$C$30,"B",$E$11:$E$30,"*")</f>
        <v>0</v>
      </c>
      <c r="AN61" s="62"/>
    </row>
    <row r="62" spans="1:43" ht="18" customHeight="1">
      <c r="A62" s="62"/>
      <c r="B62" s="82" t="s">
        <v>109</v>
      </c>
      <c r="C62" s="101">
        <f>COUNTIFS($B$11:$B$30,C$59,$C$11:$C$30,"C",$E$11:$E$30,"*")</f>
        <v>0</v>
      </c>
      <c r="D62" s="101">
        <f>COUNTIFS($B$11:$B$30,C$59,$C$11:$C$30,"D",$E$11:$E$30,"*")</f>
        <v>0</v>
      </c>
      <c r="E62" s="101">
        <f>COUNTIFS($B$11:$B$30,E$59,$C$11:$C$30,"C",$E$11:$E$30,"*")</f>
        <v>1</v>
      </c>
      <c r="F62" s="402">
        <f>COUNTIFS($B$11:$B$30,E$59,$C$11:$C$30,"D",$E$11:$E$30,"*")</f>
        <v>0</v>
      </c>
      <c r="G62" s="403"/>
      <c r="H62" s="404"/>
      <c r="I62" s="402">
        <f>COUNTIFS($B$11:$B$30,I$59,$C$11:$C$30,"C",$E$11:$E$30,"*")</f>
        <v>0</v>
      </c>
      <c r="J62" s="403"/>
      <c r="K62" s="404"/>
      <c r="L62" s="402">
        <f>COUNTIFS($B$11:$B$30,I$59,$C$11:$C$30,"D",$E$11:$E$30,"*")</f>
        <v>1</v>
      </c>
      <c r="M62" s="403"/>
      <c r="N62" s="404"/>
      <c r="O62" s="402">
        <f>COUNTIFS($B$11:$B$30,O$59,$C$11:$C$30,"C",$E$11:$E$30,"*")</f>
        <v>0</v>
      </c>
      <c r="P62" s="403"/>
      <c r="Q62" s="404"/>
      <c r="R62" s="402">
        <f>COUNTIFS($B$11:$B$30,O$59,$C$11:$C$30,"D",$E$11:$E$30,"*")</f>
        <v>0</v>
      </c>
      <c r="S62" s="403"/>
      <c r="T62" s="404"/>
      <c r="U62" s="402">
        <f>COUNTIFS($B$11:$B$30,U$59,$C$11:$C$30,"C",$E$11:$E$30,"*")</f>
        <v>0</v>
      </c>
      <c r="V62" s="403"/>
      <c r="W62" s="404"/>
      <c r="X62" s="402">
        <f>COUNTIFS($B$11:$B$30,U$59,$C$11:$C$30,"D",$E$11:$E$30,"*")</f>
        <v>0</v>
      </c>
      <c r="Y62" s="403"/>
      <c r="Z62" s="404"/>
      <c r="AA62" s="402">
        <f>COUNTIFS($B$11:$B$30,AA$59,$C$11:$C$30,"C",$E$11:$E$30,"*")</f>
        <v>0</v>
      </c>
      <c r="AB62" s="403"/>
      <c r="AC62" s="404"/>
      <c r="AD62" s="402">
        <f>COUNTIFS($B$11:$B$30,AA$59,$C$11:$C$30,"D",$E$11:$E$30,"*")</f>
        <v>0</v>
      </c>
      <c r="AE62" s="403"/>
      <c r="AF62" s="404"/>
      <c r="AG62" s="402">
        <f>COUNTIFS($B$11:$B$30,AG$59,$C$11:$C$30,"C",$E$11:$E$30,"*")</f>
        <v>0</v>
      </c>
      <c r="AH62" s="403"/>
      <c r="AI62" s="404"/>
      <c r="AJ62" s="402">
        <f>COUNTIFS($B$11:$B$30,AG$59,$C$11:$C$30,"D",$E$11:$E$30,"*")</f>
        <v>0</v>
      </c>
      <c r="AK62" s="404"/>
      <c r="AL62" s="101">
        <f>COUNTIFS($B$11:$B$30,AL$59,$C$11:$C$30,"C",$E$11:$E$30,"*")</f>
        <v>0</v>
      </c>
      <c r="AM62" s="101">
        <f>COUNTIFS($B$11:$B$30,AL$59,$C$11:$C$30,"D",$E$11:$E$30,"*")</f>
        <v>0</v>
      </c>
      <c r="AN62" s="62"/>
    </row>
    <row r="63" spans="1:43" ht="24.75" customHeight="1">
      <c r="A63" s="62"/>
      <c r="B63" s="82" t="s">
        <v>196</v>
      </c>
      <c r="C63" s="399">
        <f>IF($AK$3="４週",SUMIFS($AK$11:$AK$30,$B$11:$B$30,C59)/4/$AH$5,IF($AK$3="歴月",SUMIFS($AK$11:$AK$30,$B$11:$B$30,C59)/$AL$5,"記載する期間を選択してください"))</f>
        <v>0</v>
      </c>
      <c r="D63" s="407"/>
      <c r="E63" s="399">
        <f>IF($AK$3="４週",SUMIFS($AK$11:$AK$30,$B$11:$B$30,E59)/4/$AH$5,IF($AK$3="歴月",SUMIFS($AK$11:$AK$30,$B$11:$B$30,E59)/$AL$5,"記載する期間を選択してください"))</f>
        <v>0</v>
      </c>
      <c r="F63" s="400"/>
      <c r="G63" s="400"/>
      <c r="H63" s="407"/>
      <c r="I63" s="399">
        <f>IF($AK$3="４週",SUMIFS($AK$11:$AK$30,$B$11:$B$30,I59)/4/$AH$5,IF($AK$3="歴月",SUMIFS($AK$11:$AK$30,$B$11:$B$30,I59)/$AL$5,"記載する期間を選択してください"))</f>
        <v>0</v>
      </c>
      <c r="J63" s="400"/>
      <c r="K63" s="400"/>
      <c r="L63" s="400"/>
      <c r="M63" s="400"/>
      <c r="N63" s="407"/>
      <c r="O63" s="399">
        <f>IF($AK$3="４週",SUMIFS($AK$11:$AK$30,$B$11:$B$30,O59)/4/$AH$5,IF($AK$3="歴月",SUMIFS($AK$11:$AK$30,$B$11:$B$30,O59)/$AL$5,"記載する期間を選択してください"))</f>
        <v>0</v>
      </c>
      <c r="P63" s="400"/>
      <c r="Q63" s="400"/>
      <c r="R63" s="400"/>
      <c r="S63" s="400"/>
      <c r="T63" s="407"/>
      <c r="U63" s="399">
        <f>IF($AK$3="４週",SUMIFS($AK$11:$AK$30,$B$11:$B$30,U59)/4/$AH$5,IF($AK$3="歴月",SUMIFS($AK$11:$AK$30,$B$11:$B$30,U59)/$AL$5,"記載する期間を選択してください"))</f>
        <v>0</v>
      </c>
      <c r="V63" s="400"/>
      <c r="W63" s="400"/>
      <c r="X63" s="400"/>
      <c r="Y63" s="400"/>
      <c r="Z63" s="407"/>
      <c r="AA63" s="399">
        <f>IF($AK$3="４週",SUMIFS($AK$11:$AK$30,$B$11:$B$30,AA59)/4/$AH$5,IF($AK$3="歴月",SUMIFS($AK$11:$AK$30,$B$11:$B$30,AA59)/$AL$5,"記載する期間を選択してください"))</f>
        <v>0</v>
      </c>
      <c r="AB63" s="400"/>
      <c r="AC63" s="400"/>
      <c r="AD63" s="400"/>
      <c r="AE63" s="400"/>
      <c r="AF63" s="407"/>
      <c r="AG63" s="399">
        <f>IF($AK$3="４週",SUMIFS($AK$11:$AK$30,$B$11:$B$30,AG59)/4/$AH$5,IF($AK$3="歴月",SUMIFS($AK$11:$AK$30,$B$11:$B$30,AG59)/$AL$5,"記載する期間を選択してください"))</f>
        <v>0</v>
      </c>
      <c r="AH63" s="400"/>
      <c r="AI63" s="400"/>
      <c r="AJ63" s="400"/>
      <c r="AK63" s="407"/>
      <c r="AL63" s="399">
        <f>IF($AK$3="４週",SUMIFS($AK$11:$AK$30,$B$11:$B$30,AL59)/4/$AH$5,IF($AK$3="歴月",SUMIFS($AK$11:$AK$30,$B$11:$B$30,AL59)/$AL$5,"記載する期間を選択してください"))</f>
        <v>0</v>
      </c>
      <c r="AM63" s="407"/>
      <c r="AN63" s="62"/>
    </row>
    <row r="64" spans="1:43"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c r="A65" s="62"/>
      <c r="B65" s="67"/>
      <c r="C65" s="406" t="str">
        <f>IF(VLOOKUP($AK$1,選択肢!$A:$Z,C70,FALSE)=0,"-",VLOOKUP($AK$1,選択肢!$A:$Z,C70,FALSE))</f>
        <v>職業指導員</v>
      </c>
      <c r="D65" s="406"/>
      <c r="E65" s="406" t="str">
        <f>IF(VLOOKUP($AK$1,選択肢!$A:$Z,E70,FALSE)=0,"-",VLOOKUP($AK$1,選択肢!$A:$Z,E70,FALSE))</f>
        <v>生活支援員</v>
      </c>
      <c r="F65" s="406"/>
      <c r="G65" s="406"/>
      <c r="H65" s="406"/>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c r="A66" s="62"/>
      <c r="B66" s="67"/>
      <c r="C66" s="101" t="s">
        <v>56</v>
      </c>
      <c r="D66" s="101" t="s">
        <v>57</v>
      </c>
      <c r="E66" s="101" t="s">
        <v>56</v>
      </c>
      <c r="F66" s="405" t="s">
        <v>57</v>
      </c>
      <c r="G66" s="405"/>
      <c r="H66" s="405"/>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75" t="s">
        <v>108</v>
      </c>
      <c r="C67" s="101">
        <f>COUNTIFS($B$11:$B$30,C$65,$C$11:$C$30,"A",$E$11:$E$30,"*")</f>
        <v>0</v>
      </c>
      <c r="D67" s="101">
        <f>COUNTIFS($B$11:$B$30,C$65,$C$11:$C$30,"B",$E$11:$E$30,"*")</f>
        <v>0</v>
      </c>
      <c r="E67" s="101">
        <f>COUNTIFS($B$11:$B$30,E$65,$C$11:$C$30,"A",$E$11:$E$30,"*")</f>
        <v>0</v>
      </c>
      <c r="F67" s="402">
        <f>COUNTIFS($B$11:$B$30,E$65,$C$11:$C$30,"B",$E$11:$E$30,"*")</f>
        <v>0</v>
      </c>
      <c r="G67" s="403"/>
      <c r="H67" s="404"/>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82" t="s">
        <v>109</v>
      </c>
      <c r="C68" s="101">
        <f>COUNTIFS($B$11:$B$30,C$65,$C$11:$C$30,"C",$E$11:$E$30,"*")</f>
        <v>0</v>
      </c>
      <c r="D68" s="101">
        <f>COUNTIFS($B$11:$B$30,C$65,$C$11:$C$30,"D",$E$11:$E$30,"*")</f>
        <v>0</v>
      </c>
      <c r="E68" s="101">
        <f>COUNTIFS($B$11:$B$30,E$65,$C$11:$C$30,"C",$E$11:$E$30,"*")</f>
        <v>0</v>
      </c>
      <c r="F68" s="402">
        <f>COUNTIFS($B$11:$B$30,E$65,$C$11:$C$30,"D",$E$11:$E$30,"*")</f>
        <v>0</v>
      </c>
      <c r="G68" s="403"/>
      <c r="H68" s="404"/>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196</v>
      </c>
      <c r="C69" s="399">
        <f>IF($AK$3="４週",SUMIFS($AK$11:$AK$30,$B$11:$B$30,C65)/4/$AH$5,IF($AK$3="歴月",SUMIFS($AK$11:$AK$30,$B$11:$B$30,C65)/$AL$5,"記載する期間を選択してください"))</f>
        <v>0</v>
      </c>
      <c r="D69" s="407"/>
      <c r="E69" s="399">
        <f>IF($AK$3="４週",SUMIFS($AK$11:$AK$30,$B$11:$B$30,E65)/4/$AH$5,IF($AK$3="歴月",SUMIFS($AK$11:$AK$30,$B$11:$B$30,E65)/$AL$5,"記載する期間を選択してください"))</f>
        <v>0</v>
      </c>
      <c r="F69" s="400"/>
      <c r="G69" s="400"/>
      <c r="H69" s="407"/>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c r="A71" s="60" t="s">
        <v>166</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c r="A72" s="60" t="s">
        <v>167</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c r="A73" s="60" t="s">
        <v>211</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168</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169</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c r="A76" s="60" t="s">
        <v>170</v>
      </c>
      <c r="B76" s="94"/>
      <c r="C76" s="60"/>
      <c r="D76" s="60"/>
      <c r="E76" s="60"/>
      <c r="F76" s="60"/>
      <c r="G76" s="60"/>
    </row>
    <row r="77" spans="1:40" ht="15" customHeight="1">
      <c r="A77" s="60" t="s">
        <v>171</v>
      </c>
      <c r="B77" s="94"/>
      <c r="C77" s="60"/>
      <c r="D77" s="60"/>
      <c r="E77" s="60"/>
      <c r="F77" s="60"/>
      <c r="G77" s="60"/>
    </row>
    <row r="78" spans="1:40" ht="15" customHeight="1">
      <c r="A78" s="60"/>
      <c r="B78" s="75" t="s">
        <v>172</v>
      </c>
      <c r="C78" s="353" t="s">
        <v>173</v>
      </c>
      <c r="D78" s="353"/>
      <c r="E78" s="353"/>
      <c r="F78" s="60"/>
      <c r="G78" s="60"/>
    </row>
    <row r="79" spans="1:40" ht="15" customHeight="1">
      <c r="A79" s="60"/>
      <c r="B79" s="97" t="s">
        <v>186</v>
      </c>
      <c r="C79" s="366" t="s">
        <v>174</v>
      </c>
      <c r="D79" s="366"/>
      <c r="E79" s="366"/>
      <c r="F79" s="60"/>
      <c r="G79" s="60"/>
    </row>
    <row r="80" spans="1:40" ht="15" customHeight="1">
      <c r="A80" s="60"/>
      <c r="B80" s="97" t="s">
        <v>187</v>
      </c>
      <c r="C80" s="366" t="s">
        <v>175</v>
      </c>
      <c r="D80" s="366"/>
      <c r="E80" s="366"/>
      <c r="F80" s="60"/>
      <c r="G80" s="60"/>
    </row>
    <row r="81" spans="1:7" ht="15" customHeight="1">
      <c r="A81" s="60"/>
      <c r="B81" s="97" t="s">
        <v>188</v>
      </c>
      <c r="C81" s="366" t="s">
        <v>176</v>
      </c>
      <c r="D81" s="366"/>
      <c r="E81" s="366"/>
      <c r="F81" s="60"/>
      <c r="G81" s="60"/>
    </row>
    <row r="82" spans="1:7" ht="15" customHeight="1">
      <c r="A82" s="60"/>
      <c r="B82" s="97" t="s">
        <v>189</v>
      </c>
      <c r="C82" s="366" t="s">
        <v>177</v>
      </c>
      <c r="D82" s="366"/>
      <c r="E82" s="366"/>
      <c r="F82" s="60"/>
      <c r="G82" s="60"/>
    </row>
    <row r="83" spans="1:7" ht="15" customHeight="1">
      <c r="A83" s="60"/>
      <c r="B83" s="60" t="s">
        <v>178</v>
      </c>
      <c r="C83" s="60"/>
      <c r="D83" s="60"/>
      <c r="E83" s="60"/>
      <c r="F83" s="60"/>
      <c r="G83" s="60"/>
    </row>
    <row r="84" spans="1:7" ht="15" customHeight="1">
      <c r="A84" s="60"/>
      <c r="B84" s="60" t="s">
        <v>190</v>
      </c>
      <c r="C84" s="60"/>
      <c r="D84" s="60"/>
      <c r="E84" s="60"/>
      <c r="F84" s="60"/>
      <c r="G84" s="60"/>
    </row>
    <row r="85" spans="1:7" ht="15" customHeight="1">
      <c r="A85" s="60"/>
      <c r="B85" s="60" t="s">
        <v>179</v>
      </c>
      <c r="C85" s="60"/>
      <c r="D85" s="60"/>
      <c r="E85" s="60"/>
      <c r="F85" s="60"/>
      <c r="G85" s="60"/>
    </row>
    <row r="86" spans="1:7" ht="15" customHeight="1">
      <c r="A86" s="60" t="s">
        <v>180</v>
      </c>
      <c r="B86" s="94"/>
      <c r="C86" s="60"/>
      <c r="D86" s="60"/>
      <c r="E86" s="60"/>
      <c r="F86" s="60"/>
      <c r="G86" s="60"/>
    </row>
    <row r="87" spans="1:7" ht="15" customHeight="1">
      <c r="A87" s="60" t="s">
        <v>327</v>
      </c>
      <c r="B87" s="94"/>
      <c r="C87" s="60"/>
      <c r="D87" s="60"/>
      <c r="E87" s="60"/>
      <c r="F87" s="60"/>
      <c r="G87" s="60"/>
    </row>
    <row r="88" spans="1:7" ht="15" customHeight="1">
      <c r="A88" s="60" t="s">
        <v>191</v>
      </c>
      <c r="B88" s="94"/>
      <c r="C88" s="60"/>
      <c r="D88" s="60"/>
      <c r="E88" s="60"/>
      <c r="F88" s="60"/>
      <c r="G88" s="60"/>
    </row>
    <row r="89" spans="1:7" ht="15" customHeight="1">
      <c r="A89" s="60" t="s">
        <v>182</v>
      </c>
      <c r="B89" s="94"/>
      <c r="C89" s="60"/>
      <c r="D89" s="60"/>
      <c r="E89" s="60"/>
      <c r="F89" s="60"/>
      <c r="G89" s="60"/>
    </row>
    <row r="90" spans="1:7" ht="15" customHeight="1">
      <c r="A90" s="60" t="s">
        <v>330</v>
      </c>
      <c r="B90" s="94"/>
      <c r="C90" s="60"/>
      <c r="D90" s="60"/>
      <c r="E90" s="60"/>
      <c r="F90" s="60"/>
      <c r="G90" s="60"/>
    </row>
    <row r="91" spans="1:7" ht="15" customHeight="1">
      <c r="A91" s="60" t="s">
        <v>331</v>
      </c>
      <c r="B91" s="94"/>
      <c r="C91" s="60"/>
      <c r="D91" s="60"/>
      <c r="E91" s="60"/>
      <c r="F91" s="60"/>
      <c r="G91" s="60"/>
    </row>
    <row r="92" spans="1:7" ht="15" customHeight="1">
      <c r="A92" s="60"/>
      <c r="B92" s="60" t="s">
        <v>332</v>
      </c>
      <c r="C92" s="60"/>
      <c r="D92" s="60"/>
      <c r="E92" s="60"/>
      <c r="F92" s="60"/>
      <c r="G92" s="60"/>
    </row>
    <row r="93" spans="1:7" ht="15" customHeight="1">
      <c r="A93" s="60"/>
      <c r="B93" s="60" t="s">
        <v>333</v>
      </c>
      <c r="C93" s="60"/>
      <c r="D93" s="60"/>
      <c r="E93" s="60"/>
      <c r="F93" s="60"/>
      <c r="G93" s="60"/>
    </row>
    <row r="94" spans="1:7" ht="15" customHeight="1">
      <c r="A94" s="60" t="s">
        <v>334</v>
      </c>
      <c r="B94" s="94"/>
      <c r="C94" s="60"/>
      <c r="D94" s="60"/>
      <c r="E94" s="60"/>
      <c r="F94" s="60"/>
      <c r="G94" s="60"/>
    </row>
    <row r="95" spans="1:7" ht="15" customHeight="1">
      <c r="A95" s="60" t="s">
        <v>183</v>
      </c>
      <c r="B95" s="94"/>
      <c r="C95" s="60"/>
      <c r="D95" s="60"/>
      <c r="E95" s="60"/>
      <c r="F95" s="60"/>
      <c r="G95" s="60"/>
    </row>
    <row r="96" spans="1:7" ht="15" customHeight="1">
      <c r="A96" s="60" t="s">
        <v>335</v>
      </c>
      <c r="B96" s="94"/>
      <c r="C96" s="60"/>
      <c r="D96" s="60"/>
      <c r="E96" s="60"/>
      <c r="F96" s="60"/>
      <c r="G96" s="60"/>
    </row>
    <row r="97" spans="1:7" ht="15" customHeight="1">
      <c r="A97" s="60" t="s">
        <v>336</v>
      </c>
      <c r="B97" s="94"/>
      <c r="C97" s="60"/>
      <c r="D97" s="60"/>
      <c r="E97" s="60"/>
      <c r="F97" s="60"/>
      <c r="G97" s="60"/>
    </row>
    <row r="98" spans="1:7" ht="15" customHeight="1">
      <c r="A98" s="60" t="s">
        <v>184</v>
      </c>
      <c r="B98" s="94"/>
      <c r="C98" s="60"/>
      <c r="D98" s="60"/>
      <c r="E98" s="60"/>
      <c r="F98" s="60"/>
      <c r="G98" s="60"/>
    </row>
    <row r="99" spans="1:7" ht="15" customHeight="1">
      <c r="A99" s="60" t="s">
        <v>185</v>
      </c>
      <c r="B99" s="94"/>
      <c r="C99" s="60"/>
      <c r="D99" s="60"/>
      <c r="E99" s="60"/>
      <c r="F99" s="60"/>
      <c r="G99" s="60"/>
    </row>
    <row r="100" spans="1:7" ht="15" customHeight="1">
      <c r="A100" s="60" t="s">
        <v>337</v>
      </c>
      <c r="B100" s="94"/>
      <c r="C100" s="60"/>
      <c r="D100" s="60"/>
      <c r="E100" s="60"/>
      <c r="F100" s="60"/>
      <c r="G100" s="60"/>
    </row>
    <row r="101" spans="1:7" ht="15" customHeight="1">
      <c r="A101" s="60" t="s">
        <v>338</v>
      </c>
      <c r="B101" s="94"/>
      <c r="C101" s="60"/>
      <c r="D101" s="60"/>
      <c r="E101" s="60"/>
      <c r="F101" s="60"/>
      <c r="G101" s="60"/>
    </row>
  </sheetData>
  <mergeCells count="263">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K1:AN1"/>
    <mergeCell ref="M2:P2"/>
    <mergeCell ref="Q2:R2"/>
    <mergeCell ref="S2:T2"/>
    <mergeCell ref="U2:V2"/>
    <mergeCell ref="AK2:AN2"/>
    <mergeCell ref="AM13:AN13"/>
    <mergeCell ref="AM14:AN14"/>
    <mergeCell ref="AM15:AN15"/>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L46:N46"/>
    <mergeCell ref="O46:Q46"/>
    <mergeCell ref="X45:Z45"/>
    <mergeCell ref="AA45:AC45"/>
    <mergeCell ref="R44:T44"/>
    <mergeCell ref="U44:W44"/>
    <mergeCell ref="X44:Z44"/>
    <mergeCell ref="AA44:AC44"/>
    <mergeCell ref="F45:H45"/>
    <mergeCell ref="I45:K45"/>
    <mergeCell ref="L45:N45"/>
    <mergeCell ref="O45:Q45"/>
    <mergeCell ref="R45:T45"/>
    <mergeCell ref="U45:W45"/>
    <mergeCell ref="A47:C47"/>
    <mergeCell ref="F47:H47"/>
    <mergeCell ref="I47:K47"/>
    <mergeCell ref="L47:N47"/>
    <mergeCell ref="O47:Q47"/>
    <mergeCell ref="A48:C48"/>
    <mergeCell ref="F48:H48"/>
    <mergeCell ref="I48:K48"/>
    <mergeCell ref="L48:N48"/>
    <mergeCell ref="O48:Q48"/>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F61:H61"/>
    <mergeCell ref="I61:K61"/>
    <mergeCell ref="L61:N61"/>
    <mergeCell ref="AJ61:AK61"/>
    <mergeCell ref="AD60:AF60"/>
    <mergeCell ref="AG60:AI60"/>
    <mergeCell ref="AJ60:AK60"/>
    <mergeCell ref="AA61:AC61"/>
    <mergeCell ref="AD61:AF61"/>
    <mergeCell ref="AG61:AI61"/>
    <mergeCell ref="AA60:AC6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48" t="s">
        <v>100</v>
      </c>
      <c r="AL1" s="348"/>
      <c r="AM1" s="348"/>
      <c r="AN1" s="348"/>
    </row>
    <row r="2" spans="1:40" ht="18" customHeight="1">
      <c r="A2" s="62"/>
      <c r="B2" s="63"/>
      <c r="C2" s="63"/>
      <c r="D2" s="63"/>
      <c r="E2" s="63"/>
      <c r="F2" s="63"/>
      <c r="G2" s="63"/>
      <c r="H2" s="63"/>
      <c r="I2" s="63"/>
      <c r="J2" s="63"/>
      <c r="K2" s="63"/>
      <c r="L2" s="63"/>
      <c r="M2" s="355">
        <v>2024</v>
      </c>
      <c r="N2" s="355"/>
      <c r="O2" s="355"/>
      <c r="P2" s="355"/>
      <c r="Q2" s="354" t="s">
        <v>150</v>
      </c>
      <c r="R2" s="354"/>
      <c r="S2" s="355">
        <v>5</v>
      </c>
      <c r="T2" s="355"/>
      <c r="U2" s="354" t="s">
        <v>151</v>
      </c>
      <c r="V2" s="354"/>
      <c r="W2" s="63"/>
      <c r="X2" s="63"/>
      <c r="Y2" s="63"/>
      <c r="Z2" s="62"/>
      <c r="AA2" s="62"/>
      <c r="AC2" s="81"/>
      <c r="AD2" s="63"/>
      <c r="AE2" s="63"/>
      <c r="AF2" s="63"/>
      <c r="AG2" s="63"/>
      <c r="AH2" s="63"/>
      <c r="AI2" s="81" t="s">
        <v>156</v>
      </c>
      <c r="AJ2" s="81"/>
      <c r="AK2" s="349"/>
      <c r="AL2" s="349"/>
      <c r="AM2" s="349"/>
      <c r="AN2" s="34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50"/>
      <c r="AL3" s="350"/>
      <c r="AM3" s="350"/>
      <c r="AN3" s="35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50"/>
      <c r="AL4" s="350"/>
      <c r="AM4" s="350"/>
      <c r="AN4" s="35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87"/>
      <c r="AI5" s="387"/>
      <c r="AJ5" s="38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61" t="s">
        <v>153</v>
      </c>
      <c r="B7" s="388" t="s">
        <v>162</v>
      </c>
      <c r="C7" s="358" t="s">
        <v>163</v>
      </c>
      <c r="D7" s="353" t="s">
        <v>164</v>
      </c>
      <c r="E7" s="362" t="s">
        <v>165</v>
      </c>
      <c r="F7" s="357" t="s">
        <v>192</v>
      </c>
      <c r="G7" s="357"/>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1" t="s">
        <v>193</v>
      </c>
      <c r="AL7" s="352" t="s">
        <v>194</v>
      </c>
      <c r="AM7" s="347" t="s">
        <v>195</v>
      </c>
      <c r="AN7" s="347"/>
    </row>
    <row r="8" spans="1:40" ht="15" customHeight="1">
      <c r="A8" s="361"/>
      <c r="B8" s="389"/>
      <c r="C8" s="359"/>
      <c r="D8" s="353"/>
      <c r="E8" s="362"/>
      <c r="F8" s="353" t="s">
        <v>104</v>
      </c>
      <c r="G8" s="353"/>
      <c r="H8" s="353"/>
      <c r="I8" s="353"/>
      <c r="J8" s="353"/>
      <c r="K8" s="353"/>
      <c r="L8" s="353"/>
      <c r="M8" s="353" t="s">
        <v>105</v>
      </c>
      <c r="N8" s="353"/>
      <c r="O8" s="353"/>
      <c r="P8" s="353"/>
      <c r="Q8" s="353"/>
      <c r="R8" s="353"/>
      <c r="S8" s="353"/>
      <c r="T8" s="353" t="s">
        <v>106</v>
      </c>
      <c r="U8" s="353"/>
      <c r="V8" s="353"/>
      <c r="W8" s="353"/>
      <c r="X8" s="353"/>
      <c r="Y8" s="353"/>
      <c r="Z8" s="353"/>
      <c r="AA8" s="353" t="s">
        <v>107</v>
      </c>
      <c r="AB8" s="353"/>
      <c r="AC8" s="353"/>
      <c r="AD8" s="353"/>
      <c r="AE8" s="353"/>
      <c r="AF8" s="353"/>
      <c r="AG8" s="353"/>
      <c r="AH8" s="353" t="s">
        <v>110</v>
      </c>
      <c r="AI8" s="353"/>
      <c r="AJ8" s="353"/>
      <c r="AK8" s="351"/>
      <c r="AL8" s="352"/>
      <c r="AM8" s="347"/>
      <c r="AN8" s="347"/>
    </row>
    <row r="9" spans="1:40" ht="15" customHeight="1">
      <c r="A9" s="361"/>
      <c r="B9" s="390" t="s">
        <v>329</v>
      </c>
      <c r="C9" s="359"/>
      <c r="D9" s="353"/>
      <c r="E9" s="36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51"/>
      <c r="AL9" s="352"/>
      <c r="AM9" s="347"/>
      <c r="AN9" s="347"/>
    </row>
    <row r="10" spans="1:40" ht="15" customHeight="1">
      <c r="A10" s="361"/>
      <c r="B10" s="391"/>
      <c r="C10" s="360"/>
      <c r="D10" s="353"/>
      <c r="E10" s="36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51"/>
      <c r="AL10" s="352"/>
      <c r="AM10" s="347"/>
      <c r="AN10" s="34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65"/>
      <c r="AN11" s="365"/>
    </row>
    <row r="12" spans="1:40" ht="18" customHeight="1">
      <c r="A12" s="74">
        <v>2</v>
      </c>
      <c r="B12" s="103" t="s">
        <v>114</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65"/>
      <c r="AN12" s="365"/>
    </row>
    <row r="13" spans="1:40" ht="18" customHeight="1">
      <c r="A13" s="74">
        <v>3</v>
      </c>
      <c r="B13" s="103" t="s">
        <v>114</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65"/>
      <c r="AN13" s="365"/>
    </row>
    <row r="14" spans="1:40" ht="18" customHeight="1">
      <c r="A14" s="74">
        <v>4</v>
      </c>
      <c r="B14" s="103" t="s">
        <v>114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65"/>
      <c r="AN14" s="36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65"/>
      <c r="AN15" s="36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65"/>
      <c r="AN16" s="36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65"/>
      <c r="AN17" s="36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65"/>
      <c r="AN18" s="36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65"/>
      <c r="AN19" s="36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65"/>
      <c r="AN20" s="36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65"/>
      <c r="AN21" s="36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65"/>
      <c r="AN22" s="36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65"/>
      <c r="AN23" s="36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65"/>
      <c r="AN24" s="36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65"/>
      <c r="AN25" s="36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65"/>
      <c r="AN26" s="36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65"/>
      <c r="AN27" s="36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65"/>
      <c r="AN28" s="36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65"/>
      <c r="AN29" s="36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65"/>
      <c r="AN30" s="365"/>
    </row>
    <row r="31" spans="1:40" ht="18" customHeight="1">
      <c r="A31" s="362" t="s">
        <v>94</v>
      </c>
      <c r="B31" s="363"/>
      <c r="C31" s="363"/>
      <c r="D31" s="363"/>
      <c r="E31" s="36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61"/>
      <c r="AN31" s="361"/>
    </row>
    <row r="32" spans="1:40" ht="18" customHeight="1">
      <c r="A32" s="363" t="s">
        <v>96</v>
      </c>
      <c r="B32" s="363"/>
      <c r="C32" s="363"/>
      <c r="D32" s="363"/>
      <c r="E32" s="36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61"/>
      <c r="AN32" s="361"/>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99" t="str">
        <f>IF(VLOOKUP($AK$1,選択肢!$A$1:$J$32,C42,FALSE)=0,"-",VLOOKUP($AK$1,選択肢!$A$1:$J$32,C42,FALSE))</f>
        <v>管理者</v>
      </c>
      <c r="D37" s="400"/>
      <c r="E37" s="406" t="str">
        <f>IF(VLOOKUP($AK$1,選択肢!$A$1:$J$32,E42,FALSE)=0,"-",VLOOKUP($AK$1,選択肢!$A$1:$J$32,E42,FALSE))</f>
        <v>従業者</v>
      </c>
      <c r="F37" s="406"/>
      <c r="G37" s="406"/>
      <c r="H37" s="406"/>
      <c r="I37" s="399" t="str">
        <f>IF(VLOOKUP($AK$1,選択肢!$A$1:$J$32,I42,FALSE)=0,"-",VLOOKUP($AK$1,選択肢!$A$1:$J$32,I42,FALSE))</f>
        <v>-</v>
      </c>
      <c r="J37" s="400"/>
      <c r="K37" s="400"/>
      <c r="L37" s="400"/>
      <c r="M37" s="400"/>
      <c r="N37" s="407"/>
      <c r="O37" s="399" t="str">
        <f>IF(VLOOKUP($AK$1,選択肢!$A$1:$J$32,O42,FALSE)=0,"-",VLOOKUP($AK$1,選択肢!$A$1:$J$32,O42,FALSE))</f>
        <v>-</v>
      </c>
      <c r="P37" s="400"/>
      <c r="Q37" s="400"/>
      <c r="R37" s="400"/>
      <c r="S37" s="400"/>
      <c r="T37" s="407"/>
      <c r="U37" s="399" t="str">
        <f>IF(VLOOKUP($AK$1,選択肢!$A$1:$J$32,U42,FALSE)=0,"-",VLOOKUP($AK$1,選択肢!$A$1:$J$32,U42,FALSE))</f>
        <v>-</v>
      </c>
      <c r="V37" s="400"/>
      <c r="W37" s="400"/>
      <c r="X37" s="400"/>
      <c r="Y37" s="400"/>
      <c r="Z37" s="407"/>
      <c r="AA37" s="399" t="str">
        <f>IF(VLOOKUP($AK$1,選択肢!$A$1:$J$32,AA42,FALSE)=0,"-",VLOOKUP($AK$1,選択肢!$A$1:$J$32,AA42,FALSE))</f>
        <v>-</v>
      </c>
      <c r="AB37" s="400"/>
      <c r="AC37" s="400"/>
      <c r="AD37" s="400"/>
      <c r="AE37" s="400"/>
      <c r="AF37" s="407"/>
      <c r="AG37" s="406" t="str">
        <f>IF(VLOOKUP($AK$1,選択肢!$A$1:$J$32,AG42,FALSE)=0,"-",VLOOKUP($AK$1,選択肢!$A$1:$J$32,AG42,FALSE))</f>
        <v>-</v>
      </c>
      <c r="AH37" s="406"/>
      <c r="AI37" s="406"/>
      <c r="AJ37" s="406"/>
      <c r="AK37" s="406"/>
      <c r="AL37" s="406" t="str">
        <f>IF(VLOOKUP($AK$1,選択肢!$A$1:$J$32,AL42,FALSE)=0,"-",VLOOKUP($AK$1,選択肢!$A$1:$J$32,AL42,FALSE))</f>
        <v>-</v>
      </c>
      <c r="AM37" s="406"/>
      <c r="AN37" s="62"/>
    </row>
    <row r="38" spans="1:40" ht="18" customHeight="1">
      <c r="A38" s="62"/>
      <c r="B38" s="67"/>
      <c r="C38" s="102" t="s">
        <v>56</v>
      </c>
      <c r="D38" s="102" t="s">
        <v>57</v>
      </c>
      <c r="E38" s="101" t="s">
        <v>56</v>
      </c>
      <c r="F38" s="405" t="s">
        <v>57</v>
      </c>
      <c r="G38" s="405"/>
      <c r="H38" s="405"/>
      <c r="I38" s="402" t="s">
        <v>56</v>
      </c>
      <c r="J38" s="403"/>
      <c r="K38" s="404"/>
      <c r="L38" s="402" t="s">
        <v>57</v>
      </c>
      <c r="M38" s="403"/>
      <c r="N38" s="404"/>
      <c r="O38" s="402" t="s">
        <v>56</v>
      </c>
      <c r="P38" s="403"/>
      <c r="Q38" s="404"/>
      <c r="R38" s="402" t="s">
        <v>57</v>
      </c>
      <c r="S38" s="403"/>
      <c r="T38" s="404"/>
      <c r="U38" s="402" t="s">
        <v>56</v>
      </c>
      <c r="V38" s="403"/>
      <c r="W38" s="404"/>
      <c r="X38" s="402" t="s">
        <v>57</v>
      </c>
      <c r="Y38" s="403"/>
      <c r="Z38" s="404"/>
      <c r="AA38" s="402" t="s">
        <v>56</v>
      </c>
      <c r="AB38" s="403"/>
      <c r="AC38" s="404"/>
      <c r="AD38" s="402" t="s">
        <v>57</v>
      </c>
      <c r="AE38" s="403"/>
      <c r="AF38" s="404"/>
      <c r="AG38" s="402" t="s">
        <v>56</v>
      </c>
      <c r="AH38" s="403"/>
      <c r="AI38" s="404"/>
      <c r="AJ38" s="402" t="s">
        <v>57</v>
      </c>
      <c r="AK38" s="404"/>
      <c r="AL38" s="101" t="s">
        <v>19</v>
      </c>
      <c r="AM38" s="101" t="s">
        <v>18</v>
      </c>
      <c r="AN38" s="62"/>
    </row>
    <row r="39" spans="1:40" ht="18" customHeight="1">
      <c r="A39" s="62"/>
      <c r="B39" s="75" t="s">
        <v>108</v>
      </c>
      <c r="C39" s="101">
        <f>COUNTIFS($B$11:$B$30,C$37,$C$11:$C$30,"A",$E$11:$E$30,"*")</f>
        <v>1</v>
      </c>
      <c r="D39" s="101">
        <f>COUNTIFS($B$11:$B$30,C$37,$C$11:$C$30,"B",$E$11:$E$30,"*")</f>
        <v>0</v>
      </c>
      <c r="E39" s="101">
        <f>COUNTIFS($B$11:$B$30,E$37,$C$11:$C$30,"A",$E$11:$E$30,"*")</f>
        <v>0</v>
      </c>
      <c r="F39" s="402">
        <f>COUNTIFS($B$11:$B$30,E$37,$C$11:$C$30,"B",$E$11:$E$30,"*")</f>
        <v>1</v>
      </c>
      <c r="G39" s="403"/>
      <c r="H39" s="404"/>
      <c r="I39" s="402">
        <f>COUNTIFS($B$11:$B$30,I$37,$C$11:$C$30,"A",$E$11:$E$30,"*")</f>
        <v>0</v>
      </c>
      <c r="J39" s="403"/>
      <c r="K39" s="404"/>
      <c r="L39" s="402">
        <f>COUNTIFS($B$11:$B$30,I$37,$C$11:$C$30,"B",$E$11:$E$30,"*")</f>
        <v>0</v>
      </c>
      <c r="M39" s="403"/>
      <c r="N39" s="404"/>
      <c r="O39" s="402">
        <f>COUNTIFS($B$11:$B$30,O$37,$C$11:$C$30,"A",$E$11:$E$30,"*")</f>
        <v>0</v>
      </c>
      <c r="P39" s="403"/>
      <c r="Q39" s="404"/>
      <c r="R39" s="402">
        <f>COUNTIFS($B$11:$B$30,O$37,$C$11:$C$30,"B",$E$11:$E$30,"*")</f>
        <v>0</v>
      </c>
      <c r="S39" s="403"/>
      <c r="T39" s="404"/>
      <c r="U39" s="402">
        <f>COUNTIFS($B$11:$B$30,U$37,$C$11:$C$30,"A",$E$11:$E$30,"*")</f>
        <v>0</v>
      </c>
      <c r="V39" s="403"/>
      <c r="W39" s="404"/>
      <c r="X39" s="402">
        <f>COUNTIFS($B$11:$B$30,U$37,$C$11:$C$30,"B",$E$11:$E$30,"*")</f>
        <v>0</v>
      </c>
      <c r="Y39" s="403"/>
      <c r="Z39" s="404"/>
      <c r="AA39" s="402">
        <f>COUNTIFS($B$11:$B$30,AA$37,$C$11:$C$30,"A",$E$11:$E$30,"*")</f>
        <v>0</v>
      </c>
      <c r="AB39" s="403"/>
      <c r="AC39" s="404"/>
      <c r="AD39" s="402">
        <f>COUNTIFS($B$11:$B$30,AA$37,$C$11:$C$30,"B",$E$11:$E$30,"*")</f>
        <v>0</v>
      </c>
      <c r="AE39" s="403"/>
      <c r="AF39" s="404"/>
      <c r="AG39" s="402">
        <f>COUNTIFS($B$11:$B$30,AG$37,$C$11:$C$30,"A",$E$11:$E$30,"*")</f>
        <v>0</v>
      </c>
      <c r="AH39" s="403"/>
      <c r="AI39" s="404"/>
      <c r="AJ39" s="402">
        <f>COUNTIFS($B$11:$B$30,AG$37,$C$11:$C$30,"B",$E$11:$E$30,"*")</f>
        <v>0</v>
      </c>
      <c r="AK39" s="404"/>
      <c r="AL39" s="101">
        <f>COUNTIFS($B$11:$B$30,AL$37,$C$11:$C$30,"A",$E$11:$E$30,"*")</f>
        <v>0</v>
      </c>
      <c r="AM39" s="101">
        <f>COUNTIFS($B$11:$B$30,AL$37,$C$11:$C$30,"B",$E$11:$E$30,"*")</f>
        <v>0</v>
      </c>
      <c r="AN39" s="62"/>
    </row>
    <row r="40" spans="1:40" ht="18" customHeight="1">
      <c r="A40" s="62"/>
      <c r="B40" s="82" t="s">
        <v>109</v>
      </c>
      <c r="C40" s="101">
        <f>COUNTIFS($B$11:$B$30,C$37,$C$11:$C$30,"C",$E$11:$E$30,"*")</f>
        <v>0</v>
      </c>
      <c r="D40" s="101">
        <f>COUNTIFS($B$11:$B$30,C$37,$C$11:$C$30,"D",$E$11:$E$30,"*")</f>
        <v>0</v>
      </c>
      <c r="E40" s="101">
        <f>COUNTIFS($B$11:$B$30,E$37,$C$11:$C$30,"C",$E$11:$E$30,"*")</f>
        <v>1</v>
      </c>
      <c r="F40" s="402">
        <f>COUNTIFS($B$11:$B$30,E$37,$C$11:$C$30,"D",$E$11:$E$30,"*")</f>
        <v>1</v>
      </c>
      <c r="G40" s="403"/>
      <c r="H40" s="404"/>
      <c r="I40" s="402">
        <f>COUNTIFS($B$11:$B$30,I$37,$C$11:$C$30,"C",$E$11:$E$30,"*")</f>
        <v>0</v>
      </c>
      <c r="J40" s="403"/>
      <c r="K40" s="404"/>
      <c r="L40" s="402">
        <f>COUNTIFS($B$11:$B$30,I$37,$C$11:$C$30,"D",$E$11:$E$30,"*")</f>
        <v>0</v>
      </c>
      <c r="M40" s="403"/>
      <c r="N40" s="404"/>
      <c r="O40" s="402">
        <f>COUNTIFS($B$11:$B$30,O$37,$C$11:$C$30,"C",$E$11:$E$30,"*")</f>
        <v>0</v>
      </c>
      <c r="P40" s="403"/>
      <c r="Q40" s="404"/>
      <c r="R40" s="402">
        <f>COUNTIFS($B$11:$B$30,O$37,$C$11:$C$30,"D",$E$11:$E$30,"*")</f>
        <v>0</v>
      </c>
      <c r="S40" s="403"/>
      <c r="T40" s="404"/>
      <c r="U40" s="402">
        <f>COUNTIFS($B$11:$B$30,U$37,$C$11:$C$30,"C",$E$11:$E$30,"*")</f>
        <v>0</v>
      </c>
      <c r="V40" s="403"/>
      <c r="W40" s="404"/>
      <c r="X40" s="402">
        <f>COUNTIFS($B$11:$B$30,U$37,$C$11:$C$30,"D",$E$11:$E$30,"*")</f>
        <v>0</v>
      </c>
      <c r="Y40" s="403"/>
      <c r="Z40" s="404"/>
      <c r="AA40" s="402">
        <f>COUNTIFS($B$11:$B$30,AA$37,$C$11:$C$30,"C",$E$11:$E$30,"*")</f>
        <v>0</v>
      </c>
      <c r="AB40" s="403"/>
      <c r="AC40" s="404"/>
      <c r="AD40" s="402">
        <f>COUNTIFS($B$11:$B$30,AA$37,$C$11:$C$30,"D",$E$11:$E$30,"*")</f>
        <v>0</v>
      </c>
      <c r="AE40" s="403"/>
      <c r="AF40" s="404"/>
      <c r="AG40" s="402">
        <f>COUNTIFS($B$11:$B$30,AG$37,$C$11:$C$30,"C",$E$11:$E$30,"*")</f>
        <v>0</v>
      </c>
      <c r="AH40" s="403"/>
      <c r="AI40" s="404"/>
      <c r="AJ40" s="402">
        <f>COUNTIFS($B$11:$B$30,AG$37,$C$11:$C$30,"D",$E$11:$E$30,"*")</f>
        <v>0</v>
      </c>
      <c r="AK40" s="404"/>
      <c r="AL40" s="101">
        <f>COUNTIFS($B$11:$B$30,AL$37,$C$11:$C$30,"C",$E$11:$E$30,"*")</f>
        <v>0</v>
      </c>
      <c r="AM40" s="101">
        <f>COUNTIFS($B$11:$B$30,AL$37,$C$11:$C$30,"D",$E$11:$E$30,"*")</f>
        <v>0</v>
      </c>
      <c r="AN40" s="62"/>
    </row>
    <row r="41" spans="1:40" ht="24.95" customHeight="1">
      <c r="A41" s="62"/>
      <c r="B41" s="82" t="s">
        <v>196</v>
      </c>
      <c r="C41" s="399" t="str">
        <f>IF($AK$3="４週",SUMIFS($AK$11:$AK$30,$B$11:$B$30,C37)/4/$AH$5,IF($AK$3="歴月",SUMIFS($AK$11:$AK$30,$B$11:$B$30,C37)/$AL$5,"記載する期間を選択してください"))</f>
        <v>記載する期間を選択してください</v>
      </c>
      <c r="D41" s="407"/>
      <c r="E41" s="399" t="str">
        <f>IF($AK$3="４週",SUMIFS($AK$11:$AK$30,$B$11:$B$30,E37)/4/$AH$5,IF($AK$3="歴月",SUMIFS($AK$11:$AK$30,$B$11:$B$30,E37)/$AL$5,"記載する期間を選択してください"))</f>
        <v>記載する期間を選択してください</v>
      </c>
      <c r="F41" s="400"/>
      <c r="G41" s="400"/>
      <c r="H41" s="407"/>
      <c r="I41" s="399" t="str">
        <f>IF($AK$3="４週",SUMIFS($AK$11:$AK$30,$B$11:$B$30,I37)/4/$AH$5,IF($AK$3="歴月",SUMIFS($AK$11:$AK$30,$B$11:$B$30,I37)/$AL$5,"記載する期間を選択してください"))</f>
        <v>記載する期間を選択してください</v>
      </c>
      <c r="J41" s="400"/>
      <c r="K41" s="400"/>
      <c r="L41" s="400"/>
      <c r="M41" s="400"/>
      <c r="N41" s="407"/>
      <c r="O41" s="399" t="str">
        <f>IF($AK$3="４週",SUMIFS($AK$11:$AK$30,$B$11:$B$30,O37)/4/$AH$5,IF($AK$3="歴月",SUMIFS($AK$11:$AK$30,$B$11:$B$30,O37)/$AL$5,"記載する期間を選択してください"))</f>
        <v>記載する期間を選択してください</v>
      </c>
      <c r="P41" s="400"/>
      <c r="Q41" s="400"/>
      <c r="R41" s="400"/>
      <c r="S41" s="400"/>
      <c r="T41" s="407"/>
      <c r="U41" s="399" t="str">
        <f>IF($AK$3="４週",SUMIFS($AK$11:$AK$30,$B$11:$B$30,U37)/4/$AH$5,IF($AK$3="歴月",SUMIFS($AK$11:$AK$30,$B$11:$B$30,U37)/$AL$5,"記載する期間を選択してください"))</f>
        <v>記載する期間を選択してください</v>
      </c>
      <c r="V41" s="400"/>
      <c r="W41" s="400"/>
      <c r="X41" s="400"/>
      <c r="Y41" s="400"/>
      <c r="Z41" s="407"/>
      <c r="AA41" s="399" t="str">
        <f>IF($AK$3="４週",SUMIFS($AK$11:$AK$30,$B$11:$B$30,AA37)/4/$AH$5,IF($AK$3="歴月",SUMIFS($AK$11:$AK$30,$B$11:$B$30,AA37)/$AL$5,"記載する期間を選択してください"))</f>
        <v>記載する期間を選択してください</v>
      </c>
      <c r="AB41" s="400"/>
      <c r="AC41" s="400"/>
      <c r="AD41" s="400"/>
      <c r="AE41" s="400"/>
      <c r="AF41" s="407"/>
      <c r="AG41" s="399" t="str">
        <f>IF($AK$3="４週",SUMIFS($AK$11:$AK$30,$B$11:$B$30,AG37)/4/$AH$5,IF($AK$3="歴月",SUMIFS($AK$11:$AK$30,$B$11:$B$30,AG37)/$AL$5,"記載する期間を選択してください"))</f>
        <v>記載する期間を選択してください</v>
      </c>
      <c r="AH41" s="400"/>
      <c r="AI41" s="400"/>
      <c r="AJ41" s="400"/>
      <c r="AK41" s="407"/>
      <c r="AL41" s="399" t="str">
        <f>IF($AK$3="４週",SUMIFS($AK$11:$AK$30,$B$11:$B$30,AL37)/4/$AH$5,IF($AK$3="歴月",SUMIFS($AK$11:$AK$30,$B$11:$B$30,AL37)/$AL$5,"記載する期間を選択してください"))</f>
        <v>記載する期間を選択してください</v>
      </c>
      <c r="AM41" s="407"/>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170</v>
      </c>
      <c r="B48" s="94"/>
      <c r="C48" s="60"/>
      <c r="D48" s="60"/>
      <c r="E48" s="60"/>
      <c r="F48" s="60"/>
      <c r="G48" s="60"/>
    </row>
    <row r="49" spans="1:7" ht="15" customHeight="1">
      <c r="A49" s="60" t="s">
        <v>171</v>
      </c>
      <c r="B49" s="94"/>
      <c r="C49" s="60"/>
      <c r="D49" s="60"/>
      <c r="E49" s="60"/>
      <c r="F49" s="60"/>
      <c r="G49" s="60"/>
    </row>
    <row r="50" spans="1:7" ht="15" customHeight="1">
      <c r="A50" s="60"/>
      <c r="B50" s="75" t="s">
        <v>172</v>
      </c>
      <c r="C50" s="353" t="s">
        <v>173</v>
      </c>
      <c r="D50" s="353"/>
      <c r="E50" s="353"/>
      <c r="F50" s="60"/>
      <c r="G50" s="60"/>
    </row>
    <row r="51" spans="1:7" ht="15" customHeight="1">
      <c r="A51" s="60"/>
      <c r="B51" s="97" t="s">
        <v>186</v>
      </c>
      <c r="C51" s="366" t="s">
        <v>174</v>
      </c>
      <c r="D51" s="366"/>
      <c r="E51" s="366"/>
      <c r="F51" s="60"/>
      <c r="G51" s="60"/>
    </row>
    <row r="52" spans="1:7" ht="15" customHeight="1">
      <c r="A52" s="60"/>
      <c r="B52" s="97" t="s">
        <v>187</v>
      </c>
      <c r="C52" s="366" t="s">
        <v>175</v>
      </c>
      <c r="D52" s="366"/>
      <c r="E52" s="366"/>
      <c r="F52" s="60"/>
      <c r="G52" s="60"/>
    </row>
    <row r="53" spans="1:7" ht="15" customHeight="1">
      <c r="A53" s="60"/>
      <c r="B53" s="97" t="s">
        <v>188</v>
      </c>
      <c r="C53" s="366" t="s">
        <v>176</v>
      </c>
      <c r="D53" s="366"/>
      <c r="E53" s="366"/>
      <c r="F53" s="60"/>
      <c r="G53" s="60"/>
    </row>
    <row r="54" spans="1:7" ht="15" customHeight="1">
      <c r="A54" s="60"/>
      <c r="B54" s="97" t="s">
        <v>189</v>
      </c>
      <c r="C54" s="366" t="s">
        <v>177</v>
      </c>
      <c r="D54" s="366"/>
      <c r="E54" s="366"/>
      <c r="F54" s="60"/>
      <c r="G54" s="60"/>
    </row>
    <row r="55" spans="1:7" ht="15" customHeight="1">
      <c r="A55" s="60"/>
      <c r="B55" s="60" t="s">
        <v>178</v>
      </c>
      <c r="C55" s="60"/>
      <c r="D55" s="60"/>
      <c r="E55" s="60"/>
      <c r="F55" s="60"/>
      <c r="G55" s="60"/>
    </row>
    <row r="56" spans="1:7" ht="15" customHeight="1">
      <c r="A56" s="60"/>
      <c r="B56" s="60" t="s">
        <v>190</v>
      </c>
      <c r="C56" s="60"/>
      <c r="D56" s="60"/>
      <c r="E56" s="60"/>
      <c r="F56" s="60"/>
      <c r="G56" s="60"/>
    </row>
    <row r="57" spans="1:7" ht="15" customHeight="1">
      <c r="A57" s="60"/>
      <c r="B57" s="60" t="s">
        <v>179</v>
      </c>
      <c r="C57" s="60"/>
      <c r="D57" s="60"/>
      <c r="E57" s="60"/>
      <c r="F57" s="60"/>
      <c r="G57" s="60"/>
    </row>
    <row r="58" spans="1:7" ht="15" customHeight="1">
      <c r="A58" s="60" t="s">
        <v>180</v>
      </c>
      <c r="B58" s="94"/>
      <c r="C58" s="60"/>
      <c r="D58" s="60"/>
      <c r="E58" s="60"/>
      <c r="F58" s="60"/>
      <c r="G58" s="60"/>
    </row>
    <row r="59" spans="1:7" ht="15" customHeight="1">
      <c r="A59" s="60" t="s">
        <v>181</v>
      </c>
      <c r="B59" s="94"/>
      <c r="C59" s="60"/>
      <c r="D59" s="60"/>
      <c r="E59" s="60"/>
      <c r="F59" s="60"/>
      <c r="G59" s="60"/>
    </row>
    <row r="60" spans="1:7" ht="15" customHeight="1">
      <c r="A60" s="60" t="s">
        <v>191</v>
      </c>
      <c r="B60" s="94"/>
      <c r="C60" s="60"/>
      <c r="D60" s="60"/>
      <c r="E60" s="60"/>
      <c r="F60" s="60"/>
      <c r="G60" s="60"/>
    </row>
    <row r="61" spans="1:7" ht="15" customHeight="1">
      <c r="A61" s="60" t="s">
        <v>182</v>
      </c>
      <c r="B61" s="94"/>
      <c r="C61" s="60"/>
      <c r="D61" s="60"/>
      <c r="E61" s="60"/>
      <c r="F61" s="60"/>
      <c r="G61" s="60"/>
    </row>
    <row r="62" spans="1:7" ht="15" customHeight="1">
      <c r="A62" s="60" t="s">
        <v>330</v>
      </c>
      <c r="B62" s="94"/>
      <c r="C62" s="60"/>
      <c r="D62" s="60"/>
      <c r="E62" s="60"/>
      <c r="F62" s="60"/>
      <c r="G62" s="60"/>
    </row>
    <row r="63" spans="1:7" ht="15" customHeight="1">
      <c r="A63" s="60" t="s">
        <v>331</v>
      </c>
      <c r="B63" s="94"/>
      <c r="C63" s="60"/>
      <c r="D63" s="60"/>
      <c r="E63" s="60"/>
      <c r="F63" s="60"/>
      <c r="G63" s="60"/>
    </row>
    <row r="64" spans="1:7" ht="15" customHeight="1">
      <c r="A64" s="60"/>
      <c r="B64" s="60" t="s">
        <v>332</v>
      </c>
      <c r="C64" s="60"/>
      <c r="D64" s="60"/>
      <c r="E64" s="60"/>
      <c r="F64" s="60"/>
      <c r="G64" s="60"/>
    </row>
    <row r="65" spans="1:7" ht="15" customHeight="1">
      <c r="A65" s="60"/>
      <c r="B65" s="60" t="s">
        <v>333</v>
      </c>
      <c r="C65" s="60"/>
      <c r="D65" s="60"/>
      <c r="E65" s="60"/>
      <c r="F65" s="60"/>
      <c r="G65" s="60"/>
    </row>
    <row r="66" spans="1:7" ht="15" customHeight="1">
      <c r="A66" s="60" t="s">
        <v>334</v>
      </c>
      <c r="B66" s="94"/>
      <c r="C66" s="60"/>
      <c r="D66" s="60"/>
      <c r="E66" s="60"/>
      <c r="F66" s="60"/>
      <c r="G66" s="60"/>
    </row>
    <row r="67" spans="1:7" ht="15" customHeight="1">
      <c r="A67" s="60" t="s">
        <v>183</v>
      </c>
      <c r="B67" s="94"/>
      <c r="C67" s="60"/>
      <c r="D67" s="60"/>
      <c r="E67" s="60"/>
      <c r="F67" s="60"/>
      <c r="G67" s="60"/>
    </row>
    <row r="68" spans="1:7" ht="15" customHeight="1">
      <c r="A68" s="60" t="s">
        <v>335</v>
      </c>
      <c r="B68" s="94"/>
      <c r="C68" s="60"/>
      <c r="D68" s="60"/>
      <c r="E68" s="60"/>
      <c r="F68" s="60"/>
      <c r="G68" s="60"/>
    </row>
    <row r="69" spans="1:7" ht="15" customHeight="1">
      <c r="A69" s="60" t="s">
        <v>336</v>
      </c>
      <c r="B69" s="94"/>
      <c r="C69" s="60"/>
      <c r="D69" s="60"/>
      <c r="E69" s="60"/>
      <c r="F69" s="60"/>
      <c r="G69" s="60"/>
    </row>
    <row r="70" spans="1:7" ht="15" customHeight="1">
      <c r="A70" s="60" t="s">
        <v>184</v>
      </c>
      <c r="B70" s="94"/>
      <c r="C70" s="60"/>
      <c r="D70" s="60"/>
      <c r="E70" s="60"/>
      <c r="F70" s="60"/>
      <c r="G70" s="60"/>
    </row>
    <row r="71" spans="1:7" ht="15" customHeight="1">
      <c r="A71" s="60" t="s">
        <v>185</v>
      </c>
      <c r="B71" s="94"/>
      <c r="C71" s="60"/>
      <c r="D71" s="60"/>
      <c r="E71" s="60"/>
      <c r="F71" s="60"/>
      <c r="G71" s="60"/>
    </row>
    <row r="72" spans="1:7" ht="15" customHeight="1">
      <c r="A72" s="60" t="s">
        <v>337</v>
      </c>
      <c r="B72" s="94"/>
      <c r="C72" s="60"/>
      <c r="D72" s="60"/>
      <c r="E72" s="60"/>
      <c r="F72" s="60"/>
      <c r="G72" s="60"/>
    </row>
    <row r="73" spans="1:7" ht="15" customHeight="1">
      <c r="A73" s="60" t="s">
        <v>338</v>
      </c>
      <c r="B73" s="94"/>
      <c r="C73" s="60"/>
      <c r="D73" s="60"/>
      <c r="E73" s="60"/>
      <c r="F73" s="60"/>
      <c r="G73" s="60"/>
    </row>
  </sheetData>
  <mergeCells count="101">
    <mergeCell ref="A7:A10"/>
    <mergeCell ref="C7:C10"/>
    <mergeCell ref="D7:D10"/>
    <mergeCell ref="E7:E10"/>
    <mergeCell ref="B7:B8"/>
    <mergeCell ref="B9:B10"/>
    <mergeCell ref="AK1:AN1"/>
    <mergeCell ref="M2:P2"/>
    <mergeCell ref="Q2:R2"/>
    <mergeCell ref="S2:T2"/>
    <mergeCell ref="U2:V2"/>
    <mergeCell ref="AK2:AN2"/>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C37:D37"/>
    <mergeCell ref="E37:H37"/>
    <mergeCell ref="I37:N37"/>
    <mergeCell ref="O37:T37"/>
    <mergeCell ref="U37:Z37"/>
    <mergeCell ref="AM30:AN30"/>
    <mergeCell ref="A31:E31"/>
    <mergeCell ref="AM31:AN32"/>
    <mergeCell ref="A32:E32"/>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U39:W39"/>
    <mergeCell ref="X39:Z39"/>
    <mergeCell ref="AA39:AC39"/>
    <mergeCell ref="AD39:AF39"/>
    <mergeCell ref="AG39:AI39"/>
    <mergeCell ref="U40:W40"/>
    <mergeCell ref="AG41:AK41"/>
    <mergeCell ref="F39:H39"/>
    <mergeCell ref="I39:K39"/>
    <mergeCell ref="L39:N39"/>
    <mergeCell ref="O39:Q39"/>
    <mergeCell ref="R39:T39"/>
    <mergeCell ref="AJ39:AK39"/>
    <mergeCell ref="AL41:AM41"/>
    <mergeCell ref="C50:E50"/>
    <mergeCell ref="C51:E51"/>
    <mergeCell ref="AG40:AI40"/>
    <mergeCell ref="AJ40:AK40"/>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heetViews>
  <sheetFormatPr defaultColWidth="8.25" defaultRowHeight="21" customHeight="1"/>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48" t="s">
        <v>132</v>
      </c>
      <c r="AL1" s="348"/>
      <c r="AM1" s="348"/>
      <c r="AN1" s="348"/>
    </row>
    <row r="2" spans="1:40" ht="18" customHeight="1">
      <c r="A2" s="62"/>
      <c r="B2" s="63"/>
      <c r="C2" s="63"/>
      <c r="D2" s="63"/>
      <c r="E2" s="63"/>
      <c r="F2" s="63"/>
      <c r="G2" s="63"/>
      <c r="H2" s="63"/>
      <c r="I2" s="63"/>
      <c r="J2" s="63"/>
      <c r="K2" s="63"/>
      <c r="L2" s="63"/>
      <c r="M2" s="355">
        <v>2024</v>
      </c>
      <c r="N2" s="355"/>
      <c r="O2" s="355"/>
      <c r="P2" s="355"/>
      <c r="Q2" s="354" t="s">
        <v>150</v>
      </c>
      <c r="R2" s="354"/>
      <c r="S2" s="355">
        <v>5</v>
      </c>
      <c r="T2" s="355"/>
      <c r="U2" s="354" t="s">
        <v>151</v>
      </c>
      <c r="V2" s="354"/>
      <c r="W2" s="63"/>
      <c r="X2" s="63"/>
      <c r="Y2" s="63"/>
      <c r="Z2" s="62"/>
      <c r="AA2" s="62"/>
      <c r="AC2" s="81"/>
      <c r="AD2" s="63"/>
      <c r="AE2" s="63"/>
      <c r="AF2" s="63"/>
      <c r="AG2" s="63"/>
      <c r="AH2" s="63"/>
      <c r="AI2" s="81" t="s">
        <v>156</v>
      </c>
      <c r="AJ2" s="81"/>
      <c r="AK2" s="349"/>
      <c r="AL2" s="349"/>
      <c r="AM2" s="349"/>
      <c r="AN2" s="34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50"/>
      <c r="AL3" s="350"/>
      <c r="AM3" s="350"/>
      <c r="AN3" s="35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50"/>
      <c r="AL4" s="350"/>
      <c r="AM4" s="350"/>
      <c r="AN4" s="35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87"/>
      <c r="AI5" s="387"/>
      <c r="AJ5" s="38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61" t="s">
        <v>153</v>
      </c>
      <c r="B7" s="388" t="s">
        <v>162</v>
      </c>
      <c r="C7" s="358" t="s">
        <v>163</v>
      </c>
      <c r="D7" s="353" t="s">
        <v>164</v>
      </c>
      <c r="E7" s="362" t="s">
        <v>165</v>
      </c>
      <c r="F7" s="357" t="s">
        <v>192</v>
      </c>
      <c r="G7" s="357"/>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1" t="s">
        <v>193</v>
      </c>
      <c r="AL7" s="352" t="s">
        <v>194</v>
      </c>
      <c r="AM7" s="347" t="s">
        <v>195</v>
      </c>
      <c r="AN7" s="347"/>
    </row>
    <row r="8" spans="1:40" ht="15" customHeight="1">
      <c r="A8" s="361"/>
      <c r="B8" s="389"/>
      <c r="C8" s="359"/>
      <c r="D8" s="353"/>
      <c r="E8" s="362"/>
      <c r="F8" s="353" t="s">
        <v>104</v>
      </c>
      <c r="G8" s="353"/>
      <c r="H8" s="353"/>
      <c r="I8" s="353"/>
      <c r="J8" s="353"/>
      <c r="K8" s="353"/>
      <c r="L8" s="353"/>
      <c r="M8" s="353" t="s">
        <v>105</v>
      </c>
      <c r="N8" s="353"/>
      <c r="O8" s="353"/>
      <c r="P8" s="353"/>
      <c r="Q8" s="353"/>
      <c r="R8" s="353"/>
      <c r="S8" s="353"/>
      <c r="T8" s="353" t="s">
        <v>106</v>
      </c>
      <c r="U8" s="353"/>
      <c r="V8" s="353"/>
      <c r="W8" s="353"/>
      <c r="X8" s="353"/>
      <c r="Y8" s="353"/>
      <c r="Z8" s="353"/>
      <c r="AA8" s="353" t="s">
        <v>107</v>
      </c>
      <c r="AB8" s="353"/>
      <c r="AC8" s="353"/>
      <c r="AD8" s="353"/>
      <c r="AE8" s="353"/>
      <c r="AF8" s="353"/>
      <c r="AG8" s="353"/>
      <c r="AH8" s="353" t="s">
        <v>110</v>
      </c>
      <c r="AI8" s="353"/>
      <c r="AJ8" s="353"/>
      <c r="AK8" s="351"/>
      <c r="AL8" s="352"/>
      <c r="AM8" s="347"/>
      <c r="AN8" s="347"/>
    </row>
    <row r="9" spans="1:40" ht="15" customHeight="1">
      <c r="A9" s="361"/>
      <c r="B9" s="390" t="s">
        <v>329</v>
      </c>
      <c r="C9" s="359"/>
      <c r="D9" s="353"/>
      <c r="E9" s="36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51"/>
      <c r="AL9" s="352"/>
      <c r="AM9" s="347"/>
      <c r="AN9" s="347"/>
    </row>
    <row r="10" spans="1:40" ht="15" customHeight="1">
      <c r="A10" s="361"/>
      <c r="B10" s="391"/>
      <c r="C10" s="360"/>
      <c r="D10" s="353"/>
      <c r="E10" s="36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51"/>
      <c r="AL10" s="352"/>
      <c r="AM10" s="347"/>
      <c r="AN10" s="34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65"/>
      <c r="AN11" s="365"/>
    </row>
    <row r="12" spans="1:40" ht="18" customHeight="1">
      <c r="A12" s="74">
        <v>2</v>
      </c>
      <c r="B12" s="103" t="s">
        <v>131</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65"/>
      <c r="AN12" s="365"/>
    </row>
    <row r="13" spans="1:40" ht="18" customHeight="1">
      <c r="A13" s="74">
        <v>3</v>
      </c>
      <c r="B13" s="103" t="s">
        <v>131</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65"/>
      <c r="AN13" s="365"/>
    </row>
    <row r="14" spans="1:40" ht="18" customHeight="1">
      <c r="A14" s="74">
        <v>4</v>
      </c>
      <c r="B14" s="103" t="s">
        <v>273</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65"/>
      <c r="AN14" s="36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65"/>
      <c r="AN15" s="36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65"/>
      <c r="AN16" s="36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65"/>
      <c r="AN17" s="36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65"/>
      <c r="AN18" s="36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65"/>
      <c r="AN19" s="36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65"/>
      <c r="AN20" s="36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65"/>
      <c r="AN21" s="36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65"/>
      <c r="AN22" s="36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65"/>
      <c r="AN23" s="36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65"/>
      <c r="AN24" s="36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65"/>
      <c r="AN25" s="36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65"/>
      <c r="AN26" s="36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65"/>
      <c r="AN27" s="36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65"/>
      <c r="AN28" s="36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65"/>
      <c r="AN29" s="36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65"/>
      <c r="AN30" s="365"/>
    </row>
    <row r="31" spans="1:40" ht="18" customHeight="1">
      <c r="A31" s="362" t="s">
        <v>94</v>
      </c>
      <c r="B31" s="363"/>
      <c r="C31" s="363"/>
      <c r="D31" s="363"/>
      <c r="E31" s="36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61"/>
      <c r="AN31" s="361"/>
    </row>
    <row r="32" spans="1:40" ht="18" customHeight="1">
      <c r="A32" s="363" t="s">
        <v>96</v>
      </c>
      <c r="B32" s="363"/>
      <c r="C32" s="363"/>
      <c r="D32" s="363"/>
      <c r="E32" s="36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61"/>
      <c r="AN32" s="361"/>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c r="A35" s="68" t="s">
        <v>247</v>
      </c>
      <c r="B35" s="67"/>
      <c r="C35" s="67"/>
      <c r="D35" s="67"/>
      <c r="E35" s="67"/>
      <c r="F35" s="67"/>
      <c r="G35" s="60"/>
      <c r="H35" s="60"/>
      <c r="I35" s="60"/>
      <c r="J35" s="60"/>
      <c r="K35" s="60"/>
      <c r="L35" s="60"/>
      <c r="M35" s="60"/>
      <c r="N35" s="60"/>
      <c r="O35" s="60"/>
      <c r="Y35" s="68"/>
      <c r="AM35" s="67"/>
      <c r="AN35" s="62"/>
    </row>
    <row r="36" spans="1:40" ht="24.95" customHeight="1">
      <c r="A36" s="353"/>
      <c r="B36" s="353"/>
      <c r="C36" s="353"/>
      <c r="D36" s="98">
        <f>IF(MONTH($F$9)&lt;7,MONTH($F$9)+6,MONTH($F$9)-6)</f>
        <v>11</v>
      </c>
      <c r="E36" s="98">
        <f>IF(MONTH($F$9)&lt;6,MONTH($F$9)+7,MONTH($F$9)-5)</f>
        <v>12</v>
      </c>
      <c r="F36" s="424">
        <f>IF(MONTH($F$9)&lt;5,MONTH($F$9)+8,MONTH($F$9)-4)</f>
        <v>1</v>
      </c>
      <c r="G36" s="424"/>
      <c r="H36" s="424"/>
      <c r="I36" s="424">
        <f>IF(MONTH($F$9)&lt;4,MONTH($F$9)+9,MONTH($F$9)-3)</f>
        <v>2</v>
      </c>
      <c r="J36" s="424"/>
      <c r="K36" s="424"/>
      <c r="L36" s="424">
        <f>IF(MONTH($F$9)&lt;3,MONTH($F$9)+10,MONTH($F$9)-2)</f>
        <v>3</v>
      </c>
      <c r="M36" s="424"/>
      <c r="N36" s="424"/>
      <c r="O36" s="424">
        <f>IF(MONTH($F$9)&lt;2,MONTH($F$9)+11,MONTH($F$9)-1)</f>
        <v>4</v>
      </c>
      <c r="P36" s="424"/>
      <c r="Q36" s="424"/>
      <c r="R36" s="353" t="s">
        <v>154</v>
      </c>
      <c r="S36" s="353"/>
      <c r="T36" s="353"/>
      <c r="U36" s="353"/>
      <c r="V36" s="352" t="s">
        <v>207</v>
      </c>
      <c r="W36" s="352"/>
      <c r="X36" s="352"/>
      <c r="Y36" s="352"/>
      <c r="Z36" s="352" t="s">
        <v>250</v>
      </c>
      <c r="AA36" s="352"/>
      <c r="AB36" s="352"/>
      <c r="AC36" s="352"/>
    </row>
    <row r="37" spans="1:40" ht="18" customHeight="1">
      <c r="A37" s="422" t="s">
        <v>248</v>
      </c>
      <c r="B37" s="422"/>
      <c r="C37" s="422"/>
      <c r="D37" s="69">
        <v>85</v>
      </c>
      <c r="E37" s="69">
        <v>86</v>
      </c>
      <c r="F37" s="423">
        <v>86</v>
      </c>
      <c r="G37" s="423"/>
      <c r="H37" s="423"/>
      <c r="I37" s="423">
        <v>86</v>
      </c>
      <c r="J37" s="423"/>
      <c r="K37" s="423"/>
      <c r="L37" s="423">
        <v>88</v>
      </c>
      <c r="M37" s="423"/>
      <c r="N37" s="423"/>
      <c r="O37" s="423">
        <v>90</v>
      </c>
      <c r="P37" s="423"/>
      <c r="Q37" s="423"/>
      <c r="R37" s="366">
        <f>SUM(D37:Q37)</f>
        <v>521</v>
      </c>
      <c r="S37" s="366"/>
      <c r="T37" s="366"/>
      <c r="U37" s="366"/>
      <c r="V37" s="474">
        <f>ROUNDUP((R37+R38)/6,1)</f>
        <v>106.69999999999999</v>
      </c>
      <c r="W37" s="474"/>
      <c r="X37" s="474"/>
      <c r="Y37" s="474"/>
      <c r="Z37" s="474">
        <f>ROUNDDOWN(V37/35,1)</f>
        <v>3</v>
      </c>
      <c r="AA37" s="474"/>
      <c r="AB37" s="474"/>
      <c r="AC37" s="474"/>
    </row>
    <row r="38" spans="1:40" ht="18" customHeight="1">
      <c r="A38" s="422" t="s">
        <v>249</v>
      </c>
      <c r="B38" s="422"/>
      <c r="C38" s="422"/>
      <c r="D38" s="69">
        <v>20</v>
      </c>
      <c r="E38" s="69">
        <v>21</v>
      </c>
      <c r="F38" s="423">
        <v>21</v>
      </c>
      <c r="G38" s="423"/>
      <c r="H38" s="423"/>
      <c r="I38" s="423">
        <v>21</v>
      </c>
      <c r="J38" s="423"/>
      <c r="K38" s="423"/>
      <c r="L38" s="423">
        <v>19</v>
      </c>
      <c r="M38" s="423"/>
      <c r="N38" s="423"/>
      <c r="O38" s="423">
        <v>17</v>
      </c>
      <c r="P38" s="423"/>
      <c r="Q38" s="423"/>
      <c r="R38" s="366">
        <f>+SUM(D38:Q38)</f>
        <v>119</v>
      </c>
      <c r="S38" s="366"/>
      <c r="T38" s="366"/>
      <c r="U38" s="366"/>
      <c r="V38" s="474"/>
      <c r="W38" s="474"/>
      <c r="X38" s="474"/>
      <c r="Y38" s="474"/>
      <c r="Z38" s="474"/>
      <c r="AA38" s="474"/>
      <c r="AB38" s="474"/>
      <c r="AC38" s="474"/>
    </row>
    <row r="39" spans="1:40" ht="21" customHeight="1">
      <c r="A39" s="68" t="s">
        <v>341</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c r="A40" s="62"/>
      <c r="B40" s="67"/>
      <c r="C40" s="399" t="str">
        <f>IF(VLOOKUP($AK$1,選択肢!$A$1:$J$32,C45,FALSE)=0,"-",VLOOKUP($AK$1,選択肢!$A$1:$J$32,C45,FALSE))</f>
        <v>管理者</v>
      </c>
      <c r="D40" s="400"/>
      <c r="E40" s="406" t="str">
        <f>IF(VLOOKUP($AK$1,選択肢!$A$1:$J$32,E45,FALSE)=0,"-",VLOOKUP($AK$1,選択肢!$A$1:$J$32,E45,FALSE))</f>
        <v>相談支援専門員</v>
      </c>
      <c r="F40" s="406"/>
      <c r="G40" s="406"/>
      <c r="H40" s="406"/>
      <c r="I40" s="399" t="str">
        <f>IF(VLOOKUP($AK$1,選択肢!$A$1:$J$32,I45,FALSE)=0,"-",VLOOKUP($AK$1,選択肢!$A$1:$J$32,I45,FALSE))</f>
        <v>相談支援員</v>
      </c>
      <c r="J40" s="400"/>
      <c r="K40" s="400"/>
      <c r="L40" s="400"/>
      <c r="M40" s="400"/>
      <c r="N40" s="407"/>
      <c r="O40" s="399" t="str">
        <f>IF(VLOOKUP($AK$1,選択肢!$A$1:$J$32,O45,FALSE)=0,"-",VLOOKUP($AK$1,選択肢!$A$1:$J$32,O45,FALSE))</f>
        <v>-</v>
      </c>
      <c r="P40" s="400"/>
      <c r="Q40" s="400"/>
      <c r="R40" s="400"/>
      <c r="S40" s="400"/>
      <c r="T40" s="407"/>
      <c r="U40" s="399" t="str">
        <f>IF(VLOOKUP($AK$1,選択肢!$A$1:$J$32,U45,FALSE)=0,"-",VLOOKUP($AK$1,選択肢!$A$1:$J$32,U45,FALSE))</f>
        <v>-</v>
      </c>
      <c r="V40" s="400"/>
      <c r="W40" s="400"/>
      <c r="X40" s="400"/>
      <c r="Y40" s="400"/>
      <c r="Z40" s="407"/>
      <c r="AA40" s="399" t="str">
        <f>IF(VLOOKUP($AK$1,選択肢!$A$1:$J$32,AA45,FALSE)=0,"-",VLOOKUP($AK$1,選択肢!$A$1:$J$32,AA45,FALSE))</f>
        <v>-</v>
      </c>
      <c r="AB40" s="400"/>
      <c r="AC40" s="400"/>
      <c r="AD40" s="400"/>
      <c r="AE40" s="400"/>
      <c r="AF40" s="407"/>
      <c r="AG40" s="406" t="str">
        <f>IF(VLOOKUP($AK$1,選択肢!$A$1:$J$32,AG45,FALSE)=0,"-",VLOOKUP($AK$1,選択肢!$A$1:$J$32,AG45,FALSE))</f>
        <v>-</v>
      </c>
      <c r="AH40" s="406"/>
      <c r="AI40" s="406"/>
      <c r="AJ40" s="406"/>
      <c r="AK40" s="406"/>
      <c r="AL40" s="406" t="str">
        <f>IF(VLOOKUP($AK$1,選択肢!$A$1:$J$32,AL45,FALSE)=0,"-",VLOOKUP($AK$1,選択肢!$A$1:$J$32,AL45,FALSE))</f>
        <v>-</v>
      </c>
      <c r="AM40" s="406"/>
      <c r="AN40" s="62"/>
    </row>
    <row r="41" spans="1:40" ht="18" customHeight="1">
      <c r="A41" s="62"/>
      <c r="B41" s="67"/>
      <c r="C41" s="102" t="s">
        <v>56</v>
      </c>
      <c r="D41" s="102" t="s">
        <v>57</v>
      </c>
      <c r="E41" s="101" t="s">
        <v>56</v>
      </c>
      <c r="F41" s="405" t="s">
        <v>57</v>
      </c>
      <c r="G41" s="405"/>
      <c r="H41" s="405"/>
      <c r="I41" s="402" t="s">
        <v>56</v>
      </c>
      <c r="J41" s="403"/>
      <c r="K41" s="404"/>
      <c r="L41" s="402" t="s">
        <v>57</v>
      </c>
      <c r="M41" s="403"/>
      <c r="N41" s="404"/>
      <c r="O41" s="402" t="s">
        <v>56</v>
      </c>
      <c r="P41" s="403"/>
      <c r="Q41" s="404"/>
      <c r="R41" s="402" t="s">
        <v>57</v>
      </c>
      <c r="S41" s="403"/>
      <c r="T41" s="404"/>
      <c r="U41" s="402" t="s">
        <v>56</v>
      </c>
      <c r="V41" s="403"/>
      <c r="W41" s="404"/>
      <c r="X41" s="402" t="s">
        <v>57</v>
      </c>
      <c r="Y41" s="403"/>
      <c r="Z41" s="404"/>
      <c r="AA41" s="402" t="s">
        <v>56</v>
      </c>
      <c r="AB41" s="403"/>
      <c r="AC41" s="404"/>
      <c r="AD41" s="402" t="s">
        <v>57</v>
      </c>
      <c r="AE41" s="403"/>
      <c r="AF41" s="404"/>
      <c r="AG41" s="402" t="s">
        <v>56</v>
      </c>
      <c r="AH41" s="403"/>
      <c r="AI41" s="404"/>
      <c r="AJ41" s="402" t="s">
        <v>57</v>
      </c>
      <c r="AK41" s="404"/>
      <c r="AL41" s="101" t="s">
        <v>19</v>
      </c>
      <c r="AM41" s="101" t="s">
        <v>18</v>
      </c>
      <c r="AN41" s="62"/>
    </row>
    <row r="42" spans="1:40" ht="18" customHeight="1">
      <c r="A42" s="62"/>
      <c r="B42" s="75" t="s">
        <v>108</v>
      </c>
      <c r="C42" s="101">
        <f>COUNTIFS($B$11:$B$30,C$40,$C$11:$C$30,"A",$E$11:$E$30,"*")</f>
        <v>1</v>
      </c>
      <c r="D42" s="101">
        <f>COUNTIFS($B$11:$B$30,C$40,$C$11:$C$30,"B",$E$11:$E$30,"*")</f>
        <v>0</v>
      </c>
      <c r="E42" s="101">
        <f>COUNTIFS($B$11:$B$30,E$40,$C$11:$C$30,"A",$E$11:$E$30,"*")</f>
        <v>0</v>
      </c>
      <c r="F42" s="402">
        <f>COUNTIFS($B$11:$B$30,E$40,$C$11:$C$30,"B",$E$11:$E$30,"*")</f>
        <v>1</v>
      </c>
      <c r="G42" s="403"/>
      <c r="H42" s="404"/>
      <c r="I42" s="402">
        <f>COUNTIFS($B$11:$B$30,I$40,$C$11:$C$30,"A",$E$11:$E$30,"*")</f>
        <v>0</v>
      </c>
      <c r="J42" s="403"/>
      <c r="K42" s="404"/>
      <c r="L42" s="402">
        <f>COUNTIFS($B$11:$B$30,I$40,$C$11:$C$30,"B",$E$11:$E$30,"*")</f>
        <v>0</v>
      </c>
      <c r="M42" s="403"/>
      <c r="N42" s="404"/>
      <c r="O42" s="402">
        <f>COUNTIFS($B$11:$B$30,O$40,$C$11:$C$30,"A",$E$11:$E$30,"*")</f>
        <v>0</v>
      </c>
      <c r="P42" s="403"/>
      <c r="Q42" s="404"/>
      <c r="R42" s="402">
        <f>COUNTIFS($B$11:$B$30,O$40,$C$11:$C$30,"B",$E$11:$E$30,"*")</f>
        <v>0</v>
      </c>
      <c r="S42" s="403"/>
      <c r="T42" s="404"/>
      <c r="U42" s="402">
        <f>COUNTIFS($B$11:$B$30,U$40,$C$11:$C$30,"A",$E$11:$E$30,"*")</f>
        <v>0</v>
      </c>
      <c r="V42" s="403"/>
      <c r="W42" s="404"/>
      <c r="X42" s="402">
        <f>COUNTIFS($B$11:$B$30,U$40,$C$11:$C$30,"B",$E$11:$E$30,"*")</f>
        <v>0</v>
      </c>
      <c r="Y42" s="403"/>
      <c r="Z42" s="404"/>
      <c r="AA42" s="402">
        <f>COUNTIFS($B$11:$B$30,AA$40,$C$11:$C$30,"A",$E$11:$E$30,"*")</f>
        <v>0</v>
      </c>
      <c r="AB42" s="403"/>
      <c r="AC42" s="404"/>
      <c r="AD42" s="402">
        <f>COUNTIFS($B$11:$B$30,AA$40,$C$11:$C$30,"B",$E$11:$E$30,"*")</f>
        <v>0</v>
      </c>
      <c r="AE42" s="403"/>
      <c r="AF42" s="404"/>
      <c r="AG42" s="402">
        <f>COUNTIFS($B$11:$B$30,AG$40,$C$11:$C$30,"A",$E$11:$E$30,"*")</f>
        <v>0</v>
      </c>
      <c r="AH42" s="403"/>
      <c r="AI42" s="404"/>
      <c r="AJ42" s="402">
        <f>COUNTIFS($B$11:$B$30,AG$40,$C$11:$C$30,"B",$E$11:$E$30,"*")</f>
        <v>0</v>
      </c>
      <c r="AK42" s="404"/>
      <c r="AL42" s="101">
        <f>COUNTIFS($B$11:$B$30,AL$40,$C$11:$C$30,"A",$E$11:$E$30,"*")</f>
        <v>0</v>
      </c>
      <c r="AM42" s="101">
        <f>COUNTIFS($B$11:$B$30,AL$40,$C$11:$C$30,"B",$E$11:$E$30,"*")</f>
        <v>0</v>
      </c>
      <c r="AN42" s="62"/>
    </row>
    <row r="43" spans="1:40" ht="18" customHeight="1">
      <c r="A43" s="62"/>
      <c r="B43" s="82" t="s">
        <v>109</v>
      </c>
      <c r="C43" s="101">
        <f>COUNTIFS($B$11:$B$30,C$40,$C$11:$C$30,"C",$E$11:$E$30,"*")</f>
        <v>0</v>
      </c>
      <c r="D43" s="101">
        <f>COUNTIFS($B$11:$B$30,C$40,$C$11:$C$30,"D",$E$11:$E$30,"*")</f>
        <v>0</v>
      </c>
      <c r="E43" s="101">
        <f>COUNTIFS($B$11:$B$30,E$40,$C$11:$C$30,"C",$E$11:$E$30,"*")</f>
        <v>1</v>
      </c>
      <c r="F43" s="402">
        <f>COUNTIFS($B$11:$B$30,E$40,$C$11:$C$30,"D",$E$11:$E$30,"*")</f>
        <v>0</v>
      </c>
      <c r="G43" s="403"/>
      <c r="H43" s="404"/>
      <c r="I43" s="402">
        <f>COUNTIFS($B$11:$B$30,I$40,$C$11:$C$30,"C",$E$11:$E$30,"*")</f>
        <v>0</v>
      </c>
      <c r="J43" s="403"/>
      <c r="K43" s="404"/>
      <c r="L43" s="402">
        <f>COUNTIFS($B$11:$B$30,I$40,$C$11:$C$30,"D",$E$11:$E$30,"*")</f>
        <v>1</v>
      </c>
      <c r="M43" s="403"/>
      <c r="N43" s="404"/>
      <c r="O43" s="402">
        <f>COUNTIFS($B$11:$B$30,O$40,$C$11:$C$30,"C",$E$11:$E$30,"*")</f>
        <v>0</v>
      </c>
      <c r="P43" s="403"/>
      <c r="Q43" s="404"/>
      <c r="R43" s="402">
        <f>COUNTIFS($B$11:$B$30,O$40,$C$11:$C$30,"D",$E$11:$E$30,"*")</f>
        <v>0</v>
      </c>
      <c r="S43" s="403"/>
      <c r="T43" s="404"/>
      <c r="U43" s="402">
        <f>COUNTIFS($B$11:$B$30,U$40,$C$11:$C$30,"C",$E$11:$E$30,"*")</f>
        <v>0</v>
      </c>
      <c r="V43" s="403"/>
      <c r="W43" s="404"/>
      <c r="X43" s="402">
        <f>COUNTIFS($B$11:$B$30,U$40,$C$11:$C$30,"D",$E$11:$E$30,"*")</f>
        <v>0</v>
      </c>
      <c r="Y43" s="403"/>
      <c r="Z43" s="404"/>
      <c r="AA43" s="402">
        <f>COUNTIFS($B$11:$B$30,AA$40,$C$11:$C$30,"C",$E$11:$E$30,"*")</f>
        <v>0</v>
      </c>
      <c r="AB43" s="403"/>
      <c r="AC43" s="404"/>
      <c r="AD43" s="402">
        <f>COUNTIFS($B$11:$B$30,AA$40,$C$11:$C$30,"D",$E$11:$E$30,"*")</f>
        <v>0</v>
      </c>
      <c r="AE43" s="403"/>
      <c r="AF43" s="404"/>
      <c r="AG43" s="402">
        <f>COUNTIFS($B$11:$B$30,AG$40,$C$11:$C$30,"C",$E$11:$E$30,"*")</f>
        <v>0</v>
      </c>
      <c r="AH43" s="403"/>
      <c r="AI43" s="404"/>
      <c r="AJ43" s="402">
        <f>COUNTIFS($B$11:$B$30,AG$40,$C$11:$C$30,"D",$E$11:$E$30,"*")</f>
        <v>0</v>
      </c>
      <c r="AK43" s="404"/>
      <c r="AL43" s="101">
        <f>COUNTIFS($B$11:$B$30,AL$40,$C$11:$C$30,"C",$E$11:$E$30,"*")</f>
        <v>0</v>
      </c>
      <c r="AM43" s="101">
        <f>COUNTIFS($B$11:$B$30,AL$40,$C$11:$C$30,"D",$E$11:$E$30,"*")</f>
        <v>0</v>
      </c>
      <c r="AN43" s="62"/>
    </row>
    <row r="44" spans="1:40" ht="24.95" customHeight="1">
      <c r="A44" s="62"/>
      <c r="B44" s="82" t="s">
        <v>196</v>
      </c>
      <c r="C44" s="399" t="str">
        <f>IF($AK$3="４週",SUMIFS($AK$11:$AK$30,$B$11:$B$30,C40)/4/$AH$5,IF($AK$3="歴月",SUMIFS($AK$11:$AK$30,$B$11:$B$30,C40)/$AL$5,"記載する期間を選択してください"))</f>
        <v>記載する期間を選択してください</v>
      </c>
      <c r="D44" s="407"/>
      <c r="E44" s="399" t="str">
        <f>IF($AK$3="４週",SUMIFS($AK$11:$AK$30,$B$11:$B$30,E40)/4/$AH$5,IF($AK$3="歴月",SUMIFS($AK$11:$AK$30,$B$11:$B$30,E40)/$AL$5,"記載する期間を選択してください"))</f>
        <v>記載する期間を選択してください</v>
      </c>
      <c r="F44" s="400"/>
      <c r="G44" s="400"/>
      <c r="H44" s="407"/>
      <c r="I44" s="399" t="str">
        <f>IF($AK$3="４週",SUMIFS($AK$11:$AK$30,$B$11:$B$30,I40)/4/$AH$5,IF($AK$3="歴月",SUMIFS($AK$11:$AK$30,$B$11:$B$30,I40)/$AL$5,"記載する期間を選択してください"))</f>
        <v>記載する期間を選択してください</v>
      </c>
      <c r="J44" s="400"/>
      <c r="K44" s="400"/>
      <c r="L44" s="400"/>
      <c r="M44" s="400"/>
      <c r="N44" s="407"/>
      <c r="O44" s="399" t="str">
        <f>IF($AK$3="４週",SUMIFS($AK$11:$AK$30,$B$11:$B$30,O40)/4/$AH$5,IF($AK$3="歴月",SUMIFS($AK$11:$AK$30,$B$11:$B$30,O40)/$AL$5,"記載する期間を選択してください"))</f>
        <v>記載する期間を選択してください</v>
      </c>
      <c r="P44" s="400"/>
      <c r="Q44" s="400"/>
      <c r="R44" s="400"/>
      <c r="S44" s="400"/>
      <c r="T44" s="407"/>
      <c r="U44" s="399" t="str">
        <f>IF($AK$3="４週",SUMIFS($AK$11:$AK$30,$B$11:$B$30,U40)/4/$AH$5,IF($AK$3="歴月",SUMIFS($AK$11:$AK$30,$B$11:$B$30,U40)/$AL$5,"記載する期間を選択してください"))</f>
        <v>記載する期間を選択してください</v>
      </c>
      <c r="V44" s="400"/>
      <c r="W44" s="400"/>
      <c r="X44" s="400"/>
      <c r="Y44" s="400"/>
      <c r="Z44" s="407"/>
      <c r="AA44" s="399" t="str">
        <f>IF($AK$3="４週",SUMIFS($AK$11:$AK$30,$B$11:$B$30,AA40)/4/$AH$5,IF($AK$3="歴月",SUMIFS($AK$11:$AK$30,$B$11:$B$30,AA40)/$AL$5,"記載する期間を選択してください"))</f>
        <v>記載する期間を選択してください</v>
      </c>
      <c r="AB44" s="400"/>
      <c r="AC44" s="400"/>
      <c r="AD44" s="400"/>
      <c r="AE44" s="400"/>
      <c r="AF44" s="407"/>
      <c r="AG44" s="399" t="str">
        <f>IF($AK$3="４週",SUMIFS($AK$11:$AK$30,$B$11:$B$30,AG40)/4/$AH$5,IF($AK$3="歴月",SUMIFS($AK$11:$AK$30,$B$11:$B$30,AG40)/$AL$5,"記載する期間を選択してください"))</f>
        <v>記載する期間を選択してください</v>
      </c>
      <c r="AH44" s="400"/>
      <c r="AI44" s="400"/>
      <c r="AJ44" s="400"/>
      <c r="AK44" s="407"/>
      <c r="AL44" s="399" t="str">
        <f>IF($AK$3="４週",SUMIFS($AK$11:$AK$30,$B$11:$B$30,AL40)/4/$AH$5,IF($AK$3="歴月",SUMIFS($AK$11:$AK$30,$B$11:$B$30,AL40)/$AL$5,"記載する期間を選択してください"))</f>
        <v>記載する期間を選択してください</v>
      </c>
      <c r="AM44" s="407"/>
      <c r="AN44" s="62"/>
    </row>
    <row r="45" spans="1:40" ht="5.0999999999999996" customHeight="1">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c r="A46" s="60" t="s">
        <v>166</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c r="A47" s="60" t="s">
        <v>167</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211</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168</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169</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170</v>
      </c>
      <c r="B51" s="94"/>
      <c r="C51" s="60"/>
      <c r="D51" s="60"/>
      <c r="E51" s="60"/>
      <c r="F51" s="60"/>
      <c r="G51" s="60"/>
    </row>
    <row r="52" spans="1:39" ht="15" customHeight="1">
      <c r="A52" s="60" t="s">
        <v>171</v>
      </c>
      <c r="B52" s="94"/>
      <c r="C52" s="60"/>
      <c r="D52" s="60"/>
      <c r="E52" s="60"/>
      <c r="F52" s="60"/>
      <c r="G52" s="60"/>
    </row>
    <row r="53" spans="1:39" ht="15" customHeight="1">
      <c r="A53" s="60"/>
      <c r="B53" s="75" t="s">
        <v>172</v>
      </c>
      <c r="C53" s="353" t="s">
        <v>173</v>
      </c>
      <c r="D53" s="353"/>
      <c r="E53" s="353"/>
      <c r="F53" s="60"/>
      <c r="G53" s="60"/>
    </row>
    <row r="54" spans="1:39" ht="15" customHeight="1">
      <c r="A54" s="60"/>
      <c r="B54" s="97" t="s">
        <v>186</v>
      </c>
      <c r="C54" s="366" t="s">
        <v>174</v>
      </c>
      <c r="D54" s="366"/>
      <c r="E54" s="366"/>
      <c r="F54" s="60"/>
      <c r="G54" s="60"/>
    </row>
    <row r="55" spans="1:39" ht="15" customHeight="1">
      <c r="A55" s="60"/>
      <c r="B55" s="97" t="s">
        <v>187</v>
      </c>
      <c r="C55" s="366" t="s">
        <v>175</v>
      </c>
      <c r="D55" s="366"/>
      <c r="E55" s="366"/>
      <c r="F55" s="60"/>
      <c r="G55" s="60"/>
    </row>
    <row r="56" spans="1:39" ht="15" customHeight="1">
      <c r="A56" s="60"/>
      <c r="B56" s="97" t="s">
        <v>188</v>
      </c>
      <c r="C56" s="366" t="s">
        <v>176</v>
      </c>
      <c r="D56" s="366"/>
      <c r="E56" s="366"/>
      <c r="F56" s="60"/>
      <c r="G56" s="60"/>
    </row>
    <row r="57" spans="1:39" ht="15" customHeight="1">
      <c r="A57" s="60"/>
      <c r="B57" s="97" t="s">
        <v>189</v>
      </c>
      <c r="C57" s="366" t="s">
        <v>177</v>
      </c>
      <c r="D57" s="366"/>
      <c r="E57" s="366"/>
      <c r="F57" s="60"/>
      <c r="G57" s="60"/>
    </row>
    <row r="58" spans="1:39" ht="15" customHeight="1">
      <c r="A58" s="60"/>
      <c r="B58" s="60" t="s">
        <v>178</v>
      </c>
      <c r="C58" s="60"/>
      <c r="D58" s="60"/>
      <c r="E58" s="60"/>
      <c r="F58" s="60"/>
      <c r="G58" s="60"/>
    </row>
    <row r="59" spans="1:39" ht="15" customHeight="1">
      <c r="A59" s="60"/>
      <c r="B59" s="60" t="s">
        <v>190</v>
      </c>
      <c r="C59" s="60"/>
      <c r="D59" s="60"/>
      <c r="E59" s="60"/>
      <c r="F59" s="60"/>
      <c r="G59" s="60"/>
    </row>
    <row r="60" spans="1:39" ht="15" customHeight="1">
      <c r="A60" s="60"/>
      <c r="B60" s="60" t="s">
        <v>179</v>
      </c>
      <c r="C60" s="60"/>
      <c r="D60" s="60"/>
      <c r="E60" s="60"/>
      <c r="F60" s="60"/>
      <c r="G60" s="60"/>
    </row>
    <row r="61" spans="1:39" ht="15" customHeight="1">
      <c r="A61" s="60" t="s">
        <v>180</v>
      </c>
      <c r="B61" s="94"/>
      <c r="C61" s="60"/>
      <c r="D61" s="60"/>
      <c r="E61" s="60"/>
      <c r="F61" s="60"/>
      <c r="G61" s="60"/>
    </row>
    <row r="62" spans="1:39" ht="15" customHeight="1">
      <c r="A62" s="60" t="s">
        <v>181</v>
      </c>
      <c r="B62" s="94"/>
      <c r="C62" s="60"/>
      <c r="D62" s="60"/>
      <c r="E62" s="60"/>
      <c r="F62" s="60"/>
      <c r="G62" s="60"/>
    </row>
    <row r="63" spans="1:39" ht="15" customHeight="1">
      <c r="A63" s="60" t="s">
        <v>191</v>
      </c>
      <c r="B63" s="94"/>
      <c r="C63" s="60"/>
      <c r="D63" s="60"/>
      <c r="E63" s="60"/>
      <c r="F63" s="60"/>
      <c r="G63" s="60"/>
    </row>
    <row r="64" spans="1:39" ht="15" customHeight="1">
      <c r="A64" s="60" t="s">
        <v>182</v>
      </c>
      <c r="B64" s="94"/>
      <c r="C64" s="60"/>
      <c r="D64" s="60"/>
      <c r="E64" s="60"/>
      <c r="F64" s="60"/>
      <c r="G64" s="60"/>
    </row>
    <row r="65" spans="1:7" ht="15" customHeight="1">
      <c r="A65" s="60" t="s">
        <v>330</v>
      </c>
      <c r="B65" s="94"/>
      <c r="C65" s="60"/>
      <c r="D65" s="60"/>
      <c r="E65" s="60"/>
      <c r="F65" s="60"/>
      <c r="G65" s="60"/>
    </row>
    <row r="66" spans="1:7" ht="15" customHeight="1">
      <c r="A66" s="60" t="s">
        <v>331</v>
      </c>
      <c r="B66" s="94"/>
      <c r="C66" s="60"/>
      <c r="D66" s="60"/>
      <c r="E66" s="60"/>
      <c r="F66" s="60"/>
      <c r="G66" s="60"/>
    </row>
    <row r="67" spans="1:7" ht="15" customHeight="1">
      <c r="A67" s="60"/>
      <c r="B67" s="60" t="s">
        <v>332</v>
      </c>
      <c r="C67" s="60"/>
      <c r="D67" s="60"/>
      <c r="E67" s="60"/>
      <c r="F67" s="60"/>
      <c r="G67" s="60"/>
    </row>
    <row r="68" spans="1:7" ht="15" customHeight="1">
      <c r="A68" s="60"/>
      <c r="B68" s="60" t="s">
        <v>333</v>
      </c>
      <c r="C68" s="60"/>
      <c r="D68" s="60"/>
      <c r="E68" s="60"/>
      <c r="F68" s="60"/>
      <c r="G68" s="60"/>
    </row>
    <row r="69" spans="1:7" ht="15" customHeight="1">
      <c r="A69" s="60" t="s">
        <v>334</v>
      </c>
      <c r="B69" s="94"/>
      <c r="C69" s="60"/>
      <c r="D69" s="60"/>
      <c r="E69" s="60"/>
      <c r="F69" s="60"/>
      <c r="G69" s="60"/>
    </row>
    <row r="70" spans="1:7" ht="15" customHeight="1">
      <c r="A70" s="60" t="s">
        <v>183</v>
      </c>
      <c r="B70" s="94"/>
      <c r="C70" s="60"/>
      <c r="D70" s="60"/>
      <c r="E70" s="60"/>
      <c r="F70" s="60"/>
      <c r="G70" s="60"/>
    </row>
    <row r="71" spans="1:7" ht="15" customHeight="1">
      <c r="A71" s="60" t="s">
        <v>335</v>
      </c>
      <c r="B71" s="94"/>
      <c r="C71" s="60"/>
      <c r="D71" s="60"/>
      <c r="E71" s="60"/>
      <c r="F71" s="60"/>
      <c r="G71" s="60"/>
    </row>
    <row r="72" spans="1:7" ht="15" customHeight="1">
      <c r="A72" s="60" t="s">
        <v>336</v>
      </c>
      <c r="B72" s="94"/>
      <c r="C72" s="60"/>
      <c r="D72" s="60"/>
      <c r="E72" s="60"/>
      <c r="F72" s="60"/>
      <c r="G72" s="60"/>
    </row>
    <row r="73" spans="1:7" ht="15" customHeight="1">
      <c r="A73" s="60" t="s">
        <v>184</v>
      </c>
      <c r="B73" s="94"/>
      <c r="C73" s="60"/>
      <c r="D73" s="60"/>
      <c r="E73" s="60"/>
      <c r="F73" s="60"/>
      <c r="G73" s="60"/>
    </row>
    <row r="74" spans="1:7" ht="15" customHeight="1">
      <c r="A74" s="60" t="s">
        <v>185</v>
      </c>
      <c r="B74" s="94"/>
      <c r="C74" s="60"/>
      <c r="D74" s="60"/>
      <c r="E74" s="60"/>
      <c r="F74" s="60"/>
      <c r="G74" s="60"/>
    </row>
    <row r="75" spans="1:7" ht="15" customHeight="1">
      <c r="A75" s="60" t="s">
        <v>337</v>
      </c>
      <c r="B75" s="94"/>
      <c r="C75" s="60"/>
      <c r="D75" s="60"/>
      <c r="E75" s="60"/>
      <c r="F75" s="60"/>
      <c r="G75" s="60"/>
    </row>
    <row r="76" spans="1:7" ht="15" customHeight="1">
      <c r="A76" s="60" t="s">
        <v>338</v>
      </c>
      <c r="B76" s="94"/>
      <c r="C76" s="60"/>
      <c r="D76" s="60"/>
      <c r="E76" s="60"/>
      <c r="F76" s="60"/>
      <c r="G76" s="60"/>
    </row>
  </sheetData>
  <mergeCells count="123">
    <mergeCell ref="AM14:AN14"/>
    <mergeCell ref="AM15:AN15"/>
    <mergeCell ref="AH8:AJ8"/>
    <mergeCell ref="AM11:AN11"/>
    <mergeCell ref="AM12:AN12"/>
    <mergeCell ref="AK1:AN1"/>
    <mergeCell ref="M2:P2"/>
    <mergeCell ref="Q2:R2"/>
    <mergeCell ref="S2:T2"/>
    <mergeCell ref="U2:V2"/>
    <mergeCell ref="AK2:AN2"/>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7:AN17"/>
    <mergeCell ref="AM18:AN18"/>
    <mergeCell ref="AM19:AN19"/>
    <mergeCell ref="AM20:AN20"/>
    <mergeCell ref="AM21:AN21"/>
    <mergeCell ref="AM22:AN22"/>
    <mergeCell ref="AM23:AN23"/>
    <mergeCell ref="AM24:AN24"/>
    <mergeCell ref="AM25:AN25"/>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heetViews>
  <sheetFormatPr defaultColWidth="8.25" defaultRowHeight="21" customHeight="1"/>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48" t="s">
        <v>202</v>
      </c>
      <c r="AL1" s="348"/>
      <c r="AM1" s="348"/>
      <c r="AN1" s="348"/>
    </row>
    <row r="2" spans="1:41" ht="18" customHeight="1">
      <c r="A2" s="62"/>
      <c r="B2" s="63"/>
      <c r="C2" s="63"/>
      <c r="D2" s="63"/>
      <c r="E2" s="63"/>
      <c r="F2" s="63"/>
      <c r="G2" s="63"/>
      <c r="H2" s="63"/>
      <c r="I2" s="63"/>
      <c r="J2" s="63"/>
      <c r="K2" s="63"/>
      <c r="L2" s="63"/>
      <c r="M2" s="355">
        <v>2024</v>
      </c>
      <c r="N2" s="355"/>
      <c r="O2" s="355"/>
      <c r="P2" s="355"/>
      <c r="Q2" s="354" t="s">
        <v>150</v>
      </c>
      <c r="R2" s="354"/>
      <c r="S2" s="355">
        <v>5</v>
      </c>
      <c r="T2" s="355"/>
      <c r="U2" s="354" t="s">
        <v>151</v>
      </c>
      <c r="V2" s="354"/>
      <c r="W2" s="63"/>
      <c r="X2" s="63"/>
      <c r="Y2" s="63"/>
      <c r="Z2" s="62"/>
      <c r="AA2" s="62"/>
      <c r="AC2" s="81"/>
      <c r="AD2" s="63"/>
      <c r="AE2" s="63"/>
      <c r="AF2" s="63"/>
      <c r="AG2" s="63"/>
      <c r="AH2" s="63"/>
      <c r="AI2" s="81" t="s">
        <v>156</v>
      </c>
      <c r="AJ2" s="81"/>
      <c r="AK2" s="349"/>
      <c r="AL2" s="349"/>
      <c r="AM2" s="349"/>
      <c r="AN2" s="349"/>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50"/>
      <c r="AL3" s="350"/>
      <c r="AM3" s="350"/>
      <c r="AN3" s="350"/>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50"/>
      <c r="AL4" s="350"/>
      <c r="AM4" s="350"/>
      <c r="AN4" s="350"/>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322</v>
      </c>
      <c r="AJ5" s="81"/>
      <c r="AK5" s="350"/>
      <c r="AL5" s="350"/>
      <c r="AM5" s="350"/>
      <c r="AN5" s="350"/>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87"/>
      <c r="AI6" s="387"/>
      <c r="AJ6" s="387"/>
      <c r="AK6" s="88" t="s">
        <v>157</v>
      </c>
      <c r="AL6" s="138"/>
      <c r="AM6" s="88" t="s">
        <v>158</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361" t="s">
        <v>153</v>
      </c>
      <c r="B8" s="388" t="s">
        <v>162</v>
      </c>
      <c r="C8" s="358" t="s">
        <v>163</v>
      </c>
      <c r="D8" s="353" t="s">
        <v>164</v>
      </c>
      <c r="E8" s="362" t="s">
        <v>165</v>
      </c>
      <c r="F8" s="357" t="s">
        <v>192</v>
      </c>
      <c r="G8" s="357"/>
      <c r="H8" s="357"/>
      <c r="I8" s="357"/>
      <c r="J8" s="357"/>
      <c r="K8" s="357"/>
      <c r="L8" s="357"/>
      <c r="M8" s="357"/>
      <c r="N8" s="357"/>
      <c r="O8" s="357"/>
      <c r="P8" s="357"/>
      <c r="Q8" s="357"/>
      <c r="R8" s="357"/>
      <c r="S8" s="357"/>
      <c r="T8" s="357"/>
      <c r="U8" s="357"/>
      <c r="V8" s="357"/>
      <c r="W8" s="357"/>
      <c r="X8" s="357"/>
      <c r="Y8" s="357"/>
      <c r="Z8" s="357"/>
      <c r="AA8" s="357"/>
      <c r="AB8" s="357"/>
      <c r="AC8" s="357"/>
      <c r="AD8" s="357"/>
      <c r="AE8" s="357"/>
      <c r="AF8" s="357"/>
      <c r="AG8" s="357"/>
      <c r="AH8" s="357"/>
      <c r="AI8" s="357"/>
      <c r="AJ8" s="357"/>
      <c r="AK8" s="351" t="s">
        <v>193</v>
      </c>
      <c r="AL8" s="352" t="s">
        <v>194</v>
      </c>
      <c r="AM8" s="347" t="s">
        <v>195</v>
      </c>
      <c r="AN8" s="347"/>
    </row>
    <row r="9" spans="1:41" ht="15" customHeight="1">
      <c r="A9" s="361"/>
      <c r="B9" s="389"/>
      <c r="C9" s="359"/>
      <c r="D9" s="353"/>
      <c r="E9" s="362"/>
      <c r="F9" s="353" t="s">
        <v>104</v>
      </c>
      <c r="G9" s="353"/>
      <c r="H9" s="353"/>
      <c r="I9" s="353"/>
      <c r="J9" s="353"/>
      <c r="K9" s="353"/>
      <c r="L9" s="353"/>
      <c r="M9" s="353" t="s">
        <v>105</v>
      </c>
      <c r="N9" s="353"/>
      <c r="O9" s="353"/>
      <c r="P9" s="353"/>
      <c r="Q9" s="353"/>
      <c r="R9" s="353"/>
      <c r="S9" s="353"/>
      <c r="T9" s="353" t="s">
        <v>106</v>
      </c>
      <c r="U9" s="353"/>
      <c r="V9" s="353"/>
      <c r="W9" s="353"/>
      <c r="X9" s="353"/>
      <c r="Y9" s="353"/>
      <c r="Z9" s="353"/>
      <c r="AA9" s="353" t="s">
        <v>107</v>
      </c>
      <c r="AB9" s="353"/>
      <c r="AC9" s="353"/>
      <c r="AD9" s="353"/>
      <c r="AE9" s="353"/>
      <c r="AF9" s="353"/>
      <c r="AG9" s="353"/>
      <c r="AH9" s="353" t="s">
        <v>110</v>
      </c>
      <c r="AI9" s="353"/>
      <c r="AJ9" s="353"/>
      <c r="AK9" s="351"/>
      <c r="AL9" s="352"/>
      <c r="AM9" s="347"/>
      <c r="AN9" s="347"/>
    </row>
    <row r="10" spans="1:41" ht="15" customHeight="1">
      <c r="A10" s="361"/>
      <c r="B10" s="390" t="s">
        <v>329</v>
      </c>
      <c r="C10" s="359"/>
      <c r="D10" s="353"/>
      <c r="E10" s="362"/>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51"/>
      <c r="AL10" s="352"/>
      <c r="AM10" s="347"/>
      <c r="AN10" s="347"/>
    </row>
    <row r="11" spans="1:41" ht="15" customHeight="1">
      <c r="A11" s="361"/>
      <c r="B11" s="391"/>
      <c r="C11" s="360"/>
      <c r="D11" s="353"/>
      <c r="E11" s="362"/>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51"/>
      <c r="AL11" s="352"/>
      <c r="AM11" s="347"/>
      <c r="AN11" s="347"/>
    </row>
    <row r="12" spans="1:41"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365"/>
      <c r="AN12" s="365"/>
      <c r="AO12" s="143" t="str">
        <f>IF(B12="","",IF(ISERROR(MATCH(B12,$C$39:$AM$39,0)),"その他職員",B12))</f>
        <v>管理者</v>
      </c>
    </row>
    <row r="13" spans="1:41" ht="18" customHeight="1">
      <c r="A13" s="74">
        <v>2</v>
      </c>
      <c r="B13" s="103" t="s">
        <v>340</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365"/>
      <c r="AN13" s="365"/>
      <c r="AO13" s="143" t="str">
        <f t="shared" ref="AO13:AO31" si="2">IF(B13="","",IF(ISERROR(MATCH(B13,$C$39:$AM$39,0)),"その他職員",B13))</f>
        <v>児童発達支援管理責任者</v>
      </c>
    </row>
    <row r="14" spans="1:41" ht="18" customHeight="1">
      <c r="A14" s="74">
        <v>3</v>
      </c>
      <c r="B14" s="103" t="s">
        <v>137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365"/>
      <c r="AN14" s="365"/>
      <c r="AO14" s="143" t="str">
        <f t="shared" si="2"/>
        <v>児童指導員</v>
      </c>
    </row>
    <row r="15" spans="1:41" ht="18" customHeight="1">
      <c r="A15" s="74">
        <v>4</v>
      </c>
      <c r="B15" s="103" t="s">
        <v>138</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65"/>
      <c r="AN15" s="365"/>
      <c r="AO15" s="143" t="str">
        <f t="shared" si="2"/>
        <v>保育士</v>
      </c>
    </row>
    <row r="16" spans="1:41" ht="18" customHeight="1">
      <c r="A16" s="74">
        <v>5</v>
      </c>
      <c r="B16" s="103" t="s">
        <v>325</v>
      </c>
      <c r="C16" s="83" t="s">
        <v>186</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65"/>
      <c r="AN16" s="365"/>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65"/>
      <c r="AN17" s="365"/>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65"/>
      <c r="AN18" s="365"/>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65"/>
      <c r="AN19" s="365"/>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65"/>
      <c r="AN20" s="365"/>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65"/>
      <c r="AN21" s="365"/>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65"/>
      <c r="AN22" s="365"/>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65"/>
      <c r="AN23" s="365"/>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65"/>
      <c r="AN24" s="365"/>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65"/>
      <c r="AN25" s="365"/>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65"/>
      <c r="AN26" s="365"/>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65"/>
      <c r="AN27" s="365"/>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65"/>
      <c r="AN28" s="365"/>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65"/>
      <c r="AN29" s="365"/>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65"/>
      <c r="AN30" s="365"/>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365"/>
      <c r="AN31" s="365"/>
      <c r="AO31" s="143" t="str">
        <f t="shared" si="2"/>
        <v/>
      </c>
    </row>
    <row r="32" spans="1:41" ht="18" customHeight="1">
      <c r="A32" s="362" t="s">
        <v>94</v>
      </c>
      <c r="B32" s="363"/>
      <c r="C32" s="363"/>
      <c r="D32" s="363"/>
      <c r="E32" s="363"/>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361"/>
      <c r="AN32" s="361"/>
      <c r="AO32" s="142"/>
    </row>
    <row r="33" spans="1:41" ht="18" customHeight="1">
      <c r="A33" s="363" t="s">
        <v>96</v>
      </c>
      <c r="B33" s="363"/>
      <c r="C33" s="363"/>
      <c r="D33" s="363"/>
      <c r="E33" s="36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361"/>
      <c r="AN33" s="361"/>
      <c r="AO33" s="142"/>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c r="A38" s="68" t="s">
        <v>342</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c r="A39" s="62"/>
      <c r="B39" s="67"/>
      <c r="C39" s="399" t="str">
        <f>IF(VLOOKUP($AK$1,選択肢!$A$1:$J$32,C44,FALSE)=0,"-",VLOOKUP($AK$1,選択肢!$A$1:$J$32,C44,FALSE))</f>
        <v>管理者</v>
      </c>
      <c r="D39" s="400"/>
      <c r="E39" s="406" t="str">
        <f>IF(VLOOKUP($AK$1,選択肢!$A$1:$J$32,E44,FALSE)=0,"-",VLOOKUP($AK$1,選択肢!$A$1:$J$32,E44,FALSE))</f>
        <v>児童発達支援管理責任者</v>
      </c>
      <c r="F39" s="406"/>
      <c r="G39" s="406"/>
      <c r="H39" s="406"/>
      <c r="I39" s="399" t="str">
        <f>IF(VLOOKUP($AK$1,選択肢!$A$1:$J$32,I44,FALSE)=0,"-",VLOOKUP($AK$1,選択肢!$A$1:$J$32,I44,FALSE))</f>
        <v>児童指導員</v>
      </c>
      <c r="J39" s="400"/>
      <c r="K39" s="400"/>
      <c r="L39" s="400"/>
      <c r="M39" s="400"/>
      <c r="N39" s="407"/>
      <c r="O39" s="399" t="str">
        <f>IF(VLOOKUP($AK$1,選択肢!$A$1:$J$32,O44,FALSE)=0,"-",VLOOKUP($AK$1,選択肢!$A$1:$J$32,O44,FALSE))</f>
        <v>保育士</v>
      </c>
      <c r="P39" s="400"/>
      <c r="Q39" s="400"/>
      <c r="R39" s="400"/>
      <c r="S39" s="400"/>
      <c r="T39" s="407"/>
      <c r="U39" s="399" t="str">
        <f>IF(VLOOKUP($AK$1,選択肢!$A$1:$J$32,U44,FALSE)=0,"-",VLOOKUP($AK$1,選択肢!$A$1:$J$32,U44,FALSE))</f>
        <v>機能訓練担当職員</v>
      </c>
      <c r="V39" s="400"/>
      <c r="W39" s="400"/>
      <c r="X39" s="400"/>
      <c r="Y39" s="400"/>
      <c r="Z39" s="407"/>
      <c r="AA39" s="399" t="str">
        <f>IF(VLOOKUP($AK$1,選択肢!$A$1:$J$32,AA44,FALSE)=0,"-",VLOOKUP($AK$1,選択肢!$A$1:$J$32,AA44,FALSE))</f>
        <v>看護職員</v>
      </c>
      <c r="AB39" s="400"/>
      <c r="AC39" s="400"/>
      <c r="AD39" s="400"/>
      <c r="AE39" s="400"/>
      <c r="AF39" s="407"/>
      <c r="AG39" s="406" t="str">
        <f>IF(VLOOKUP($AK$1,選択肢!$A$1:$J$32,AG44,FALSE)=0,"-",VLOOKUP($AK$1,選択肢!$A$1:$J$32,AG44,FALSE))</f>
        <v>その他職員</v>
      </c>
      <c r="AH39" s="406"/>
      <c r="AI39" s="406"/>
      <c r="AJ39" s="406"/>
      <c r="AK39" s="406"/>
      <c r="AL39" s="406" t="str">
        <f>IF(VLOOKUP($AK$1,選択肢!$A$1:$J$32,AL44,FALSE)=0,"-",VLOOKUP($AK$1,選択肢!$A$1:$J$32,AL44,FALSE))</f>
        <v>-</v>
      </c>
      <c r="AM39" s="406"/>
      <c r="AN39" s="62"/>
    </row>
    <row r="40" spans="1:41" ht="18" customHeight="1">
      <c r="A40" s="62"/>
      <c r="B40" s="67"/>
      <c r="C40" s="102" t="s">
        <v>56</v>
      </c>
      <c r="D40" s="102" t="s">
        <v>57</v>
      </c>
      <c r="E40" s="101" t="s">
        <v>56</v>
      </c>
      <c r="F40" s="405" t="s">
        <v>57</v>
      </c>
      <c r="G40" s="405"/>
      <c r="H40" s="405"/>
      <c r="I40" s="402" t="s">
        <v>56</v>
      </c>
      <c r="J40" s="403"/>
      <c r="K40" s="404"/>
      <c r="L40" s="402" t="s">
        <v>57</v>
      </c>
      <c r="M40" s="403"/>
      <c r="N40" s="404"/>
      <c r="O40" s="402" t="s">
        <v>56</v>
      </c>
      <c r="P40" s="403"/>
      <c r="Q40" s="404"/>
      <c r="R40" s="402" t="s">
        <v>57</v>
      </c>
      <c r="S40" s="403"/>
      <c r="T40" s="404"/>
      <c r="U40" s="402" t="s">
        <v>56</v>
      </c>
      <c r="V40" s="403"/>
      <c r="W40" s="404"/>
      <c r="X40" s="402" t="s">
        <v>57</v>
      </c>
      <c r="Y40" s="403"/>
      <c r="Z40" s="404"/>
      <c r="AA40" s="402" t="s">
        <v>56</v>
      </c>
      <c r="AB40" s="403"/>
      <c r="AC40" s="404"/>
      <c r="AD40" s="402" t="s">
        <v>57</v>
      </c>
      <c r="AE40" s="403"/>
      <c r="AF40" s="404"/>
      <c r="AG40" s="402" t="s">
        <v>56</v>
      </c>
      <c r="AH40" s="403"/>
      <c r="AI40" s="404"/>
      <c r="AJ40" s="402" t="s">
        <v>57</v>
      </c>
      <c r="AK40" s="404"/>
      <c r="AL40" s="101" t="s">
        <v>19</v>
      </c>
      <c r="AM40" s="101" t="s">
        <v>18</v>
      </c>
      <c r="AN40" s="62"/>
    </row>
    <row r="41" spans="1:41" ht="18" customHeight="1">
      <c r="A41" s="62"/>
      <c r="B41" s="75" t="s">
        <v>108</v>
      </c>
      <c r="C41" s="101">
        <f>COUNTIFS($AO$12:$AO$31,C$39,$C$12:$C$31,"A",$E$12:$E$31,"*")</f>
        <v>1</v>
      </c>
      <c r="D41" s="101">
        <f>COUNTIFS($AO$12:$AO$31,C$39,$C$12:$C$31,"B",$E$12:$E$31,"*")</f>
        <v>0</v>
      </c>
      <c r="E41" s="101">
        <f>COUNTIFS($AO$12:$AO$31,E$39,$C$12:$C$31,"A",$E$12:$E$31,"*")</f>
        <v>0</v>
      </c>
      <c r="F41" s="402">
        <f>COUNTIFS($AO$12:$AO$31,E$39,$C$12:$C$31,"B",$E$12:$E$31,"*")</f>
        <v>1</v>
      </c>
      <c r="G41" s="403"/>
      <c r="H41" s="404"/>
      <c r="I41" s="402">
        <f>COUNTIFS($AO$12:$AO$31,I$39,$C$12:$C$31,"A",$E$12:$E$31,"*")</f>
        <v>0</v>
      </c>
      <c r="J41" s="403"/>
      <c r="K41" s="404"/>
      <c r="L41" s="402">
        <f>COUNTIFS($AO$12:$AO$31,I$39,$C$12:$C$31,"B",$E$12:$E$31,"*")</f>
        <v>0</v>
      </c>
      <c r="M41" s="403"/>
      <c r="N41" s="404"/>
      <c r="O41" s="402">
        <f>COUNTIFS($AO$12:$AO$31,O$39,$C$12:$C$31,"A",$E$12:$E$31,"*")</f>
        <v>0</v>
      </c>
      <c r="P41" s="403"/>
      <c r="Q41" s="404"/>
      <c r="R41" s="402">
        <f>COUNTIFS($AO$12:$AO$31,O$39,$C$12:$C$31,"B",$E$12:$E$31,"*")</f>
        <v>0</v>
      </c>
      <c r="S41" s="403"/>
      <c r="T41" s="404"/>
      <c r="U41" s="402">
        <f>COUNTIFS($AO$12:$AO$31,U$39,$C$12:$C$31,"A",$E$12:$E$31,"*")</f>
        <v>0</v>
      </c>
      <c r="V41" s="403"/>
      <c r="W41" s="404"/>
      <c r="X41" s="402">
        <f>COUNTIFS($AO$12:$AO$31,U$39,$C$12:$C$31,"B",$E$12:$E$31,"*")</f>
        <v>0</v>
      </c>
      <c r="Y41" s="403"/>
      <c r="Z41" s="404"/>
      <c r="AA41" s="402">
        <f>COUNTIFS($AO$12:$AO$31,AA$39,$C$12:$C$31,"A",$E$12:$E$31,"*")</f>
        <v>0</v>
      </c>
      <c r="AB41" s="403"/>
      <c r="AC41" s="404"/>
      <c r="AD41" s="402">
        <f>COUNTIFS($AO$12:$AO$31,AA$39,$C$12:$C$31,"B",$E$12:$E$31,"*")</f>
        <v>0</v>
      </c>
      <c r="AE41" s="403"/>
      <c r="AF41" s="404"/>
      <c r="AG41" s="402">
        <f>COUNTIFS($AO$12:$AO$31,AG$39,$C$12:$C$31,"A",$E$12:$E$31,"*")</f>
        <v>1</v>
      </c>
      <c r="AH41" s="403"/>
      <c r="AI41" s="404"/>
      <c r="AJ41" s="402">
        <f>COUNTIFS($AO$12:$AO$31,AG$39,$C$12:$C$31,"B",$E$12:$E$31,"*")</f>
        <v>0</v>
      </c>
      <c r="AK41" s="404"/>
      <c r="AL41" s="101">
        <f>COUNTIFS($AO$12:$AO$31,AL$39,$C$12:$C$31,"A",$E$12:$E$31,"*")</f>
        <v>0</v>
      </c>
      <c r="AM41" s="101">
        <f>COUNTIFS($AO$12:$AO$31,AL$39,$C$12:$C$31,"B",$E$12:$E$31,"*")</f>
        <v>0</v>
      </c>
      <c r="AN41" s="62"/>
    </row>
    <row r="42" spans="1:41" ht="18" customHeight="1">
      <c r="A42" s="62"/>
      <c r="B42" s="82" t="s">
        <v>109</v>
      </c>
      <c r="C42" s="101">
        <f>COUNTIFS($AO$12:$AO$31,C$39,$C$12:$C$31,"C",$E$12:$E$31,"*")</f>
        <v>0</v>
      </c>
      <c r="D42" s="101">
        <f>COUNTIFS($AO$12:$AO$31,C$39,$C$12:$C$31,"D",$E$12:$E$31,"*")</f>
        <v>0</v>
      </c>
      <c r="E42" s="101">
        <f>COUNTIFS($AO$12:$AO$31,E$39,$C$12:$C$31,"C",$E$12:$E$31,"*")</f>
        <v>0</v>
      </c>
      <c r="F42" s="402">
        <f>COUNTIFS($AO$12:$AO$31,E$39,$C$12:$C$31,"D",$E$12:$E$31,"*")</f>
        <v>0</v>
      </c>
      <c r="G42" s="403"/>
      <c r="H42" s="404"/>
      <c r="I42" s="402">
        <f>COUNTIFS($AO$12:$AO$31,I$39,$C$12:$C$31,"C",$E$12:$E$31,"*")</f>
        <v>1</v>
      </c>
      <c r="J42" s="403"/>
      <c r="K42" s="404"/>
      <c r="L42" s="402">
        <f>COUNTIFS($AO$12:$AO$31,I$39,$C$12:$C$31,"D",$E$12:$E$31,"*")</f>
        <v>0</v>
      </c>
      <c r="M42" s="403"/>
      <c r="N42" s="404"/>
      <c r="O42" s="402">
        <f>COUNTIFS($AO$12:$AO$31,O$39,$C$12:$C$31,"C",$E$12:$E$31,"*")</f>
        <v>0</v>
      </c>
      <c r="P42" s="403"/>
      <c r="Q42" s="404"/>
      <c r="R42" s="402">
        <f>COUNTIFS($AO$12:$AO$31,O$39,$C$12:$C$31,"D",$E$12:$E$31,"*")</f>
        <v>1</v>
      </c>
      <c r="S42" s="403"/>
      <c r="T42" s="404"/>
      <c r="U42" s="402">
        <f>COUNTIFS($AO$12:$AO$31,U$39,$C$12:$C$31,"C",$E$12:$E$31,"*")</f>
        <v>0</v>
      </c>
      <c r="V42" s="403"/>
      <c r="W42" s="404"/>
      <c r="X42" s="402">
        <f>COUNTIFS($AO$12:$AO$31,U$39,$C$12:$C$31,"D",$E$12:$E$31,"*")</f>
        <v>0</v>
      </c>
      <c r="Y42" s="403"/>
      <c r="Z42" s="404"/>
      <c r="AA42" s="402">
        <f>COUNTIFS($AO$12:$AO$31,AA$39,$C$12:$C$31,"C",$E$12:$E$31,"*")</f>
        <v>0</v>
      </c>
      <c r="AB42" s="403"/>
      <c r="AC42" s="404"/>
      <c r="AD42" s="402">
        <f>COUNTIFS($AO$12:$AO$31,AA$39,$C$12:$C$31,"D",$E$12:$E$31,"*")</f>
        <v>0</v>
      </c>
      <c r="AE42" s="403"/>
      <c r="AF42" s="404"/>
      <c r="AG42" s="402">
        <f>COUNTIFS($AO$12:$AO$31,AG$39,$C$12:$C$31,"C",$E$12:$E$31,"*")</f>
        <v>0</v>
      </c>
      <c r="AH42" s="403"/>
      <c r="AI42" s="404"/>
      <c r="AJ42" s="402">
        <f>COUNTIFS($AO$12:$AO$31,AG$39,$C$12:$C$31,"D",$E$12:$E$31,"*")</f>
        <v>0</v>
      </c>
      <c r="AK42" s="404"/>
      <c r="AL42" s="101">
        <f>COUNTIFS($AO$12:$AO$31,AL$39,$C$12:$C$31,"C",$E$12:$E$31,"*")</f>
        <v>0</v>
      </c>
      <c r="AM42" s="101">
        <f>COUNTIFS($AO$12:$AO$31,AL$39,$C$12:$C$31,"D",$E$12:$E$31,"*")</f>
        <v>0</v>
      </c>
      <c r="AN42" s="62"/>
    </row>
    <row r="43" spans="1:41" ht="24.95" customHeight="1">
      <c r="A43" s="62"/>
      <c r="B43" s="82" t="s">
        <v>196</v>
      </c>
      <c r="C43" s="399" t="str">
        <f>IF($AK$3="４週",SUMIFS($AK$12:$AK$31,$AO$12:$AO$31,C39)/4/$AH$6,IF($AK$3="歴月",SUMIFS($AK$12:$AK$31,$AO$12:$AO$31,C39)/$AL$6,"記載する期間を選択してください"))</f>
        <v>記載する期間を選択してください</v>
      </c>
      <c r="D43" s="407"/>
      <c r="E43" s="399" t="str">
        <f>IF($AK$3="４週",SUMIFS($AK$12:$AK$31,$AO$12:$AO$31,E39)/4/$AH$6,IF($AK$3="歴月",SUMIFS($AK$12:$AK$31,$AO$12:$AO$31,E39)/$AL$6,"記載する期間を選択してください"))</f>
        <v>記載する期間を選択してください</v>
      </c>
      <c r="F43" s="400"/>
      <c r="G43" s="400"/>
      <c r="H43" s="407"/>
      <c r="I43" s="399" t="str">
        <f>IF($AK$3="４週",SUMIFS($AK$12:$AK$31,$AO$12:$AO$31,I39)/4/$AH$6,IF($AK$3="歴月",SUMIFS($AK$12:$AK$31,$AO$12:$AO$31,I39)/$AL$6,"記載する期間を選択してください"))</f>
        <v>記載する期間を選択してください</v>
      </c>
      <c r="J43" s="400"/>
      <c r="K43" s="400"/>
      <c r="L43" s="400"/>
      <c r="M43" s="400"/>
      <c r="N43" s="407"/>
      <c r="O43" s="399" t="str">
        <f>IF($AK$3="４週",SUMIFS($AK$12:$AK$31,$AO$12:$AO$31,O39)/4/$AH$6,IF($AK$3="歴月",SUMIFS($AK$12:$AK$31,$AO$12:$AO$31,O39)/$AL$6,"記載する期間を選択してください"))</f>
        <v>記載する期間を選択してください</v>
      </c>
      <c r="P43" s="400"/>
      <c r="Q43" s="400"/>
      <c r="R43" s="400"/>
      <c r="S43" s="400"/>
      <c r="T43" s="407"/>
      <c r="U43" s="399" t="str">
        <f>IF($AK$3="４週",SUMIFS($AK$12:$AK$31,$AO$12:$AO$31,U39)/4/$AH$6,IF($AK$3="歴月",SUMIFS($AK$12:$AK$31,$AO$12:$AO$31,U39)/$AL$6,"記載する期間を選択してください"))</f>
        <v>記載する期間を選択してください</v>
      </c>
      <c r="V43" s="400"/>
      <c r="W43" s="400"/>
      <c r="X43" s="400"/>
      <c r="Y43" s="400"/>
      <c r="Z43" s="407"/>
      <c r="AA43" s="399" t="str">
        <f>IF($AK$3="４週",SUMIFS($AK$12:$AK$31,$AO$12:$AO$31,AA39)/4/$AH$6,IF($AK$3="歴月",SUMIFS($AK$12:$AK$31,$AO$12:$AO$31,AA39)/$AL$6,"記載する期間を選択してください"))</f>
        <v>記載する期間を選択してください</v>
      </c>
      <c r="AB43" s="400"/>
      <c r="AC43" s="400"/>
      <c r="AD43" s="400"/>
      <c r="AE43" s="400"/>
      <c r="AF43" s="407"/>
      <c r="AG43" s="399" t="str">
        <f>IF($AK$3="４週",SUMIFS($AK$12:$AK$31,$AO$12:$AO$31,AG39)/4/$AH$6,IF($AK$3="歴月",SUMIFS($AK$12:$AK$31,$AO$12:$AO$31,AG39)/$AL$6,"記載する期間を選択してください"))</f>
        <v>記載する期間を選択してください</v>
      </c>
      <c r="AH43" s="400"/>
      <c r="AI43" s="400"/>
      <c r="AJ43" s="400"/>
      <c r="AK43" s="407"/>
      <c r="AL43" s="399" t="str">
        <f>IF($AK$3="４週",SUMIFS($AK$12:$AK$31,$AO$12:$AO$31,AL39)/4/$AH$6,IF($AK$3="歴月",SUMIFS($AK$12:$AK$31,$AO$12:$AO$31,AL39)/$AL$6,"記載する期間を選択してください"))</f>
        <v>記載する期間を選択してください</v>
      </c>
      <c r="AM43" s="407"/>
      <c r="AN43" s="62"/>
    </row>
    <row r="44" spans="1:41" ht="5.0999999999999996" customHeight="1">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c r="A45" s="60" t="s">
        <v>166</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c r="A46" s="60" t="s">
        <v>167</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c r="A47" s="60" t="s">
        <v>211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c r="A48" s="86" t="s">
        <v>323</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168</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169</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170</v>
      </c>
      <c r="B51" s="94"/>
      <c r="C51" s="60"/>
      <c r="D51" s="60"/>
      <c r="E51" s="60"/>
      <c r="F51" s="60"/>
      <c r="G51" s="60"/>
    </row>
    <row r="52" spans="1:39" ht="15" customHeight="1">
      <c r="A52" s="60" t="s">
        <v>171</v>
      </c>
      <c r="B52" s="94"/>
      <c r="C52" s="60"/>
      <c r="D52" s="60"/>
      <c r="E52" s="60"/>
      <c r="F52" s="60"/>
      <c r="G52" s="60"/>
    </row>
    <row r="53" spans="1:39" ht="15" customHeight="1">
      <c r="A53" s="60"/>
      <c r="B53" s="75" t="s">
        <v>172</v>
      </c>
      <c r="C53" s="353" t="s">
        <v>173</v>
      </c>
      <c r="D53" s="353"/>
      <c r="E53" s="353"/>
      <c r="F53" s="60"/>
      <c r="G53" s="60"/>
    </row>
    <row r="54" spans="1:39" ht="15" customHeight="1">
      <c r="A54" s="60"/>
      <c r="B54" s="97" t="s">
        <v>186</v>
      </c>
      <c r="C54" s="366" t="s">
        <v>174</v>
      </c>
      <c r="D54" s="366"/>
      <c r="E54" s="366"/>
      <c r="F54" s="60"/>
      <c r="G54" s="60"/>
    </row>
    <row r="55" spans="1:39" ht="15" customHeight="1">
      <c r="A55" s="60"/>
      <c r="B55" s="97" t="s">
        <v>187</v>
      </c>
      <c r="C55" s="366" t="s">
        <v>175</v>
      </c>
      <c r="D55" s="366"/>
      <c r="E55" s="366"/>
      <c r="F55" s="60"/>
      <c r="G55" s="60"/>
    </row>
    <row r="56" spans="1:39" ht="15" customHeight="1">
      <c r="A56" s="60"/>
      <c r="B56" s="97" t="s">
        <v>188</v>
      </c>
      <c r="C56" s="366" t="s">
        <v>176</v>
      </c>
      <c r="D56" s="366"/>
      <c r="E56" s="366"/>
      <c r="F56" s="60"/>
      <c r="G56" s="60"/>
    </row>
    <row r="57" spans="1:39" ht="15" customHeight="1">
      <c r="A57" s="60"/>
      <c r="B57" s="97" t="s">
        <v>189</v>
      </c>
      <c r="C57" s="366" t="s">
        <v>177</v>
      </c>
      <c r="D57" s="366"/>
      <c r="E57" s="366"/>
      <c r="F57" s="60"/>
      <c r="G57" s="60"/>
    </row>
    <row r="58" spans="1:39" ht="15" customHeight="1">
      <c r="A58" s="60"/>
      <c r="B58" s="60" t="s">
        <v>178</v>
      </c>
      <c r="C58" s="60"/>
      <c r="D58" s="60"/>
      <c r="E58" s="60"/>
      <c r="F58" s="60"/>
      <c r="G58" s="60"/>
    </row>
    <row r="59" spans="1:39" ht="15" customHeight="1">
      <c r="A59" s="60"/>
      <c r="B59" s="60" t="s">
        <v>190</v>
      </c>
      <c r="C59" s="60"/>
      <c r="D59" s="60"/>
      <c r="E59" s="60"/>
      <c r="F59" s="60"/>
      <c r="G59" s="60"/>
    </row>
    <row r="60" spans="1:39" ht="15" customHeight="1">
      <c r="A60" s="60"/>
      <c r="B60" s="60" t="s">
        <v>179</v>
      </c>
      <c r="C60" s="60"/>
      <c r="D60" s="60"/>
      <c r="E60" s="60"/>
      <c r="F60" s="60"/>
      <c r="G60" s="60"/>
    </row>
    <row r="61" spans="1:39" ht="15" customHeight="1">
      <c r="A61" s="60" t="s">
        <v>180</v>
      </c>
      <c r="B61" s="94"/>
      <c r="C61" s="60"/>
      <c r="D61" s="60"/>
      <c r="E61" s="60"/>
      <c r="F61" s="60"/>
      <c r="G61" s="60"/>
    </row>
    <row r="62" spans="1:39" ht="15" customHeight="1">
      <c r="A62" s="60" t="s">
        <v>326</v>
      </c>
      <c r="B62" s="94"/>
      <c r="C62" s="60"/>
      <c r="D62" s="60"/>
      <c r="E62" s="60"/>
      <c r="F62" s="60"/>
      <c r="G62" s="60"/>
    </row>
    <row r="63" spans="1:39" ht="15" customHeight="1">
      <c r="A63" s="60" t="s">
        <v>191</v>
      </c>
      <c r="B63" s="94"/>
      <c r="C63" s="60"/>
      <c r="D63" s="60"/>
      <c r="E63" s="60"/>
      <c r="F63" s="60"/>
      <c r="G63" s="60"/>
    </row>
    <row r="64" spans="1:39" ht="15" customHeight="1">
      <c r="A64" s="60" t="s">
        <v>182</v>
      </c>
      <c r="B64" s="94"/>
      <c r="C64" s="60"/>
      <c r="D64" s="60"/>
      <c r="E64" s="60"/>
      <c r="F64" s="60"/>
      <c r="G64" s="60"/>
    </row>
    <row r="65" spans="1:7" ht="15" customHeight="1">
      <c r="A65" s="60" t="s">
        <v>330</v>
      </c>
      <c r="B65" s="94"/>
      <c r="C65" s="60"/>
      <c r="D65" s="60"/>
      <c r="E65" s="60"/>
      <c r="F65" s="60"/>
      <c r="G65" s="60"/>
    </row>
    <row r="66" spans="1:7" ht="15" customHeight="1">
      <c r="A66" s="60" t="s">
        <v>331</v>
      </c>
      <c r="B66" s="94"/>
      <c r="C66" s="60"/>
      <c r="D66" s="60"/>
      <c r="E66" s="60"/>
      <c r="F66" s="60"/>
      <c r="G66" s="60"/>
    </row>
    <row r="67" spans="1:7" ht="15" customHeight="1">
      <c r="A67" s="60"/>
      <c r="B67" s="60" t="s">
        <v>332</v>
      </c>
      <c r="C67" s="60"/>
      <c r="D67" s="60"/>
      <c r="E67" s="60"/>
      <c r="F67" s="60"/>
      <c r="G67" s="60"/>
    </row>
    <row r="68" spans="1:7" ht="15" customHeight="1">
      <c r="A68" s="60"/>
      <c r="B68" s="60" t="s">
        <v>333</v>
      </c>
      <c r="C68" s="60"/>
      <c r="D68" s="60"/>
      <c r="E68" s="60"/>
      <c r="F68" s="60"/>
      <c r="G68" s="60"/>
    </row>
    <row r="69" spans="1:7" ht="15" customHeight="1">
      <c r="A69" s="60" t="s">
        <v>334</v>
      </c>
      <c r="B69" s="94"/>
      <c r="C69" s="60"/>
      <c r="D69" s="60"/>
      <c r="E69" s="60"/>
      <c r="F69" s="60"/>
      <c r="G69" s="60"/>
    </row>
    <row r="70" spans="1:7" ht="15" customHeight="1">
      <c r="A70" s="60" t="s">
        <v>183</v>
      </c>
      <c r="B70" s="94"/>
      <c r="C70" s="60"/>
      <c r="D70" s="60"/>
      <c r="E70" s="60"/>
      <c r="F70" s="60"/>
      <c r="G70" s="60"/>
    </row>
    <row r="71" spans="1:7" ht="15" customHeight="1">
      <c r="A71" s="60" t="s">
        <v>335</v>
      </c>
      <c r="B71" s="94"/>
      <c r="C71" s="60"/>
      <c r="D71" s="60"/>
      <c r="E71" s="60"/>
      <c r="F71" s="60"/>
      <c r="G71" s="60"/>
    </row>
    <row r="72" spans="1:7" ht="15" customHeight="1">
      <c r="A72" s="60" t="s">
        <v>336</v>
      </c>
      <c r="B72" s="94"/>
      <c r="C72" s="60"/>
      <c r="D72" s="60"/>
      <c r="E72" s="60"/>
      <c r="F72" s="60"/>
      <c r="G72" s="60"/>
    </row>
    <row r="73" spans="1:7" ht="15" customHeight="1">
      <c r="A73" s="60" t="s">
        <v>184</v>
      </c>
      <c r="B73" s="94"/>
      <c r="C73" s="60"/>
      <c r="D73" s="60"/>
      <c r="E73" s="60"/>
      <c r="F73" s="60"/>
      <c r="G73" s="60"/>
    </row>
    <row r="74" spans="1:7" ht="15" customHeight="1">
      <c r="A74" s="60" t="s">
        <v>185</v>
      </c>
      <c r="B74" s="94"/>
      <c r="C74" s="60"/>
      <c r="D74" s="60"/>
      <c r="E74" s="60"/>
      <c r="F74" s="60"/>
      <c r="G74" s="60"/>
    </row>
    <row r="75" spans="1:7" ht="15" customHeight="1">
      <c r="A75" s="60" t="s">
        <v>337</v>
      </c>
      <c r="B75" s="94"/>
      <c r="C75" s="60"/>
      <c r="D75" s="60"/>
      <c r="E75" s="60"/>
      <c r="F75" s="60"/>
      <c r="G75" s="60"/>
    </row>
    <row r="76" spans="1:7" ht="15" customHeight="1">
      <c r="A76" s="60" t="s">
        <v>338</v>
      </c>
      <c r="B76" s="94"/>
      <c r="C76" s="60"/>
      <c r="D76" s="60"/>
      <c r="E76" s="60"/>
      <c r="F76" s="60"/>
      <c r="G76" s="60"/>
    </row>
  </sheetData>
  <mergeCells count="102">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18:AN18"/>
    <mergeCell ref="AM19:AN19"/>
    <mergeCell ref="AM20:AN20"/>
    <mergeCell ref="AM21:AN21"/>
    <mergeCell ref="AM22:AN22"/>
    <mergeCell ref="AM23:AN23"/>
    <mergeCell ref="AM24:AN24"/>
    <mergeCell ref="AM25:AN25"/>
    <mergeCell ref="AM26:AN26"/>
    <mergeCell ref="A8:A11"/>
    <mergeCell ref="C8:C11"/>
    <mergeCell ref="D8:D11"/>
    <mergeCell ref="E8:E11"/>
    <mergeCell ref="AM14:AN14"/>
    <mergeCell ref="AM15:AN15"/>
    <mergeCell ref="AM16:AN16"/>
    <mergeCell ref="AM17:AN17"/>
    <mergeCell ref="AL8:AL11"/>
    <mergeCell ref="AM8:AN11"/>
    <mergeCell ref="B8:B9"/>
    <mergeCell ref="B10:B1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48" t="s">
        <v>261</v>
      </c>
      <c r="AL1" s="348"/>
      <c r="AM1" s="348"/>
      <c r="AN1" s="348"/>
    </row>
    <row r="2" spans="1:41" ht="18" customHeight="1">
      <c r="A2" s="62"/>
      <c r="B2" s="63"/>
      <c r="C2" s="63"/>
      <c r="D2" s="63"/>
      <c r="E2" s="63"/>
      <c r="F2" s="63"/>
      <c r="G2" s="63"/>
      <c r="H2" s="63"/>
      <c r="I2" s="63"/>
      <c r="J2" s="63"/>
      <c r="K2" s="63"/>
      <c r="L2" s="63"/>
      <c r="M2" s="355">
        <v>2024</v>
      </c>
      <c r="N2" s="355"/>
      <c r="O2" s="355"/>
      <c r="P2" s="355"/>
      <c r="Q2" s="354" t="s">
        <v>150</v>
      </c>
      <c r="R2" s="354"/>
      <c r="S2" s="355">
        <v>5</v>
      </c>
      <c r="T2" s="355"/>
      <c r="U2" s="354" t="s">
        <v>151</v>
      </c>
      <c r="V2" s="354"/>
      <c r="W2" s="63"/>
      <c r="X2" s="63"/>
      <c r="Y2" s="63"/>
      <c r="Z2" s="62"/>
      <c r="AA2" s="62"/>
      <c r="AC2" s="81"/>
      <c r="AD2" s="63"/>
      <c r="AE2" s="63"/>
      <c r="AF2" s="63"/>
      <c r="AG2" s="63"/>
      <c r="AH2" s="63"/>
      <c r="AI2" s="81" t="s">
        <v>156</v>
      </c>
      <c r="AJ2" s="81"/>
      <c r="AK2" s="349"/>
      <c r="AL2" s="349"/>
      <c r="AM2" s="349"/>
      <c r="AN2" s="349"/>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50"/>
      <c r="AL3" s="350"/>
      <c r="AM3" s="350"/>
      <c r="AN3" s="350"/>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50"/>
      <c r="AL4" s="350"/>
      <c r="AM4" s="350"/>
      <c r="AN4" s="350"/>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322</v>
      </c>
      <c r="AJ5" s="81"/>
      <c r="AK5" s="350"/>
      <c r="AL5" s="350"/>
      <c r="AM5" s="350"/>
      <c r="AN5" s="350"/>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87"/>
      <c r="AI6" s="387"/>
      <c r="AJ6" s="387"/>
      <c r="AK6" s="88" t="s">
        <v>157</v>
      </c>
      <c r="AL6" s="99"/>
      <c r="AM6" s="88" t="s">
        <v>158</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361" t="s">
        <v>153</v>
      </c>
      <c r="B8" s="388" t="s">
        <v>162</v>
      </c>
      <c r="C8" s="358" t="s">
        <v>163</v>
      </c>
      <c r="D8" s="353" t="s">
        <v>164</v>
      </c>
      <c r="E8" s="362" t="s">
        <v>165</v>
      </c>
      <c r="F8" s="357" t="s">
        <v>192</v>
      </c>
      <c r="G8" s="357"/>
      <c r="H8" s="357"/>
      <c r="I8" s="357"/>
      <c r="J8" s="357"/>
      <c r="K8" s="357"/>
      <c r="L8" s="357"/>
      <c r="M8" s="357"/>
      <c r="N8" s="357"/>
      <c r="O8" s="357"/>
      <c r="P8" s="357"/>
      <c r="Q8" s="357"/>
      <c r="R8" s="357"/>
      <c r="S8" s="357"/>
      <c r="T8" s="357"/>
      <c r="U8" s="357"/>
      <c r="V8" s="357"/>
      <c r="W8" s="357"/>
      <c r="X8" s="357"/>
      <c r="Y8" s="357"/>
      <c r="Z8" s="357"/>
      <c r="AA8" s="357"/>
      <c r="AB8" s="357"/>
      <c r="AC8" s="357"/>
      <c r="AD8" s="357"/>
      <c r="AE8" s="357"/>
      <c r="AF8" s="357"/>
      <c r="AG8" s="357"/>
      <c r="AH8" s="357"/>
      <c r="AI8" s="357"/>
      <c r="AJ8" s="357"/>
      <c r="AK8" s="351" t="s">
        <v>193</v>
      </c>
      <c r="AL8" s="352" t="s">
        <v>194</v>
      </c>
      <c r="AM8" s="347" t="s">
        <v>195</v>
      </c>
      <c r="AN8" s="347"/>
    </row>
    <row r="9" spans="1:41" ht="15" customHeight="1">
      <c r="A9" s="361"/>
      <c r="B9" s="389"/>
      <c r="C9" s="359"/>
      <c r="D9" s="353"/>
      <c r="E9" s="362"/>
      <c r="F9" s="353" t="s">
        <v>104</v>
      </c>
      <c r="G9" s="353"/>
      <c r="H9" s="353"/>
      <c r="I9" s="353"/>
      <c r="J9" s="353"/>
      <c r="K9" s="353"/>
      <c r="L9" s="353"/>
      <c r="M9" s="353" t="s">
        <v>105</v>
      </c>
      <c r="N9" s="353"/>
      <c r="O9" s="353"/>
      <c r="P9" s="353"/>
      <c r="Q9" s="353"/>
      <c r="R9" s="353"/>
      <c r="S9" s="353"/>
      <c r="T9" s="353" t="s">
        <v>106</v>
      </c>
      <c r="U9" s="353"/>
      <c r="V9" s="353"/>
      <c r="W9" s="353"/>
      <c r="X9" s="353"/>
      <c r="Y9" s="353"/>
      <c r="Z9" s="353"/>
      <c r="AA9" s="353" t="s">
        <v>107</v>
      </c>
      <c r="AB9" s="353"/>
      <c r="AC9" s="353"/>
      <c r="AD9" s="353"/>
      <c r="AE9" s="353"/>
      <c r="AF9" s="353"/>
      <c r="AG9" s="353"/>
      <c r="AH9" s="353" t="s">
        <v>110</v>
      </c>
      <c r="AI9" s="353"/>
      <c r="AJ9" s="353"/>
      <c r="AK9" s="351"/>
      <c r="AL9" s="352"/>
      <c r="AM9" s="347"/>
      <c r="AN9" s="347"/>
    </row>
    <row r="10" spans="1:41" ht="15" customHeight="1">
      <c r="A10" s="361"/>
      <c r="B10" s="390" t="s">
        <v>329</v>
      </c>
      <c r="C10" s="359"/>
      <c r="D10" s="353"/>
      <c r="E10" s="362"/>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51"/>
      <c r="AL10" s="352"/>
      <c r="AM10" s="347"/>
      <c r="AN10" s="347"/>
    </row>
    <row r="11" spans="1:41" ht="15" customHeight="1">
      <c r="A11" s="361"/>
      <c r="B11" s="391"/>
      <c r="C11" s="360"/>
      <c r="D11" s="353"/>
      <c r="E11" s="362"/>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51"/>
      <c r="AL11" s="352"/>
      <c r="AM11" s="347"/>
      <c r="AN11" s="347"/>
    </row>
    <row r="12" spans="1:41"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365"/>
      <c r="AN12" s="365"/>
      <c r="AO12" s="143" t="str">
        <f>IF(B12="","",IF(ISERROR(MATCH(B12,$C$37:$AM$37,0)),"その他職員",B12))</f>
        <v>管理者</v>
      </c>
    </row>
    <row r="13" spans="1:41" ht="18" customHeight="1">
      <c r="A13" s="74">
        <v>2</v>
      </c>
      <c r="B13" s="103" t="s">
        <v>340</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365"/>
      <c r="AN13" s="365"/>
      <c r="AO13" s="143" t="str">
        <f t="shared" ref="AO13:AO31" si="2">IF(B13="","",IF(ISERROR(MATCH(B13,$C$37:$AM$37,0)),"その他職員",B13))</f>
        <v>児童発達支援管理責任者</v>
      </c>
    </row>
    <row r="14" spans="1:41" ht="18" customHeight="1">
      <c r="A14" s="74">
        <v>3</v>
      </c>
      <c r="B14" s="103" t="s">
        <v>257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365"/>
      <c r="AN14" s="365"/>
      <c r="AO14" s="143" t="str">
        <f t="shared" si="2"/>
        <v>嘱託医</v>
      </c>
    </row>
    <row r="15" spans="1:41" ht="18" customHeight="1">
      <c r="A15" s="74">
        <v>4</v>
      </c>
      <c r="B15" s="103" t="s">
        <v>137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65"/>
      <c r="AN15" s="365"/>
      <c r="AO15" s="143" t="str">
        <f t="shared" si="2"/>
        <v>児童指導員</v>
      </c>
    </row>
    <row r="16" spans="1:41" ht="18" customHeight="1">
      <c r="A16" s="74">
        <v>5</v>
      </c>
      <c r="B16" s="103" t="s">
        <v>325</v>
      </c>
      <c r="C16" s="83" t="s">
        <v>187</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65"/>
      <c r="AN16" s="365"/>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65"/>
      <c r="AN17" s="365"/>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65"/>
      <c r="AN18" s="365"/>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65"/>
      <c r="AN19" s="365"/>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65"/>
      <c r="AN20" s="365"/>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65"/>
      <c r="AN21" s="365"/>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65"/>
      <c r="AN22" s="365"/>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65"/>
      <c r="AN23" s="365"/>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65"/>
      <c r="AN24" s="365"/>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65"/>
      <c r="AN25" s="365"/>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65"/>
      <c r="AN26" s="365"/>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65"/>
      <c r="AN27" s="365"/>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65"/>
      <c r="AN28" s="365"/>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65"/>
      <c r="AN29" s="365"/>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65"/>
      <c r="AN30" s="365"/>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365"/>
      <c r="AN31" s="365"/>
      <c r="AO31" s="143" t="str">
        <f t="shared" si="2"/>
        <v/>
      </c>
    </row>
    <row r="32" spans="1:41" ht="18" customHeight="1">
      <c r="A32" s="362" t="s">
        <v>94</v>
      </c>
      <c r="B32" s="363"/>
      <c r="C32" s="363"/>
      <c r="D32" s="363"/>
      <c r="E32" s="363"/>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361"/>
      <c r="AN32" s="361"/>
    </row>
    <row r="33" spans="1:40" ht="18" customHeight="1">
      <c r="A33" s="363" t="s">
        <v>96</v>
      </c>
      <c r="B33" s="363"/>
      <c r="C33" s="363"/>
      <c r="D33" s="363"/>
      <c r="E33" s="36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361"/>
      <c r="AN33" s="361"/>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342</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99" t="str">
        <f>IF(VLOOKUP($AK$1,選択肢!$A$1:$J$32,C42,FALSE)=0,"-",VLOOKUP($AK$1,選択肢!$A$1:$J$32,C42,FALSE))</f>
        <v>管理者</v>
      </c>
      <c r="D37" s="400"/>
      <c r="E37" s="406" t="str">
        <f>IF(VLOOKUP($AK$1,選択肢!$A$1:$J$32,E42,FALSE)=0,"-",VLOOKUP($AK$1,選択肢!$A$1:$J$32,E42,FALSE))</f>
        <v>児童発達支援管理責任者</v>
      </c>
      <c r="F37" s="406"/>
      <c r="G37" s="406"/>
      <c r="H37" s="406"/>
      <c r="I37" s="399" t="str">
        <f>IF(VLOOKUP($AK$1,選択肢!$A$1:$J$32,I42,FALSE)=0,"-",VLOOKUP($AK$1,選択肢!$A$1:$J$32,I42,FALSE))</f>
        <v>嘱託医</v>
      </c>
      <c r="J37" s="400"/>
      <c r="K37" s="400"/>
      <c r="L37" s="400"/>
      <c r="M37" s="400"/>
      <c r="N37" s="407"/>
      <c r="O37" s="399" t="str">
        <f>IF(VLOOKUP($AK$1,選択肢!$A$1:$J$32,O42,FALSE)=0,"-",VLOOKUP($AK$1,選択肢!$A$1:$J$32,O42,FALSE))</f>
        <v>看護職員</v>
      </c>
      <c r="P37" s="400"/>
      <c r="Q37" s="400"/>
      <c r="R37" s="400"/>
      <c r="S37" s="400"/>
      <c r="T37" s="407"/>
      <c r="U37" s="399" t="str">
        <f>IF(VLOOKUP($AK$1,選択肢!$A$1:$J$32,U42,FALSE)=0,"-",VLOOKUP($AK$1,選択肢!$A$1:$J$32,U42,FALSE))</f>
        <v>児童指導員</v>
      </c>
      <c r="V37" s="400"/>
      <c r="W37" s="400"/>
      <c r="X37" s="400"/>
      <c r="Y37" s="400"/>
      <c r="Z37" s="407"/>
      <c r="AA37" s="399" t="str">
        <f>IF(VLOOKUP($AK$1,選択肢!$A$1:$J$32,AA42,FALSE)=0,"-",VLOOKUP($AK$1,選択肢!$A$1:$J$32,AA42,FALSE))</f>
        <v>保育士</v>
      </c>
      <c r="AB37" s="400"/>
      <c r="AC37" s="400"/>
      <c r="AD37" s="400"/>
      <c r="AE37" s="400"/>
      <c r="AF37" s="407"/>
      <c r="AG37" s="406" t="str">
        <f>IF(VLOOKUP($AK$1,選択肢!$A$1:$J$32,AG42,FALSE)=0,"-",VLOOKUP($AK$1,選択肢!$A$1:$J$32,AG42,FALSE))</f>
        <v>機能訓練担当職員</v>
      </c>
      <c r="AH37" s="406"/>
      <c r="AI37" s="406"/>
      <c r="AJ37" s="406"/>
      <c r="AK37" s="406"/>
      <c r="AL37" s="406" t="str">
        <f>IF(VLOOKUP($AK$1,選択肢!$A$1:$J$32,AL42,FALSE)=0,"-",VLOOKUP($AK$1,選択肢!$A$1:$J$32,AL42,FALSE))</f>
        <v>その他職員</v>
      </c>
      <c r="AM37" s="406"/>
      <c r="AN37" s="62"/>
    </row>
    <row r="38" spans="1:40" ht="18" customHeight="1">
      <c r="A38" s="62"/>
      <c r="B38" s="67"/>
      <c r="C38" s="102" t="s">
        <v>56</v>
      </c>
      <c r="D38" s="102" t="s">
        <v>57</v>
      </c>
      <c r="E38" s="101" t="s">
        <v>56</v>
      </c>
      <c r="F38" s="405" t="s">
        <v>57</v>
      </c>
      <c r="G38" s="405"/>
      <c r="H38" s="405"/>
      <c r="I38" s="402" t="s">
        <v>56</v>
      </c>
      <c r="J38" s="403"/>
      <c r="K38" s="404"/>
      <c r="L38" s="402" t="s">
        <v>57</v>
      </c>
      <c r="M38" s="403"/>
      <c r="N38" s="404"/>
      <c r="O38" s="402" t="s">
        <v>56</v>
      </c>
      <c r="P38" s="403"/>
      <c r="Q38" s="404"/>
      <c r="R38" s="402" t="s">
        <v>57</v>
      </c>
      <c r="S38" s="403"/>
      <c r="T38" s="404"/>
      <c r="U38" s="402" t="s">
        <v>56</v>
      </c>
      <c r="V38" s="403"/>
      <c r="W38" s="404"/>
      <c r="X38" s="402" t="s">
        <v>57</v>
      </c>
      <c r="Y38" s="403"/>
      <c r="Z38" s="404"/>
      <c r="AA38" s="402" t="s">
        <v>56</v>
      </c>
      <c r="AB38" s="403"/>
      <c r="AC38" s="404"/>
      <c r="AD38" s="402" t="s">
        <v>57</v>
      </c>
      <c r="AE38" s="403"/>
      <c r="AF38" s="404"/>
      <c r="AG38" s="402" t="s">
        <v>56</v>
      </c>
      <c r="AH38" s="403"/>
      <c r="AI38" s="404"/>
      <c r="AJ38" s="402" t="s">
        <v>57</v>
      </c>
      <c r="AK38" s="404"/>
      <c r="AL38" s="101" t="s">
        <v>19</v>
      </c>
      <c r="AM38" s="101" t="s">
        <v>18</v>
      </c>
      <c r="AN38" s="62"/>
    </row>
    <row r="39" spans="1:40" ht="18" customHeight="1">
      <c r="A39" s="62"/>
      <c r="B39" s="75" t="s">
        <v>108</v>
      </c>
      <c r="C39" s="101">
        <f>COUNTIFS($AO$12:$AO$31,C$37,$C$12:$C$31,"A",$E$12:$E$31,"*")</f>
        <v>1</v>
      </c>
      <c r="D39" s="101">
        <f>COUNTIFS($AO$12:$AO$31,C$37,$C$12:$C$31,"B",$E$12:$E$31,"*")</f>
        <v>0</v>
      </c>
      <c r="E39" s="101">
        <f>COUNTIFS($AO$12:$AO$31,E$37,$C$12:$C$31,"A",$E$12:$E$31,"*")</f>
        <v>0</v>
      </c>
      <c r="F39" s="402">
        <f>COUNTIFS($AO$12:$AO$31,E$37,$C$12:$C$31,"B",$E$12:$E$31,"*")</f>
        <v>1</v>
      </c>
      <c r="G39" s="403"/>
      <c r="H39" s="404"/>
      <c r="I39" s="402">
        <f>COUNTIFS($AO$12:$AO$31,I$37,$C$12:$C$31,"A",$E$12:$E$31,"*")</f>
        <v>0</v>
      </c>
      <c r="J39" s="403"/>
      <c r="K39" s="404"/>
      <c r="L39" s="402">
        <f>COUNTIFS($AO$12:$AO$31,I$37,$C$12:$C$31,"B",$E$12:$E$31,"*")</f>
        <v>0</v>
      </c>
      <c r="M39" s="403"/>
      <c r="N39" s="404"/>
      <c r="O39" s="402">
        <f>COUNTIFS($AO$12:$AO$31,O$37,$C$12:$C$31,"A",$E$12:$E$31,"*")</f>
        <v>0</v>
      </c>
      <c r="P39" s="403"/>
      <c r="Q39" s="404"/>
      <c r="R39" s="402">
        <f>COUNTIFS($AO$12:$AO$31,O$37,$C$12:$C$31,"B",$E$12:$E$31,"*")</f>
        <v>0</v>
      </c>
      <c r="S39" s="403"/>
      <c r="T39" s="404"/>
      <c r="U39" s="402">
        <f>COUNTIFS($AO$12:$AO$31,U$37,$C$12:$C$31,"A",$E$12:$E$31,"*")</f>
        <v>0</v>
      </c>
      <c r="V39" s="403"/>
      <c r="W39" s="404"/>
      <c r="X39" s="402">
        <f>COUNTIFS($AO$12:$AO$31,U$37,$C$12:$C$31,"B",$E$12:$E$31,"*")</f>
        <v>0</v>
      </c>
      <c r="Y39" s="403"/>
      <c r="Z39" s="404"/>
      <c r="AA39" s="402">
        <f>COUNTIFS($AO$12:$AO$31,AA$37,$C$12:$C$31,"A",$E$12:$E$31,"*")</f>
        <v>0</v>
      </c>
      <c r="AB39" s="403"/>
      <c r="AC39" s="404"/>
      <c r="AD39" s="402">
        <f>COUNTIFS($AO$12:$AO$31,AA$37,$C$12:$C$31,"B",$E$12:$E$31,"*")</f>
        <v>0</v>
      </c>
      <c r="AE39" s="403"/>
      <c r="AF39" s="404"/>
      <c r="AG39" s="402">
        <f>COUNTIFS($AO$12:$AO$31,AG$37,$C$12:$C$31,"A",$E$12:$E$31,"*")</f>
        <v>0</v>
      </c>
      <c r="AH39" s="403"/>
      <c r="AI39" s="404"/>
      <c r="AJ39" s="402">
        <f>COUNTIFS($AO$12:$AO$31,AG$37,$C$12:$C$31,"B",$E$12:$E$31,"*")</f>
        <v>0</v>
      </c>
      <c r="AK39" s="404"/>
      <c r="AL39" s="101">
        <f>COUNTIFS($AO$12:$AO$31,AL$37,$C$12:$C$31,"A",$E$12:$E$31,"*")</f>
        <v>0</v>
      </c>
      <c r="AM39" s="101">
        <f>COUNTIFS($AO$12:$AO$31,AL$37,$C$12:$C$31,"B",$E$12:$E$31,"*")</f>
        <v>1</v>
      </c>
      <c r="AN39" s="62"/>
    </row>
    <row r="40" spans="1:40" ht="18" customHeight="1">
      <c r="A40" s="62"/>
      <c r="B40" s="82" t="s">
        <v>109</v>
      </c>
      <c r="C40" s="101">
        <f>COUNTIFS($AO$12:$AO$31,C$37,$C$12:$C$31,"C",$E$12:$E$31,"*")</f>
        <v>0</v>
      </c>
      <c r="D40" s="101">
        <f>COUNTIFS($AO$12:$AO$31,C$37,$C$12:$C$31,"D",$E$12:$E$31,"*")</f>
        <v>0</v>
      </c>
      <c r="E40" s="101">
        <f>COUNTIFS($AO$12:$AO$31,E$37,$C$12:$C$31,"C",$E$12:$E$31,"*")</f>
        <v>0</v>
      </c>
      <c r="F40" s="402">
        <f>COUNTIFS($AO$12:$AO$31,E$37,$C$12:$C$31,"D",$E$12:$E$31,"*")</f>
        <v>0</v>
      </c>
      <c r="G40" s="403"/>
      <c r="H40" s="404"/>
      <c r="I40" s="402">
        <f>COUNTIFS($AO$12:$AO$31,I$37,$C$12:$C$31,"C",$E$12:$E$31,"*")</f>
        <v>1</v>
      </c>
      <c r="J40" s="403"/>
      <c r="K40" s="404"/>
      <c r="L40" s="402">
        <f>COUNTIFS($AO$12:$AO$31,I$37,$C$12:$C$31,"D",$E$12:$E$31,"*")</f>
        <v>0</v>
      </c>
      <c r="M40" s="403"/>
      <c r="N40" s="404"/>
      <c r="O40" s="402">
        <f>COUNTIFS($AO$12:$AO$31,O$37,$C$12:$C$31,"C",$E$12:$E$31,"*")</f>
        <v>0</v>
      </c>
      <c r="P40" s="403"/>
      <c r="Q40" s="404"/>
      <c r="R40" s="402">
        <f>COUNTIFS($AO$12:$AO$31,O$37,$C$12:$C$31,"D",$E$12:$E$31,"*")</f>
        <v>0</v>
      </c>
      <c r="S40" s="403"/>
      <c r="T40" s="404"/>
      <c r="U40" s="402">
        <f>COUNTIFS($AO$12:$AO$31,U$37,$C$12:$C$31,"C",$E$12:$E$31,"*")</f>
        <v>0</v>
      </c>
      <c r="V40" s="403"/>
      <c r="W40" s="404"/>
      <c r="X40" s="402">
        <f>COUNTIFS($AO$12:$AO$31,U$37,$C$12:$C$31,"D",$E$12:$E$31,"*")</f>
        <v>1</v>
      </c>
      <c r="Y40" s="403"/>
      <c r="Z40" s="404"/>
      <c r="AA40" s="402">
        <f>COUNTIFS($AO$12:$AO$31,AA$37,$C$12:$C$31,"C",$E$12:$E$31,"*")</f>
        <v>0</v>
      </c>
      <c r="AB40" s="403"/>
      <c r="AC40" s="404"/>
      <c r="AD40" s="402">
        <f>COUNTIFS($AO$12:$AO$31,AA$37,$C$12:$C$31,"D",$E$12:$E$31,"*")</f>
        <v>0</v>
      </c>
      <c r="AE40" s="403"/>
      <c r="AF40" s="404"/>
      <c r="AG40" s="402">
        <f>COUNTIFS($AO$12:$AO$31,AG$37,$C$12:$C$31,"C",$E$12:$E$31,"*")</f>
        <v>0</v>
      </c>
      <c r="AH40" s="403"/>
      <c r="AI40" s="404"/>
      <c r="AJ40" s="402">
        <f>COUNTIFS($AO$12:$AO$31,AG$37,$C$12:$C$31,"D",$E$12:$E$31,"*")</f>
        <v>0</v>
      </c>
      <c r="AK40" s="404"/>
      <c r="AL40" s="101">
        <f>COUNTIFS($AO$12:$AO$31,AL$37,$C$12:$C$31,"C",$E$12:$E$31,"*")</f>
        <v>0</v>
      </c>
      <c r="AM40" s="101">
        <f>COUNTIFS($AO$12:$AO$31,AL$37,$C$12:$C$31,"D",$E$12:$E$31,"*")</f>
        <v>0</v>
      </c>
      <c r="AN40" s="62"/>
    </row>
    <row r="41" spans="1:40" ht="24.95" customHeight="1">
      <c r="A41" s="62"/>
      <c r="B41" s="82" t="s">
        <v>196</v>
      </c>
      <c r="C41" s="399" t="str">
        <f>IF($AK$3="４週",SUMIFS($AK$12:$AK$31,$AO$12:$AO$31,C37)/4/$AH$6,IF($AK$3="歴月",SUMIFS($AK$12:$AK$31,$AO$12:$AO$31,C37)/$AL$6,"記載する期間を選択してください"))</f>
        <v>記載する期間を選択してください</v>
      </c>
      <c r="D41" s="407"/>
      <c r="E41" s="399" t="str">
        <f>IF($AK$3="４週",SUMIFS($AK$12:$AK$31,$AO$12:$AO$31,E37)/4/$AH$6,IF($AK$3="歴月",SUMIFS($AK$12:$AK$31,$AO$12:$AO$31,E37)/$AL$6,"記載する期間を選択してください"))</f>
        <v>記載する期間を選択してください</v>
      </c>
      <c r="F41" s="400"/>
      <c r="G41" s="400"/>
      <c r="H41" s="407"/>
      <c r="I41" s="399" t="str">
        <f>IF($AK$3="４週",SUMIFS($AK$12:$AK$31,$AO$12:$AO$31,I37)/4/$AH$6,IF($AK$3="歴月",SUMIFS($AK$12:$AK$31,$AO$12:$AO$31,I37)/$AL$6,"記載する期間を選択してください"))</f>
        <v>記載する期間を選択してください</v>
      </c>
      <c r="J41" s="400"/>
      <c r="K41" s="400"/>
      <c r="L41" s="400"/>
      <c r="M41" s="400"/>
      <c r="N41" s="407"/>
      <c r="O41" s="399" t="str">
        <f>IF($AK$3="４週",SUMIFS($AK$12:$AK$31,$AO$12:$AO$31,O37)/4/$AH$6,IF($AK$3="歴月",SUMIFS($AK$12:$AK$31,$AO$12:$AO$31,O37)/$AL$6,"記載する期間を選択してください"))</f>
        <v>記載する期間を選択してください</v>
      </c>
      <c r="P41" s="400"/>
      <c r="Q41" s="400"/>
      <c r="R41" s="400"/>
      <c r="S41" s="400"/>
      <c r="T41" s="407"/>
      <c r="U41" s="399" t="str">
        <f>IF($AK$3="４週",SUMIFS($AK$12:$AK$31,$AO$12:$AO$31,U37)/4/$AH$6,IF($AK$3="歴月",SUMIFS($AK$12:$AK$31,$AO$12:$AO$31,U37)/$AL$6,"記載する期間を選択してください"))</f>
        <v>記載する期間を選択してください</v>
      </c>
      <c r="V41" s="400"/>
      <c r="W41" s="400"/>
      <c r="X41" s="400"/>
      <c r="Y41" s="400"/>
      <c r="Z41" s="407"/>
      <c r="AA41" s="399" t="str">
        <f>IF($AK$3="４週",SUMIFS($AK$12:$AK$31,$AO$12:$AO$31,AA37)/4/$AH$6,IF($AK$3="歴月",SUMIFS($AK$12:$AK$31,$AO$12:$AO$31,AA37)/$AL$6,"記載する期間を選択してください"))</f>
        <v>記載する期間を選択してください</v>
      </c>
      <c r="AB41" s="400"/>
      <c r="AC41" s="400"/>
      <c r="AD41" s="400"/>
      <c r="AE41" s="400"/>
      <c r="AF41" s="407"/>
      <c r="AG41" s="399" t="str">
        <f>IF($AK$3="４週",SUMIFS($AK$12:$AK$31,$AO$12:$AO$31,AG37)/4/$AH$6,IF($AK$3="歴月",SUMIFS($AK$12:$AK$31,$AO$12:$AO$31,AG37)/$AL$6,"記載する期間を選択してください"))</f>
        <v>記載する期間を選択してください</v>
      </c>
      <c r="AH41" s="400"/>
      <c r="AI41" s="400"/>
      <c r="AJ41" s="400"/>
      <c r="AK41" s="407"/>
      <c r="AL41" s="399" t="str">
        <f>IF($AK$3="４週",SUMIFS($AK$12:$AK$31,$AO$12:$AO$31,AL37)/4/$AH$6,IF($AK$3="歴月",SUMIFS($AK$12:$AK$31,$AO$12:$AO$31,AL37)/$AL$6,"記載する期間を選択してください"))</f>
        <v>記載する期間を選択してください</v>
      </c>
      <c r="AM41" s="407"/>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86" t="s">
        <v>323</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168</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169</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c r="A49" s="60" t="s">
        <v>170</v>
      </c>
      <c r="B49" s="94"/>
      <c r="C49" s="60"/>
      <c r="D49" s="60"/>
      <c r="E49" s="60"/>
      <c r="F49" s="60"/>
      <c r="G49" s="60"/>
    </row>
    <row r="50" spans="1:7" ht="15" customHeight="1">
      <c r="A50" s="60" t="s">
        <v>171</v>
      </c>
      <c r="B50" s="94"/>
      <c r="C50" s="60"/>
      <c r="D50" s="60"/>
      <c r="E50" s="60"/>
      <c r="F50" s="60"/>
      <c r="G50" s="60"/>
    </row>
    <row r="51" spans="1:7" ht="15" customHeight="1">
      <c r="A51" s="60"/>
      <c r="B51" s="75" t="s">
        <v>172</v>
      </c>
      <c r="C51" s="353" t="s">
        <v>173</v>
      </c>
      <c r="D51" s="353"/>
      <c r="E51" s="353"/>
      <c r="F51" s="60"/>
      <c r="G51" s="60"/>
    </row>
    <row r="52" spans="1:7" ht="15" customHeight="1">
      <c r="A52" s="60"/>
      <c r="B52" s="97" t="s">
        <v>186</v>
      </c>
      <c r="C52" s="366" t="s">
        <v>174</v>
      </c>
      <c r="D52" s="366"/>
      <c r="E52" s="366"/>
      <c r="F52" s="60"/>
      <c r="G52" s="60"/>
    </row>
    <row r="53" spans="1:7" ht="15" customHeight="1">
      <c r="A53" s="60"/>
      <c r="B53" s="97" t="s">
        <v>187</v>
      </c>
      <c r="C53" s="366" t="s">
        <v>175</v>
      </c>
      <c r="D53" s="366"/>
      <c r="E53" s="366"/>
      <c r="F53" s="60"/>
      <c r="G53" s="60"/>
    </row>
    <row r="54" spans="1:7" ht="15" customHeight="1">
      <c r="A54" s="60"/>
      <c r="B54" s="97" t="s">
        <v>188</v>
      </c>
      <c r="C54" s="366" t="s">
        <v>176</v>
      </c>
      <c r="D54" s="366"/>
      <c r="E54" s="366"/>
      <c r="F54" s="60"/>
      <c r="G54" s="60"/>
    </row>
    <row r="55" spans="1:7" ht="15" customHeight="1">
      <c r="A55" s="60"/>
      <c r="B55" s="97" t="s">
        <v>189</v>
      </c>
      <c r="C55" s="366" t="s">
        <v>177</v>
      </c>
      <c r="D55" s="366"/>
      <c r="E55" s="366"/>
      <c r="F55" s="60"/>
      <c r="G55" s="60"/>
    </row>
    <row r="56" spans="1:7" ht="15" customHeight="1">
      <c r="A56" s="60"/>
      <c r="B56" s="60" t="s">
        <v>178</v>
      </c>
      <c r="C56" s="60"/>
      <c r="D56" s="60"/>
      <c r="E56" s="60"/>
      <c r="F56" s="60"/>
      <c r="G56" s="60"/>
    </row>
    <row r="57" spans="1:7" ht="15" customHeight="1">
      <c r="A57" s="60"/>
      <c r="B57" s="60" t="s">
        <v>190</v>
      </c>
      <c r="C57" s="60"/>
      <c r="D57" s="60"/>
      <c r="E57" s="60"/>
      <c r="F57" s="60"/>
      <c r="G57" s="60"/>
    </row>
    <row r="58" spans="1:7" ht="15" customHeight="1">
      <c r="A58" s="60"/>
      <c r="B58" s="60" t="s">
        <v>179</v>
      </c>
      <c r="C58" s="60"/>
      <c r="D58" s="60"/>
      <c r="E58" s="60"/>
      <c r="F58" s="60"/>
      <c r="G58" s="60"/>
    </row>
    <row r="59" spans="1:7" ht="15" customHeight="1">
      <c r="A59" s="60" t="s">
        <v>180</v>
      </c>
      <c r="B59" s="94"/>
      <c r="C59" s="60"/>
      <c r="D59" s="60"/>
      <c r="E59" s="60"/>
      <c r="F59" s="60"/>
      <c r="G59" s="60"/>
    </row>
    <row r="60" spans="1:7" ht="15" customHeight="1">
      <c r="A60" s="60" t="s">
        <v>326</v>
      </c>
      <c r="B60" s="94"/>
      <c r="C60" s="60"/>
      <c r="D60" s="60"/>
      <c r="E60" s="60"/>
      <c r="F60" s="60"/>
      <c r="G60" s="60"/>
    </row>
    <row r="61" spans="1:7" ht="15" customHeight="1">
      <c r="A61" s="60" t="s">
        <v>191</v>
      </c>
      <c r="B61" s="94"/>
      <c r="C61" s="60"/>
      <c r="D61" s="60"/>
      <c r="E61" s="60"/>
      <c r="F61" s="60"/>
      <c r="G61" s="60"/>
    </row>
    <row r="62" spans="1:7" ht="15" customHeight="1">
      <c r="A62" s="60" t="s">
        <v>182</v>
      </c>
      <c r="B62" s="94"/>
      <c r="C62" s="60"/>
      <c r="D62" s="60"/>
      <c r="E62" s="60"/>
      <c r="F62" s="60"/>
      <c r="G62" s="60"/>
    </row>
    <row r="63" spans="1:7" ht="15" customHeight="1">
      <c r="A63" s="60" t="s">
        <v>330</v>
      </c>
      <c r="B63" s="94"/>
      <c r="C63" s="60"/>
      <c r="D63" s="60"/>
      <c r="E63" s="60"/>
      <c r="F63" s="60"/>
      <c r="G63" s="60"/>
    </row>
    <row r="64" spans="1:7" ht="15" customHeight="1">
      <c r="A64" s="60" t="s">
        <v>331</v>
      </c>
      <c r="B64" s="94"/>
      <c r="C64" s="60"/>
      <c r="D64" s="60"/>
      <c r="E64" s="60"/>
      <c r="F64" s="60"/>
      <c r="G64" s="60"/>
    </row>
    <row r="65" spans="1:7" ht="15" customHeight="1">
      <c r="A65" s="60"/>
      <c r="B65" s="60" t="s">
        <v>332</v>
      </c>
      <c r="C65" s="60"/>
      <c r="D65" s="60"/>
      <c r="E65" s="60"/>
      <c r="F65" s="60"/>
      <c r="G65" s="60"/>
    </row>
    <row r="66" spans="1:7" ht="15" customHeight="1">
      <c r="A66" s="60"/>
      <c r="B66" s="60" t="s">
        <v>333</v>
      </c>
      <c r="C66" s="60"/>
      <c r="D66" s="60"/>
      <c r="E66" s="60"/>
      <c r="F66" s="60"/>
      <c r="G66" s="60"/>
    </row>
    <row r="67" spans="1:7" ht="15" customHeight="1">
      <c r="A67" s="60" t="s">
        <v>334</v>
      </c>
      <c r="B67" s="94"/>
      <c r="C67" s="60"/>
      <c r="D67" s="60"/>
      <c r="E67" s="60"/>
      <c r="F67" s="60"/>
      <c r="G67" s="60"/>
    </row>
    <row r="68" spans="1:7" ht="15" customHeight="1">
      <c r="A68" s="60" t="s">
        <v>183</v>
      </c>
      <c r="B68" s="94"/>
      <c r="C68" s="60"/>
      <c r="D68" s="60"/>
      <c r="E68" s="60"/>
      <c r="F68" s="60"/>
      <c r="G68" s="60"/>
    </row>
    <row r="69" spans="1:7" ht="15" customHeight="1">
      <c r="A69" s="60" t="s">
        <v>335</v>
      </c>
      <c r="B69" s="94"/>
      <c r="C69" s="60"/>
      <c r="D69" s="60"/>
      <c r="E69" s="60"/>
      <c r="F69" s="60"/>
      <c r="G69" s="60"/>
    </row>
    <row r="70" spans="1:7" ht="15" customHeight="1">
      <c r="A70" s="60" t="s">
        <v>336</v>
      </c>
      <c r="B70" s="94"/>
      <c r="C70" s="60"/>
      <c r="D70" s="60"/>
      <c r="E70" s="60"/>
      <c r="F70" s="60"/>
      <c r="G70" s="60"/>
    </row>
    <row r="71" spans="1:7" ht="15" customHeight="1">
      <c r="A71" s="60" t="s">
        <v>184</v>
      </c>
      <c r="B71" s="94"/>
      <c r="C71" s="60"/>
      <c r="D71" s="60"/>
      <c r="E71" s="60"/>
      <c r="F71" s="60"/>
      <c r="G71" s="60"/>
    </row>
    <row r="72" spans="1:7" ht="15" customHeight="1">
      <c r="A72" s="60" t="s">
        <v>185</v>
      </c>
      <c r="B72" s="94"/>
      <c r="C72" s="60"/>
      <c r="D72" s="60"/>
      <c r="E72" s="60"/>
      <c r="F72" s="60"/>
      <c r="G72" s="60"/>
    </row>
    <row r="73" spans="1:7" ht="15" customHeight="1">
      <c r="A73" s="60" t="s">
        <v>337</v>
      </c>
      <c r="B73" s="94"/>
      <c r="C73" s="60"/>
      <c r="D73" s="60"/>
      <c r="E73" s="60"/>
      <c r="F73" s="60"/>
      <c r="G73" s="60"/>
    </row>
    <row r="74" spans="1:7" ht="15" customHeight="1">
      <c r="A74" s="60" t="s">
        <v>338</v>
      </c>
      <c r="B74" s="94"/>
      <c r="C74" s="60"/>
      <c r="D74" s="60"/>
      <c r="E74" s="60"/>
      <c r="F74" s="60"/>
      <c r="G74" s="60"/>
    </row>
  </sheetData>
  <mergeCells count="102">
    <mergeCell ref="C54:E54"/>
    <mergeCell ref="C55:E55"/>
    <mergeCell ref="AA41:AF41"/>
    <mergeCell ref="AG41:AK41"/>
    <mergeCell ref="AL41:AM41"/>
    <mergeCell ref="C51:E51"/>
    <mergeCell ref="C52:E52"/>
    <mergeCell ref="C53:E53"/>
    <mergeCell ref="C41:D41"/>
    <mergeCell ref="E41:H41"/>
    <mergeCell ref="I41:N41"/>
    <mergeCell ref="O41:T41"/>
    <mergeCell ref="U41:Z41"/>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M31:AN31"/>
    <mergeCell ref="A32:E32"/>
    <mergeCell ref="AM32:AN33"/>
    <mergeCell ref="A33:E33"/>
    <mergeCell ref="AL37:AM37"/>
    <mergeCell ref="AG37:AK37"/>
    <mergeCell ref="AM29:AN29"/>
    <mergeCell ref="AM18:AN18"/>
    <mergeCell ref="AM19:AN19"/>
    <mergeCell ref="AM20:AN20"/>
    <mergeCell ref="AM21:AN21"/>
    <mergeCell ref="AM22:AN22"/>
    <mergeCell ref="AM23:AN23"/>
    <mergeCell ref="AM24:AN24"/>
    <mergeCell ref="AM25:AN25"/>
    <mergeCell ref="AM26:AN26"/>
    <mergeCell ref="AM27:AN27"/>
    <mergeCell ref="AM28:AN28"/>
    <mergeCell ref="AM17:AN17"/>
    <mergeCell ref="AL8:AL11"/>
    <mergeCell ref="AM8:AN11"/>
    <mergeCell ref="AM12:AN12"/>
    <mergeCell ref="AM13:AN13"/>
    <mergeCell ref="AM14:AN14"/>
    <mergeCell ref="AM15:AN15"/>
    <mergeCell ref="AM16:AN16"/>
    <mergeCell ref="AK1:AN1"/>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heetViews>
  <sheetFormatPr defaultColWidth="8.25" defaultRowHeight="21" customHeight="1"/>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48" t="s">
        <v>260</v>
      </c>
      <c r="AL1" s="348"/>
      <c r="AM1" s="348"/>
      <c r="AN1" s="348"/>
    </row>
    <row r="2" spans="1:41" ht="18" customHeight="1">
      <c r="A2" s="62"/>
      <c r="B2" s="63"/>
      <c r="C2" s="63"/>
      <c r="D2" s="63"/>
      <c r="E2" s="63"/>
      <c r="F2" s="63"/>
      <c r="G2" s="63"/>
      <c r="H2" s="63"/>
      <c r="I2" s="63"/>
      <c r="J2" s="63"/>
      <c r="K2" s="63"/>
      <c r="L2" s="63"/>
      <c r="M2" s="355">
        <v>2024</v>
      </c>
      <c r="N2" s="355"/>
      <c r="O2" s="355"/>
      <c r="P2" s="355"/>
      <c r="Q2" s="354" t="s">
        <v>150</v>
      </c>
      <c r="R2" s="354"/>
      <c r="S2" s="355">
        <v>5</v>
      </c>
      <c r="T2" s="355"/>
      <c r="U2" s="354" t="s">
        <v>151</v>
      </c>
      <c r="V2" s="354"/>
      <c r="W2" s="63"/>
      <c r="X2" s="63"/>
      <c r="Y2" s="63"/>
      <c r="Z2" s="62"/>
      <c r="AA2" s="62"/>
      <c r="AC2" s="81"/>
      <c r="AD2" s="63"/>
      <c r="AE2" s="63"/>
      <c r="AF2" s="63"/>
      <c r="AG2" s="63"/>
      <c r="AH2" s="63"/>
      <c r="AI2" s="81" t="s">
        <v>156</v>
      </c>
      <c r="AJ2" s="81"/>
      <c r="AK2" s="349"/>
      <c r="AL2" s="349"/>
      <c r="AM2" s="349"/>
      <c r="AN2" s="349"/>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50"/>
      <c r="AL3" s="350"/>
      <c r="AM3" s="350"/>
      <c r="AN3" s="350"/>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50"/>
      <c r="AL4" s="350"/>
      <c r="AM4" s="350"/>
      <c r="AN4" s="350"/>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322</v>
      </c>
      <c r="AJ5" s="81"/>
      <c r="AK5" s="350"/>
      <c r="AL5" s="350"/>
      <c r="AM5" s="350"/>
      <c r="AN5" s="350"/>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87"/>
      <c r="AI6" s="387"/>
      <c r="AJ6" s="387"/>
      <c r="AK6" s="88" t="s">
        <v>157</v>
      </c>
      <c r="AL6" s="99"/>
      <c r="AM6" s="88" t="s">
        <v>158</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361" t="s">
        <v>153</v>
      </c>
      <c r="B8" s="388" t="s">
        <v>162</v>
      </c>
      <c r="C8" s="358" t="s">
        <v>163</v>
      </c>
      <c r="D8" s="353" t="s">
        <v>164</v>
      </c>
      <c r="E8" s="362" t="s">
        <v>165</v>
      </c>
      <c r="F8" s="357" t="s">
        <v>192</v>
      </c>
      <c r="G8" s="357"/>
      <c r="H8" s="357"/>
      <c r="I8" s="357"/>
      <c r="J8" s="357"/>
      <c r="K8" s="357"/>
      <c r="L8" s="357"/>
      <c r="M8" s="357"/>
      <c r="N8" s="357"/>
      <c r="O8" s="357"/>
      <c r="P8" s="357"/>
      <c r="Q8" s="357"/>
      <c r="R8" s="357"/>
      <c r="S8" s="357"/>
      <c r="T8" s="357"/>
      <c r="U8" s="357"/>
      <c r="V8" s="357"/>
      <c r="W8" s="357"/>
      <c r="X8" s="357"/>
      <c r="Y8" s="357"/>
      <c r="Z8" s="357"/>
      <c r="AA8" s="357"/>
      <c r="AB8" s="357"/>
      <c r="AC8" s="357"/>
      <c r="AD8" s="357"/>
      <c r="AE8" s="357"/>
      <c r="AF8" s="357"/>
      <c r="AG8" s="357"/>
      <c r="AH8" s="357"/>
      <c r="AI8" s="357"/>
      <c r="AJ8" s="357"/>
      <c r="AK8" s="351" t="s">
        <v>193</v>
      </c>
      <c r="AL8" s="352" t="s">
        <v>194</v>
      </c>
      <c r="AM8" s="347" t="s">
        <v>195</v>
      </c>
      <c r="AN8" s="347"/>
    </row>
    <row r="9" spans="1:41" ht="15" customHeight="1">
      <c r="A9" s="361"/>
      <c r="B9" s="389"/>
      <c r="C9" s="359"/>
      <c r="D9" s="353"/>
      <c r="E9" s="362"/>
      <c r="F9" s="353" t="s">
        <v>104</v>
      </c>
      <c r="G9" s="353"/>
      <c r="H9" s="353"/>
      <c r="I9" s="353"/>
      <c r="J9" s="353"/>
      <c r="K9" s="353"/>
      <c r="L9" s="353"/>
      <c r="M9" s="353" t="s">
        <v>105</v>
      </c>
      <c r="N9" s="353"/>
      <c r="O9" s="353"/>
      <c r="P9" s="353"/>
      <c r="Q9" s="353"/>
      <c r="R9" s="353"/>
      <c r="S9" s="353"/>
      <c r="T9" s="353" t="s">
        <v>106</v>
      </c>
      <c r="U9" s="353"/>
      <c r="V9" s="353"/>
      <c r="W9" s="353"/>
      <c r="X9" s="353"/>
      <c r="Y9" s="353"/>
      <c r="Z9" s="353"/>
      <c r="AA9" s="353" t="s">
        <v>107</v>
      </c>
      <c r="AB9" s="353"/>
      <c r="AC9" s="353"/>
      <c r="AD9" s="353"/>
      <c r="AE9" s="353"/>
      <c r="AF9" s="353"/>
      <c r="AG9" s="353"/>
      <c r="AH9" s="353" t="s">
        <v>110</v>
      </c>
      <c r="AI9" s="353"/>
      <c r="AJ9" s="353"/>
      <c r="AK9" s="351"/>
      <c r="AL9" s="352"/>
      <c r="AM9" s="347"/>
      <c r="AN9" s="347"/>
    </row>
    <row r="10" spans="1:41" ht="15" customHeight="1">
      <c r="A10" s="361"/>
      <c r="B10" s="390" t="s">
        <v>329</v>
      </c>
      <c r="C10" s="359"/>
      <c r="D10" s="353"/>
      <c r="E10" s="362"/>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51"/>
      <c r="AL10" s="352"/>
      <c r="AM10" s="347"/>
      <c r="AN10" s="347"/>
    </row>
    <row r="11" spans="1:41" ht="15" customHeight="1">
      <c r="A11" s="361"/>
      <c r="B11" s="391"/>
      <c r="C11" s="360"/>
      <c r="D11" s="353"/>
      <c r="E11" s="362"/>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51"/>
      <c r="AL11" s="352"/>
      <c r="AM11" s="347"/>
      <c r="AN11" s="347"/>
    </row>
    <row r="12" spans="1:41"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365"/>
      <c r="AN12" s="365"/>
      <c r="AO12" s="143" t="str">
        <f>IF(B12="","",IF(ISERROR(MATCH(B12,$C$38:$AM$38,0)),"その他職員",B12))</f>
        <v>管理者</v>
      </c>
    </row>
    <row r="13" spans="1:41" ht="18" customHeight="1">
      <c r="A13" s="74">
        <v>2</v>
      </c>
      <c r="B13" s="103" t="s">
        <v>340</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365"/>
      <c r="AN13" s="365"/>
      <c r="AO13" s="143" t="str">
        <f t="shared" ref="AO13:AO31" si="2">IF(B13="","",IF(ISERROR(MATCH(B13,$C$38:$AM$38,0)),"その他職員",B13))</f>
        <v>児童発達支援管理責任者</v>
      </c>
    </row>
    <row r="14" spans="1:41" ht="18" customHeight="1">
      <c r="A14" s="74">
        <v>3</v>
      </c>
      <c r="B14" s="103" t="s">
        <v>257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365"/>
      <c r="AN14" s="365"/>
      <c r="AO14" s="143" t="str">
        <f t="shared" si="2"/>
        <v>嘱託医</v>
      </c>
    </row>
    <row r="15" spans="1:41" ht="18" customHeight="1">
      <c r="A15" s="74">
        <v>4</v>
      </c>
      <c r="B15" s="103" t="s">
        <v>137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65"/>
      <c r="AN15" s="365"/>
      <c r="AO15" s="143" t="str">
        <f t="shared" si="2"/>
        <v>児童指導員</v>
      </c>
    </row>
    <row r="16" spans="1:41" ht="18" customHeight="1">
      <c r="A16" s="74">
        <v>5</v>
      </c>
      <c r="B16" s="103" t="s">
        <v>325</v>
      </c>
      <c r="C16" s="83" t="s">
        <v>187</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65"/>
      <c r="AN16" s="365"/>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65"/>
      <c r="AN17" s="365"/>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65"/>
      <c r="AN18" s="365"/>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65"/>
      <c r="AN19" s="365"/>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65"/>
      <c r="AN20" s="365"/>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65"/>
      <c r="AN21" s="365"/>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65"/>
      <c r="AN22" s="365"/>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65"/>
      <c r="AN23" s="365"/>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65"/>
      <c r="AN24" s="365"/>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65"/>
      <c r="AN25" s="365"/>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65"/>
      <c r="AN26" s="365"/>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65"/>
      <c r="AN27" s="365"/>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65"/>
      <c r="AN28" s="365"/>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65"/>
      <c r="AN29" s="365"/>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65"/>
      <c r="AN30" s="365"/>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365"/>
      <c r="AN31" s="365"/>
      <c r="AO31" s="143" t="str">
        <f t="shared" si="2"/>
        <v/>
      </c>
    </row>
    <row r="32" spans="1:41" ht="18" customHeight="1">
      <c r="A32" s="362" t="s">
        <v>94</v>
      </c>
      <c r="B32" s="363"/>
      <c r="C32" s="363"/>
      <c r="D32" s="363"/>
      <c r="E32" s="363"/>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361"/>
      <c r="AN32" s="361"/>
      <c r="AO32" s="143"/>
    </row>
    <row r="33" spans="1:41" ht="18" customHeight="1">
      <c r="A33" s="363" t="s">
        <v>96</v>
      </c>
      <c r="B33" s="363"/>
      <c r="C33" s="363"/>
      <c r="D33" s="363"/>
      <c r="E33" s="36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361"/>
      <c r="AN33" s="361"/>
      <c r="AO33" s="143"/>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c r="A37" s="68" t="s">
        <v>341</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c r="A38" s="62"/>
      <c r="B38" s="67"/>
      <c r="C38" s="399" t="str">
        <f>IF(VLOOKUP($AK$1,選択肢!$A$1:$J$32,C43,FALSE)=0,"-",VLOOKUP($AK$1,選択肢!$A$1:$J$32,C43,FALSE))</f>
        <v>管理者</v>
      </c>
      <c r="D38" s="400"/>
      <c r="E38" s="406" t="str">
        <f>IF(VLOOKUP($AK$1,選択肢!$A$1:$J$32,E43,FALSE)=0,"-",VLOOKUP($AK$1,選択肢!$A$1:$J$32,E43,FALSE))</f>
        <v>児童発達支援管理責任者</v>
      </c>
      <c r="F38" s="406"/>
      <c r="G38" s="406"/>
      <c r="H38" s="406"/>
      <c r="I38" s="399" t="str">
        <f>IF(VLOOKUP($AK$1,選択肢!$A$1:$J$32,I43,FALSE)=0,"-",VLOOKUP($AK$1,選択肢!$A$1:$J$32,I43,FALSE))</f>
        <v>嘱託医</v>
      </c>
      <c r="J38" s="400"/>
      <c r="K38" s="400"/>
      <c r="L38" s="400"/>
      <c r="M38" s="400"/>
      <c r="N38" s="407"/>
      <c r="O38" s="399" t="str">
        <f>IF(VLOOKUP($AK$1,選択肢!$A$1:$J$32,O43,FALSE)=0,"-",VLOOKUP($AK$1,選択肢!$A$1:$J$32,O43,FALSE))</f>
        <v>児童指導員</v>
      </c>
      <c r="P38" s="400"/>
      <c r="Q38" s="400"/>
      <c r="R38" s="400"/>
      <c r="S38" s="400"/>
      <c r="T38" s="407"/>
      <c r="U38" s="399" t="str">
        <f>IF(VLOOKUP($AK$1,選択肢!$A$1:$J$32,U43,FALSE)=0,"-",VLOOKUP($AK$1,選択肢!$A$1:$J$32,U43,FALSE))</f>
        <v>保育士</v>
      </c>
      <c r="V38" s="400"/>
      <c r="W38" s="400"/>
      <c r="X38" s="400"/>
      <c r="Y38" s="400"/>
      <c r="Z38" s="407"/>
      <c r="AA38" s="399" t="str">
        <f>IF(VLOOKUP($AK$1,選択肢!$A$1:$J$32,AA43,FALSE)=0,"-",VLOOKUP($AK$1,選択肢!$A$1:$J$32,AA43,FALSE))</f>
        <v>栄養士</v>
      </c>
      <c r="AB38" s="400"/>
      <c r="AC38" s="400"/>
      <c r="AD38" s="400"/>
      <c r="AE38" s="400"/>
      <c r="AF38" s="407"/>
      <c r="AG38" s="406" t="str">
        <f>IF(VLOOKUP($AK$1,選択肢!$A$1:$J$32,AG43,FALSE)=0,"-",VLOOKUP($AK$1,選択肢!$A$1:$J$32,AG43,FALSE))</f>
        <v>調理員</v>
      </c>
      <c r="AH38" s="406"/>
      <c r="AI38" s="406"/>
      <c r="AJ38" s="406"/>
      <c r="AK38" s="406"/>
      <c r="AL38" s="406" t="str">
        <f>IF(VLOOKUP($AK$1,選択肢!$A$1:$J$32,AL43,FALSE)=0,"-",VLOOKUP($AK$1,選択肢!$A$1:$J$32,AL43,FALSE))</f>
        <v>機能訓練担当職員</v>
      </c>
      <c r="AM38" s="406"/>
      <c r="AN38" s="62"/>
    </row>
    <row r="39" spans="1:41" ht="18" customHeight="1">
      <c r="A39" s="62"/>
      <c r="B39" s="67"/>
      <c r="C39" s="102" t="s">
        <v>56</v>
      </c>
      <c r="D39" s="102" t="s">
        <v>57</v>
      </c>
      <c r="E39" s="101" t="s">
        <v>56</v>
      </c>
      <c r="F39" s="405" t="s">
        <v>57</v>
      </c>
      <c r="G39" s="405"/>
      <c r="H39" s="405"/>
      <c r="I39" s="402" t="s">
        <v>56</v>
      </c>
      <c r="J39" s="403"/>
      <c r="K39" s="404"/>
      <c r="L39" s="402" t="s">
        <v>57</v>
      </c>
      <c r="M39" s="403"/>
      <c r="N39" s="404"/>
      <c r="O39" s="402" t="s">
        <v>56</v>
      </c>
      <c r="P39" s="403"/>
      <c r="Q39" s="404"/>
      <c r="R39" s="402" t="s">
        <v>57</v>
      </c>
      <c r="S39" s="403"/>
      <c r="T39" s="404"/>
      <c r="U39" s="402" t="s">
        <v>56</v>
      </c>
      <c r="V39" s="403"/>
      <c r="W39" s="404"/>
      <c r="X39" s="402" t="s">
        <v>57</v>
      </c>
      <c r="Y39" s="403"/>
      <c r="Z39" s="404"/>
      <c r="AA39" s="402" t="s">
        <v>56</v>
      </c>
      <c r="AB39" s="403"/>
      <c r="AC39" s="404"/>
      <c r="AD39" s="402" t="s">
        <v>57</v>
      </c>
      <c r="AE39" s="403"/>
      <c r="AF39" s="404"/>
      <c r="AG39" s="402" t="s">
        <v>56</v>
      </c>
      <c r="AH39" s="403"/>
      <c r="AI39" s="404"/>
      <c r="AJ39" s="402" t="s">
        <v>57</v>
      </c>
      <c r="AK39" s="404"/>
      <c r="AL39" s="101" t="s">
        <v>19</v>
      </c>
      <c r="AM39" s="101" t="s">
        <v>18</v>
      </c>
      <c r="AN39" s="62"/>
    </row>
    <row r="40" spans="1:41" ht="18" customHeight="1">
      <c r="A40" s="62"/>
      <c r="B40" s="75" t="s">
        <v>108</v>
      </c>
      <c r="C40" s="101">
        <f>COUNTIFS($AO$12:$AO$31,C$38,$C$12:$C$31,"A",$E$12:$E$31,"*")</f>
        <v>1</v>
      </c>
      <c r="D40" s="101">
        <f>COUNTIFS($AO$12:$AO$31,C$38,$C$12:$C$31,"B",$E$12:$E$31,"*")</f>
        <v>0</v>
      </c>
      <c r="E40" s="101">
        <f>COUNTIFS($AO$12:$AO$31,E$38,$C$12:$C$31,"A",$E$12:$E$31,"*")</f>
        <v>0</v>
      </c>
      <c r="F40" s="402">
        <f>COUNTIFS($AO$12:$AO$31,E$38,$C$12:$C$31,"B",$E$12:$E$31,"*")</f>
        <v>1</v>
      </c>
      <c r="G40" s="403"/>
      <c r="H40" s="404"/>
      <c r="I40" s="402">
        <f>COUNTIFS($AO$12:$AO$31,I$38,$C$12:$C$31,"A",$E$12:$E$31,"*")</f>
        <v>0</v>
      </c>
      <c r="J40" s="403"/>
      <c r="K40" s="404"/>
      <c r="L40" s="402">
        <f>COUNTIFS($AO$12:$AO$31,I$38,$C$12:$C$31,"B",$E$12:$E$31,"*")</f>
        <v>0</v>
      </c>
      <c r="M40" s="403"/>
      <c r="N40" s="404"/>
      <c r="O40" s="402">
        <f>COUNTIFS($AO$12:$AO$31,O$38,$C$12:$C$31,"A",$E$12:$E$31,"*")</f>
        <v>0</v>
      </c>
      <c r="P40" s="403"/>
      <c r="Q40" s="404"/>
      <c r="R40" s="402">
        <f>COUNTIFS($AO$12:$AO$31,O$38,$C$12:$C$31,"B",$E$12:$E$31,"*")</f>
        <v>0</v>
      </c>
      <c r="S40" s="403"/>
      <c r="T40" s="404"/>
      <c r="U40" s="402">
        <f>COUNTIFS($AO$12:$AO$31,U$38,$C$12:$C$31,"A",$E$12:$E$31,"*")</f>
        <v>0</v>
      </c>
      <c r="V40" s="403"/>
      <c r="W40" s="404"/>
      <c r="X40" s="402">
        <f>COUNTIFS($AO$12:$AO$31,U$38,$C$12:$C$31,"B",$E$12:$E$31,"*")</f>
        <v>0</v>
      </c>
      <c r="Y40" s="403"/>
      <c r="Z40" s="404"/>
      <c r="AA40" s="402">
        <f>COUNTIFS($AO$12:$AO$31,AA$38,$C$12:$C$31,"A",$E$12:$E$31,"*")</f>
        <v>0</v>
      </c>
      <c r="AB40" s="403"/>
      <c r="AC40" s="404"/>
      <c r="AD40" s="402">
        <f>COUNTIFS($AO$12:$AO$31,AA$38,$C$12:$C$31,"B",$E$12:$E$31,"*")</f>
        <v>0</v>
      </c>
      <c r="AE40" s="403"/>
      <c r="AF40" s="404"/>
      <c r="AG40" s="402">
        <f>COUNTIFS($AO$12:$AO$31,AG$38,$C$12:$C$31,"A",$E$12:$E$31,"*")</f>
        <v>0</v>
      </c>
      <c r="AH40" s="403"/>
      <c r="AI40" s="404"/>
      <c r="AJ40" s="402">
        <f>COUNTIFS($AO$12:$AO$31,AG$38,$C$12:$C$31,"B",$E$12:$E$31,"*")</f>
        <v>0</v>
      </c>
      <c r="AK40" s="404"/>
      <c r="AL40" s="101">
        <f>COUNTIFS($AO$12:$AO$31,AL$38,$C$12:$C$31,"A",$E$12:$E$31,"*")</f>
        <v>0</v>
      </c>
      <c r="AM40" s="101">
        <f>COUNTIFS($AO$12:$AO$31,AL$38,$C$12:$C$31,"B",$E$12:$E$31,"*")</f>
        <v>0</v>
      </c>
      <c r="AN40" s="62"/>
    </row>
    <row r="41" spans="1:41" ht="18" customHeight="1">
      <c r="A41" s="62"/>
      <c r="B41" s="82" t="s">
        <v>109</v>
      </c>
      <c r="C41" s="101">
        <f>COUNTIFS($AO$12:$AO$31,C$38,$C$12:$C$31,"C",$E$12:$E$31,"*")</f>
        <v>0</v>
      </c>
      <c r="D41" s="101">
        <f>COUNTIFS($AO$12:$AO$31,C$38,$C$12:$C$31,"D",$E$12:$E$31,"*")</f>
        <v>0</v>
      </c>
      <c r="E41" s="101">
        <f>COUNTIFS($AO$12:$AO$31,E$38,$C$12:$C$31,"C",$E$12:$E$31,"*")</f>
        <v>0</v>
      </c>
      <c r="F41" s="402">
        <f>COUNTIFS($AO$12:$AO$31,E$38,$C$12:$C$31,"D",$E$12:$E$31,"*")</f>
        <v>0</v>
      </c>
      <c r="G41" s="403"/>
      <c r="H41" s="404"/>
      <c r="I41" s="402">
        <f>COUNTIFS($AO$12:$AO$31,I$38,$C$12:$C$31,"C",$E$12:$E$31,"*")</f>
        <v>1</v>
      </c>
      <c r="J41" s="403"/>
      <c r="K41" s="404"/>
      <c r="L41" s="402">
        <f>COUNTIFS($AO$12:$AO$31,I$38,$C$12:$C$31,"D",$E$12:$E$31,"*")</f>
        <v>0</v>
      </c>
      <c r="M41" s="403"/>
      <c r="N41" s="404"/>
      <c r="O41" s="402">
        <f>COUNTIFS($AO$12:$AO$31,O$38,$C$12:$C$31,"C",$E$12:$E$31,"*")</f>
        <v>0</v>
      </c>
      <c r="P41" s="403"/>
      <c r="Q41" s="404"/>
      <c r="R41" s="402">
        <f>COUNTIFS($AO$12:$AO$31,O$38,$C$12:$C$31,"D",$E$12:$E$31,"*")</f>
        <v>1</v>
      </c>
      <c r="S41" s="403"/>
      <c r="T41" s="404"/>
      <c r="U41" s="402">
        <f>COUNTIFS($AO$12:$AO$31,U$38,$C$12:$C$31,"C",$E$12:$E$31,"*")</f>
        <v>0</v>
      </c>
      <c r="V41" s="403"/>
      <c r="W41" s="404"/>
      <c r="X41" s="402">
        <f>COUNTIFS($AO$12:$AO$31,U$38,$C$12:$C$31,"D",$E$12:$E$31,"*")</f>
        <v>0</v>
      </c>
      <c r="Y41" s="403"/>
      <c r="Z41" s="404"/>
      <c r="AA41" s="402">
        <f>COUNTIFS($AO$12:$AO$31,AA$38,$C$12:$C$31,"C",$E$12:$E$31,"*")</f>
        <v>0</v>
      </c>
      <c r="AB41" s="403"/>
      <c r="AC41" s="404"/>
      <c r="AD41" s="402">
        <f>COUNTIFS($AO$12:$AO$31,AA$38,$C$12:$C$31,"D",$E$12:$E$31,"*")</f>
        <v>0</v>
      </c>
      <c r="AE41" s="403"/>
      <c r="AF41" s="404"/>
      <c r="AG41" s="402">
        <f>COUNTIFS($AO$12:$AO$31,AG$38,$C$12:$C$31,"C",$E$12:$E$31,"*")</f>
        <v>0</v>
      </c>
      <c r="AH41" s="403"/>
      <c r="AI41" s="404"/>
      <c r="AJ41" s="402">
        <f>COUNTIFS($AO$12:$AO$31,AG$38,$C$12:$C$31,"D",$E$12:$E$31,"*")</f>
        <v>0</v>
      </c>
      <c r="AK41" s="404"/>
      <c r="AL41" s="101">
        <f>COUNTIFS($AO$12:$AO$31,AL$38,$C$12:$C$31,"C",$E$12:$E$31,"*")</f>
        <v>0</v>
      </c>
      <c r="AM41" s="101">
        <f>COUNTIFS($AO$12:$AO$31,AL$38,$C$12:$C$31,"D",$E$12:$E$31,"*")</f>
        <v>0</v>
      </c>
      <c r="AN41" s="62"/>
    </row>
    <row r="42" spans="1:41" ht="24.95" customHeight="1">
      <c r="A42" s="62"/>
      <c r="B42" s="82" t="s">
        <v>196</v>
      </c>
      <c r="C42" s="399" t="str">
        <f>IF($AK$3="４週",SUMIFS($AK$12:$AK$31,$AO$12:$AO$31,C38)/4/$AH$6,IF($AK$3="歴月",SUMIFS($AK$12:$AK$31,$AO$12:$AO$31,C38)/$AL$6,"記載する期間を選択してください"))</f>
        <v>記載する期間を選択してください</v>
      </c>
      <c r="D42" s="407"/>
      <c r="E42" s="399" t="str">
        <f>IF($AK$3="４週",SUMIFS($AK$12:$AK$31,$AO$12:$AO$31,E38)/4/$AH$6,IF($AK$3="歴月",SUMIFS($AK$12:$AK$31,$AO$12:$AO$31,E38)/$AL$6,"記載する期間を選択してください"))</f>
        <v>記載する期間を選択してください</v>
      </c>
      <c r="F42" s="400"/>
      <c r="G42" s="400"/>
      <c r="H42" s="407"/>
      <c r="I42" s="399" t="str">
        <f>IF($AK$3="４週",SUMIFS($AK$12:$AK$31,$AO$12:$AO$31,I38)/4/$AH$6,IF($AK$3="歴月",SUMIFS($AK$12:$AK$31,$AO$12:$AO$31,I38)/$AL$6,"記載する期間を選択してください"))</f>
        <v>記載する期間を選択してください</v>
      </c>
      <c r="J42" s="400"/>
      <c r="K42" s="400"/>
      <c r="L42" s="400"/>
      <c r="M42" s="400"/>
      <c r="N42" s="407"/>
      <c r="O42" s="399" t="str">
        <f>IF($AK$3="４週",SUMIFS($AK$12:$AK$31,$AO$12:$AO$31,O38)/4/$AH$6,IF($AK$3="歴月",SUMIFS($AK$12:$AK$31,$AO$12:$AO$31,O38)/$AL$6,"記載する期間を選択してください"))</f>
        <v>記載する期間を選択してください</v>
      </c>
      <c r="P42" s="400"/>
      <c r="Q42" s="400"/>
      <c r="R42" s="400"/>
      <c r="S42" s="400"/>
      <c r="T42" s="407"/>
      <c r="U42" s="399" t="str">
        <f>IF($AK$3="４週",SUMIFS($AK$12:$AK$31,$AO$12:$AO$31,U38)/4/$AH$6,IF($AK$3="歴月",SUMIFS($AK$12:$AK$31,$AO$12:$AO$31,U38)/$AL$6,"記載する期間を選択してください"))</f>
        <v>記載する期間を選択してください</v>
      </c>
      <c r="V42" s="400"/>
      <c r="W42" s="400"/>
      <c r="X42" s="400"/>
      <c r="Y42" s="400"/>
      <c r="Z42" s="407"/>
      <c r="AA42" s="399" t="str">
        <f>IF($AK$3="４週",SUMIFS($AK$12:$AK$31,$AO$12:$AO$31,AA38)/4/$AH$6,IF($AK$3="歴月",SUMIFS($AK$12:$AK$31,$AO$12:$AO$31,AA38)/$AL$6,"記載する期間を選択してください"))</f>
        <v>記載する期間を選択してください</v>
      </c>
      <c r="AB42" s="400"/>
      <c r="AC42" s="400"/>
      <c r="AD42" s="400"/>
      <c r="AE42" s="400"/>
      <c r="AF42" s="407"/>
      <c r="AG42" s="399" t="str">
        <f>IF($AK$3="４週",SUMIFS($AK$12:$AK$31,$AO$12:$AO$31,AG38)/4/$AH$6,IF($AK$3="歴月",SUMIFS($AK$12:$AK$31,$AO$12:$AO$31,AG38)/$AL$6,"記載する期間を選択してください"))</f>
        <v>記載する期間を選択してください</v>
      </c>
      <c r="AH42" s="400"/>
      <c r="AI42" s="400"/>
      <c r="AJ42" s="400"/>
      <c r="AK42" s="407"/>
      <c r="AL42" s="399" t="str">
        <f>IF($AK$3="４週",SUMIFS($AK$12:$AK$31,$AO$12:$AO$31,AL38)/4/$AH$6,IF($AK$3="歴月",SUMIFS($AK$12:$AK$31,$AO$12:$AO$31,AL38)/$AL$6,"記載する期間を選択してください"))</f>
        <v>記載する期間を選択してください</v>
      </c>
      <c r="AM42" s="407"/>
      <c r="AN42" s="62"/>
    </row>
    <row r="43" spans="1:41" ht="5.0999999999999996" customHeight="1">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c r="A44" s="62"/>
      <c r="B44" s="67"/>
      <c r="C44" s="406" t="str">
        <f>IF(VLOOKUP($AK$1,選択肢!$A:$Z,C49,FALSE)=0,"-",VLOOKUP($AK$1,選択肢!$A:$Z,C49,FALSE))</f>
        <v>看護職員</v>
      </c>
      <c r="D44" s="406"/>
      <c r="E44" s="406" t="str">
        <f>IF(VLOOKUP($AK$1,選択肢!$A:$Z,E49,FALSE)=0,"-",VLOOKUP($AK$1,選択肢!$A:$Z,E49,FALSE))</f>
        <v>その他職員</v>
      </c>
      <c r="F44" s="406"/>
      <c r="G44" s="406"/>
      <c r="H44" s="406"/>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c r="A45" s="62"/>
      <c r="B45" s="67"/>
      <c r="C45" s="101" t="s">
        <v>56</v>
      </c>
      <c r="D45" s="101" t="s">
        <v>57</v>
      </c>
      <c r="E45" s="101" t="s">
        <v>56</v>
      </c>
      <c r="F45" s="405" t="s">
        <v>57</v>
      </c>
      <c r="G45" s="405"/>
      <c r="H45" s="405"/>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c r="A46" s="62"/>
      <c r="B46" s="75" t="s">
        <v>108</v>
      </c>
      <c r="C46" s="101">
        <f>COUNTIFS($AO$11:$AO$30,C$44,$C$11:$C$30,"A",$E$11:$E$30,"*")</f>
        <v>0</v>
      </c>
      <c r="D46" s="101">
        <f>COUNTIFS($AO$11:$AO$30,C$44,$C$11:$C$30,"B",$E$11:$E$30,"*")</f>
        <v>0</v>
      </c>
      <c r="E46" s="101">
        <f>COUNTIFS($AO$11:$AO$30,E$44,$C$11:$C$30,"A",$E$11:$E$30,"*")</f>
        <v>0</v>
      </c>
      <c r="F46" s="402">
        <f>COUNTIFS($AO$11:$AO$30,E$44,$C$11:$C$30,"B",$E$11:$E$30,"*")</f>
        <v>1</v>
      </c>
      <c r="G46" s="403"/>
      <c r="H46" s="404"/>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c r="A47" s="62"/>
      <c r="B47" s="82" t="s">
        <v>109</v>
      </c>
      <c r="C47" s="101">
        <f>COUNTIFS($AO$11:$AO$30,C$44,$C$11:$C$30,"C",$E$11:$E$30,"*")</f>
        <v>0</v>
      </c>
      <c r="D47" s="101">
        <f>COUNTIFS($AO$11:$AO$30,C$44,$C$11:$C$30,"D",$E$11:$E$30,"*")</f>
        <v>0</v>
      </c>
      <c r="E47" s="101">
        <f>COUNTIFS($AO$11:$AO$30,E$44,$C$11:$C$30,"C",$E$11:$E$30,"*")</f>
        <v>0</v>
      </c>
      <c r="F47" s="402">
        <f>COUNTIFS($AO$11:$AO$30,E$44,$C$11:$C$30,"D",$E$11:$E$30,"*")</f>
        <v>0</v>
      </c>
      <c r="G47" s="403"/>
      <c r="H47" s="404"/>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c r="A48" s="62"/>
      <c r="B48" s="82" t="s">
        <v>196</v>
      </c>
      <c r="C48" s="399" t="str">
        <f>IF($AK$3="４週",SUMIFS($AK$12:$AK$31,$AO$12:$AO$31,C44)/4/$AH$6,IF($AK$3="歴月",SUMIFS($AK$12:$AK$31,$AO$12:$AO$31,C44)/$AL$6,"記載する期間を選択してください"))</f>
        <v>記載する期間を選択してください</v>
      </c>
      <c r="D48" s="407"/>
      <c r="E48" s="399" t="str">
        <f>IF($AK$3="４週",SUMIFS($AK$12:$AK$31,$AO$12:$AO$31,E44)/4/$AH$6,IF($AK$3="歴月",SUMIFS($AK$12:$AK$31,$AO$12:$AO$31,E44)/$AL$6,"記載する期間を選択してください"))</f>
        <v>記載する期間を選択してください</v>
      </c>
      <c r="F48" s="400"/>
      <c r="G48" s="400"/>
      <c r="H48" s="407"/>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c r="A50" s="60" t="s">
        <v>166</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c r="A51" s="60" t="s">
        <v>167</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c r="A52" s="60" t="s">
        <v>211</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86" t="s">
        <v>323</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170</v>
      </c>
      <c r="B56" s="94"/>
      <c r="C56" s="60"/>
      <c r="D56" s="60"/>
      <c r="E56" s="60"/>
      <c r="F56" s="60"/>
      <c r="G56" s="60"/>
    </row>
    <row r="57" spans="1:40" ht="15" customHeight="1">
      <c r="A57" s="60" t="s">
        <v>171</v>
      </c>
      <c r="B57" s="94"/>
      <c r="C57" s="60"/>
      <c r="D57" s="60"/>
      <c r="E57" s="60"/>
      <c r="F57" s="60"/>
      <c r="G57" s="60"/>
    </row>
    <row r="58" spans="1:40" ht="15" customHeight="1">
      <c r="A58" s="60"/>
      <c r="B58" s="75" t="s">
        <v>172</v>
      </c>
      <c r="C58" s="353" t="s">
        <v>173</v>
      </c>
      <c r="D58" s="353"/>
      <c r="E58" s="353"/>
      <c r="F58" s="60"/>
      <c r="G58" s="60"/>
    </row>
    <row r="59" spans="1:40" ht="15" customHeight="1">
      <c r="A59" s="60"/>
      <c r="B59" s="97" t="s">
        <v>186</v>
      </c>
      <c r="C59" s="366" t="s">
        <v>174</v>
      </c>
      <c r="D59" s="366"/>
      <c r="E59" s="366"/>
      <c r="F59" s="60"/>
      <c r="G59" s="60"/>
    </row>
    <row r="60" spans="1:40" ht="15" customHeight="1">
      <c r="A60" s="60"/>
      <c r="B60" s="97" t="s">
        <v>187</v>
      </c>
      <c r="C60" s="366" t="s">
        <v>175</v>
      </c>
      <c r="D60" s="366"/>
      <c r="E60" s="366"/>
      <c r="F60" s="60"/>
      <c r="G60" s="60"/>
    </row>
    <row r="61" spans="1:40" ht="15" customHeight="1">
      <c r="A61" s="60"/>
      <c r="B61" s="97" t="s">
        <v>188</v>
      </c>
      <c r="C61" s="366" t="s">
        <v>176</v>
      </c>
      <c r="D61" s="366"/>
      <c r="E61" s="366"/>
      <c r="F61" s="60"/>
      <c r="G61" s="60"/>
    </row>
    <row r="62" spans="1:40" ht="15" customHeight="1">
      <c r="A62" s="60"/>
      <c r="B62" s="97" t="s">
        <v>189</v>
      </c>
      <c r="C62" s="366" t="s">
        <v>177</v>
      </c>
      <c r="D62" s="366"/>
      <c r="E62" s="366"/>
      <c r="F62" s="60"/>
      <c r="G62" s="60"/>
    </row>
    <row r="63" spans="1:40" ht="15" customHeight="1">
      <c r="A63" s="60"/>
      <c r="B63" s="60" t="s">
        <v>178</v>
      </c>
      <c r="C63" s="60"/>
      <c r="D63" s="60"/>
      <c r="E63" s="60"/>
      <c r="F63" s="60"/>
      <c r="G63" s="60"/>
    </row>
    <row r="64" spans="1:40" ht="15" customHeight="1">
      <c r="A64" s="60"/>
      <c r="B64" s="60" t="s">
        <v>190</v>
      </c>
      <c r="C64" s="60"/>
      <c r="D64" s="60"/>
      <c r="E64" s="60"/>
      <c r="F64" s="60"/>
      <c r="G64" s="60"/>
    </row>
    <row r="65" spans="1:7" ht="15" customHeight="1">
      <c r="A65" s="60"/>
      <c r="B65" s="60" t="s">
        <v>179</v>
      </c>
      <c r="C65" s="60"/>
      <c r="D65" s="60"/>
      <c r="E65" s="60"/>
      <c r="F65" s="60"/>
      <c r="G65" s="60"/>
    </row>
    <row r="66" spans="1:7" ht="15" customHeight="1">
      <c r="A66" s="60" t="s">
        <v>180</v>
      </c>
      <c r="B66" s="94"/>
      <c r="C66" s="60"/>
      <c r="D66" s="60"/>
      <c r="E66" s="60"/>
      <c r="F66" s="60"/>
      <c r="G66" s="60"/>
    </row>
    <row r="67" spans="1:7" ht="15" customHeight="1">
      <c r="A67" s="60" t="s">
        <v>326</v>
      </c>
      <c r="B67" s="94"/>
      <c r="C67" s="60"/>
      <c r="D67" s="60"/>
      <c r="E67" s="60"/>
      <c r="F67" s="60"/>
      <c r="G67" s="60"/>
    </row>
    <row r="68" spans="1:7" ht="15" customHeight="1">
      <c r="A68" s="60" t="s">
        <v>191</v>
      </c>
      <c r="B68" s="94"/>
      <c r="C68" s="60"/>
      <c r="D68" s="60"/>
      <c r="E68" s="60"/>
      <c r="F68" s="60"/>
      <c r="G68" s="60"/>
    </row>
    <row r="69" spans="1:7" ht="15" customHeight="1">
      <c r="A69" s="60" t="s">
        <v>182</v>
      </c>
      <c r="B69" s="94"/>
      <c r="C69" s="60"/>
      <c r="D69" s="60"/>
      <c r="E69" s="60"/>
      <c r="F69" s="60"/>
      <c r="G69" s="60"/>
    </row>
    <row r="70" spans="1:7" ht="15" customHeight="1">
      <c r="A70" s="60" t="s">
        <v>330</v>
      </c>
      <c r="B70" s="94"/>
      <c r="C70" s="60"/>
      <c r="D70" s="60"/>
      <c r="E70" s="60"/>
      <c r="F70" s="60"/>
      <c r="G70" s="60"/>
    </row>
    <row r="71" spans="1:7" ht="15" customHeight="1">
      <c r="A71" s="60" t="s">
        <v>331</v>
      </c>
      <c r="B71" s="94"/>
      <c r="C71" s="60"/>
      <c r="D71" s="60"/>
      <c r="E71" s="60"/>
      <c r="F71" s="60"/>
      <c r="G71" s="60"/>
    </row>
    <row r="72" spans="1:7" ht="15" customHeight="1">
      <c r="A72" s="60"/>
      <c r="B72" s="60" t="s">
        <v>332</v>
      </c>
      <c r="C72" s="60"/>
      <c r="D72" s="60"/>
      <c r="E72" s="60"/>
      <c r="F72" s="60"/>
      <c r="G72" s="60"/>
    </row>
    <row r="73" spans="1:7" ht="15" customHeight="1">
      <c r="A73" s="60"/>
      <c r="B73" s="60" t="s">
        <v>333</v>
      </c>
      <c r="C73" s="60"/>
      <c r="D73" s="60"/>
      <c r="E73" s="60"/>
      <c r="F73" s="60"/>
      <c r="G73" s="60"/>
    </row>
    <row r="74" spans="1:7" ht="15" customHeight="1">
      <c r="A74" s="60" t="s">
        <v>334</v>
      </c>
      <c r="B74" s="94"/>
      <c r="C74" s="60"/>
      <c r="D74" s="60"/>
      <c r="E74" s="60"/>
      <c r="F74" s="60"/>
      <c r="G74" s="60"/>
    </row>
    <row r="75" spans="1:7" ht="15" customHeight="1">
      <c r="A75" s="60" t="s">
        <v>183</v>
      </c>
      <c r="B75" s="94"/>
      <c r="C75" s="60"/>
      <c r="D75" s="60"/>
      <c r="E75" s="60"/>
      <c r="F75" s="60"/>
      <c r="G75" s="60"/>
    </row>
    <row r="76" spans="1:7" ht="15" customHeight="1">
      <c r="A76" s="60" t="s">
        <v>335</v>
      </c>
      <c r="B76" s="94"/>
      <c r="C76" s="60"/>
      <c r="D76" s="60"/>
      <c r="E76" s="60"/>
      <c r="F76" s="60"/>
      <c r="G76" s="60"/>
    </row>
    <row r="77" spans="1:7" ht="15" customHeight="1">
      <c r="A77" s="60" t="s">
        <v>336</v>
      </c>
      <c r="B77" s="94"/>
      <c r="C77" s="60"/>
      <c r="D77" s="60"/>
      <c r="E77" s="60"/>
      <c r="F77" s="60"/>
      <c r="G77" s="60"/>
    </row>
    <row r="78" spans="1:7" ht="15" customHeight="1">
      <c r="A78" s="60" t="s">
        <v>184</v>
      </c>
      <c r="B78" s="94"/>
      <c r="C78" s="60"/>
      <c r="D78" s="60"/>
      <c r="E78" s="60"/>
      <c r="F78" s="60"/>
      <c r="G78" s="60"/>
    </row>
    <row r="79" spans="1:7" ht="15" customHeight="1">
      <c r="A79" s="60" t="s">
        <v>185</v>
      </c>
      <c r="B79" s="94"/>
      <c r="C79" s="60"/>
      <c r="D79" s="60"/>
      <c r="E79" s="60"/>
      <c r="F79" s="60"/>
      <c r="G79" s="60"/>
    </row>
    <row r="80" spans="1:7" ht="15" customHeight="1">
      <c r="A80" s="60" t="s">
        <v>337</v>
      </c>
      <c r="B80" s="94"/>
      <c r="C80" s="60"/>
      <c r="D80" s="60"/>
      <c r="E80" s="60"/>
      <c r="F80" s="60"/>
      <c r="G80" s="60"/>
    </row>
    <row r="81" spans="1:7" ht="15" customHeight="1">
      <c r="A81" s="60" t="s">
        <v>338</v>
      </c>
      <c r="B81" s="94"/>
      <c r="C81" s="60"/>
      <c r="D81" s="60"/>
      <c r="E81" s="60"/>
      <c r="F81" s="60"/>
      <c r="G81" s="60"/>
    </row>
  </sheetData>
  <mergeCells count="109">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A8:A11"/>
    <mergeCell ref="C8:C11"/>
    <mergeCell ref="D8:D11"/>
    <mergeCell ref="E8:E11"/>
    <mergeCell ref="AM14:AN14"/>
    <mergeCell ref="AM15:AN15"/>
    <mergeCell ref="AM16:AN16"/>
    <mergeCell ref="AM17:AN17"/>
    <mergeCell ref="AL8:AL11"/>
    <mergeCell ref="AM8:AN11"/>
    <mergeCell ref="B8:B9"/>
    <mergeCell ref="B10:B11"/>
    <mergeCell ref="AK1:AN1"/>
    <mergeCell ref="M2:P2"/>
    <mergeCell ref="Q2:R2"/>
    <mergeCell ref="S2:T2"/>
    <mergeCell ref="U2:V2"/>
    <mergeCell ref="AK2:AN2"/>
    <mergeCell ref="F9:L9"/>
    <mergeCell ref="M9:S9"/>
    <mergeCell ref="T9:Z9"/>
    <mergeCell ref="AA9:AG9"/>
    <mergeCell ref="AH9:AJ9"/>
    <mergeCell ref="AK5:AN5"/>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Q12" sqref="Q1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48" t="s">
        <v>296</v>
      </c>
      <c r="AL1" s="348"/>
      <c r="AM1" s="348"/>
      <c r="AN1" s="348"/>
    </row>
    <row r="2" spans="1:40" ht="18" customHeight="1">
      <c r="A2" s="62"/>
      <c r="B2" s="63"/>
      <c r="C2" s="63"/>
      <c r="D2" s="63"/>
      <c r="E2" s="63"/>
      <c r="F2" s="63"/>
      <c r="G2" s="63"/>
      <c r="H2" s="63"/>
      <c r="I2" s="63"/>
      <c r="J2" s="63"/>
      <c r="K2" s="63"/>
      <c r="L2" s="63"/>
      <c r="M2" s="355">
        <v>2024</v>
      </c>
      <c r="N2" s="355"/>
      <c r="O2" s="355"/>
      <c r="P2" s="355"/>
      <c r="Q2" s="354" t="s">
        <v>150</v>
      </c>
      <c r="R2" s="354"/>
      <c r="S2" s="355">
        <v>5</v>
      </c>
      <c r="T2" s="355"/>
      <c r="U2" s="354" t="s">
        <v>151</v>
      </c>
      <c r="V2" s="354"/>
      <c r="W2" s="63"/>
      <c r="X2" s="63"/>
      <c r="Y2" s="63"/>
      <c r="Z2" s="62"/>
      <c r="AA2" s="62"/>
      <c r="AC2" s="81"/>
      <c r="AD2" s="63"/>
      <c r="AE2" s="63"/>
      <c r="AF2" s="63"/>
      <c r="AG2" s="63"/>
      <c r="AH2" s="63"/>
      <c r="AI2" s="81" t="s">
        <v>156</v>
      </c>
      <c r="AJ2" s="81"/>
      <c r="AK2" s="349"/>
      <c r="AL2" s="349"/>
      <c r="AM2" s="349"/>
      <c r="AN2" s="34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50" t="s">
        <v>232</v>
      </c>
      <c r="AL3" s="350"/>
      <c r="AM3" s="350"/>
      <c r="AN3" s="35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50"/>
      <c r="AL4" s="350"/>
      <c r="AM4" s="350"/>
      <c r="AN4" s="35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87">
        <v>40</v>
      </c>
      <c r="AI5" s="387"/>
      <c r="AJ5" s="387"/>
      <c r="AK5" s="88" t="s">
        <v>157</v>
      </c>
      <c r="AL5" s="99">
        <v>160</v>
      </c>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61" t="s">
        <v>153</v>
      </c>
      <c r="B7" s="388" t="s">
        <v>162</v>
      </c>
      <c r="C7" s="358" t="s">
        <v>163</v>
      </c>
      <c r="D7" s="353" t="s">
        <v>164</v>
      </c>
      <c r="E7" s="362" t="s">
        <v>165</v>
      </c>
      <c r="F7" s="357" t="s">
        <v>192</v>
      </c>
      <c r="G7" s="357"/>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1" t="s">
        <v>193</v>
      </c>
      <c r="AL7" s="352" t="s">
        <v>194</v>
      </c>
      <c r="AM7" s="347" t="s">
        <v>195</v>
      </c>
      <c r="AN7" s="347"/>
    </row>
    <row r="8" spans="1:40" ht="15" customHeight="1">
      <c r="A8" s="361"/>
      <c r="B8" s="389"/>
      <c r="C8" s="359"/>
      <c r="D8" s="353"/>
      <c r="E8" s="362"/>
      <c r="F8" s="353" t="s">
        <v>104</v>
      </c>
      <c r="G8" s="353"/>
      <c r="H8" s="353"/>
      <c r="I8" s="353"/>
      <c r="J8" s="353"/>
      <c r="K8" s="353"/>
      <c r="L8" s="353"/>
      <c r="M8" s="353" t="s">
        <v>105</v>
      </c>
      <c r="N8" s="353"/>
      <c r="O8" s="353"/>
      <c r="P8" s="353"/>
      <c r="Q8" s="353"/>
      <c r="R8" s="353"/>
      <c r="S8" s="353"/>
      <c r="T8" s="353" t="s">
        <v>106</v>
      </c>
      <c r="U8" s="353"/>
      <c r="V8" s="353"/>
      <c r="W8" s="353"/>
      <c r="X8" s="353"/>
      <c r="Y8" s="353"/>
      <c r="Z8" s="353"/>
      <c r="AA8" s="353" t="s">
        <v>107</v>
      </c>
      <c r="AB8" s="353"/>
      <c r="AC8" s="353"/>
      <c r="AD8" s="353"/>
      <c r="AE8" s="353"/>
      <c r="AF8" s="353"/>
      <c r="AG8" s="353"/>
      <c r="AH8" s="353" t="s">
        <v>110</v>
      </c>
      <c r="AI8" s="353"/>
      <c r="AJ8" s="353"/>
      <c r="AK8" s="351"/>
      <c r="AL8" s="352"/>
      <c r="AM8" s="347"/>
      <c r="AN8" s="347"/>
    </row>
    <row r="9" spans="1:40" ht="15" customHeight="1">
      <c r="A9" s="361"/>
      <c r="B9" s="390" t="s">
        <v>329</v>
      </c>
      <c r="C9" s="359"/>
      <c r="D9" s="353"/>
      <c r="E9" s="36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51"/>
      <c r="AL9" s="352"/>
      <c r="AM9" s="347"/>
      <c r="AN9" s="347"/>
    </row>
    <row r="10" spans="1:40" ht="15" customHeight="1">
      <c r="A10" s="361"/>
      <c r="B10" s="391"/>
      <c r="C10" s="360"/>
      <c r="D10" s="353"/>
      <c r="E10" s="36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51"/>
      <c r="AL10" s="352"/>
      <c r="AM10" s="347"/>
      <c r="AN10" s="347"/>
    </row>
    <row r="11" spans="1:40" ht="18" customHeight="1">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365"/>
      <c r="AN11" s="365"/>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365"/>
      <c r="AN12" s="365"/>
    </row>
    <row r="13" spans="1:40" ht="18"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365"/>
      <c r="AN13" s="365"/>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365"/>
      <c r="AN14" s="36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65"/>
      <c r="AN15" s="36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65"/>
      <c r="AN16" s="36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65"/>
      <c r="AN17" s="36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65"/>
      <c r="AN18" s="36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65"/>
      <c r="AN19" s="36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65"/>
      <c r="AN20" s="36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65"/>
      <c r="AN21" s="36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65"/>
      <c r="AN22" s="36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65"/>
      <c r="AN23" s="36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65"/>
      <c r="AN24" s="36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65"/>
      <c r="AN25" s="36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65"/>
      <c r="AN26" s="36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65"/>
      <c r="AN27" s="36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65"/>
      <c r="AN28" s="36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65"/>
      <c r="AN29" s="36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65"/>
      <c r="AN30" s="365"/>
    </row>
    <row r="31" spans="1:40" ht="18" customHeight="1">
      <c r="A31" s="362" t="s">
        <v>94</v>
      </c>
      <c r="B31" s="363"/>
      <c r="C31" s="363"/>
      <c r="D31" s="363"/>
      <c r="E31" s="36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361"/>
      <c r="AN31" s="361"/>
    </row>
    <row r="32" spans="1:40" ht="18" customHeight="1">
      <c r="A32" s="363" t="s">
        <v>96</v>
      </c>
      <c r="B32" s="363"/>
      <c r="C32" s="363"/>
      <c r="D32" s="363"/>
      <c r="E32" s="36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61"/>
      <c r="AN32" s="361"/>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92"/>
      <c r="B39" s="392"/>
      <c r="C39" s="392"/>
      <c r="D39" s="110">
        <f>IF(S2=1,10,IF(S2=2,11,IF(S2=3,12,S2-3)))</f>
        <v>2</v>
      </c>
      <c r="E39" s="110">
        <f>IF(S2=1,11,IF(S2=2,12,S2-2))</f>
        <v>3</v>
      </c>
      <c r="F39" s="393">
        <f>IF(S2=1,12,S2-1)</f>
        <v>4</v>
      </c>
      <c r="G39" s="393"/>
      <c r="H39" s="393"/>
      <c r="I39" s="353" t="s">
        <v>274</v>
      </c>
      <c r="J39" s="353"/>
      <c r="K39" s="353"/>
      <c r="M39" s="362" t="s">
        <v>197</v>
      </c>
      <c r="N39" s="363"/>
      <c r="O39" s="363"/>
      <c r="P39" s="363"/>
      <c r="Q39" s="363"/>
      <c r="R39" s="363"/>
      <c r="S39" s="363"/>
      <c r="T39" s="363"/>
      <c r="U39" s="363"/>
      <c r="V39" s="363"/>
      <c r="W39" s="363"/>
      <c r="X39" s="363"/>
      <c r="Y39" s="363"/>
      <c r="Z39" s="363"/>
      <c r="AA39" s="363"/>
      <c r="AB39" s="363"/>
      <c r="AC39" s="363"/>
      <c r="AD39" s="363"/>
      <c r="AE39" s="363"/>
      <c r="AF39" s="363"/>
      <c r="AG39" s="363"/>
      <c r="AH39" s="395" t="s">
        <v>312</v>
      </c>
      <c r="AI39" s="396"/>
      <c r="AJ39" s="396"/>
      <c r="AK39" s="396"/>
      <c r="AL39" s="397"/>
      <c r="AM39" s="352" t="s">
        <v>208</v>
      </c>
      <c r="AN39" s="352"/>
    </row>
    <row r="40" spans="1:40" ht="18" customHeight="1">
      <c r="A40" s="352" t="s">
        <v>276</v>
      </c>
      <c r="B40" s="352"/>
      <c r="C40" s="352"/>
      <c r="D40" s="111"/>
      <c r="E40" s="111"/>
      <c r="F40" s="394"/>
      <c r="G40" s="394"/>
      <c r="H40" s="394"/>
      <c r="I40" s="362">
        <f>SUM(D40:F40)</f>
        <v>0</v>
      </c>
      <c r="J40" s="363"/>
      <c r="K40" s="364"/>
      <c r="M40" s="382" t="s">
        <v>289</v>
      </c>
      <c r="N40" s="358" t="s">
        <v>313</v>
      </c>
      <c r="O40" s="376"/>
      <c r="P40" s="377"/>
      <c r="Q40" s="370" t="s">
        <v>309</v>
      </c>
      <c r="R40" s="371"/>
      <c r="S40" s="371"/>
      <c r="T40" s="371"/>
      <c r="U40" s="371"/>
      <c r="V40" s="371"/>
      <c r="W40" s="371"/>
      <c r="X40" s="371"/>
      <c r="Y40" s="371"/>
      <c r="Z40" s="371"/>
      <c r="AA40" s="371"/>
      <c r="AB40" s="371"/>
      <c r="AC40" s="371"/>
      <c r="AD40" s="371"/>
      <c r="AE40" s="371"/>
      <c r="AF40" s="371"/>
      <c r="AG40" s="372"/>
      <c r="AH40" s="369">
        <f>SUM(F32:AJ32)</f>
        <v>0</v>
      </c>
      <c r="AI40" s="351"/>
      <c r="AJ40" s="130" t="s">
        <v>198</v>
      </c>
      <c r="AK40" s="369">
        <f>ROUNDUP(AH40/450,0)</f>
        <v>0</v>
      </c>
      <c r="AL40" s="351"/>
      <c r="AM40" s="353">
        <f>MIN(AH40:AK42)</f>
        <v>0</v>
      </c>
      <c r="AN40" s="353"/>
    </row>
    <row r="41" spans="1:40" ht="18" customHeight="1">
      <c r="A41" s="352" t="s">
        <v>277</v>
      </c>
      <c r="B41" s="352"/>
      <c r="C41" s="352"/>
      <c r="D41" s="111"/>
      <c r="E41" s="111"/>
      <c r="F41" s="394"/>
      <c r="G41" s="394"/>
      <c r="H41" s="394"/>
      <c r="I41" s="362">
        <f>SUM(D41:H41)*0.1</f>
        <v>0</v>
      </c>
      <c r="J41" s="363"/>
      <c r="K41" s="364"/>
      <c r="M41" s="383"/>
      <c r="N41" s="359"/>
      <c r="O41" s="378"/>
      <c r="P41" s="379"/>
      <c r="Q41" s="373" t="s">
        <v>310</v>
      </c>
      <c r="R41" s="374"/>
      <c r="S41" s="374"/>
      <c r="T41" s="374"/>
      <c r="U41" s="374"/>
      <c r="V41" s="374"/>
      <c r="W41" s="374"/>
      <c r="X41" s="374"/>
      <c r="Y41" s="374"/>
      <c r="Z41" s="374"/>
      <c r="AA41" s="374"/>
      <c r="AB41" s="374"/>
      <c r="AC41" s="374"/>
      <c r="AD41" s="374"/>
      <c r="AE41" s="374"/>
      <c r="AF41" s="374"/>
      <c r="AG41" s="375"/>
      <c r="AH41" s="362">
        <f>COUNTA(B12:B30)</f>
        <v>0</v>
      </c>
      <c r="AI41" s="363"/>
      <c r="AJ41" s="136" t="s">
        <v>199</v>
      </c>
      <c r="AK41" s="369">
        <f>ROUNDUP(AH41/10,0)</f>
        <v>0</v>
      </c>
      <c r="AL41" s="351"/>
      <c r="AM41" s="353"/>
      <c r="AN41" s="353"/>
    </row>
    <row r="42" spans="1:40" ht="18" customHeight="1">
      <c r="A42" s="353" t="s">
        <v>274</v>
      </c>
      <c r="B42" s="353"/>
      <c r="C42" s="353"/>
      <c r="D42" s="75">
        <f>D40+D41*0.1</f>
        <v>0</v>
      </c>
      <c r="E42" s="75">
        <f>E40+E41*0.1</f>
        <v>0</v>
      </c>
      <c r="F42" s="362">
        <f t="shared" ref="F42" si="3">F40+F41*0.1</f>
        <v>0</v>
      </c>
      <c r="G42" s="363"/>
      <c r="H42" s="364"/>
      <c r="I42" s="362">
        <f>SUM(D42:H42)</f>
        <v>0</v>
      </c>
      <c r="J42" s="363"/>
      <c r="K42" s="364"/>
      <c r="M42" s="384"/>
      <c r="N42" s="360"/>
      <c r="O42" s="380"/>
      <c r="P42" s="381"/>
      <c r="Q42" s="373" t="s">
        <v>311</v>
      </c>
      <c r="R42" s="374"/>
      <c r="S42" s="374"/>
      <c r="T42" s="374"/>
      <c r="U42" s="374"/>
      <c r="V42" s="374"/>
      <c r="W42" s="374"/>
      <c r="X42" s="374"/>
      <c r="Y42" s="374"/>
      <c r="Z42" s="374"/>
      <c r="AA42" s="374"/>
      <c r="AB42" s="374"/>
      <c r="AC42" s="374"/>
      <c r="AD42" s="374"/>
      <c r="AE42" s="374"/>
      <c r="AF42" s="374"/>
      <c r="AG42" s="375"/>
      <c r="AH42" s="369">
        <f>ROUNDDOWN(I44,1)</f>
        <v>0</v>
      </c>
      <c r="AI42" s="351"/>
      <c r="AJ42" s="137" t="s">
        <v>199</v>
      </c>
      <c r="AK42" s="369">
        <f>ROUNDUP(IF(X44="",AH42/40,IF(X44="○",AH42/50)),0)</f>
        <v>0</v>
      </c>
      <c r="AL42" s="351"/>
      <c r="AM42" s="353"/>
      <c r="AN42" s="353"/>
    </row>
    <row r="43" spans="1:40" ht="18" customHeight="1">
      <c r="A43" s="62" t="s">
        <v>279</v>
      </c>
      <c r="B43" s="59"/>
      <c r="H43" s="60" t="s">
        <v>275</v>
      </c>
      <c r="M43" s="111"/>
      <c r="N43" s="373" t="s">
        <v>314</v>
      </c>
      <c r="O43" s="374"/>
      <c r="P43" s="374"/>
      <c r="Q43" s="374"/>
      <c r="R43" s="374"/>
      <c r="S43" s="374"/>
      <c r="T43" s="374"/>
      <c r="U43" s="374"/>
      <c r="V43" s="374"/>
      <c r="W43" s="374"/>
      <c r="X43" s="374"/>
      <c r="Y43" s="374"/>
      <c r="Z43" s="374"/>
      <c r="AA43" s="374"/>
      <c r="AB43" s="374"/>
      <c r="AC43" s="374"/>
      <c r="AD43" s="374"/>
      <c r="AE43" s="374"/>
      <c r="AF43" s="374"/>
      <c r="AG43" s="375"/>
      <c r="AH43" s="368"/>
      <c r="AI43" s="368"/>
      <c r="AJ43" s="368"/>
      <c r="AK43" s="368"/>
      <c r="AL43" s="368"/>
      <c r="AM43" s="362" cm="1">
        <f t="array" ref="AM43">ROUNDUP(_xlfn.IFS(AM40&lt;2,1,AND(AM40&lt;=2,AM40&lt;6),AM40-1,AM40&gt;=6,AM40/2*3),1)</f>
        <v>1</v>
      </c>
      <c r="AN43" s="364"/>
    </row>
    <row r="44" spans="1:40" ht="18" customHeight="1">
      <c r="B44" s="62"/>
      <c r="I44" s="353">
        <f>I42/3</f>
        <v>0</v>
      </c>
      <c r="J44" s="353"/>
      <c r="K44" s="353"/>
      <c r="M44" s="114" t="s">
        <v>315</v>
      </c>
      <c r="N44" s="134"/>
      <c r="O44" s="132"/>
      <c r="P44" s="132"/>
      <c r="Q44" s="132"/>
      <c r="R44" s="132"/>
      <c r="S44" s="132"/>
      <c r="T44" s="132"/>
      <c r="U44" s="132"/>
      <c r="V44" s="132"/>
      <c r="W44" s="132"/>
      <c r="X44" s="385"/>
      <c r="Y44" s="386"/>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316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317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367" t="s">
        <v>318</v>
      </c>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341</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c r="A50" s="62"/>
      <c r="B50" s="67"/>
      <c r="C50" s="399" t="s">
        <v>339</v>
      </c>
      <c r="D50" s="400"/>
      <c r="E50" s="406" t="str">
        <f>IF(VLOOKUP($AK$1,選択肢!$A$1:$J$32,E55,FALSE)=0,"-",VLOOKUP($AK$1,選択肢!$A$1:$J$32,E55,FALSE))</f>
        <v>サービス提供責任者</v>
      </c>
      <c r="F50" s="406"/>
      <c r="G50" s="406"/>
      <c r="H50" s="406"/>
      <c r="I50" s="399" t="str">
        <f>IF(VLOOKUP($AK$1,選択肢!$A$1:$J$32,I55,FALSE)=0,"-",VLOOKUP($AK$1,選択肢!$A$1:$J$32,I55,FALSE))</f>
        <v>従業者</v>
      </c>
      <c r="J50" s="400"/>
      <c r="K50" s="400"/>
      <c r="L50" s="400"/>
      <c r="M50" s="400"/>
      <c r="N50" s="407"/>
      <c r="O50" s="401"/>
      <c r="P50" s="401"/>
      <c r="Q50" s="401"/>
      <c r="R50" s="401"/>
      <c r="S50" s="401"/>
      <c r="T50" s="401"/>
      <c r="U50" s="401"/>
      <c r="V50" s="401"/>
      <c r="W50" s="401"/>
      <c r="X50" s="401"/>
      <c r="Y50" s="401"/>
      <c r="Z50" s="401"/>
      <c r="AA50" s="401"/>
      <c r="AB50" s="401"/>
      <c r="AC50" s="401"/>
      <c r="AD50" s="401"/>
      <c r="AE50" s="401"/>
      <c r="AF50" s="401"/>
      <c r="AG50" s="401"/>
      <c r="AH50" s="401"/>
      <c r="AI50" s="401"/>
      <c r="AJ50" s="401"/>
      <c r="AK50" s="401"/>
      <c r="AL50" s="401"/>
      <c r="AM50" s="401"/>
      <c r="AN50" s="62"/>
    </row>
    <row r="51" spans="1:40" ht="18" customHeight="1">
      <c r="A51" s="62"/>
      <c r="B51" s="67"/>
      <c r="C51" s="102" t="s">
        <v>56</v>
      </c>
      <c r="D51" s="102" t="s">
        <v>57</v>
      </c>
      <c r="E51" s="101" t="s">
        <v>56</v>
      </c>
      <c r="F51" s="405" t="s">
        <v>57</v>
      </c>
      <c r="G51" s="405"/>
      <c r="H51" s="405"/>
      <c r="I51" s="402" t="s">
        <v>56</v>
      </c>
      <c r="J51" s="403"/>
      <c r="K51" s="404"/>
      <c r="L51" s="402" t="s">
        <v>57</v>
      </c>
      <c r="M51" s="403"/>
      <c r="N51" s="404"/>
      <c r="O51" s="398"/>
      <c r="P51" s="398"/>
      <c r="Q51" s="398"/>
      <c r="R51" s="398"/>
      <c r="S51" s="398"/>
      <c r="T51" s="398"/>
      <c r="U51" s="398"/>
      <c r="V51" s="398"/>
      <c r="W51" s="398"/>
      <c r="X51" s="398"/>
      <c r="Y51" s="398"/>
      <c r="Z51" s="398"/>
      <c r="AA51" s="398"/>
      <c r="AB51" s="398"/>
      <c r="AC51" s="398"/>
      <c r="AD51" s="398"/>
      <c r="AE51" s="398"/>
      <c r="AF51" s="398"/>
      <c r="AG51" s="398"/>
      <c r="AH51" s="398"/>
      <c r="AI51" s="398"/>
      <c r="AJ51" s="398"/>
      <c r="AK51" s="398"/>
      <c r="AL51" s="129"/>
      <c r="AM51" s="129"/>
      <c r="AN51" s="62"/>
    </row>
    <row r="52" spans="1:40" ht="18" customHeight="1">
      <c r="A52" s="62"/>
      <c r="B52" s="75" t="s">
        <v>108</v>
      </c>
      <c r="C52" s="101">
        <f>COUNTIFS($B$11:$B$30,C$50,$C$11:$C$30,"A",$E$11:$E$30,"*")</f>
        <v>0</v>
      </c>
      <c r="D52" s="101">
        <f>COUNTIFS($B$11:$B$30,C$50,$C$11:$C$30,"B",$E$11:$E$30,"*")</f>
        <v>0</v>
      </c>
      <c r="E52" s="101">
        <f>COUNTIFS($B$11:$B$30,E$50,$C$11:$C$30,"A",$E$11:$E$30,"*")</f>
        <v>0</v>
      </c>
      <c r="F52" s="402">
        <f>COUNTIFS($B$11:$B$30,E$50,$C$11:$C$30,"B",$E$11:$E$30,"*")</f>
        <v>0</v>
      </c>
      <c r="G52" s="403"/>
      <c r="H52" s="404"/>
      <c r="I52" s="402">
        <f>COUNTIFS($B$11:$B$30,I$50,$C$11:$C$30,"A",$E$11:$E$30,"*")</f>
        <v>0</v>
      </c>
      <c r="J52" s="403"/>
      <c r="K52" s="404"/>
      <c r="L52" s="402">
        <f>COUNTIFS($B$11:$B$30,I$50,$C$11:$C$30,"B",$E$11:$E$30,"*")</f>
        <v>0</v>
      </c>
      <c r="M52" s="403"/>
      <c r="N52" s="404"/>
      <c r="O52" s="398"/>
      <c r="P52" s="398"/>
      <c r="Q52" s="398"/>
      <c r="R52" s="398"/>
      <c r="S52" s="398"/>
      <c r="T52" s="398"/>
      <c r="U52" s="398"/>
      <c r="V52" s="398"/>
      <c r="W52" s="398"/>
      <c r="X52" s="398"/>
      <c r="Y52" s="398"/>
      <c r="Z52" s="398"/>
      <c r="AA52" s="398"/>
      <c r="AB52" s="398"/>
      <c r="AC52" s="398"/>
      <c r="AD52" s="398"/>
      <c r="AE52" s="398"/>
      <c r="AF52" s="398"/>
      <c r="AG52" s="398"/>
      <c r="AH52" s="398"/>
      <c r="AI52" s="398"/>
      <c r="AJ52" s="398"/>
      <c r="AK52" s="398"/>
      <c r="AL52" s="129"/>
      <c r="AM52" s="129"/>
      <c r="AN52" s="62"/>
    </row>
    <row r="53" spans="1:40" ht="18" customHeight="1">
      <c r="A53" s="62"/>
      <c r="B53" s="82" t="s">
        <v>109</v>
      </c>
      <c r="C53" s="113"/>
      <c r="D53" s="113"/>
      <c r="E53" s="101">
        <f>COUNTIFS($B$11:$B$30,E$50,$C$11:$C$30,"C",$E$11:$E$30,"*")</f>
        <v>0</v>
      </c>
      <c r="F53" s="402">
        <f>COUNTIFS($B$11:$B$30,E$50,$C$11:$C$30,"D",$E$11:$E$30,"*")</f>
        <v>0</v>
      </c>
      <c r="G53" s="403"/>
      <c r="H53" s="404"/>
      <c r="I53" s="402">
        <f>COUNTIFS($B$11:$B$30,I$50,$C$11:$C$30,"C",$E$11:$E$30,"*")</f>
        <v>0</v>
      </c>
      <c r="J53" s="403"/>
      <c r="K53" s="404"/>
      <c r="L53" s="402">
        <f>COUNTIFS($B$11:$B$30,I$50,$C$11:$C$30,"D",$E$11:$E$30,"*")</f>
        <v>0</v>
      </c>
      <c r="M53" s="403"/>
      <c r="N53" s="404"/>
      <c r="O53" s="398"/>
      <c r="P53" s="398"/>
      <c r="Q53" s="398"/>
      <c r="R53" s="398"/>
      <c r="S53" s="398"/>
      <c r="T53" s="398"/>
      <c r="U53" s="398"/>
      <c r="V53" s="398"/>
      <c r="W53" s="398"/>
      <c r="X53" s="398"/>
      <c r="Y53" s="398"/>
      <c r="Z53" s="398"/>
      <c r="AA53" s="398"/>
      <c r="AB53" s="398"/>
      <c r="AC53" s="398"/>
      <c r="AD53" s="398"/>
      <c r="AE53" s="398"/>
      <c r="AF53" s="398"/>
      <c r="AG53" s="398"/>
      <c r="AH53" s="398"/>
      <c r="AI53" s="398"/>
      <c r="AJ53" s="398"/>
      <c r="AK53" s="398"/>
      <c r="AL53" s="129"/>
      <c r="AM53" s="129"/>
      <c r="AN53" s="62"/>
    </row>
    <row r="54" spans="1:40" ht="18" customHeight="1">
      <c r="A54" s="62"/>
      <c r="B54" s="82" t="s">
        <v>196</v>
      </c>
      <c r="C54" s="408"/>
      <c r="D54" s="409"/>
      <c r="E54" s="402">
        <f>IF($AK$3="４週",SUMIFS($AK$11:$AK$30,$B$11:$B$30,E50)/4/$AH$5,IF($AK$3="歴月",SUMIFS($AK$11:$AK$30,$B$11:$B$30,E50)/$AL$5,"記載する期間を選択してください"))</f>
        <v>0</v>
      </c>
      <c r="F54" s="403"/>
      <c r="G54" s="403"/>
      <c r="H54" s="404"/>
      <c r="I54" s="402">
        <f>IF($AK$3="４週",SUMIFS($AK$11:$AK$30,$B$11:$B$30,I50)/4/$AH$5,IF($AK$3="歴月",SUMIFS($AK$11:$AK$30,$B$11:$B$30,I50)/$AL$5,"記載する期間を選択してください"))</f>
        <v>0</v>
      </c>
      <c r="J54" s="403"/>
      <c r="K54" s="403"/>
      <c r="L54" s="403"/>
      <c r="M54" s="403"/>
      <c r="N54" s="404"/>
      <c r="O54" s="398"/>
      <c r="P54" s="398"/>
      <c r="Q54" s="398"/>
      <c r="R54" s="398"/>
      <c r="S54" s="398"/>
      <c r="T54" s="398"/>
      <c r="U54" s="398"/>
      <c r="V54" s="398"/>
      <c r="W54" s="398"/>
      <c r="X54" s="398"/>
      <c r="Y54" s="398"/>
      <c r="Z54" s="398"/>
      <c r="AA54" s="398"/>
      <c r="AB54" s="398"/>
      <c r="AC54" s="398"/>
      <c r="AD54" s="398"/>
      <c r="AE54" s="398"/>
      <c r="AF54" s="398"/>
      <c r="AG54" s="398"/>
      <c r="AH54" s="398"/>
      <c r="AI54" s="398"/>
      <c r="AJ54" s="398"/>
      <c r="AK54" s="398"/>
      <c r="AL54" s="398"/>
      <c r="AM54" s="398"/>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166</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167</v>
      </c>
      <c r="B57" s="86"/>
      <c r="C57" s="86"/>
      <c r="D57" s="86"/>
      <c r="E57" s="86"/>
      <c r="F57" s="86"/>
      <c r="G57" s="86"/>
      <c r="H57" s="68"/>
      <c r="I57" s="68"/>
      <c r="J57" s="68"/>
      <c r="K57" s="68"/>
      <c r="L57" s="68"/>
      <c r="M57" s="68"/>
    </row>
    <row r="58" spans="1:40" s="60" customFormat="1" ht="15" customHeight="1">
      <c r="A58" s="60" t="s">
        <v>211</v>
      </c>
      <c r="B58" s="86"/>
      <c r="C58" s="86"/>
      <c r="D58" s="86"/>
      <c r="E58" s="86"/>
      <c r="F58" s="86"/>
      <c r="G58" s="86"/>
      <c r="H58" s="68"/>
      <c r="I58" s="68"/>
      <c r="J58" s="68"/>
      <c r="K58" s="68"/>
      <c r="L58" s="68"/>
      <c r="M58" s="68"/>
    </row>
    <row r="59" spans="1:40" s="60" customFormat="1" ht="15" customHeight="1">
      <c r="A59" s="60" t="s">
        <v>168</v>
      </c>
      <c r="B59" s="86"/>
      <c r="C59" s="86"/>
      <c r="D59" s="86"/>
      <c r="E59" s="86"/>
      <c r="F59" s="86"/>
      <c r="G59" s="86"/>
      <c r="H59" s="68"/>
      <c r="I59" s="68"/>
      <c r="J59" s="68"/>
      <c r="K59" s="68"/>
      <c r="L59" s="68"/>
      <c r="M59" s="68"/>
    </row>
    <row r="60" spans="1:40" s="60" customFormat="1" ht="15" customHeight="1">
      <c r="A60" s="60" t="s">
        <v>169</v>
      </c>
      <c r="B60" s="86"/>
      <c r="C60" s="86"/>
      <c r="D60" s="86"/>
      <c r="E60" s="86"/>
      <c r="F60" s="86"/>
      <c r="G60" s="86"/>
      <c r="H60" s="68"/>
      <c r="I60" s="68"/>
      <c r="J60" s="68"/>
      <c r="K60" s="68"/>
      <c r="L60" s="68"/>
      <c r="M60" s="68"/>
    </row>
    <row r="61" spans="1:40" ht="15" customHeight="1">
      <c r="A61" s="60" t="s">
        <v>170</v>
      </c>
      <c r="B61" s="94"/>
      <c r="C61" s="60"/>
      <c r="D61" s="60"/>
      <c r="E61" s="60"/>
      <c r="F61" s="60"/>
      <c r="G61" s="60"/>
    </row>
    <row r="62" spans="1:40" ht="15" customHeight="1">
      <c r="A62" s="60" t="s">
        <v>171</v>
      </c>
      <c r="B62" s="94"/>
      <c r="C62" s="60"/>
      <c r="D62" s="60"/>
      <c r="E62" s="60"/>
      <c r="F62" s="60"/>
      <c r="G62" s="60"/>
    </row>
    <row r="63" spans="1:40" ht="15" customHeight="1">
      <c r="A63" s="60"/>
      <c r="B63" s="75" t="s">
        <v>172</v>
      </c>
      <c r="C63" s="353" t="s">
        <v>173</v>
      </c>
      <c r="D63" s="353"/>
      <c r="E63" s="353"/>
      <c r="F63" s="60"/>
      <c r="G63" s="60"/>
    </row>
    <row r="64" spans="1:40" ht="15" customHeight="1">
      <c r="A64" s="60"/>
      <c r="B64" s="97" t="s">
        <v>186</v>
      </c>
      <c r="C64" s="366" t="s">
        <v>174</v>
      </c>
      <c r="D64" s="366"/>
      <c r="E64" s="366"/>
      <c r="F64" s="60"/>
      <c r="G64" s="60"/>
    </row>
    <row r="65" spans="1:7" ht="15" customHeight="1">
      <c r="A65" s="60"/>
      <c r="B65" s="97" t="s">
        <v>187</v>
      </c>
      <c r="C65" s="366" t="s">
        <v>175</v>
      </c>
      <c r="D65" s="366"/>
      <c r="E65" s="366"/>
      <c r="F65" s="60"/>
      <c r="G65" s="60"/>
    </row>
    <row r="66" spans="1:7" ht="15" customHeight="1">
      <c r="A66" s="60"/>
      <c r="B66" s="97" t="s">
        <v>188</v>
      </c>
      <c r="C66" s="366" t="s">
        <v>176</v>
      </c>
      <c r="D66" s="366"/>
      <c r="E66" s="366"/>
      <c r="F66" s="60"/>
      <c r="G66" s="60"/>
    </row>
    <row r="67" spans="1:7" ht="15" customHeight="1">
      <c r="A67" s="60"/>
      <c r="B67" s="97" t="s">
        <v>189</v>
      </c>
      <c r="C67" s="366" t="s">
        <v>177</v>
      </c>
      <c r="D67" s="366"/>
      <c r="E67" s="366"/>
      <c r="F67" s="60"/>
      <c r="G67" s="60"/>
    </row>
    <row r="68" spans="1:7" ht="15" customHeight="1">
      <c r="A68" s="60"/>
      <c r="B68" s="60" t="s">
        <v>178</v>
      </c>
      <c r="C68" s="60"/>
      <c r="D68" s="60"/>
      <c r="E68" s="60"/>
      <c r="F68" s="60"/>
      <c r="G68" s="60"/>
    </row>
    <row r="69" spans="1:7" ht="15" customHeight="1">
      <c r="A69" s="60"/>
      <c r="B69" s="60" t="s">
        <v>190</v>
      </c>
      <c r="C69" s="60"/>
      <c r="D69" s="60"/>
      <c r="E69" s="60"/>
      <c r="F69" s="60"/>
      <c r="G69" s="60"/>
    </row>
    <row r="70" spans="1:7" ht="15" customHeight="1">
      <c r="A70" s="60"/>
      <c r="B70" s="60" t="s">
        <v>179</v>
      </c>
      <c r="C70" s="60"/>
      <c r="D70" s="60"/>
      <c r="E70" s="60"/>
      <c r="F70" s="60"/>
      <c r="G70" s="60"/>
    </row>
    <row r="71" spans="1:7" ht="15" customHeight="1">
      <c r="A71" s="60" t="s">
        <v>180</v>
      </c>
      <c r="B71" s="94"/>
      <c r="C71" s="60"/>
      <c r="D71" s="60"/>
      <c r="E71" s="60"/>
      <c r="F71" s="60"/>
      <c r="G71" s="60"/>
    </row>
    <row r="72" spans="1:7" ht="15" customHeight="1">
      <c r="A72" s="60" t="s">
        <v>181</v>
      </c>
      <c r="B72" s="94"/>
      <c r="C72" s="60"/>
      <c r="D72" s="60"/>
      <c r="E72" s="60"/>
      <c r="F72" s="60"/>
      <c r="G72" s="60"/>
    </row>
    <row r="73" spans="1:7" ht="15" customHeight="1">
      <c r="A73" s="60" t="s">
        <v>191</v>
      </c>
      <c r="B73" s="94"/>
      <c r="C73" s="60"/>
      <c r="D73" s="60"/>
      <c r="E73" s="60"/>
      <c r="F73" s="60"/>
      <c r="G73" s="60"/>
    </row>
    <row r="74" spans="1:7" ht="15" customHeight="1">
      <c r="A74" s="60" t="s">
        <v>182</v>
      </c>
      <c r="B74" s="94"/>
      <c r="C74" s="60"/>
      <c r="D74" s="60"/>
      <c r="E74" s="60"/>
      <c r="F74" s="60"/>
      <c r="G74" s="60"/>
    </row>
    <row r="75" spans="1:7" ht="15" customHeight="1">
      <c r="A75" s="60" t="s">
        <v>330</v>
      </c>
      <c r="B75" s="94"/>
      <c r="C75" s="60"/>
      <c r="D75" s="60"/>
      <c r="E75" s="60"/>
      <c r="F75" s="60"/>
      <c r="G75" s="60"/>
    </row>
    <row r="76" spans="1:7" ht="15" customHeight="1">
      <c r="A76" s="60" t="s">
        <v>331</v>
      </c>
      <c r="B76" s="94"/>
      <c r="C76" s="60"/>
      <c r="D76" s="60"/>
      <c r="E76" s="60"/>
      <c r="F76" s="60"/>
      <c r="G76" s="60"/>
    </row>
    <row r="77" spans="1:7" ht="15" customHeight="1">
      <c r="A77" s="60"/>
      <c r="B77" s="60" t="s">
        <v>332</v>
      </c>
      <c r="C77" s="60"/>
      <c r="D77" s="60"/>
      <c r="E77" s="60"/>
      <c r="F77" s="60"/>
      <c r="G77" s="60"/>
    </row>
    <row r="78" spans="1:7" ht="15" customHeight="1">
      <c r="A78" s="60"/>
      <c r="B78" s="60" t="s">
        <v>333</v>
      </c>
      <c r="C78" s="60"/>
      <c r="D78" s="60"/>
      <c r="E78" s="60"/>
      <c r="F78" s="60"/>
      <c r="G78" s="60"/>
    </row>
    <row r="79" spans="1:7" ht="15" customHeight="1">
      <c r="A79" s="60" t="s">
        <v>334</v>
      </c>
      <c r="B79" s="94"/>
      <c r="C79" s="60"/>
      <c r="D79" s="60"/>
      <c r="E79" s="60"/>
      <c r="F79" s="60"/>
      <c r="G79" s="60"/>
    </row>
    <row r="80" spans="1:7" ht="15" customHeight="1">
      <c r="A80" s="60" t="s">
        <v>183</v>
      </c>
      <c r="B80" s="94"/>
      <c r="C80" s="60"/>
      <c r="D80" s="60"/>
      <c r="E80" s="60"/>
      <c r="F80" s="60"/>
      <c r="G80" s="60"/>
    </row>
    <row r="81" spans="1:7" ht="15" customHeight="1">
      <c r="A81" s="60" t="s">
        <v>335</v>
      </c>
      <c r="B81" s="94"/>
      <c r="C81" s="60"/>
      <c r="D81" s="60"/>
      <c r="E81" s="60"/>
      <c r="F81" s="60"/>
      <c r="G81" s="60"/>
    </row>
    <row r="82" spans="1:7" ht="15" customHeight="1">
      <c r="A82" s="60" t="s">
        <v>336</v>
      </c>
      <c r="B82" s="94"/>
      <c r="C82" s="60"/>
      <c r="D82" s="60"/>
      <c r="E82" s="60"/>
      <c r="F82" s="60"/>
      <c r="G82" s="60"/>
    </row>
    <row r="83" spans="1:7" ht="15" customHeight="1">
      <c r="A83" s="60" t="s">
        <v>184</v>
      </c>
      <c r="B83" s="94"/>
      <c r="C83" s="60"/>
      <c r="D83" s="60"/>
      <c r="E83" s="60"/>
      <c r="F83" s="60"/>
      <c r="G83" s="60"/>
    </row>
    <row r="84" spans="1:7" ht="15" customHeight="1">
      <c r="A84" s="60" t="s">
        <v>185</v>
      </c>
      <c r="B84" s="94"/>
      <c r="C84" s="60"/>
      <c r="D84" s="60"/>
      <c r="E84" s="60"/>
      <c r="F84" s="60"/>
      <c r="G84" s="60"/>
    </row>
    <row r="85" spans="1:7" ht="15" customHeight="1">
      <c r="A85" s="60" t="s">
        <v>337</v>
      </c>
      <c r="B85" s="94"/>
      <c r="C85" s="60"/>
      <c r="D85" s="60"/>
      <c r="E85" s="60"/>
      <c r="F85" s="60"/>
      <c r="G85" s="60"/>
    </row>
    <row r="86" spans="1:7" ht="15" customHeight="1">
      <c r="A86" s="60" t="s">
        <v>338</v>
      </c>
      <c r="B86" s="94"/>
      <c r="C86" s="60"/>
      <c r="D86" s="60"/>
      <c r="E86" s="60"/>
      <c r="F86" s="60"/>
      <c r="G86" s="60"/>
    </row>
  </sheetData>
  <mergeCells count="134">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48" t="s">
        <v>111</v>
      </c>
      <c r="AL1" s="348"/>
      <c r="AM1" s="348"/>
      <c r="AN1" s="348"/>
    </row>
    <row r="2" spans="1:40" ht="18" customHeight="1">
      <c r="A2" s="62"/>
      <c r="B2" s="63"/>
      <c r="C2" s="63"/>
      <c r="D2" s="63"/>
      <c r="E2" s="63"/>
      <c r="F2" s="63"/>
      <c r="G2" s="63"/>
      <c r="H2" s="63"/>
      <c r="I2" s="63"/>
      <c r="J2" s="63"/>
      <c r="K2" s="63"/>
      <c r="L2" s="63"/>
      <c r="M2" s="355">
        <v>2024</v>
      </c>
      <c r="N2" s="355"/>
      <c r="O2" s="355"/>
      <c r="P2" s="355"/>
      <c r="Q2" s="354" t="s">
        <v>150</v>
      </c>
      <c r="R2" s="354"/>
      <c r="S2" s="355">
        <v>5</v>
      </c>
      <c r="T2" s="355"/>
      <c r="U2" s="354" t="s">
        <v>151</v>
      </c>
      <c r="V2" s="354"/>
      <c r="W2" s="63"/>
      <c r="X2" s="63"/>
      <c r="Y2" s="63"/>
      <c r="Z2" s="62"/>
      <c r="AA2" s="62"/>
      <c r="AC2" s="81"/>
      <c r="AD2" s="63"/>
      <c r="AE2" s="63"/>
      <c r="AF2" s="63"/>
      <c r="AG2" s="63"/>
      <c r="AH2" s="63"/>
      <c r="AI2" s="81" t="s">
        <v>156</v>
      </c>
      <c r="AJ2" s="81"/>
      <c r="AK2" s="349"/>
      <c r="AL2" s="349"/>
      <c r="AM2" s="349"/>
      <c r="AN2" s="34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50"/>
      <c r="AL3" s="350"/>
      <c r="AM3" s="350"/>
      <c r="AN3" s="35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50"/>
      <c r="AL4" s="350"/>
      <c r="AM4" s="350"/>
      <c r="AN4" s="35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87"/>
      <c r="AI5" s="387"/>
      <c r="AJ5" s="38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61" t="s">
        <v>153</v>
      </c>
      <c r="B7" s="388" t="s">
        <v>162</v>
      </c>
      <c r="C7" s="358" t="s">
        <v>163</v>
      </c>
      <c r="D7" s="353" t="s">
        <v>164</v>
      </c>
      <c r="E7" s="362" t="s">
        <v>165</v>
      </c>
      <c r="F7" s="357" t="s">
        <v>192</v>
      </c>
      <c r="G7" s="357"/>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1" t="s">
        <v>193</v>
      </c>
      <c r="AL7" s="352" t="s">
        <v>194</v>
      </c>
      <c r="AM7" s="347" t="s">
        <v>195</v>
      </c>
      <c r="AN7" s="347"/>
    </row>
    <row r="8" spans="1:40" ht="15" customHeight="1">
      <c r="A8" s="361"/>
      <c r="B8" s="389"/>
      <c r="C8" s="359"/>
      <c r="D8" s="353"/>
      <c r="E8" s="362"/>
      <c r="F8" s="353" t="s">
        <v>104</v>
      </c>
      <c r="G8" s="353"/>
      <c r="H8" s="353"/>
      <c r="I8" s="353"/>
      <c r="J8" s="353"/>
      <c r="K8" s="353"/>
      <c r="L8" s="353"/>
      <c r="M8" s="353" t="s">
        <v>105</v>
      </c>
      <c r="N8" s="353"/>
      <c r="O8" s="353"/>
      <c r="P8" s="353"/>
      <c r="Q8" s="353"/>
      <c r="R8" s="353"/>
      <c r="S8" s="353"/>
      <c r="T8" s="353" t="s">
        <v>106</v>
      </c>
      <c r="U8" s="353"/>
      <c r="V8" s="353"/>
      <c r="W8" s="353"/>
      <c r="X8" s="353"/>
      <c r="Y8" s="353"/>
      <c r="Z8" s="353"/>
      <c r="AA8" s="353" t="s">
        <v>107</v>
      </c>
      <c r="AB8" s="353"/>
      <c r="AC8" s="353"/>
      <c r="AD8" s="353"/>
      <c r="AE8" s="353"/>
      <c r="AF8" s="353"/>
      <c r="AG8" s="353"/>
      <c r="AH8" s="353" t="s">
        <v>110</v>
      </c>
      <c r="AI8" s="353"/>
      <c r="AJ8" s="353"/>
      <c r="AK8" s="351"/>
      <c r="AL8" s="352"/>
      <c r="AM8" s="347"/>
      <c r="AN8" s="347"/>
    </row>
    <row r="9" spans="1:40" ht="15" customHeight="1">
      <c r="A9" s="361"/>
      <c r="B9" s="390" t="s">
        <v>329</v>
      </c>
      <c r="C9" s="359"/>
      <c r="D9" s="353"/>
      <c r="E9" s="36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51"/>
      <c r="AL9" s="352"/>
      <c r="AM9" s="347"/>
      <c r="AN9" s="347"/>
    </row>
    <row r="10" spans="1:40" ht="15" customHeight="1">
      <c r="A10" s="361"/>
      <c r="B10" s="391"/>
      <c r="C10" s="360"/>
      <c r="D10" s="353"/>
      <c r="E10" s="36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51"/>
      <c r="AL10" s="352"/>
      <c r="AM10" s="347"/>
      <c r="AN10" s="34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65"/>
      <c r="AN11" s="365"/>
    </row>
    <row r="12" spans="1:40" ht="18" customHeight="1">
      <c r="A12" s="74">
        <v>2</v>
      </c>
      <c r="B12" s="103" t="s">
        <v>340</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65"/>
      <c r="AN12" s="365"/>
    </row>
    <row r="13" spans="1:40" ht="18" customHeight="1">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65"/>
      <c r="AN13" s="365"/>
    </row>
    <row r="14" spans="1:40" ht="18" customHeight="1">
      <c r="A14" s="74">
        <v>4</v>
      </c>
      <c r="B14" s="103" t="s">
        <v>140</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65"/>
      <c r="AN14" s="36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65"/>
      <c r="AN15" s="36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65"/>
      <c r="AN16" s="36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65"/>
      <c r="AN17" s="36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65"/>
      <c r="AN18" s="36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65"/>
      <c r="AN19" s="36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65"/>
      <c r="AN20" s="36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65"/>
      <c r="AN21" s="36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65"/>
      <c r="AN22" s="36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65"/>
      <c r="AN23" s="36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65"/>
      <c r="AN24" s="36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65"/>
      <c r="AN25" s="36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65"/>
      <c r="AN26" s="36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65"/>
      <c r="AN27" s="36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65"/>
      <c r="AN28" s="36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65"/>
      <c r="AN29" s="36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65"/>
      <c r="AN30" s="365"/>
    </row>
    <row r="31" spans="1:40" ht="18" customHeight="1">
      <c r="A31" s="362" t="s">
        <v>94</v>
      </c>
      <c r="B31" s="363"/>
      <c r="C31" s="363"/>
      <c r="D31" s="363"/>
      <c r="E31" s="36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61"/>
      <c r="AN31" s="361"/>
    </row>
    <row r="32" spans="1:40" ht="18" customHeight="1">
      <c r="A32" s="363" t="s">
        <v>96</v>
      </c>
      <c r="B32" s="363"/>
      <c r="C32" s="363"/>
      <c r="D32" s="363"/>
      <c r="E32" s="36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61"/>
      <c r="AN32" s="361"/>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99" t="str">
        <f>IF(VLOOKUP($AK$1,選択肢!$A$1:$J$32,C42,FALSE)=0,"-",VLOOKUP($AK$1,選択肢!$A$1:$J$32,C42,FALSE))</f>
        <v>管理者</v>
      </c>
      <c r="D37" s="400"/>
      <c r="E37" s="406" t="str">
        <f>IF(VLOOKUP($AK$1,選択肢!$A$1:$J$32,E42,FALSE)=0,"-",VLOOKUP($AK$1,選択肢!$A$1:$J$32,E42,FALSE))</f>
        <v>児童発達支援管理責任者</v>
      </c>
      <c r="F37" s="406"/>
      <c r="G37" s="406"/>
      <c r="H37" s="406"/>
      <c r="I37" s="399" t="str">
        <f>IF(VLOOKUP($AK$1,選択肢!$A$1:$J$32,I42,FALSE)=0,"-",VLOOKUP($AK$1,選択肢!$A$1:$J$32,I42,FALSE))</f>
        <v>訪問支援員</v>
      </c>
      <c r="J37" s="400"/>
      <c r="K37" s="400"/>
      <c r="L37" s="400"/>
      <c r="M37" s="400"/>
      <c r="N37" s="407"/>
      <c r="O37" s="399" t="str">
        <f>IF(VLOOKUP($AK$1,選択肢!$A$1:$J$32,O42,FALSE)=0,"-",VLOOKUP($AK$1,選択肢!$A$1:$J$32,O42,FALSE))</f>
        <v>-</v>
      </c>
      <c r="P37" s="400"/>
      <c r="Q37" s="400"/>
      <c r="R37" s="400"/>
      <c r="S37" s="400"/>
      <c r="T37" s="407"/>
      <c r="U37" s="399" t="str">
        <f>IF(VLOOKUP($AK$1,選択肢!$A$1:$J$32,U42,FALSE)=0,"-",VLOOKUP($AK$1,選択肢!$A$1:$J$32,U42,FALSE))</f>
        <v>-</v>
      </c>
      <c r="V37" s="400"/>
      <c r="W37" s="400"/>
      <c r="X37" s="400"/>
      <c r="Y37" s="400"/>
      <c r="Z37" s="407"/>
      <c r="AA37" s="399" t="str">
        <f>IF(VLOOKUP($AK$1,選択肢!$A$1:$J$32,AA42,FALSE)=0,"-",VLOOKUP($AK$1,選択肢!$A$1:$J$32,AA42,FALSE))</f>
        <v>-</v>
      </c>
      <c r="AB37" s="400"/>
      <c r="AC37" s="400"/>
      <c r="AD37" s="400"/>
      <c r="AE37" s="400"/>
      <c r="AF37" s="407"/>
      <c r="AG37" s="406" t="str">
        <f>IF(VLOOKUP($AK$1,選択肢!$A$1:$J$32,AG42,FALSE)=0,"-",VLOOKUP($AK$1,選択肢!$A$1:$J$32,AG42,FALSE))</f>
        <v>-</v>
      </c>
      <c r="AH37" s="406"/>
      <c r="AI37" s="406"/>
      <c r="AJ37" s="406"/>
      <c r="AK37" s="406"/>
      <c r="AL37" s="406" t="str">
        <f>IF(VLOOKUP($AK$1,選択肢!$A$1:$J$32,AL42,FALSE)=0,"-",VLOOKUP($AK$1,選択肢!$A$1:$J$32,AL42,FALSE))</f>
        <v>-</v>
      </c>
      <c r="AM37" s="406"/>
      <c r="AN37" s="62"/>
    </row>
    <row r="38" spans="1:40" ht="18" customHeight="1">
      <c r="A38" s="62"/>
      <c r="B38" s="67"/>
      <c r="C38" s="102" t="s">
        <v>56</v>
      </c>
      <c r="D38" s="102" t="s">
        <v>57</v>
      </c>
      <c r="E38" s="101" t="s">
        <v>56</v>
      </c>
      <c r="F38" s="405" t="s">
        <v>57</v>
      </c>
      <c r="G38" s="405"/>
      <c r="H38" s="405"/>
      <c r="I38" s="402" t="s">
        <v>56</v>
      </c>
      <c r="J38" s="403"/>
      <c r="K38" s="404"/>
      <c r="L38" s="402" t="s">
        <v>57</v>
      </c>
      <c r="M38" s="403"/>
      <c r="N38" s="404"/>
      <c r="O38" s="402" t="s">
        <v>56</v>
      </c>
      <c r="P38" s="403"/>
      <c r="Q38" s="404"/>
      <c r="R38" s="402" t="s">
        <v>57</v>
      </c>
      <c r="S38" s="403"/>
      <c r="T38" s="404"/>
      <c r="U38" s="402" t="s">
        <v>56</v>
      </c>
      <c r="V38" s="403"/>
      <c r="W38" s="404"/>
      <c r="X38" s="402" t="s">
        <v>57</v>
      </c>
      <c r="Y38" s="403"/>
      <c r="Z38" s="404"/>
      <c r="AA38" s="402" t="s">
        <v>56</v>
      </c>
      <c r="AB38" s="403"/>
      <c r="AC38" s="404"/>
      <c r="AD38" s="402" t="s">
        <v>57</v>
      </c>
      <c r="AE38" s="403"/>
      <c r="AF38" s="404"/>
      <c r="AG38" s="402" t="s">
        <v>56</v>
      </c>
      <c r="AH38" s="403"/>
      <c r="AI38" s="404"/>
      <c r="AJ38" s="402" t="s">
        <v>57</v>
      </c>
      <c r="AK38" s="404"/>
      <c r="AL38" s="101" t="s">
        <v>19</v>
      </c>
      <c r="AM38" s="101" t="s">
        <v>18</v>
      </c>
      <c r="AN38" s="62"/>
    </row>
    <row r="39" spans="1:40" ht="18" customHeight="1">
      <c r="A39" s="62"/>
      <c r="B39" s="75" t="s">
        <v>108</v>
      </c>
      <c r="C39" s="101">
        <f>COUNTIFS($B$11:$B$30,C$37,$C$11:$C$30,"A",$E$11:$E$30,"*")</f>
        <v>1</v>
      </c>
      <c r="D39" s="101">
        <f>COUNTIFS($B$11:$B$30,C$37,$C$11:$C$30,"B",$E$11:$E$30,"*")</f>
        <v>0</v>
      </c>
      <c r="E39" s="101">
        <f>COUNTIFS($B$11:$B$30,E$37,$C$11:$C$30,"A",$E$11:$E$30,"*")</f>
        <v>0</v>
      </c>
      <c r="F39" s="402">
        <f>COUNTIFS($B$11:$B$30,E$37,$C$11:$C$30,"B",$E$11:$E$30,"*")</f>
        <v>1</v>
      </c>
      <c r="G39" s="403"/>
      <c r="H39" s="404"/>
      <c r="I39" s="402">
        <f>COUNTIFS($B$11:$B$30,I$37,$C$11:$C$30,"A",$E$11:$E$30,"*")</f>
        <v>0</v>
      </c>
      <c r="J39" s="403"/>
      <c r="K39" s="404"/>
      <c r="L39" s="402">
        <f>COUNTIFS($B$11:$B$30,I$37,$C$11:$C$30,"B",$E$11:$E$30,"*")</f>
        <v>0</v>
      </c>
      <c r="M39" s="403"/>
      <c r="N39" s="404"/>
      <c r="O39" s="402">
        <f>COUNTIFS($B$11:$B$30,O$37,$C$11:$C$30,"A",$E$11:$E$30,"*")</f>
        <v>0</v>
      </c>
      <c r="P39" s="403"/>
      <c r="Q39" s="404"/>
      <c r="R39" s="402">
        <f>COUNTIFS($B$11:$B$30,O$37,$C$11:$C$30,"B",$E$11:$E$30,"*")</f>
        <v>0</v>
      </c>
      <c r="S39" s="403"/>
      <c r="T39" s="404"/>
      <c r="U39" s="402">
        <f>COUNTIFS($B$11:$B$30,U$37,$C$11:$C$30,"A",$E$11:$E$30,"*")</f>
        <v>0</v>
      </c>
      <c r="V39" s="403"/>
      <c r="W39" s="404"/>
      <c r="X39" s="402">
        <f>COUNTIFS($B$11:$B$30,U$37,$C$11:$C$30,"B",$E$11:$E$30,"*")</f>
        <v>0</v>
      </c>
      <c r="Y39" s="403"/>
      <c r="Z39" s="404"/>
      <c r="AA39" s="402">
        <f>COUNTIFS($B$11:$B$30,AA$37,$C$11:$C$30,"A",$E$11:$E$30,"*")</f>
        <v>0</v>
      </c>
      <c r="AB39" s="403"/>
      <c r="AC39" s="404"/>
      <c r="AD39" s="402">
        <f>COUNTIFS($B$11:$B$30,AA$37,$C$11:$C$30,"B",$E$11:$E$30,"*")</f>
        <v>0</v>
      </c>
      <c r="AE39" s="403"/>
      <c r="AF39" s="404"/>
      <c r="AG39" s="402">
        <f>COUNTIFS($B$11:$B$30,AG$37,$C$11:$C$30,"A",$E$11:$E$30,"*")</f>
        <v>0</v>
      </c>
      <c r="AH39" s="403"/>
      <c r="AI39" s="404"/>
      <c r="AJ39" s="402">
        <f>COUNTIFS($B$11:$B$30,AG$37,$C$11:$C$30,"B",$E$11:$E$30,"*")</f>
        <v>0</v>
      </c>
      <c r="AK39" s="404"/>
      <c r="AL39" s="101">
        <f>COUNTIFS($B$11:$B$30,AL$37,$C$11:$C$30,"A",$E$11:$E$30,"*")</f>
        <v>0</v>
      </c>
      <c r="AM39" s="101">
        <f>COUNTIFS($B$11:$B$30,AL$37,$C$11:$C$30,"B",$E$11:$E$30,"*")</f>
        <v>0</v>
      </c>
      <c r="AN39" s="62"/>
    </row>
    <row r="40" spans="1:40" ht="18" customHeight="1">
      <c r="A40" s="62"/>
      <c r="B40" s="82" t="s">
        <v>109</v>
      </c>
      <c r="C40" s="101">
        <f>COUNTIFS($B$11:$B$30,C$37,$C$11:$C$30,"C",$E$11:$E$30,"*")</f>
        <v>0</v>
      </c>
      <c r="D40" s="101">
        <f>COUNTIFS($B$11:$B$30,C$37,$C$11:$C$30,"D",$E$11:$E$30,"*")</f>
        <v>0</v>
      </c>
      <c r="E40" s="101">
        <f>COUNTIFS($B$11:$B$30,E$37,$C$11:$C$30,"C",$E$11:$E$30,"*")</f>
        <v>1</v>
      </c>
      <c r="F40" s="402">
        <f>COUNTIFS($B$11:$B$30,E$37,$C$11:$C$30,"D",$E$11:$E$30,"*")</f>
        <v>0</v>
      </c>
      <c r="G40" s="403"/>
      <c r="H40" s="404"/>
      <c r="I40" s="402">
        <f>COUNTIFS($B$11:$B$30,I$37,$C$11:$C$30,"C",$E$11:$E$30,"*")</f>
        <v>0</v>
      </c>
      <c r="J40" s="403"/>
      <c r="K40" s="404"/>
      <c r="L40" s="402">
        <f>COUNTIFS($B$11:$B$30,I$37,$C$11:$C$30,"D",$E$11:$E$30,"*")</f>
        <v>1</v>
      </c>
      <c r="M40" s="403"/>
      <c r="N40" s="404"/>
      <c r="O40" s="402">
        <f>COUNTIFS($B$11:$B$30,O$37,$C$11:$C$30,"C",$E$11:$E$30,"*")</f>
        <v>0</v>
      </c>
      <c r="P40" s="403"/>
      <c r="Q40" s="404"/>
      <c r="R40" s="402">
        <f>COUNTIFS($B$11:$B$30,O$37,$C$11:$C$30,"D",$E$11:$E$30,"*")</f>
        <v>0</v>
      </c>
      <c r="S40" s="403"/>
      <c r="T40" s="404"/>
      <c r="U40" s="402">
        <f>COUNTIFS($B$11:$B$30,U$37,$C$11:$C$30,"C",$E$11:$E$30,"*")</f>
        <v>0</v>
      </c>
      <c r="V40" s="403"/>
      <c r="W40" s="404"/>
      <c r="X40" s="402">
        <f>COUNTIFS($B$11:$B$30,U$37,$C$11:$C$30,"D",$E$11:$E$30,"*")</f>
        <v>0</v>
      </c>
      <c r="Y40" s="403"/>
      <c r="Z40" s="404"/>
      <c r="AA40" s="402">
        <f>COUNTIFS($B$11:$B$30,AA$37,$C$11:$C$30,"C",$E$11:$E$30,"*")</f>
        <v>0</v>
      </c>
      <c r="AB40" s="403"/>
      <c r="AC40" s="404"/>
      <c r="AD40" s="402">
        <f>COUNTIFS($B$11:$B$30,AA$37,$C$11:$C$30,"D",$E$11:$E$30,"*")</f>
        <v>0</v>
      </c>
      <c r="AE40" s="403"/>
      <c r="AF40" s="404"/>
      <c r="AG40" s="402">
        <f>COUNTIFS($B$11:$B$30,AG$37,$C$11:$C$30,"C",$E$11:$E$30,"*")</f>
        <v>0</v>
      </c>
      <c r="AH40" s="403"/>
      <c r="AI40" s="404"/>
      <c r="AJ40" s="402">
        <f>COUNTIFS($B$11:$B$30,AG$37,$C$11:$C$30,"D",$E$11:$E$30,"*")</f>
        <v>0</v>
      </c>
      <c r="AK40" s="404"/>
      <c r="AL40" s="101">
        <f>COUNTIFS($B$11:$B$30,AL$37,$C$11:$C$30,"C",$E$11:$E$30,"*")</f>
        <v>0</v>
      </c>
      <c r="AM40" s="101">
        <f>COUNTIFS($B$11:$B$30,AL$37,$C$11:$C$30,"D",$E$11:$E$30,"*")</f>
        <v>0</v>
      </c>
      <c r="AN40" s="62"/>
    </row>
    <row r="41" spans="1:40" ht="24.95" customHeight="1">
      <c r="A41" s="62"/>
      <c r="B41" s="82" t="s">
        <v>196</v>
      </c>
      <c r="C41" s="399" t="str">
        <f>IF($AK$3="４週",SUMIFS($AK$11:$AK$30,$B$11:$B$30,C37)/4/$AH$5,IF($AK$3="歴月",SUMIFS($AK$11:$AK$30,$B$11:$B$30,C37)/$AL$5,"記載する期間を選択してください"))</f>
        <v>記載する期間を選択してください</v>
      </c>
      <c r="D41" s="407"/>
      <c r="E41" s="399" t="str">
        <f>IF($AK$3="４週",SUMIFS($AK$11:$AK$30,$B$11:$B$30,E37)/4/$AH$5,IF($AK$3="歴月",SUMIFS($AK$11:$AK$30,$B$11:$B$30,E37)/$AL$5,"記載する期間を選択してください"))</f>
        <v>記載する期間を選択してください</v>
      </c>
      <c r="F41" s="400"/>
      <c r="G41" s="400"/>
      <c r="H41" s="407"/>
      <c r="I41" s="399" t="str">
        <f>IF($AK$3="４週",SUMIFS($AK$11:$AK$30,$B$11:$B$30,I37)/4/$AH$5,IF($AK$3="歴月",SUMIFS($AK$11:$AK$30,$B$11:$B$30,I37)/$AL$5,"記載する期間を選択してください"))</f>
        <v>記載する期間を選択してください</v>
      </c>
      <c r="J41" s="400"/>
      <c r="K41" s="400"/>
      <c r="L41" s="400"/>
      <c r="M41" s="400"/>
      <c r="N41" s="407"/>
      <c r="O41" s="399" t="str">
        <f>IF($AK$3="４週",SUMIFS($AK$11:$AK$30,$B$11:$B$30,O37)/4/$AH$5,IF($AK$3="歴月",SUMIFS($AK$11:$AK$30,$B$11:$B$30,O37)/$AL$5,"記載する期間を選択してください"))</f>
        <v>記載する期間を選択してください</v>
      </c>
      <c r="P41" s="400"/>
      <c r="Q41" s="400"/>
      <c r="R41" s="400"/>
      <c r="S41" s="400"/>
      <c r="T41" s="407"/>
      <c r="U41" s="399" t="str">
        <f>IF($AK$3="４週",SUMIFS($AK$11:$AK$30,$B$11:$B$30,U37)/4/$AH$5,IF($AK$3="歴月",SUMIFS($AK$11:$AK$30,$B$11:$B$30,U37)/$AL$5,"記載する期間を選択してください"))</f>
        <v>記載する期間を選択してください</v>
      </c>
      <c r="V41" s="400"/>
      <c r="W41" s="400"/>
      <c r="X41" s="400"/>
      <c r="Y41" s="400"/>
      <c r="Z41" s="407"/>
      <c r="AA41" s="399" t="str">
        <f>IF($AK$3="４週",SUMIFS($AK$11:$AK$30,$B$11:$B$30,AA37)/4/$AH$5,IF($AK$3="歴月",SUMIFS($AK$11:$AK$30,$B$11:$B$30,AA37)/$AL$5,"記載する期間を選択してください"))</f>
        <v>記載する期間を選択してください</v>
      </c>
      <c r="AB41" s="400"/>
      <c r="AC41" s="400"/>
      <c r="AD41" s="400"/>
      <c r="AE41" s="400"/>
      <c r="AF41" s="407"/>
      <c r="AG41" s="399" t="str">
        <f>IF($AK$3="４週",SUMIFS($AK$11:$AK$30,$B$11:$B$30,AG37)/4/$AH$5,IF($AK$3="歴月",SUMIFS($AK$11:$AK$30,$B$11:$B$30,AG37)/$AL$5,"記載する期間を選択してください"))</f>
        <v>記載する期間を選択してください</v>
      </c>
      <c r="AH41" s="400"/>
      <c r="AI41" s="400"/>
      <c r="AJ41" s="400"/>
      <c r="AK41" s="407"/>
      <c r="AL41" s="399" t="str">
        <f>IF($AK$3="４週",SUMIFS($AK$11:$AK$30,$B$11:$B$30,AL37)/4/$AH$5,IF($AK$3="歴月",SUMIFS($AK$11:$AK$30,$B$11:$B$30,AL37)/$AL$5,"記載する期間を選択してください"))</f>
        <v>記載する期間を選択してください</v>
      </c>
      <c r="AM41" s="407"/>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170</v>
      </c>
      <c r="B48" s="94"/>
      <c r="C48" s="60"/>
      <c r="D48" s="60"/>
      <c r="E48" s="60"/>
      <c r="F48" s="60"/>
      <c r="G48" s="60"/>
    </row>
    <row r="49" spans="1:7" ht="15" customHeight="1">
      <c r="A49" s="60" t="s">
        <v>171</v>
      </c>
      <c r="B49" s="94"/>
      <c r="C49" s="60"/>
      <c r="D49" s="60"/>
      <c r="E49" s="60"/>
      <c r="F49" s="60"/>
      <c r="G49" s="60"/>
    </row>
    <row r="50" spans="1:7" ht="15" customHeight="1">
      <c r="A50" s="60"/>
      <c r="B50" s="75" t="s">
        <v>172</v>
      </c>
      <c r="C50" s="353" t="s">
        <v>173</v>
      </c>
      <c r="D50" s="353"/>
      <c r="E50" s="353"/>
      <c r="F50" s="60"/>
      <c r="G50" s="60"/>
    </row>
    <row r="51" spans="1:7" ht="15" customHeight="1">
      <c r="A51" s="60"/>
      <c r="B51" s="97" t="s">
        <v>186</v>
      </c>
      <c r="C51" s="366" t="s">
        <v>174</v>
      </c>
      <c r="D51" s="366"/>
      <c r="E51" s="366"/>
      <c r="F51" s="60"/>
      <c r="G51" s="60"/>
    </row>
    <row r="52" spans="1:7" ht="15" customHeight="1">
      <c r="A52" s="60"/>
      <c r="B52" s="97" t="s">
        <v>187</v>
      </c>
      <c r="C52" s="366" t="s">
        <v>175</v>
      </c>
      <c r="D52" s="366"/>
      <c r="E52" s="366"/>
      <c r="F52" s="60"/>
      <c r="G52" s="60"/>
    </row>
    <row r="53" spans="1:7" ht="15" customHeight="1">
      <c r="A53" s="60"/>
      <c r="B53" s="97" t="s">
        <v>188</v>
      </c>
      <c r="C53" s="366" t="s">
        <v>176</v>
      </c>
      <c r="D53" s="366"/>
      <c r="E53" s="366"/>
      <c r="F53" s="60"/>
      <c r="G53" s="60"/>
    </row>
    <row r="54" spans="1:7" ht="15" customHeight="1">
      <c r="A54" s="60"/>
      <c r="B54" s="97" t="s">
        <v>189</v>
      </c>
      <c r="C54" s="366" t="s">
        <v>177</v>
      </c>
      <c r="D54" s="366"/>
      <c r="E54" s="366"/>
      <c r="F54" s="60"/>
      <c r="G54" s="60"/>
    </row>
    <row r="55" spans="1:7" ht="15" customHeight="1">
      <c r="A55" s="60"/>
      <c r="B55" s="60" t="s">
        <v>178</v>
      </c>
      <c r="C55" s="60"/>
      <c r="D55" s="60"/>
      <c r="E55" s="60"/>
      <c r="F55" s="60"/>
      <c r="G55" s="60"/>
    </row>
    <row r="56" spans="1:7" ht="15" customHeight="1">
      <c r="A56" s="60"/>
      <c r="B56" s="60" t="s">
        <v>190</v>
      </c>
      <c r="C56" s="60"/>
      <c r="D56" s="60"/>
      <c r="E56" s="60"/>
      <c r="F56" s="60"/>
      <c r="G56" s="60"/>
    </row>
    <row r="57" spans="1:7" ht="15" customHeight="1">
      <c r="A57" s="60"/>
      <c r="B57" s="60" t="s">
        <v>179</v>
      </c>
      <c r="C57" s="60"/>
      <c r="D57" s="60"/>
      <c r="E57" s="60"/>
      <c r="F57" s="60"/>
      <c r="G57" s="60"/>
    </row>
    <row r="58" spans="1:7" ht="15" customHeight="1">
      <c r="A58" s="60" t="s">
        <v>180</v>
      </c>
      <c r="B58" s="94"/>
      <c r="C58" s="60"/>
      <c r="D58" s="60"/>
      <c r="E58" s="60"/>
      <c r="F58" s="60"/>
      <c r="G58" s="60"/>
    </row>
    <row r="59" spans="1:7" ht="15" customHeight="1">
      <c r="A59" s="60" t="s">
        <v>181</v>
      </c>
      <c r="B59" s="94"/>
      <c r="C59" s="60"/>
      <c r="D59" s="60"/>
      <c r="E59" s="60"/>
      <c r="F59" s="60"/>
      <c r="G59" s="60"/>
    </row>
    <row r="60" spans="1:7" ht="15" customHeight="1">
      <c r="A60" s="60" t="s">
        <v>191</v>
      </c>
      <c r="B60" s="94"/>
      <c r="C60" s="60"/>
      <c r="D60" s="60"/>
      <c r="E60" s="60"/>
      <c r="F60" s="60"/>
      <c r="G60" s="60"/>
    </row>
    <row r="61" spans="1:7" ht="15" customHeight="1">
      <c r="A61" s="60" t="s">
        <v>182</v>
      </c>
      <c r="B61" s="94"/>
      <c r="C61" s="60"/>
      <c r="D61" s="60"/>
      <c r="E61" s="60"/>
      <c r="F61" s="60"/>
      <c r="G61" s="60"/>
    </row>
    <row r="62" spans="1:7" ht="15" customHeight="1">
      <c r="A62" s="60" t="s">
        <v>330</v>
      </c>
      <c r="B62" s="94"/>
      <c r="C62" s="60"/>
      <c r="D62" s="60"/>
      <c r="E62" s="60"/>
      <c r="F62" s="60"/>
      <c r="G62" s="60"/>
    </row>
    <row r="63" spans="1:7" ht="15" customHeight="1">
      <c r="A63" s="60" t="s">
        <v>331</v>
      </c>
      <c r="B63" s="94"/>
      <c r="C63" s="60"/>
      <c r="D63" s="60"/>
      <c r="E63" s="60"/>
      <c r="F63" s="60"/>
      <c r="G63" s="60"/>
    </row>
    <row r="64" spans="1:7" ht="15" customHeight="1">
      <c r="A64" s="60"/>
      <c r="B64" s="60" t="s">
        <v>332</v>
      </c>
      <c r="C64" s="60"/>
      <c r="D64" s="60"/>
      <c r="E64" s="60"/>
      <c r="F64" s="60"/>
      <c r="G64" s="60"/>
    </row>
    <row r="65" spans="1:7" ht="15" customHeight="1">
      <c r="A65" s="60"/>
      <c r="B65" s="60" t="s">
        <v>333</v>
      </c>
      <c r="C65" s="60"/>
      <c r="D65" s="60"/>
      <c r="E65" s="60"/>
      <c r="F65" s="60"/>
      <c r="G65" s="60"/>
    </row>
    <row r="66" spans="1:7" ht="15" customHeight="1">
      <c r="A66" s="60" t="s">
        <v>334</v>
      </c>
      <c r="B66" s="94"/>
      <c r="C66" s="60"/>
      <c r="D66" s="60"/>
      <c r="E66" s="60"/>
      <c r="F66" s="60"/>
      <c r="G66" s="60"/>
    </row>
    <row r="67" spans="1:7" ht="15" customHeight="1">
      <c r="A67" s="60" t="s">
        <v>183</v>
      </c>
      <c r="B67" s="94"/>
      <c r="C67" s="60"/>
      <c r="D67" s="60"/>
      <c r="E67" s="60"/>
      <c r="F67" s="60"/>
      <c r="G67" s="60"/>
    </row>
    <row r="68" spans="1:7" ht="15" customHeight="1">
      <c r="A68" s="60" t="s">
        <v>335</v>
      </c>
      <c r="B68" s="94"/>
      <c r="C68" s="60"/>
      <c r="D68" s="60"/>
      <c r="E68" s="60"/>
      <c r="F68" s="60"/>
      <c r="G68" s="60"/>
    </row>
    <row r="69" spans="1:7" ht="15" customHeight="1">
      <c r="A69" s="60" t="s">
        <v>336</v>
      </c>
      <c r="B69" s="94"/>
      <c r="C69" s="60"/>
      <c r="D69" s="60"/>
      <c r="E69" s="60"/>
      <c r="F69" s="60"/>
      <c r="G69" s="60"/>
    </row>
    <row r="70" spans="1:7" ht="15" customHeight="1">
      <c r="A70" s="60" t="s">
        <v>184</v>
      </c>
      <c r="B70" s="94"/>
      <c r="C70" s="60"/>
      <c r="D70" s="60"/>
      <c r="E70" s="60"/>
      <c r="F70" s="60"/>
      <c r="G70" s="60"/>
    </row>
    <row r="71" spans="1:7" ht="15" customHeight="1">
      <c r="A71" s="60" t="s">
        <v>185</v>
      </c>
      <c r="B71" s="94"/>
      <c r="C71" s="60"/>
      <c r="D71" s="60"/>
      <c r="E71" s="60"/>
      <c r="F71" s="60"/>
      <c r="G71" s="60"/>
    </row>
    <row r="72" spans="1:7" ht="15" customHeight="1">
      <c r="A72" s="60" t="s">
        <v>337</v>
      </c>
      <c r="B72" s="94"/>
      <c r="C72" s="60"/>
      <c r="D72" s="60"/>
      <c r="E72" s="60"/>
      <c r="F72" s="60"/>
      <c r="G72" s="60"/>
    </row>
    <row r="73" spans="1:7" ht="15" customHeight="1">
      <c r="A73" s="60" t="s">
        <v>338</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48" t="s">
        <v>133</v>
      </c>
      <c r="AL1" s="348"/>
      <c r="AM1" s="348"/>
      <c r="AN1" s="348"/>
    </row>
    <row r="2" spans="1:40" ht="18" customHeight="1">
      <c r="A2" s="62"/>
      <c r="B2" s="63"/>
      <c r="C2" s="63"/>
      <c r="D2" s="63"/>
      <c r="E2" s="63"/>
      <c r="F2" s="63"/>
      <c r="G2" s="63"/>
      <c r="H2" s="63"/>
      <c r="I2" s="63"/>
      <c r="J2" s="63"/>
      <c r="K2" s="63"/>
      <c r="L2" s="63"/>
      <c r="M2" s="355">
        <v>2024</v>
      </c>
      <c r="N2" s="355"/>
      <c r="O2" s="355"/>
      <c r="P2" s="355"/>
      <c r="Q2" s="354" t="s">
        <v>150</v>
      </c>
      <c r="R2" s="354"/>
      <c r="S2" s="355">
        <v>5</v>
      </c>
      <c r="T2" s="355"/>
      <c r="U2" s="354" t="s">
        <v>151</v>
      </c>
      <c r="V2" s="354"/>
      <c r="W2" s="63"/>
      <c r="X2" s="63"/>
      <c r="Y2" s="63"/>
      <c r="Z2" s="62"/>
      <c r="AA2" s="62"/>
      <c r="AC2" s="81"/>
      <c r="AD2" s="63"/>
      <c r="AE2" s="63"/>
      <c r="AF2" s="63"/>
      <c r="AG2" s="63"/>
      <c r="AH2" s="63"/>
      <c r="AI2" s="81" t="s">
        <v>156</v>
      </c>
      <c r="AJ2" s="81"/>
      <c r="AK2" s="349"/>
      <c r="AL2" s="349"/>
      <c r="AM2" s="349"/>
      <c r="AN2" s="34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50"/>
      <c r="AL3" s="350"/>
      <c r="AM3" s="350"/>
      <c r="AN3" s="35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50"/>
      <c r="AL4" s="350"/>
      <c r="AM4" s="350"/>
      <c r="AN4" s="35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87"/>
      <c r="AI5" s="387"/>
      <c r="AJ5" s="38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61" t="s">
        <v>153</v>
      </c>
      <c r="B7" s="388" t="s">
        <v>162</v>
      </c>
      <c r="C7" s="358" t="s">
        <v>163</v>
      </c>
      <c r="D7" s="353" t="s">
        <v>164</v>
      </c>
      <c r="E7" s="362" t="s">
        <v>165</v>
      </c>
      <c r="F7" s="357" t="s">
        <v>192</v>
      </c>
      <c r="G7" s="357"/>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1" t="s">
        <v>193</v>
      </c>
      <c r="AL7" s="352" t="s">
        <v>194</v>
      </c>
      <c r="AM7" s="347" t="s">
        <v>195</v>
      </c>
      <c r="AN7" s="347"/>
    </row>
    <row r="8" spans="1:40" ht="15" customHeight="1">
      <c r="A8" s="361"/>
      <c r="B8" s="389"/>
      <c r="C8" s="359"/>
      <c r="D8" s="353"/>
      <c r="E8" s="362"/>
      <c r="F8" s="353" t="s">
        <v>104</v>
      </c>
      <c r="G8" s="353"/>
      <c r="H8" s="353"/>
      <c r="I8" s="353"/>
      <c r="J8" s="353"/>
      <c r="K8" s="353"/>
      <c r="L8" s="353"/>
      <c r="M8" s="353" t="s">
        <v>105</v>
      </c>
      <c r="N8" s="353"/>
      <c r="O8" s="353"/>
      <c r="P8" s="353"/>
      <c r="Q8" s="353"/>
      <c r="R8" s="353"/>
      <c r="S8" s="353"/>
      <c r="T8" s="353" t="s">
        <v>106</v>
      </c>
      <c r="U8" s="353"/>
      <c r="V8" s="353"/>
      <c r="W8" s="353"/>
      <c r="X8" s="353"/>
      <c r="Y8" s="353"/>
      <c r="Z8" s="353"/>
      <c r="AA8" s="353" t="s">
        <v>107</v>
      </c>
      <c r="AB8" s="353"/>
      <c r="AC8" s="353"/>
      <c r="AD8" s="353"/>
      <c r="AE8" s="353"/>
      <c r="AF8" s="353"/>
      <c r="AG8" s="353"/>
      <c r="AH8" s="353" t="s">
        <v>110</v>
      </c>
      <c r="AI8" s="353"/>
      <c r="AJ8" s="353"/>
      <c r="AK8" s="351"/>
      <c r="AL8" s="352"/>
      <c r="AM8" s="347"/>
      <c r="AN8" s="347"/>
    </row>
    <row r="9" spans="1:40" ht="15" customHeight="1">
      <c r="A9" s="361"/>
      <c r="B9" s="390" t="s">
        <v>329</v>
      </c>
      <c r="C9" s="359"/>
      <c r="D9" s="353"/>
      <c r="E9" s="36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51"/>
      <c r="AL9" s="352"/>
      <c r="AM9" s="347"/>
      <c r="AN9" s="347"/>
    </row>
    <row r="10" spans="1:40" ht="15" customHeight="1">
      <c r="A10" s="361"/>
      <c r="B10" s="391"/>
      <c r="C10" s="360"/>
      <c r="D10" s="353"/>
      <c r="E10" s="36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51"/>
      <c r="AL10" s="352"/>
      <c r="AM10" s="347"/>
      <c r="AN10" s="34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65"/>
      <c r="AN11" s="365"/>
    </row>
    <row r="12" spans="1:40" ht="18" customHeight="1">
      <c r="A12" s="74">
        <v>2</v>
      </c>
      <c r="B12" s="103" t="s">
        <v>340</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65"/>
      <c r="AN12" s="365"/>
    </row>
    <row r="13" spans="1:40" ht="18" customHeight="1">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65"/>
      <c r="AN13" s="365"/>
    </row>
    <row r="14" spans="1:40" ht="18" customHeight="1">
      <c r="A14" s="74">
        <v>4</v>
      </c>
      <c r="B14" s="103" t="s">
        <v>140</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65"/>
      <c r="AN14" s="36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65"/>
      <c r="AN15" s="36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65"/>
      <c r="AN16" s="36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65"/>
      <c r="AN17" s="36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65"/>
      <c r="AN18" s="36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65"/>
      <c r="AN19" s="36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65"/>
      <c r="AN20" s="36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65"/>
      <c r="AN21" s="36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65"/>
      <c r="AN22" s="36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65"/>
      <c r="AN23" s="36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65"/>
      <c r="AN24" s="36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65"/>
      <c r="AN25" s="36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65"/>
      <c r="AN26" s="36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65"/>
      <c r="AN27" s="36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65"/>
      <c r="AN28" s="36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65"/>
      <c r="AN29" s="36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65"/>
      <c r="AN30" s="365"/>
    </row>
    <row r="31" spans="1:40" ht="18" customHeight="1">
      <c r="A31" s="362" t="s">
        <v>94</v>
      </c>
      <c r="B31" s="363"/>
      <c r="C31" s="363"/>
      <c r="D31" s="363"/>
      <c r="E31" s="36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61"/>
      <c r="AN31" s="361"/>
    </row>
    <row r="32" spans="1:40" ht="18" customHeight="1">
      <c r="A32" s="363" t="s">
        <v>96</v>
      </c>
      <c r="B32" s="363"/>
      <c r="C32" s="363"/>
      <c r="D32" s="363"/>
      <c r="E32" s="36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61"/>
      <c r="AN32" s="361"/>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99" t="str">
        <f>IF(VLOOKUP($AK$1,選択肢!$A$1:$J$32,C42,FALSE)=0,"-",VLOOKUP($AK$1,選択肢!$A$1:$J$32,C42,FALSE))</f>
        <v>管理者</v>
      </c>
      <c r="D37" s="400"/>
      <c r="E37" s="406" t="str">
        <f>IF(VLOOKUP($AK$1,選択肢!$A$1:$J$32,E42,FALSE)=0,"-",VLOOKUP($AK$1,選択肢!$A$1:$J$32,E42,FALSE))</f>
        <v>児童発達支援管理責任者</v>
      </c>
      <c r="F37" s="406"/>
      <c r="G37" s="406"/>
      <c r="H37" s="406"/>
      <c r="I37" s="399" t="str">
        <f>IF(VLOOKUP($AK$1,選択肢!$A$1:$J$32,I42,FALSE)=0,"-",VLOOKUP($AK$1,選択肢!$A$1:$J$32,I42,FALSE))</f>
        <v>訪問支援員</v>
      </c>
      <c r="J37" s="400"/>
      <c r="K37" s="400"/>
      <c r="L37" s="400"/>
      <c r="M37" s="400"/>
      <c r="N37" s="407"/>
      <c r="O37" s="399" t="str">
        <f>IF(VLOOKUP($AK$1,選択肢!$A$1:$J$32,O42,FALSE)=0,"-",VLOOKUP($AK$1,選択肢!$A$1:$J$32,O42,FALSE))</f>
        <v>-</v>
      </c>
      <c r="P37" s="400"/>
      <c r="Q37" s="400"/>
      <c r="R37" s="400"/>
      <c r="S37" s="400"/>
      <c r="T37" s="407"/>
      <c r="U37" s="399" t="str">
        <f>IF(VLOOKUP($AK$1,選択肢!$A$1:$J$32,U42,FALSE)=0,"-",VLOOKUP($AK$1,選択肢!$A$1:$J$32,U42,FALSE))</f>
        <v>-</v>
      </c>
      <c r="V37" s="400"/>
      <c r="W37" s="400"/>
      <c r="X37" s="400"/>
      <c r="Y37" s="400"/>
      <c r="Z37" s="407"/>
      <c r="AA37" s="399" t="str">
        <f>IF(VLOOKUP($AK$1,選択肢!$A$1:$J$32,AA42,FALSE)=0,"-",VLOOKUP($AK$1,選択肢!$A$1:$J$32,AA42,FALSE))</f>
        <v>-</v>
      </c>
      <c r="AB37" s="400"/>
      <c r="AC37" s="400"/>
      <c r="AD37" s="400"/>
      <c r="AE37" s="400"/>
      <c r="AF37" s="407"/>
      <c r="AG37" s="406" t="str">
        <f>IF(VLOOKUP($AK$1,選択肢!$A$1:$J$32,AG42,FALSE)=0,"-",VLOOKUP($AK$1,選択肢!$A$1:$J$32,AG42,FALSE))</f>
        <v>-</v>
      </c>
      <c r="AH37" s="406"/>
      <c r="AI37" s="406"/>
      <c r="AJ37" s="406"/>
      <c r="AK37" s="406"/>
      <c r="AL37" s="406" t="str">
        <f>IF(VLOOKUP($AK$1,選択肢!$A$1:$J$32,AL42,FALSE)=0,"-",VLOOKUP($AK$1,選択肢!$A$1:$J$32,AL42,FALSE))</f>
        <v>-</v>
      </c>
      <c r="AM37" s="406"/>
      <c r="AN37" s="62"/>
    </row>
    <row r="38" spans="1:40" ht="18" customHeight="1">
      <c r="A38" s="62"/>
      <c r="B38" s="67"/>
      <c r="C38" s="102" t="s">
        <v>56</v>
      </c>
      <c r="D38" s="102" t="s">
        <v>57</v>
      </c>
      <c r="E38" s="101" t="s">
        <v>56</v>
      </c>
      <c r="F38" s="405" t="s">
        <v>57</v>
      </c>
      <c r="G38" s="405"/>
      <c r="H38" s="405"/>
      <c r="I38" s="402" t="s">
        <v>56</v>
      </c>
      <c r="J38" s="403"/>
      <c r="K38" s="404"/>
      <c r="L38" s="402" t="s">
        <v>57</v>
      </c>
      <c r="M38" s="403"/>
      <c r="N38" s="404"/>
      <c r="O38" s="402" t="s">
        <v>56</v>
      </c>
      <c r="P38" s="403"/>
      <c r="Q38" s="404"/>
      <c r="R38" s="402" t="s">
        <v>57</v>
      </c>
      <c r="S38" s="403"/>
      <c r="T38" s="404"/>
      <c r="U38" s="402" t="s">
        <v>56</v>
      </c>
      <c r="V38" s="403"/>
      <c r="W38" s="404"/>
      <c r="X38" s="402" t="s">
        <v>57</v>
      </c>
      <c r="Y38" s="403"/>
      <c r="Z38" s="404"/>
      <c r="AA38" s="402" t="s">
        <v>56</v>
      </c>
      <c r="AB38" s="403"/>
      <c r="AC38" s="404"/>
      <c r="AD38" s="402" t="s">
        <v>57</v>
      </c>
      <c r="AE38" s="403"/>
      <c r="AF38" s="404"/>
      <c r="AG38" s="402" t="s">
        <v>56</v>
      </c>
      <c r="AH38" s="403"/>
      <c r="AI38" s="404"/>
      <c r="AJ38" s="402" t="s">
        <v>57</v>
      </c>
      <c r="AK38" s="404"/>
      <c r="AL38" s="101" t="s">
        <v>19</v>
      </c>
      <c r="AM38" s="101" t="s">
        <v>18</v>
      </c>
      <c r="AN38" s="62"/>
    </row>
    <row r="39" spans="1:40" ht="18" customHeight="1">
      <c r="A39" s="62"/>
      <c r="B39" s="75" t="s">
        <v>108</v>
      </c>
      <c r="C39" s="101">
        <f>COUNTIFS($B$11:$B$30,C$37,$C$11:$C$30,"A",$E$11:$E$30,"*")</f>
        <v>1</v>
      </c>
      <c r="D39" s="101">
        <f>COUNTIFS($B$11:$B$30,C$37,$C$11:$C$30,"B",$E$11:$E$30,"*")</f>
        <v>0</v>
      </c>
      <c r="E39" s="101">
        <f>COUNTIFS($B$11:$B$30,E$37,$C$11:$C$30,"A",$E$11:$E$30,"*")</f>
        <v>0</v>
      </c>
      <c r="F39" s="402">
        <f>COUNTIFS($B$11:$B$30,E$37,$C$11:$C$30,"B",$E$11:$E$30,"*")</f>
        <v>1</v>
      </c>
      <c r="G39" s="403"/>
      <c r="H39" s="404"/>
      <c r="I39" s="402">
        <f>COUNTIFS($B$11:$B$30,I$37,$C$11:$C$30,"A",$E$11:$E$30,"*")</f>
        <v>0</v>
      </c>
      <c r="J39" s="403"/>
      <c r="K39" s="404"/>
      <c r="L39" s="402">
        <f>COUNTIFS($B$11:$B$30,I$37,$C$11:$C$30,"B",$E$11:$E$30,"*")</f>
        <v>0</v>
      </c>
      <c r="M39" s="403"/>
      <c r="N39" s="404"/>
      <c r="O39" s="402">
        <f>COUNTIFS($B$11:$B$30,O$37,$C$11:$C$30,"A",$E$11:$E$30,"*")</f>
        <v>0</v>
      </c>
      <c r="P39" s="403"/>
      <c r="Q39" s="404"/>
      <c r="R39" s="402">
        <f>COUNTIFS($B$11:$B$30,O$37,$C$11:$C$30,"B",$E$11:$E$30,"*")</f>
        <v>0</v>
      </c>
      <c r="S39" s="403"/>
      <c r="T39" s="404"/>
      <c r="U39" s="402">
        <f>COUNTIFS($B$11:$B$30,U$37,$C$11:$C$30,"A",$E$11:$E$30,"*")</f>
        <v>0</v>
      </c>
      <c r="V39" s="403"/>
      <c r="W39" s="404"/>
      <c r="X39" s="402">
        <f>COUNTIFS($B$11:$B$30,U$37,$C$11:$C$30,"B",$E$11:$E$30,"*")</f>
        <v>0</v>
      </c>
      <c r="Y39" s="403"/>
      <c r="Z39" s="404"/>
      <c r="AA39" s="402">
        <f>COUNTIFS($B$11:$B$30,AA$37,$C$11:$C$30,"A",$E$11:$E$30,"*")</f>
        <v>0</v>
      </c>
      <c r="AB39" s="403"/>
      <c r="AC39" s="404"/>
      <c r="AD39" s="402">
        <f>COUNTIFS($B$11:$B$30,AA$37,$C$11:$C$30,"B",$E$11:$E$30,"*")</f>
        <v>0</v>
      </c>
      <c r="AE39" s="403"/>
      <c r="AF39" s="404"/>
      <c r="AG39" s="402">
        <f>COUNTIFS($B$11:$B$30,AG$37,$C$11:$C$30,"A",$E$11:$E$30,"*")</f>
        <v>0</v>
      </c>
      <c r="AH39" s="403"/>
      <c r="AI39" s="404"/>
      <c r="AJ39" s="402">
        <f>COUNTIFS($B$11:$B$30,AG$37,$C$11:$C$30,"B",$E$11:$E$30,"*")</f>
        <v>0</v>
      </c>
      <c r="AK39" s="404"/>
      <c r="AL39" s="101">
        <f>COUNTIFS($B$11:$B$30,AL$37,$C$11:$C$30,"A",$E$11:$E$30,"*")</f>
        <v>0</v>
      </c>
      <c r="AM39" s="101">
        <f>COUNTIFS($B$11:$B$30,AL$37,$C$11:$C$30,"B",$E$11:$E$30,"*")</f>
        <v>0</v>
      </c>
      <c r="AN39" s="62"/>
    </row>
    <row r="40" spans="1:40" ht="18" customHeight="1">
      <c r="A40" s="62"/>
      <c r="B40" s="82" t="s">
        <v>109</v>
      </c>
      <c r="C40" s="101">
        <f>COUNTIFS($B$11:$B$30,C$37,$C$11:$C$30,"C",$E$11:$E$30,"*")</f>
        <v>0</v>
      </c>
      <c r="D40" s="101">
        <f>COUNTIFS($B$11:$B$30,C$37,$C$11:$C$30,"D",$E$11:$E$30,"*")</f>
        <v>0</v>
      </c>
      <c r="E40" s="101">
        <f>COUNTIFS($B$11:$B$30,E$37,$C$11:$C$30,"C",$E$11:$E$30,"*")</f>
        <v>1</v>
      </c>
      <c r="F40" s="402">
        <f>COUNTIFS($B$11:$B$30,E$37,$C$11:$C$30,"D",$E$11:$E$30,"*")</f>
        <v>0</v>
      </c>
      <c r="G40" s="403"/>
      <c r="H40" s="404"/>
      <c r="I40" s="402">
        <f>COUNTIFS($B$11:$B$30,I$37,$C$11:$C$30,"C",$E$11:$E$30,"*")</f>
        <v>0</v>
      </c>
      <c r="J40" s="403"/>
      <c r="K40" s="404"/>
      <c r="L40" s="402">
        <f>COUNTIFS($B$11:$B$30,I$37,$C$11:$C$30,"D",$E$11:$E$30,"*")</f>
        <v>1</v>
      </c>
      <c r="M40" s="403"/>
      <c r="N40" s="404"/>
      <c r="O40" s="402">
        <f>COUNTIFS($B$11:$B$30,O$37,$C$11:$C$30,"C",$E$11:$E$30,"*")</f>
        <v>0</v>
      </c>
      <c r="P40" s="403"/>
      <c r="Q40" s="404"/>
      <c r="R40" s="402">
        <f>COUNTIFS($B$11:$B$30,O$37,$C$11:$C$30,"D",$E$11:$E$30,"*")</f>
        <v>0</v>
      </c>
      <c r="S40" s="403"/>
      <c r="T40" s="404"/>
      <c r="U40" s="402">
        <f>COUNTIFS($B$11:$B$30,U$37,$C$11:$C$30,"C",$E$11:$E$30,"*")</f>
        <v>0</v>
      </c>
      <c r="V40" s="403"/>
      <c r="W40" s="404"/>
      <c r="X40" s="402">
        <f>COUNTIFS($B$11:$B$30,U$37,$C$11:$C$30,"D",$E$11:$E$30,"*")</f>
        <v>0</v>
      </c>
      <c r="Y40" s="403"/>
      <c r="Z40" s="404"/>
      <c r="AA40" s="402">
        <f>COUNTIFS($B$11:$B$30,AA$37,$C$11:$C$30,"C",$E$11:$E$30,"*")</f>
        <v>0</v>
      </c>
      <c r="AB40" s="403"/>
      <c r="AC40" s="404"/>
      <c r="AD40" s="402">
        <f>COUNTIFS($B$11:$B$30,AA$37,$C$11:$C$30,"D",$E$11:$E$30,"*")</f>
        <v>0</v>
      </c>
      <c r="AE40" s="403"/>
      <c r="AF40" s="404"/>
      <c r="AG40" s="402">
        <f>COUNTIFS($B$11:$B$30,AG$37,$C$11:$C$30,"C",$E$11:$E$30,"*")</f>
        <v>0</v>
      </c>
      <c r="AH40" s="403"/>
      <c r="AI40" s="404"/>
      <c r="AJ40" s="402">
        <f>COUNTIFS($B$11:$B$30,AG$37,$C$11:$C$30,"D",$E$11:$E$30,"*")</f>
        <v>0</v>
      </c>
      <c r="AK40" s="404"/>
      <c r="AL40" s="101">
        <f>COUNTIFS($B$11:$B$30,AL$37,$C$11:$C$30,"C",$E$11:$E$30,"*")</f>
        <v>0</v>
      </c>
      <c r="AM40" s="101">
        <f>COUNTIFS($B$11:$B$30,AL$37,$C$11:$C$30,"D",$E$11:$E$30,"*")</f>
        <v>0</v>
      </c>
      <c r="AN40" s="62"/>
    </row>
    <row r="41" spans="1:40" ht="24.95" customHeight="1">
      <c r="A41" s="62"/>
      <c r="B41" s="82" t="s">
        <v>196</v>
      </c>
      <c r="C41" s="399" t="str">
        <f>IF($AK$3="４週",SUMIFS($AK$11:$AK$30,$B$11:$B$30,C37)/4/$AH$5,IF($AK$3="歴月",SUMIFS($AK$11:$AK$30,$B$11:$B$30,C37)/$AL$5,"記載する期間を選択してください"))</f>
        <v>記載する期間を選択してください</v>
      </c>
      <c r="D41" s="407"/>
      <c r="E41" s="399" t="str">
        <f>IF($AK$3="４週",SUMIFS($AK$11:$AK$30,$B$11:$B$30,E37)/4/$AH$5,IF($AK$3="歴月",SUMIFS($AK$11:$AK$30,$B$11:$B$30,E37)/$AL$5,"記載する期間を選択してください"))</f>
        <v>記載する期間を選択してください</v>
      </c>
      <c r="F41" s="400"/>
      <c r="G41" s="400"/>
      <c r="H41" s="407"/>
      <c r="I41" s="399" t="str">
        <f>IF($AK$3="４週",SUMIFS($AK$11:$AK$30,$B$11:$B$30,I37)/4/$AH$5,IF($AK$3="歴月",SUMIFS($AK$11:$AK$30,$B$11:$B$30,I37)/$AL$5,"記載する期間を選択してください"))</f>
        <v>記載する期間を選択してください</v>
      </c>
      <c r="J41" s="400"/>
      <c r="K41" s="400"/>
      <c r="L41" s="400"/>
      <c r="M41" s="400"/>
      <c r="N41" s="407"/>
      <c r="O41" s="399" t="str">
        <f>IF($AK$3="４週",SUMIFS($AK$11:$AK$30,$B$11:$B$30,O37)/4/$AH$5,IF($AK$3="歴月",SUMIFS($AK$11:$AK$30,$B$11:$B$30,O37)/$AL$5,"記載する期間を選択してください"))</f>
        <v>記載する期間を選択してください</v>
      </c>
      <c r="P41" s="400"/>
      <c r="Q41" s="400"/>
      <c r="R41" s="400"/>
      <c r="S41" s="400"/>
      <c r="T41" s="407"/>
      <c r="U41" s="399" t="str">
        <f>IF($AK$3="４週",SUMIFS($AK$11:$AK$30,$B$11:$B$30,U37)/4/$AH$5,IF($AK$3="歴月",SUMIFS($AK$11:$AK$30,$B$11:$B$30,U37)/$AL$5,"記載する期間を選択してください"))</f>
        <v>記載する期間を選択してください</v>
      </c>
      <c r="V41" s="400"/>
      <c r="W41" s="400"/>
      <c r="X41" s="400"/>
      <c r="Y41" s="400"/>
      <c r="Z41" s="407"/>
      <c r="AA41" s="399" t="str">
        <f>IF($AK$3="４週",SUMIFS($AK$11:$AK$30,$B$11:$B$30,AA37)/4/$AH$5,IF($AK$3="歴月",SUMIFS($AK$11:$AK$30,$B$11:$B$30,AA37)/$AL$5,"記載する期間を選択してください"))</f>
        <v>記載する期間を選択してください</v>
      </c>
      <c r="AB41" s="400"/>
      <c r="AC41" s="400"/>
      <c r="AD41" s="400"/>
      <c r="AE41" s="400"/>
      <c r="AF41" s="407"/>
      <c r="AG41" s="399" t="str">
        <f>IF($AK$3="４週",SUMIFS($AK$11:$AK$30,$B$11:$B$30,AG37)/4/$AH$5,IF($AK$3="歴月",SUMIFS($AK$11:$AK$30,$B$11:$B$30,AG37)/$AL$5,"記載する期間を選択してください"))</f>
        <v>記載する期間を選択してください</v>
      </c>
      <c r="AH41" s="400"/>
      <c r="AI41" s="400"/>
      <c r="AJ41" s="400"/>
      <c r="AK41" s="407"/>
      <c r="AL41" s="399" t="str">
        <f>IF($AK$3="４週",SUMIFS($AK$11:$AK$30,$B$11:$B$30,AL37)/4/$AH$5,IF($AK$3="歴月",SUMIFS($AK$11:$AK$30,$B$11:$B$30,AL37)/$AL$5,"記載する期間を選択してください"))</f>
        <v>記載する期間を選択してください</v>
      </c>
      <c r="AM41" s="407"/>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170</v>
      </c>
      <c r="B48" s="94"/>
      <c r="C48" s="60"/>
      <c r="D48" s="60"/>
      <c r="E48" s="60"/>
      <c r="F48" s="60"/>
      <c r="G48" s="60"/>
    </row>
    <row r="49" spans="1:7" ht="15" customHeight="1">
      <c r="A49" s="60" t="s">
        <v>171</v>
      </c>
      <c r="B49" s="94"/>
      <c r="C49" s="60"/>
      <c r="D49" s="60"/>
      <c r="E49" s="60"/>
      <c r="F49" s="60"/>
      <c r="G49" s="60"/>
    </row>
    <row r="50" spans="1:7" ht="15" customHeight="1">
      <c r="A50" s="60"/>
      <c r="B50" s="75" t="s">
        <v>172</v>
      </c>
      <c r="C50" s="353" t="s">
        <v>173</v>
      </c>
      <c r="D50" s="353"/>
      <c r="E50" s="353"/>
      <c r="F50" s="60"/>
      <c r="G50" s="60"/>
    </row>
    <row r="51" spans="1:7" ht="15" customHeight="1">
      <c r="A51" s="60"/>
      <c r="B51" s="97" t="s">
        <v>186</v>
      </c>
      <c r="C51" s="366" t="s">
        <v>174</v>
      </c>
      <c r="D51" s="366"/>
      <c r="E51" s="366"/>
      <c r="F51" s="60"/>
      <c r="G51" s="60"/>
    </row>
    <row r="52" spans="1:7" ht="15" customHeight="1">
      <c r="A52" s="60"/>
      <c r="B52" s="97" t="s">
        <v>187</v>
      </c>
      <c r="C52" s="366" t="s">
        <v>175</v>
      </c>
      <c r="D52" s="366"/>
      <c r="E52" s="366"/>
      <c r="F52" s="60"/>
      <c r="G52" s="60"/>
    </row>
    <row r="53" spans="1:7" ht="15" customHeight="1">
      <c r="A53" s="60"/>
      <c r="B53" s="97" t="s">
        <v>188</v>
      </c>
      <c r="C53" s="366" t="s">
        <v>176</v>
      </c>
      <c r="D53" s="366"/>
      <c r="E53" s="366"/>
      <c r="F53" s="60"/>
      <c r="G53" s="60"/>
    </row>
    <row r="54" spans="1:7" ht="15" customHeight="1">
      <c r="A54" s="60"/>
      <c r="B54" s="97" t="s">
        <v>189</v>
      </c>
      <c r="C54" s="366" t="s">
        <v>177</v>
      </c>
      <c r="D54" s="366"/>
      <c r="E54" s="366"/>
      <c r="F54" s="60"/>
      <c r="G54" s="60"/>
    </row>
    <row r="55" spans="1:7" ht="15" customHeight="1">
      <c r="A55" s="60"/>
      <c r="B55" s="60" t="s">
        <v>178</v>
      </c>
      <c r="C55" s="60"/>
      <c r="D55" s="60"/>
      <c r="E55" s="60"/>
      <c r="F55" s="60"/>
      <c r="G55" s="60"/>
    </row>
    <row r="56" spans="1:7" ht="15" customHeight="1">
      <c r="A56" s="60"/>
      <c r="B56" s="60" t="s">
        <v>190</v>
      </c>
      <c r="C56" s="60"/>
      <c r="D56" s="60"/>
      <c r="E56" s="60"/>
      <c r="F56" s="60"/>
      <c r="G56" s="60"/>
    </row>
    <row r="57" spans="1:7" ht="15" customHeight="1">
      <c r="A57" s="60"/>
      <c r="B57" s="60" t="s">
        <v>179</v>
      </c>
      <c r="C57" s="60"/>
      <c r="D57" s="60"/>
      <c r="E57" s="60"/>
      <c r="F57" s="60"/>
      <c r="G57" s="60"/>
    </row>
    <row r="58" spans="1:7" ht="15" customHeight="1">
      <c r="A58" s="60" t="s">
        <v>180</v>
      </c>
      <c r="B58" s="94"/>
      <c r="C58" s="60"/>
      <c r="D58" s="60"/>
      <c r="E58" s="60"/>
      <c r="F58" s="60"/>
      <c r="G58" s="60"/>
    </row>
    <row r="59" spans="1:7" ht="15" customHeight="1">
      <c r="A59" s="60" t="s">
        <v>181</v>
      </c>
      <c r="B59" s="94"/>
      <c r="C59" s="60"/>
      <c r="D59" s="60"/>
      <c r="E59" s="60"/>
      <c r="F59" s="60"/>
      <c r="G59" s="60"/>
    </row>
    <row r="60" spans="1:7" ht="15" customHeight="1">
      <c r="A60" s="60" t="s">
        <v>191</v>
      </c>
      <c r="B60" s="94"/>
      <c r="C60" s="60"/>
      <c r="D60" s="60"/>
      <c r="E60" s="60"/>
      <c r="F60" s="60"/>
      <c r="G60" s="60"/>
    </row>
    <row r="61" spans="1:7" ht="15" customHeight="1">
      <c r="A61" s="60" t="s">
        <v>182</v>
      </c>
      <c r="B61" s="94"/>
      <c r="C61" s="60"/>
      <c r="D61" s="60"/>
      <c r="E61" s="60"/>
      <c r="F61" s="60"/>
      <c r="G61" s="60"/>
    </row>
    <row r="62" spans="1:7" ht="15" customHeight="1">
      <c r="A62" s="60" t="s">
        <v>330</v>
      </c>
      <c r="B62" s="94"/>
      <c r="C62" s="60"/>
      <c r="D62" s="60"/>
      <c r="E62" s="60"/>
      <c r="F62" s="60"/>
      <c r="G62" s="60"/>
    </row>
    <row r="63" spans="1:7" ht="15" customHeight="1">
      <c r="A63" s="60" t="s">
        <v>331</v>
      </c>
      <c r="B63" s="94"/>
      <c r="C63" s="60"/>
      <c r="D63" s="60"/>
      <c r="E63" s="60"/>
      <c r="F63" s="60"/>
      <c r="G63" s="60"/>
    </row>
    <row r="64" spans="1:7" ht="15" customHeight="1">
      <c r="A64" s="60"/>
      <c r="B64" s="60" t="s">
        <v>332</v>
      </c>
      <c r="C64" s="60"/>
      <c r="D64" s="60"/>
      <c r="E64" s="60"/>
      <c r="F64" s="60"/>
      <c r="G64" s="60"/>
    </row>
    <row r="65" spans="1:7" ht="15" customHeight="1">
      <c r="A65" s="60"/>
      <c r="B65" s="60" t="s">
        <v>333</v>
      </c>
      <c r="C65" s="60"/>
      <c r="D65" s="60"/>
      <c r="E65" s="60"/>
      <c r="F65" s="60"/>
      <c r="G65" s="60"/>
    </row>
    <row r="66" spans="1:7" ht="15" customHeight="1">
      <c r="A66" s="60" t="s">
        <v>334</v>
      </c>
      <c r="B66" s="94"/>
      <c r="C66" s="60"/>
      <c r="D66" s="60"/>
      <c r="E66" s="60"/>
      <c r="F66" s="60"/>
      <c r="G66" s="60"/>
    </row>
    <row r="67" spans="1:7" ht="15" customHeight="1">
      <c r="A67" s="60" t="s">
        <v>183</v>
      </c>
      <c r="B67" s="94"/>
      <c r="C67" s="60"/>
      <c r="D67" s="60"/>
      <c r="E67" s="60"/>
      <c r="F67" s="60"/>
      <c r="G67" s="60"/>
    </row>
    <row r="68" spans="1:7" ht="15" customHeight="1">
      <c r="A68" s="60" t="s">
        <v>335</v>
      </c>
      <c r="B68" s="94"/>
      <c r="C68" s="60"/>
      <c r="D68" s="60"/>
      <c r="E68" s="60"/>
      <c r="F68" s="60"/>
      <c r="G68" s="60"/>
    </row>
    <row r="69" spans="1:7" ht="15" customHeight="1">
      <c r="A69" s="60" t="s">
        <v>336</v>
      </c>
      <c r="B69" s="94"/>
      <c r="C69" s="60"/>
      <c r="D69" s="60"/>
      <c r="E69" s="60"/>
      <c r="F69" s="60"/>
      <c r="G69" s="60"/>
    </row>
    <row r="70" spans="1:7" ht="15" customHeight="1">
      <c r="A70" s="60" t="s">
        <v>184</v>
      </c>
      <c r="B70" s="94"/>
      <c r="C70" s="60"/>
      <c r="D70" s="60"/>
      <c r="E70" s="60"/>
      <c r="F70" s="60"/>
      <c r="G70" s="60"/>
    </row>
    <row r="71" spans="1:7" ht="15" customHeight="1">
      <c r="A71" s="60" t="s">
        <v>185</v>
      </c>
      <c r="B71" s="94"/>
      <c r="C71" s="60"/>
      <c r="D71" s="60"/>
      <c r="E71" s="60"/>
      <c r="F71" s="60"/>
      <c r="G71" s="60"/>
    </row>
    <row r="72" spans="1:7" ht="15" customHeight="1">
      <c r="A72" s="60" t="s">
        <v>337</v>
      </c>
      <c r="B72" s="94"/>
      <c r="C72" s="60"/>
      <c r="D72" s="60"/>
      <c r="E72" s="60"/>
      <c r="F72" s="60"/>
      <c r="G72" s="60"/>
    </row>
    <row r="73" spans="1:7" ht="15" customHeight="1">
      <c r="A73" s="60" t="s">
        <v>338</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48" t="s">
        <v>134</v>
      </c>
      <c r="AL1" s="348"/>
      <c r="AM1" s="348"/>
      <c r="AN1" s="348"/>
    </row>
    <row r="2" spans="1:40" ht="18" customHeight="1">
      <c r="A2" s="62"/>
      <c r="B2" s="63"/>
      <c r="C2" s="63"/>
      <c r="D2" s="63"/>
      <c r="E2" s="63"/>
      <c r="F2" s="63"/>
      <c r="G2" s="63"/>
      <c r="H2" s="63"/>
      <c r="I2" s="63"/>
      <c r="J2" s="63"/>
      <c r="K2" s="63"/>
      <c r="L2" s="63"/>
      <c r="M2" s="355">
        <v>2024</v>
      </c>
      <c r="N2" s="355"/>
      <c r="O2" s="355"/>
      <c r="P2" s="355"/>
      <c r="Q2" s="354" t="s">
        <v>150</v>
      </c>
      <c r="R2" s="354"/>
      <c r="S2" s="355">
        <v>5</v>
      </c>
      <c r="T2" s="355"/>
      <c r="U2" s="354" t="s">
        <v>151</v>
      </c>
      <c r="V2" s="354"/>
      <c r="W2" s="63"/>
      <c r="X2" s="63"/>
      <c r="Y2" s="63"/>
      <c r="Z2" s="62"/>
      <c r="AA2" s="62"/>
      <c r="AC2" s="81"/>
      <c r="AD2" s="63"/>
      <c r="AE2" s="63"/>
      <c r="AF2" s="63"/>
      <c r="AG2" s="63"/>
      <c r="AH2" s="63"/>
      <c r="AI2" s="81" t="s">
        <v>156</v>
      </c>
      <c r="AJ2" s="81"/>
      <c r="AK2" s="349"/>
      <c r="AL2" s="349"/>
      <c r="AM2" s="349"/>
      <c r="AN2" s="34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50"/>
      <c r="AL3" s="350"/>
      <c r="AM3" s="350"/>
      <c r="AN3" s="35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50"/>
      <c r="AL4" s="350"/>
      <c r="AM4" s="350"/>
      <c r="AN4" s="35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87"/>
      <c r="AI5" s="387"/>
      <c r="AJ5" s="38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61" t="s">
        <v>153</v>
      </c>
      <c r="B7" s="388" t="s">
        <v>162</v>
      </c>
      <c r="C7" s="358" t="s">
        <v>163</v>
      </c>
      <c r="D7" s="353" t="s">
        <v>164</v>
      </c>
      <c r="E7" s="362" t="s">
        <v>165</v>
      </c>
      <c r="F7" s="357" t="s">
        <v>192</v>
      </c>
      <c r="G7" s="357"/>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1" t="s">
        <v>193</v>
      </c>
      <c r="AL7" s="352" t="s">
        <v>194</v>
      </c>
      <c r="AM7" s="347" t="s">
        <v>195</v>
      </c>
      <c r="AN7" s="347"/>
    </row>
    <row r="8" spans="1:40" ht="15" customHeight="1">
      <c r="A8" s="361"/>
      <c r="B8" s="389"/>
      <c r="C8" s="359"/>
      <c r="D8" s="353"/>
      <c r="E8" s="362"/>
      <c r="F8" s="353" t="s">
        <v>104</v>
      </c>
      <c r="G8" s="353"/>
      <c r="H8" s="353"/>
      <c r="I8" s="353"/>
      <c r="J8" s="353"/>
      <c r="K8" s="353"/>
      <c r="L8" s="353"/>
      <c r="M8" s="353" t="s">
        <v>105</v>
      </c>
      <c r="N8" s="353"/>
      <c r="O8" s="353"/>
      <c r="P8" s="353"/>
      <c r="Q8" s="353"/>
      <c r="R8" s="353"/>
      <c r="S8" s="353"/>
      <c r="T8" s="353" t="s">
        <v>106</v>
      </c>
      <c r="U8" s="353"/>
      <c r="V8" s="353"/>
      <c r="W8" s="353"/>
      <c r="X8" s="353"/>
      <c r="Y8" s="353"/>
      <c r="Z8" s="353"/>
      <c r="AA8" s="353" t="s">
        <v>107</v>
      </c>
      <c r="AB8" s="353"/>
      <c r="AC8" s="353"/>
      <c r="AD8" s="353"/>
      <c r="AE8" s="353"/>
      <c r="AF8" s="353"/>
      <c r="AG8" s="353"/>
      <c r="AH8" s="353" t="s">
        <v>110</v>
      </c>
      <c r="AI8" s="353"/>
      <c r="AJ8" s="353"/>
      <c r="AK8" s="351"/>
      <c r="AL8" s="352"/>
      <c r="AM8" s="347"/>
      <c r="AN8" s="347"/>
    </row>
    <row r="9" spans="1:40" ht="15" customHeight="1">
      <c r="A9" s="361"/>
      <c r="B9" s="390" t="s">
        <v>329</v>
      </c>
      <c r="C9" s="359"/>
      <c r="D9" s="353"/>
      <c r="E9" s="36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51"/>
      <c r="AL9" s="352"/>
      <c r="AM9" s="347"/>
      <c r="AN9" s="347"/>
    </row>
    <row r="10" spans="1:40" ht="15" customHeight="1">
      <c r="A10" s="361"/>
      <c r="B10" s="391"/>
      <c r="C10" s="360"/>
      <c r="D10" s="353"/>
      <c r="E10" s="36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51"/>
      <c r="AL10" s="352"/>
      <c r="AM10" s="347"/>
      <c r="AN10" s="34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65"/>
      <c r="AN11" s="365"/>
    </row>
    <row r="12" spans="1:40" ht="18" customHeight="1">
      <c r="A12" s="74">
        <v>2</v>
      </c>
      <c r="B12" s="103" t="s">
        <v>340</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65"/>
      <c r="AN12" s="365"/>
    </row>
    <row r="13" spans="1:40" ht="18" customHeight="1">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65"/>
      <c r="AN13" s="365"/>
    </row>
    <row r="14" spans="1:40" ht="18" customHeight="1">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65"/>
      <c r="AN14" s="365"/>
    </row>
    <row r="15" spans="1:40" ht="18" customHeight="1">
      <c r="A15" s="74">
        <v>5</v>
      </c>
      <c r="B15" s="103" t="s">
        <v>267</v>
      </c>
      <c r="C15" s="83" t="s">
        <v>188</v>
      </c>
      <c r="D15" s="104"/>
      <c r="E15" s="105" t="s">
        <v>324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65"/>
      <c r="AN15" s="36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65"/>
      <c r="AN16" s="36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65"/>
      <c r="AN17" s="36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65"/>
      <c r="AN18" s="36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65"/>
      <c r="AN19" s="36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65"/>
      <c r="AN20" s="36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65"/>
      <c r="AN21" s="36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65"/>
      <c r="AN22" s="36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65"/>
      <c r="AN23" s="36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65"/>
      <c r="AN24" s="36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65"/>
      <c r="AN25" s="36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65"/>
      <c r="AN26" s="36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65"/>
      <c r="AN27" s="36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65"/>
      <c r="AN28" s="36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65"/>
      <c r="AN29" s="36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65"/>
      <c r="AN30" s="365"/>
    </row>
    <row r="31" spans="1:40" ht="18" customHeight="1">
      <c r="A31" s="362" t="s">
        <v>94</v>
      </c>
      <c r="B31" s="363"/>
      <c r="C31" s="363"/>
      <c r="D31" s="363"/>
      <c r="E31" s="36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61"/>
      <c r="AN31" s="361"/>
    </row>
    <row r="32" spans="1:40" ht="18" customHeight="1">
      <c r="A32" s="363" t="s">
        <v>96</v>
      </c>
      <c r="B32" s="363"/>
      <c r="C32" s="363"/>
      <c r="D32" s="363"/>
      <c r="E32" s="36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61"/>
      <c r="AN32" s="361"/>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262</v>
      </c>
      <c r="B36" s="67"/>
      <c r="C36" s="67"/>
      <c r="D36" s="67"/>
      <c r="E36" s="67"/>
      <c r="F36" s="67"/>
      <c r="G36" s="60"/>
      <c r="H36" s="60"/>
      <c r="I36" s="60"/>
      <c r="J36" s="60"/>
      <c r="K36" s="60"/>
      <c r="L36" s="60"/>
      <c r="M36" s="60"/>
      <c r="N36" s="60"/>
      <c r="O36" s="60"/>
      <c r="AM36" s="67"/>
      <c r="AN36" s="62"/>
    </row>
    <row r="37" spans="1:43" ht="24.95" customHeight="1">
      <c r="A37"/>
      <c r="B37" s="362" t="s">
        <v>264</v>
      </c>
      <c r="C37" s="363"/>
      <c r="D37" s="363"/>
      <c r="E37" s="363"/>
      <c r="F37" s="363"/>
      <c r="G37" s="363"/>
      <c r="H37" s="363"/>
      <c r="I37" s="363"/>
      <c r="J37" s="363"/>
      <c r="K37" s="364"/>
      <c r="L37" s="424" t="s">
        <v>265</v>
      </c>
      <c r="M37" s="424"/>
      <c r="N37" s="424"/>
      <c r="O37" s="424"/>
      <c r="P37"/>
      <c r="Q37"/>
      <c r="R37"/>
      <c r="S37"/>
      <c r="T37"/>
      <c r="U37"/>
      <c r="V37"/>
      <c r="W37"/>
      <c r="X37"/>
      <c r="Y37"/>
      <c r="Z37"/>
      <c r="AA37"/>
      <c r="AB37"/>
      <c r="AC37"/>
      <c r="AD37"/>
      <c r="AE37"/>
      <c r="AF37"/>
      <c r="AG37"/>
      <c r="AH37"/>
      <c r="AI37"/>
      <c r="AJ37"/>
      <c r="AK37"/>
      <c r="AL37"/>
      <c r="AM37"/>
      <c r="AN37"/>
      <c r="AO37"/>
      <c r="AP37"/>
      <c r="AQ37"/>
    </row>
    <row r="38" spans="1:43" ht="18" customHeight="1">
      <c r="A38"/>
      <c r="B38" s="476" t="s">
        <v>268</v>
      </c>
      <c r="C38" s="477"/>
      <c r="D38" s="477"/>
      <c r="E38" s="477"/>
      <c r="F38" s="477"/>
      <c r="G38" s="477"/>
      <c r="H38" s="477"/>
      <c r="I38" s="477"/>
      <c r="J38" s="477"/>
      <c r="K38" s="478"/>
      <c r="L38" s="475">
        <v>30</v>
      </c>
      <c r="M38" s="475"/>
      <c r="N38" s="475"/>
      <c r="O38" s="475"/>
      <c r="P38"/>
      <c r="Q38"/>
      <c r="R38"/>
      <c r="S38"/>
      <c r="T38"/>
      <c r="U38"/>
      <c r="V38"/>
      <c r="W38"/>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205</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353" t="s">
        <v>197</v>
      </c>
      <c r="B41" s="353"/>
      <c r="C41" s="353" t="s">
        <v>117</v>
      </c>
      <c r="D41" s="353"/>
      <c r="E41" s="352" t="s">
        <v>266</v>
      </c>
      <c r="F41" s="352"/>
      <c r="G41" s="352"/>
      <c r="H41" s="352"/>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c r="A42" s="352" t="s">
        <v>208</v>
      </c>
      <c r="B42" s="352"/>
      <c r="C42" s="418">
        <f>ROUNDDOWN(IF(B38="主として知的障害のある児童を入所させる福祉型障害児入所施設",L38/20,IF(B38="主として肢体不自由のある児童を入所させる福祉型障害児入所施設",1,"0")),1)</f>
        <v>0</v>
      </c>
      <c r="D42" s="418"/>
      <c r="E42" s="418">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418"/>
      <c r="G42" s="418"/>
      <c r="H42" s="418"/>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341</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99" t="str">
        <f>IF(VLOOKUP($AK$1,選択肢!$A$1:$J$32,C50,FALSE)=0,"-",VLOOKUP($AK$1,選択肢!$A$1:$J$32,C50,FALSE))</f>
        <v>管理者</v>
      </c>
      <c r="D45" s="400"/>
      <c r="E45" s="406" t="str">
        <f>IF(VLOOKUP($AK$1,選択肢!$A$1:$J$32,E50,FALSE)=0,"-",VLOOKUP($AK$1,選択肢!$A$1:$J$32,E50,FALSE))</f>
        <v>児童発達支援管理責任者</v>
      </c>
      <c r="F45" s="406"/>
      <c r="G45" s="406"/>
      <c r="H45" s="406"/>
      <c r="I45" s="399" t="str">
        <f>IF(VLOOKUP($AK$1,選択肢!$A$1:$J$32,I50,FALSE)=0,"-",VLOOKUP($AK$1,選択肢!$A$1:$J$32,I50,FALSE))</f>
        <v>医師</v>
      </c>
      <c r="J45" s="400"/>
      <c r="K45" s="400"/>
      <c r="L45" s="400"/>
      <c r="M45" s="400"/>
      <c r="N45" s="407"/>
      <c r="O45" s="399" t="str">
        <f>IF(VLOOKUP($AK$1,選択肢!$A$1:$J$32,O50,FALSE)=0,"-",VLOOKUP($AK$1,選択肢!$A$1:$J$32,O50,FALSE))</f>
        <v>看護職員</v>
      </c>
      <c r="P45" s="400"/>
      <c r="Q45" s="400"/>
      <c r="R45" s="400"/>
      <c r="S45" s="400"/>
      <c r="T45" s="407"/>
      <c r="U45" s="399" t="str">
        <f>IF(VLOOKUP($AK$1,選択肢!$A$1:$J$32,U50,FALSE)=0,"-",VLOOKUP($AK$1,選択肢!$A$1:$J$32,U50,FALSE))</f>
        <v>児童指導員</v>
      </c>
      <c r="V45" s="400"/>
      <c r="W45" s="400"/>
      <c r="X45" s="400"/>
      <c r="Y45" s="400"/>
      <c r="Z45" s="407"/>
      <c r="AA45" s="399" t="str">
        <f>IF(VLOOKUP($AK$1,選択肢!$A$1:$J$32,AA50,FALSE)=0,"-",VLOOKUP($AK$1,選択肢!$A$1:$J$32,AA50,FALSE))</f>
        <v>保育士</v>
      </c>
      <c r="AB45" s="400"/>
      <c r="AC45" s="400"/>
      <c r="AD45" s="400"/>
      <c r="AE45" s="400"/>
      <c r="AF45" s="407"/>
      <c r="AG45" s="406" t="str">
        <f>IF(VLOOKUP($AK$1,選択肢!$A$1:$J$32,AG50,FALSE)=0,"-",VLOOKUP($AK$1,選択肢!$A$1:$J$32,AG50,FALSE))</f>
        <v>栄養士</v>
      </c>
      <c r="AH45" s="406"/>
      <c r="AI45" s="406"/>
      <c r="AJ45" s="406"/>
      <c r="AK45" s="406"/>
      <c r="AL45" s="406" t="str">
        <f>IF(VLOOKUP($AK$1,選択肢!$A$1:$J$32,AL50,FALSE)=0,"-",VLOOKUP($AK$1,選択肢!$A$1:$J$32,AL50,FALSE))</f>
        <v>調理員</v>
      </c>
      <c r="AM45" s="406"/>
      <c r="AN45" s="62"/>
    </row>
    <row r="46" spans="1:43" ht="18" customHeight="1">
      <c r="A46" s="62"/>
      <c r="B46" s="67"/>
      <c r="C46" s="102" t="s">
        <v>56</v>
      </c>
      <c r="D46" s="102" t="s">
        <v>57</v>
      </c>
      <c r="E46" s="101" t="s">
        <v>56</v>
      </c>
      <c r="F46" s="405" t="s">
        <v>57</v>
      </c>
      <c r="G46" s="405"/>
      <c r="H46" s="405"/>
      <c r="I46" s="402" t="s">
        <v>56</v>
      </c>
      <c r="J46" s="403"/>
      <c r="K46" s="404"/>
      <c r="L46" s="402" t="s">
        <v>57</v>
      </c>
      <c r="M46" s="403"/>
      <c r="N46" s="404"/>
      <c r="O46" s="402" t="s">
        <v>56</v>
      </c>
      <c r="P46" s="403"/>
      <c r="Q46" s="404"/>
      <c r="R46" s="402" t="s">
        <v>57</v>
      </c>
      <c r="S46" s="403"/>
      <c r="T46" s="404"/>
      <c r="U46" s="402" t="s">
        <v>56</v>
      </c>
      <c r="V46" s="403"/>
      <c r="W46" s="404"/>
      <c r="X46" s="402" t="s">
        <v>57</v>
      </c>
      <c r="Y46" s="403"/>
      <c r="Z46" s="404"/>
      <c r="AA46" s="402" t="s">
        <v>56</v>
      </c>
      <c r="AB46" s="403"/>
      <c r="AC46" s="404"/>
      <c r="AD46" s="402" t="s">
        <v>57</v>
      </c>
      <c r="AE46" s="403"/>
      <c r="AF46" s="404"/>
      <c r="AG46" s="402" t="s">
        <v>56</v>
      </c>
      <c r="AH46" s="403"/>
      <c r="AI46" s="404"/>
      <c r="AJ46" s="402" t="s">
        <v>57</v>
      </c>
      <c r="AK46" s="404"/>
      <c r="AL46" s="101" t="s">
        <v>19</v>
      </c>
      <c r="AM46" s="101" t="s">
        <v>18</v>
      </c>
      <c r="AN46" s="62"/>
    </row>
    <row r="47" spans="1:43" ht="18" customHeight="1">
      <c r="A47" s="62"/>
      <c r="B47" s="75" t="s">
        <v>108</v>
      </c>
      <c r="C47" s="101">
        <f>COUNTIFS($B$11:$B$30,C$45,$C$11:$C$30,"A",$E$11:$E$30,"*")</f>
        <v>1</v>
      </c>
      <c r="D47" s="101">
        <f>COUNTIFS($B$11:$B$30,C$45,$C$11:$C$30,"B",$E$11:$E$30,"*")</f>
        <v>0</v>
      </c>
      <c r="E47" s="101">
        <f>COUNTIFS($B$11:$B$30,E$45,$C$11:$C$30,"A",$E$11:$E$30,"*")</f>
        <v>0</v>
      </c>
      <c r="F47" s="402">
        <f>COUNTIFS($B$11:$B$30,E$45,$C$11:$C$30,"B",$E$11:$E$30,"*")</f>
        <v>1</v>
      </c>
      <c r="G47" s="403"/>
      <c r="H47" s="404"/>
      <c r="I47" s="402">
        <f>COUNTIFS($B$11:$B$30,I$45,$C$11:$C$30,"A",$E$11:$E$30,"*")</f>
        <v>0</v>
      </c>
      <c r="J47" s="403"/>
      <c r="K47" s="404"/>
      <c r="L47" s="402">
        <f>COUNTIFS($B$11:$B$30,I$45,$C$11:$C$30,"B",$E$11:$E$30,"*")</f>
        <v>0</v>
      </c>
      <c r="M47" s="403"/>
      <c r="N47" s="404"/>
      <c r="O47" s="402">
        <f>COUNTIFS($B$11:$B$30,O$45,$C$11:$C$30,"A",$E$11:$E$30,"*")</f>
        <v>0</v>
      </c>
      <c r="P47" s="403"/>
      <c r="Q47" s="404"/>
      <c r="R47" s="402">
        <f>COUNTIFS($B$11:$B$30,O$45,$C$11:$C$30,"B",$E$11:$E$30,"*")</f>
        <v>0</v>
      </c>
      <c r="S47" s="403"/>
      <c r="T47" s="404"/>
      <c r="U47" s="402">
        <f>COUNTIFS($B$11:$B$30,U$45,$C$11:$C$30,"A",$E$11:$E$30,"*")</f>
        <v>0</v>
      </c>
      <c r="V47" s="403"/>
      <c r="W47" s="404"/>
      <c r="X47" s="402">
        <f>COUNTIFS($B$11:$B$30,U$45,$C$11:$C$30,"B",$E$11:$E$30,"*")</f>
        <v>0</v>
      </c>
      <c r="Y47" s="403"/>
      <c r="Z47" s="404"/>
      <c r="AA47" s="402">
        <f>COUNTIFS($B$11:$B$30,AA$45,$C$11:$C$30,"A",$E$11:$E$30,"*")</f>
        <v>0</v>
      </c>
      <c r="AB47" s="403"/>
      <c r="AC47" s="404"/>
      <c r="AD47" s="402">
        <f>COUNTIFS($B$11:$B$30,AA$45,$C$11:$C$30,"B",$E$11:$E$30,"*")</f>
        <v>0</v>
      </c>
      <c r="AE47" s="403"/>
      <c r="AF47" s="404"/>
      <c r="AG47" s="402">
        <f>COUNTIFS($B$11:$B$30,AG$45,$C$11:$C$30,"A",$E$11:$E$30,"*")</f>
        <v>0</v>
      </c>
      <c r="AH47" s="403"/>
      <c r="AI47" s="404"/>
      <c r="AJ47" s="402">
        <f>COUNTIFS($B$11:$B$30,AG$45,$C$11:$C$30,"B",$E$11:$E$30,"*")</f>
        <v>0</v>
      </c>
      <c r="AK47" s="404"/>
      <c r="AL47" s="101">
        <f>COUNTIFS($B$11:$B$30,AL$45,$C$11:$C$30,"A",$E$11:$E$30,"*")</f>
        <v>0</v>
      </c>
      <c r="AM47" s="101">
        <f>COUNTIFS($B$11:$B$30,AL$45,$C$11:$C$30,"B",$E$11:$E$30,"*")</f>
        <v>0</v>
      </c>
      <c r="AN47" s="62"/>
    </row>
    <row r="48" spans="1:43" ht="18" customHeight="1">
      <c r="A48" s="62"/>
      <c r="B48" s="82" t="s">
        <v>109</v>
      </c>
      <c r="C48" s="101">
        <f>COUNTIFS($B$11:$B$30,C$45,$C$11:$C$30,"C",$E$11:$E$30,"*")</f>
        <v>0</v>
      </c>
      <c r="D48" s="101">
        <f>COUNTIFS($B$11:$B$30,C$45,$C$11:$C$30,"D",$E$11:$E$30,"*")</f>
        <v>0</v>
      </c>
      <c r="E48" s="101">
        <f>COUNTIFS($B$11:$B$30,E$45,$C$11:$C$30,"C",$E$11:$E$30,"*")</f>
        <v>1</v>
      </c>
      <c r="F48" s="402">
        <f>COUNTIFS($B$11:$B$30,E$45,$C$11:$C$30,"D",$E$11:$E$30,"*")</f>
        <v>0</v>
      </c>
      <c r="G48" s="403"/>
      <c r="H48" s="404"/>
      <c r="I48" s="402">
        <f>COUNTIFS($B$11:$B$30,I$45,$C$11:$C$30,"C",$E$11:$E$30,"*")</f>
        <v>0</v>
      </c>
      <c r="J48" s="403"/>
      <c r="K48" s="404"/>
      <c r="L48" s="402">
        <f>COUNTIFS($B$11:$B$30,I$45,$C$11:$C$30,"D",$E$11:$E$30,"*")</f>
        <v>1</v>
      </c>
      <c r="M48" s="403"/>
      <c r="N48" s="404"/>
      <c r="O48" s="402">
        <f>COUNTIFS($B$11:$B$30,O$45,$C$11:$C$30,"C",$E$11:$E$30,"*")</f>
        <v>0</v>
      </c>
      <c r="P48" s="403"/>
      <c r="Q48" s="404"/>
      <c r="R48" s="402">
        <f>COUNTIFS($B$11:$B$30,O$45,$C$11:$C$30,"D",$E$11:$E$30,"*")</f>
        <v>0</v>
      </c>
      <c r="S48" s="403"/>
      <c r="T48" s="404"/>
      <c r="U48" s="402">
        <f>COUNTIFS($B$11:$B$30,U$45,$C$11:$C$30,"C",$E$11:$E$30,"*")</f>
        <v>0</v>
      </c>
      <c r="V48" s="403"/>
      <c r="W48" s="404"/>
      <c r="X48" s="402">
        <f>COUNTIFS($B$11:$B$30,U$45,$C$11:$C$30,"D",$E$11:$E$30,"*")</f>
        <v>0</v>
      </c>
      <c r="Y48" s="403"/>
      <c r="Z48" s="404"/>
      <c r="AA48" s="402">
        <f>COUNTIFS($B$11:$B$30,AA$45,$C$11:$C$30,"C",$E$11:$E$30,"*")</f>
        <v>0</v>
      </c>
      <c r="AB48" s="403"/>
      <c r="AC48" s="404"/>
      <c r="AD48" s="402">
        <f>COUNTIFS($B$11:$B$30,AA$45,$C$11:$C$30,"D",$E$11:$E$30,"*")</f>
        <v>0</v>
      </c>
      <c r="AE48" s="403"/>
      <c r="AF48" s="404"/>
      <c r="AG48" s="402">
        <f>COUNTIFS($B$11:$B$30,AG$45,$C$11:$C$30,"C",$E$11:$E$30,"*")</f>
        <v>0</v>
      </c>
      <c r="AH48" s="403"/>
      <c r="AI48" s="404"/>
      <c r="AJ48" s="402">
        <f>COUNTIFS($B$11:$B$30,AG$45,$C$11:$C$30,"D",$E$11:$E$30,"*")</f>
        <v>0</v>
      </c>
      <c r="AK48" s="404"/>
      <c r="AL48" s="101">
        <f>COUNTIFS($B$11:$B$30,AL$45,$C$11:$C$30,"C",$E$11:$E$30,"*")</f>
        <v>0</v>
      </c>
      <c r="AM48" s="101">
        <f>COUNTIFS($B$11:$B$30,AL$45,$C$11:$C$30,"D",$E$11:$E$30,"*")</f>
        <v>0</v>
      </c>
      <c r="AN48" s="62"/>
    </row>
    <row r="49" spans="1:40" ht="24.95" customHeight="1">
      <c r="A49" s="62"/>
      <c r="B49" s="82" t="s">
        <v>196</v>
      </c>
      <c r="C49" s="399" t="str">
        <f>IF($AK$3="４週",SUMIFS($AK$11:$AK$30,$B$11:$B$30,C45)/4/$AH$5,IF($AK$3="歴月",SUMIFS($AK$11:$AK$30,$B$11:$B$30,C45)/$AL$5,"記載する期間を選択してください"))</f>
        <v>記載する期間を選択してください</v>
      </c>
      <c r="D49" s="407"/>
      <c r="E49" s="399" t="str">
        <f>IF($AK$3="４週",SUMIFS($AK$11:$AK$30,$B$11:$B$30,E45)/4/$AH$5,IF($AK$3="歴月",SUMIFS($AK$11:$AK$30,$B$11:$B$30,E45)/$AL$5,"記載する期間を選択してください"))</f>
        <v>記載する期間を選択してください</v>
      </c>
      <c r="F49" s="400"/>
      <c r="G49" s="400"/>
      <c r="H49" s="407"/>
      <c r="I49" s="399" t="str">
        <f>IF($AK$3="４週",SUMIFS($AK$11:$AK$30,$B$11:$B$30,I45)/4/$AH$5,IF($AK$3="歴月",SUMIFS($AK$11:$AK$30,$B$11:$B$30,I45)/$AL$5,"記載する期間を選択してください"))</f>
        <v>記載する期間を選択してください</v>
      </c>
      <c r="J49" s="400"/>
      <c r="K49" s="400"/>
      <c r="L49" s="400"/>
      <c r="M49" s="400"/>
      <c r="N49" s="407"/>
      <c r="O49" s="399" t="str">
        <f>IF($AK$3="４週",SUMIFS($AK$11:$AK$30,$B$11:$B$30,O45)/4/$AH$5,IF($AK$3="歴月",SUMIFS($AK$11:$AK$30,$B$11:$B$30,O45)/$AL$5,"記載する期間を選択してください"))</f>
        <v>記載する期間を選択してください</v>
      </c>
      <c r="P49" s="400"/>
      <c r="Q49" s="400"/>
      <c r="R49" s="400"/>
      <c r="S49" s="400"/>
      <c r="T49" s="407"/>
      <c r="U49" s="399" t="str">
        <f>IF($AK$3="４週",SUMIFS($AK$11:$AK$30,$B$11:$B$30,U45)/4/$AH$5,IF($AK$3="歴月",SUMIFS($AK$11:$AK$30,$B$11:$B$30,U45)/$AL$5,"記載する期間を選択してください"))</f>
        <v>記載する期間を選択してください</v>
      </c>
      <c r="V49" s="400"/>
      <c r="W49" s="400"/>
      <c r="X49" s="400"/>
      <c r="Y49" s="400"/>
      <c r="Z49" s="407"/>
      <c r="AA49" s="399" t="str">
        <f>IF($AK$3="４週",SUMIFS($AK$11:$AK$30,$B$11:$B$30,AA45)/4/$AH$5,IF($AK$3="歴月",SUMIFS($AK$11:$AK$30,$B$11:$B$30,AA45)/$AL$5,"記載する期間を選択してください"))</f>
        <v>記載する期間を選択してください</v>
      </c>
      <c r="AB49" s="400"/>
      <c r="AC49" s="400"/>
      <c r="AD49" s="400"/>
      <c r="AE49" s="400"/>
      <c r="AF49" s="407"/>
      <c r="AG49" s="399" t="str">
        <f>IF($AK$3="４週",SUMIFS($AK$11:$AK$30,$B$11:$B$30,AG45)/4/$AH$5,IF($AK$3="歴月",SUMIFS($AK$11:$AK$30,$B$11:$B$30,AG45)/$AL$5,"記載する期間を選択してください"))</f>
        <v>記載する期間を選択してください</v>
      </c>
      <c r="AH49" s="400"/>
      <c r="AI49" s="400"/>
      <c r="AJ49" s="400"/>
      <c r="AK49" s="407"/>
      <c r="AL49" s="399" t="str">
        <f>IF($AK$3="４週",SUMIFS($AK$11:$AK$30,$B$11:$B$30,AL45)/4/$AH$5,IF($AK$3="歴月",SUMIFS($AK$11:$AK$30,$B$11:$B$30,AL45)/$AL$5,"記載する期間を選択してください"))</f>
        <v>記載する期間を選択してください</v>
      </c>
      <c r="AM49" s="407"/>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c r="A51" s="62"/>
      <c r="B51" s="67"/>
      <c r="C51" s="406" t="str">
        <f>IF(VLOOKUP($AK$1,選択肢!$A:$Z,C56,FALSE)=0,"-",VLOOKUP($AK$1,選択肢!$A:$Z,C56,FALSE))</f>
        <v>心理担当職員</v>
      </c>
      <c r="D51" s="406"/>
      <c r="E51" s="406" t="str">
        <f>IF(VLOOKUP($AK$1,選択肢!$A:$Z,E56,FALSE)=0,"-",VLOOKUP($AK$1,選択肢!$A:$Z,E56,FALSE))</f>
        <v>-</v>
      </c>
      <c r="F51" s="406"/>
      <c r="G51" s="406"/>
      <c r="H51" s="406"/>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c r="A52" s="62"/>
      <c r="B52" s="67"/>
      <c r="C52" s="101" t="s">
        <v>56</v>
      </c>
      <c r="D52" s="101" t="s">
        <v>57</v>
      </c>
      <c r="E52" s="101" t="s">
        <v>56</v>
      </c>
      <c r="F52" s="405" t="s">
        <v>57</v>
      </c>
      <c r="G52" s="405"/>
      <c r="H52" s="405"/>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c r="A53" s="62"/>
      <c r="B53" s="75" t="s">
        <v>108</v>
      </c>
      <c r="C53" s="101">
        <f>COUNTIFS($B$11:$B$30,C$51,$C$11:$C$30,"A",$E$11:$E$30,"*")</f>
        <v>0</v>
      </c>
      <c r="D53" s="101">
        <f>COUNTIFS($B$11:$B$30,C$51,$C$11:$C$30,"B",$E$11:$E$30,"*")</f>
        <v>0</v>
      </c>
      <c r="E53" s="101">
        <f>COUNTIFS($B$11:$B$30,E$59,$C$11:$C$30,"A",$E$11:$E$30,"*")</f>
        <v>0</v>
      </c>
      <c r="F53" s="402">
        <f>COUNTIFS($B$11:$B$30,E$59,$C$11:$C$30,"B",$E$11:$E$30,"*")</f>
        <v>0</v>
      </c>
      <c r="G53" s="403"/>
      <c r="H53" s="404"/>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c r="A54" s="62"/>
      <c r="B54" s="82" t="s">
        <v>109</v>
      </c>
      <c r="C54" s="101">
        <f>COUNTIFS($B$11:$B$30,C$51,$C$11:$C$30,"C",$E$11:$E$30,"*")</f>
        <v>1</v>
      </c>
      <c r="D54" s="101">
        <f>COUNTIFS($B$11:$B$30,C$51,$C$11:$C$30,"D",$E$11:$E$30,"*")</f>
        <v>0</v>
      </c>
      <c r="E54" s="101">
        <f>COUNTIFS($B$11:$B$30,E$59,$C$11:$C$30,"C",$E$11:$E$30,"*")</f>
        <v>0</v>
      </c>
      <c r="F54" s="402">
        <f>COUNTIFS($B$11:$B$30,E$59,$C$11:$C$30,"D",$E$11:$E$30,"*")</f>
        <v>0</v>
      </c>
      <c r="G54" s="403"/>
      <c r="H54" s="404"/>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c r="A55" s="62"/>
      <c r="B55" s="82" t="s">
        <v>196</v>
      </c>
      <c r="C55" s="399" t="str">
        <f>IF($AK$3="４週",SUMIFS($AK$11:$AK$30,$B$11:$B$30,C51)/4/$AH$5,IF($AK$3="歴月",SUMIFS($AK$11:$AK$30,$B$11:$B$30,C51)/$AL$5,"記載する期間を選択してください"))</f>
        <v>記載する期間を選択してください</v>
      </c>
      <c r="D55" s="407"/>
      <c r="E55" s="399" t="str">
        <f>IF($AK$3="４週",SUMIFS($AK$11:$AK$30,$B$11:$B$30,E51)/4/$AH$5,IF($AK$3="歴月",SUMIFS($AK$11:$AK$30,$B$11:$B$30,E51)/$AL$5,"記載する期間を選択してください"))</f>
        <v>記載する期間を選択してください</v>
      </c>
      <c r="F55" s="400"/>
      <c r="G55" s="400"/>
      <c r="H55" s="407"/>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167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211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168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169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170</v>
      </c>
      <c r="B62" s="94"/>
      <c r="C62" s="60"/>
      <c r="D62" s="60"/>
      <c r="E62" s="60"/>
      <c r="F62" s="60"/>
      <c r="G62" s="60"/>
    </row>
    <row r="63" spans="1:40" ht="15" customHeight="1">
      <c r="A63" s="60" t="s">
        <v>171</v>
      </c>
      <c r="B63" s="94"/>
      <c r="C63" s="60"/>
      <c r="D63" s="60"/>
      <c r="E63" s="60"/>
      <c r="F63" s="60"/>
      <c r="G63" s="60"/>
    </row>
    <row r="64" spans="1:40" ht="15" customHeight="1">
      <c r="A64" s="60"/>
      <c r="B64" s="75" t="s">
        <v>172</v>
      </c>
      <c r="C64" s="353" t="s">
        <v>173</v>
      </c>
      <c r="D64" s="353"/>
      <c r="E64" s="353"/>
      <c r="F64" s="60"/>
      <c r="G64" s="60"/>
    </row>
    <row r="65" spans="1:7" ht="15" customHeight="1">
      <c r="A65" s="60"/>
      <c r="B65" s="97" t="s">
        <v>186</v>
      </c>
      <c r="C65" s="366" t="s">
        <v>174</v>
      </c>
      <c r="D65" s="366"/>
      <c r="E65" s="366"/>
      <c r="F65" s="60"/>
      <c r="G65" s="60"/>
    </row>
    <row r="66" spans="1:7" ht="15" customHeight="1">
      <c r="A66" s="60"/>
      <c r="B66" s="97" t="s">
        <v>187</v>
      </c>
      <c r="C66" s="366" t="s">
        <v>175</v>
      </c>
      <c r="D66" s="366"/>
      <c r="E66" s="366"/>
      <c r="F66" s="60"/>
      <c r="G66" s="60"/>
    </row>
    <row r="67" spans="1:7" ht="15" customHeight="1">
      <c r="A67" s="60"/>
      <c r="B67" s="97" t="s">
        <v>188</v>
      </c>
      <c r="C67" s="366" t="s">
        <v>176</v>
      </c>
      <c r="D67" s="366"/>
      <c r="E67" s="366"/>
      <c r="F67" s="60"/>
      <c r="G67" s="60"/>
    </row>
    <row r="68" spans="1:7" ht="15" customHeight="1">
      <c r="A68" s="60"/>
      <c r="B68" s="97" t="s">
        <v>189</v>
      </c>
      <c r="C68" s="366" t="s">
        <v>177</v>
      </c>
      <c r="D68" s="366"/>
      <c r="E68" s="366"/>
      <c r="F68" s="60"/>
      <c r="G68" s="60"/>
    </row>
    <row r="69" spans="1:7" ht="15" customHeight="1">
      <c r="A69" s="60"/>
      <c r="B69" s="60" t="s">
        <v>178</v>
      </c>
      <c r="C69" s="60"/>
      <c r="D69" s="60"/>
      <c r="E69" s="60"/>
      <c r="F69" s="60"/>
      <c r="G69" s="60"/>
    </row>
    <row r="70" spans="1:7" ht="15" customHeight="1">
      <c r="A70" s="60"/>
      <c r="B70" s="60" t="s">
        <v>190</v>
      </c>
      <c r="C70" s="60"/>
      <c r="D70" s="60"/>
      <c r="E70" s="60"/>
      <c r="F70" s="60"/>
      <c r="G70" s="60"/>
    </row>
    <row r="71" spans="1:7" ht="15" customHeight="1">
      <c r="A71" s="60"/>
      <c r="B71" s="60" t="s">
        <v>179</v>
      </c>
      <c r="C71" s="60"/>
      <c r="D71" s="60"/>
      <c r="E71" s="60"/>
      <c r="F71" s="60"/>
      <c r="G71" s="60"/>
    </row>
    <row r="72" spans="1:7" ht="15" customHeight="1">
      <c r="A72" s="60" t="s">
        <v>180</v>
      </c>
      <c r="B72" s="94"/>
      <c r="C72" s="60"/>
      <c r="D72" s="60"/>
      <c r="E72" s="60"/>
      <c r="F72" s="60"/>
      <c r="G72" s="60"/>
    </row>
    <row r="73" spans="1:7" ht="15" customHeight="1">
      <c r="A73" s="60" t="s">
        <v>326</v>
      </c>
      <c r="B73" s="94"/>
      <c r="C73" s="60"/>
      <c r="D73" s="60"/>
      <c r="E73" s="60"/>
      <c r="F73" s="60"/>
      <c r="G73" s="60"/>
    </row>
    <row r="74" spans="1:7" ht="15" customHeight="1">
      <c r="A74" s="60" t="s">
        <v>191</v>
      </c>
      <c r="B74" s="94"/>
      <c r="C74" s="60"/>
      <c r="D74" s="60"/>
      <c r="E74" s="60"/>
      <c r="F74" s="60"/>
      <c r="G74" s="60"/>
    </row>
    <row r="75" spans="1:7" ht="15" customHeight="1">
      <c r="A75" s="60" t="s">
        <v>182</v>
      </c>
      <c r="B75" s="94"/>
      <c r="C75" s="60"/>
      <c r="D75" s="60"/>
      <c r="E75" s="60"/>
      <c r="F75" s="60"/>
      <c r="G75" s="60"/>
    </row>
    <row r="76" spans="1:7" ht="15" customHeight="1">
      <c r="A76" s="60" t="s">
        <v>330</v>
      </c>
      <c r="B76" s="94"/>
      <c r="C76" s="60"/>
      <c r="D76" s="60"/>
      <c r="E76" s="60"/>
      <c r="F76" s="60"/>
      <c r="G76" s="60"/>
    </row>
    <row r="77" spans="1:7" ht="15" customHeight="1">
      <c r="A77" s="60" t="s">
        <v>331</v>
      </c>
      <c r="B77" s="94"/>
      <c r="C77" s="60"/>
      <c r="D77" s="60"/>
      <c r="E77" s="60"/>
      <c r="F77" s="60"/>
      <c r="G77" s="60"/>
    </row>
    <row r="78" spans="1:7" ht="15" customHeight="1">
      <c r="A78" s="60"/>
      <c r="B78" s="60" t="s">
        <v>332</v>
      </c>
      <c r="C78" s="60"/>
      <c r="D78" s="60"/>
      <c r="E78" s="60"/>
      <c r="F78" s="60"/>
      <c r="G78" s="60"/>
    </row>
    <row r="79" spans="1:7" ht="15" customHeight="1">
      <c r="A79" s="60"/>
      <c r="B79" s="60" t="s">
        <v>333</v>
      </c>
      <c r="C79" s="60"/>
      <c r="D79" s="60"/>
      <c r="E79" s="60"/>
      <c r="F79" s="60"/>
      <c r="G79" s="60"/>
    </row>
    <row r="80" spans="1:7" ht="15" customHeight="1">
      <c r="A80" s="60" t="s">
        <v>334</v>
      </c>
      <c r="B80" s="94"/>
      <c r="C80" s="60"/>
      <c r="D80" s="60"/>
      <c r="E80" s="60"/>
      <c r="F80" s="60"/>
      <c r="G80" s="60"/>
    </row>
    <row r="81" spans="1:7" ht="15" customHeight="1">
      <c r="A81" s="60" t="s">
        <v>183</v>
      </c>
      <c r="B81" s="94"/>
      <c r="C81" s="60"/>
      <c r="D81" s="60"/>
      <c r="E81" s="60"/>
      <c r="F81" s="60"/>
      <c r="G81" s="60"/>
    </row>
    <row r="82" spans="1:7" ht="15" customHeight="1">
      <c r="A82" s="60" t="s">
        <v>335</v>
      </c>
      <c r="B82" s="94"/>
      <c r="C82" s="60"/>
      <c r="D82" s="60"/>
      <c r="E82" s="60"/>
      <c r="F82" s="60"/>
      <c r="G82" s="60"/>
    </row>
    <row r="83" spans="1:7" ht="15" customHeight="1">
      <c r="A83" s="60" t="s">
        <v>336</v>
      </c>
      <c r="B83" s="94"/>
      <c r="C83" s="60"/>
      <c r="D83" s="60"/>
      <c r="E83" s="60"/>
      <c r="F83" s="60"/>
      <c r="G83" s="60"/>
    </row>
    <row r="84" spans="1:7" ht="15" customHeight="1">
      <c r="A84" s="60" t="s">
        <v>184</v>
      </c>
      <c r="B84" s="94"/>
      <c r="C84" s="60"/>
      <c r="D84" s="60"/>
      <c r="E84" s="60"/>
      <c r="F84" s="60"/>
      <c r="G84" s="60"/>
    </row>
    <row r="85" spans="1:7" ht="15" customHeight="1">
      <c r="A85" s="60" t="s">
        <v>185</v>
      </c>
      <c r="B85" s="94"/>
      <c r="C85" s="60"/>
      <c r="D85" s="60"/>
      <c r="E85" s="60"/>
      <c r="F85" s="60"/>
      <c r="G85" s="60"/>
    </row>
    <row r="86" spans="1:7" ht="15" customHeight="1">
      <c r="A86" s="60" t="s">
        <v>337</v>
      </c>
      <c r="B86" s="94"/>
      <c r="C86" s="60"/>
      <c r="D86" s="60"/>
      <c r="E86" s="60"/>
      <c r="F86" s="60"/>
      <c r="G86" s="60"/>
    </row>
    <row r="87" spans="1:7" ht="15" customHeight="1">
      <c r="A87" s="60" t="s">
        <v>338</v>
      </c>
      <c r="B87" s="94"/>
      <c r="C87" s="60"/>
      <c r="D87" s="60"/>
      <c r="E87" s="60"/>
      <c r="F87" s="60"/>
      <c r="G87" s="60"/>
    </row>
  </sheetData>
  <mergeCells count="118">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7:A10"/>
    <mergeCell ref="C7:C10"/>
    <mergeCell ref="D7:D10"/>
    <mergeCell ref="E7:E10"/>
    <mergeCell ref="F7:AJ7"/>
    <mergeCell ref="F8:L8"/>
    <mergeCell ref="T8:Z8"/>
    <mergeCell ref="AA8:AG8"/>
    <mergeCell ref="AH8:AJ8"/>
    <mergeCell ref="B7:B8"/>
    <mergeCell ref="B9:B10"/>
    <mergeCell ref="AK1:AN1"/>
    <mergeCell ref="M2:P2"/>
    <mergeCell ref="Q2:R2"/>
    <mergeCell ref="S2:T2"/>
    <mergeCell ref="U2:V2"/>
    <mergeCell ref="AK2:AN2"/>
    <mergeCell ref="AL7:AL10"/>
    <mergeCell ref="AM7:AN10"/>
    <mergeCell ref="M8:S8"/>
    <mergeCell ref="AK3:AN3"/>
    <mergeCell ref="AK4:AN4"/>
    <mergeCell ref="AH5:AJ5"/>
    <mergeCell ref="AK7:AK10"/>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heetViews>
  <sheetFormatPr defaultColWidth="8.25" defaultRowHeight="21" customHeight="1"/>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48" t="s">
        <v>135</v>
      </c>
      <c r="AL1" s="348"/>
      <c r="AM1" s="348"/>
      <c r="AN1" s="348"/>
    </row>
    <row r="2" spans="1:40" ht="18" customHeight="1">
      <c r="A2" s="62"/>
      <c r="B2" s="63"/>
      <c r="C2" s="63"/>
      <c r="D2" s="63"/>
      <c r="E2" s="63"/>
      <c r="F2" s="63"/>
      <c r="G2" s="63"/>
      <c r="H2" s="63"/>
      <c r="I2" s="63"/>
      <c r="J2" s="63"/>
      <c r="K2" s="63"/>
      <c r="L2" s="63"/>
      <c r="M2" s="355">
        <v>2024</v>
      </c>
      <c r="N2" s="355"/>
      <c r="O2" s="355"/>
      <c r="P2" s="355"/>
      <c r="Q2" s="354" t="s">
        <v>150</v>
      </c>
      <c r="R2" s="354"/>
      <c r="S2" s="355">
        <v>5</v>
      </c>
      <c r="T2" s="355"/>
      <c r="U2" s="354" t="s">
        <v>151</v>
      </c>
      <c r="V2" s="354"/>
      <c r="W2" s="63"/>
      <c r="X2" s="63"/>
      <c r="Y2" s="63"/>
      <c r="Z2" s="62"/>
      <c r="AA2" s="62"/>
      <c r="AC2" s="81"/>
      <c r="AD2" s="63"/>
      <c r="AE2" s="63"/>
      <c r="AF2" s="63"/>
      <c r="AG2" s="63"/>
      <c r="AH2" s="63"/>
      <c r="AI2" s="81" t="s">
        <v>156</v>
      </c>
      <c r="AJ2" s="81"/>
      <c r="AK2" s="349"/>
      <c r="AL2" s="349"/>
      <c r="AM2" s="349"/>
      <c r="AN2" s="34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50"/>
      <c r="AL3" s="350"/>
      <c r="AM3" s="350"/>
      <c r="AN3" s="35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50"/>
      <c r="AL4" s="350"/>
      <c r="AM4" s="350"/>
      <c r="AN4" s="35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87"/>
      <c r="AI5" s="387"/>
      <c r="AJ5" s="38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61" t="s">
        <v>153</v>
      </c>
      <c r="B7" s="388" t="s">
        <v>162</v>
      </c>
      <c r="C7" s="358" t="s">
        <v>163</v>
      </c>
      <c r="D7" s="353" t="s">
        <v>164</v>
      </c>
      <c r="E7" s="362" t="s">
        <v>165</v>
      </c>
      <c r="F7" s="357" t="s">
        <v>192</v>
      </c>
      <c r="G7" s="357"/>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1" t="s">
        <v>193</v>
      </c>
      <c r="AL7" s="352" t="s">
        <v>194</v>
      </c>
      <c r="AM7" s="347" t="s">
        <v>195</v>
      </c>
      <c r="AN7" s="347"/>
    </row>
    <row r="8" spans="1:40" ht="15" customHeight="1">
      <c r="A8" s="361"/>
      <c r="B8" s="389"/>
      <c r="C8" s="359"/>
      <c r="D8" s="353"/>
      <c r="E8" s="362"/>
      <c r="F8" s="353" t="s">
        <v>104</v>
      </c>
      <c r="G8" s="353"/>
      <c r="H8" s="353"/>
      <c r="I8" s="353"/>
      <c r="J8" s="353"/>
      <c r="K8" s="353"/>
      <c r="L8" s="353"/>
      <c r="M8" s="353" t="s">
        <v>105</v>
      </c>
      <c r="N8" s="353"/>
      <c r="O8" s="353"/>
      <c r="P8" s="353"/>
      <c r="Q8" s="353"/>
      <c r="R8" s="353"/>
      <c r="S8" s="353"/>
      <c r="T8" s="353" t="s">
        <v>106</v>
      </c>
      <c r="U8" s="353"/>
      <c r="V8" s="353"/>
      <c r="W8" s="353"/>
      <c r="X8" s="353"/>
      <c r="Y8" s="353"/>
      <c r="Z8" s="353"/>
      <c r="AA8" s="353" t="s">
        <v>107</v>
      </c>
      <c r="AB8" s="353"/>
      <c r="AC8" s="353"/>
      <c r="AD8" s="353"/>
      <c r="AE8" s="353"/>
      <c r="AF8" s="353"/>
      <c r="AG8" s="353"/>
      <c r="AH8" s="353" t="s">
        <v>110</v>
      </c>
      <c r="AI8" s="353"/>
      <c r="AJ8" s="353"/>
      <c r="AK8" s="351"/>
      <c r="AL8" s="352"/>
      <c r="AM8" s="347"/>
      <c r="AN8" s="347"/>
    </row>
    <row r="9" spans="1:40" ht="15" customHeight="1">
      <c r="A9" s="361"/>
      <c r="B9" s="390" t="s">
        <v>329</v>
      </c>
      <c r="C9" s="359"/>
      <c r="D9" s="353"/>
      <c r="E9" s="36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51"/>
      <c r="AL9" s="352"/>
      <c r="AM9" s="347"/>
      <c r="AN9" s="347"/>
    </row>
    <row r="10" spans="1:40" ht="15" customHeight="1">
      <c r="A10" s="361"/>
      <c r="B10" s="391"/>
      <c r="C10" s="360"/>
      <c r="D10" s="353"/>
      <c r="E10" s="36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51"/>
      <c r="AL10" s="352"/>
      <c r="AM10" s="347"/>
      <c r="AN10" s="347"/>
    </row>
    <row r="11" spans="1:40" ht="18" customHeight="1">
      <c r="A11" s="74">
        <v>1</v>
      </c>
      <c r="B11" s="103" t="s">
        <v>136</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65"/>
      <c r="AN11" s="365"/>
    </row>
    <row r="12" spans="1:40" ht="18" customHeight="1">
      <c r="A12" s="74">
        <v>2</v>
      </c>
      <c r="B12" s="103" t="s">
        <v>116</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65"/>
      <c r="AN12" s="365"/>
    </row>
    <row r="13" spans="1:40" ht="18" customHeight="1">
      <c r="A13" s="74">
        <v>3</v>
      </c>
      <c r="B13" s="103" t="s">
        <v>117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65"/>
      <c r="AN13" s="365"/>
    </row>
    <row r="14" spans="1:40" ht="18" customHeight="1">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65"/>
      <c r="AN14" s="36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65"/>
      <c r="AN15" s="36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65"/>
      <c r="AN16" s="36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65"/>
      <c r="AN17" s="36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65"/>
      <c r="AN18" s="36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65"/>
      <c r="AN19" s="36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65"/>
      <c r="AN20" s="36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65"/>
      <c r="AN21" s="36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65"/>
      <c r="AN22" s="36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65"/>
      <c r="AN23" s="36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65"/>
      <c r="AN24" s="36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65"/>
      <c r="AN25" s="36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65"/>
      <c r="AN26" s="36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65"/>
      <c r="AN27" s="36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65"/>
      <c r="AN28" s="36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65"/>
      <c r="AN29" s="36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65"/>
      <c r="AN30" s="365"/>
    </row>
    <row r="31" spans="1:40" ht="18" customHeight="1">
      <c r="A31" s="362" t="s">
        <v>94</v>
      </c>
      <c r="B31" s="363"/>
      <c r="C31" s="363"/>
      <c r="D31" s="363"/>
      <c r="E31" s="36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61"/>
      <c r="AN31" s="361"/>
    </row>
    <row r="32" spans="1:40" ht="18" customHeight="1">
      <c r="A32" s="363" t="s">
        <v>96</v>
      </c>
      <c r="B32" s="363"/>
      <c r="C32" s="363"/>
      <c r="D32" s="363"/>
      <c r="E32" s="36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61"/>
      <c r="AN32" s="361"/>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262</v>
      </c>
      <c r="B36" s="67"/>
      <c r="C36" s="67"/>
      <c r="D36" s="67"/>
      <c r="E36" s="67"/>
      <c r="F36" s="67"/>
      <c r="G36" s="60"/>
      <c r="H36" s="60"/>
      <c r="I36" s="60"/>
      <c r="J36" s="60"/>
      <c r="K36" s="60"/>
      <c r="L36" s="60"/>
      <c r="M36" s="60"/>
      <c r="N36" s="60"/>
      <c r="O36" s="60"/>
      <c r="AM36" s="67"/>
      <c r="AN36" s="62"/>
    </row>
    <row r="37" spans="1:43" ht="24.95" customHeight="1">
      <c r="A37"/>
      <c r="B37" s="362" t="s">
        <v>264</v>
      </c>
      <c r="C37" s="363"/>
      <c r="D37" s="363"/>
      <c r="E37" s="363"/>
      <c r="F37" s="363"/>
      <c r="G37" s="363"/>
      <c r="H37" s="363"/>
      <c r="I37" s="363"/>
      <c r="J37" s="363"/>
      <c r="K37" s="364"/>
      <c r="L37" s="479" t="s">
        <v>269</v>
      </c>
      <c r="M37" s="479"/>
      <c r="N37" s="479"/>
      <c r="O37" s="479"/>
      <c r="P37" s="479" t="s">
        <v>270</v>
      </c>
      <c r="Q37" s="479"/>
      <c r="R37" s="479"/>
      <c r="S37" s="479"/>
      <c r="T37" s="479" t="s">
        <v>265</v>
      </c>
      <c r="U37" s="479"/>
      <c r="V37" s="479"/>
      <c r="W37" s="479"/>
      <c r="X37"/>
      <c r="Y37"/>
      <c r="Z37"/>
      <c r="AA37"/>
      <c r="AB37"/>
      <c r="AC37"/>
      <c r="AD37"/>
      <c r="AE37"/>
      <c r="AF37"/>
      <c r="AG37"/>
      <c r="AH37"/>
      <c r="AI37"/>
      <c r="AJ37"/>
      <c r="AK37"/>
      <c r="AL37"/>
      <c r="AM37"/>
      <c r="AN37"/>
      <c r="AO37"/>
      <c r="AP37"/>
      <c r="AQ37"/>
    </row>
    <row r="38" spans="1:43" ht="18" customHeight="1">
      <c r="A38"/>
      <c r="B38" s="476" t="s">
        <v>263</v>
      </c>
      <c r="C38" s="477"/>
      <c r="D38" s="477"/>
      <c r="E38" s="477"/>
      <c r="F38" s="477"/>
      <c r="G38" s="477"/>
      <c r="H38" s="477"/>
      <c r="I38" s="477"/>
      <c r="J38" s="477"/>
      <c r="K38" s="478"/>
      <c r="L38" s="475">
        <v>30</v>
      </c>
      <c r="M38" s="475"/>
      <c r="N38" s="475"/>
      <c r="O38" s="475"/>
      <c r="P38" s="475">
        <v>30</v>
      </c>
      <c r="Q38" s="475"/>
      <c r="R38" s="475"/>
      <c r="S38" s="475"/>
      <c r="T38" s="418">
        <f>SUM(L38:S38)</f>
        <v>60</v>
      </c>
      <c r="U38" s="418"/>
      <c r="V38" s="418"/>
      <c r="W38" s="418"/>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205</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353" t="s">
        <v>197</v>
      </c>
      <c r="B41" s="353"/>
      <c r="C41" s="369" t="s">
        <v>266</v>
      </c>
      <c r="D41" s="351"/>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c r="A42" s="352" t="s">
        <v>208</v>
      </c>
      <c r="B42" s="352"/>
      <c r="C42" s="433">
        <f>ROUNDDOWN(IF(B38="主として知的障害のある児童を入所させる福祉型障害児入所施設",T38/6.7,IF(B38="主として肢体不自由のある児童を入所させる福祉型障害児入所施設",L38/10+P38/20,0)),1)</f>
        <v>8.9</v>
      </c>
      <c r="D42" s="434"/>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341</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99" t="str">
        <f>IF(VLOOKUP($AK$1,選択肢!$A$1:$J$32,C50,FALSE)=0,"-",VLOOKUP($AK$1,選択肢!$A$1:$J$32,C50,FALSE))</f>
        <v>児童発達支援管理責任者</v>
      </c>
      <c r="D45" s="400"/>
      <c r="E45" s="406" t="str">
        <f>IF(VLOOKUP($AK$1,選択肢!$A$1:$J$32,E50,FALSE)=0,"-",VLOOKUP($AK$1,選択肢!$A$1:$J$32,E50,FALSE))</f>
        <v>医師</v>
      </c>
      <c r="F45" s="406"/>
      <c r="G45" s="406"/>
      <c r="H45" s="406"/>
      <c r="I45" s="399" t="str">
        <f>IF(VLOOKUP($AK$1,選択肢!$A$1:$J$32,I50,FALSE)=0,"-",VLOOKUP($AK$1,選択肢!$A$1:$J$32,I50,FALSE))</f>
        <v>看護職員</v>
      </c>
      <c r="J45" s="400"/>
      <c r="K45" s="400"/>
      <c r="L45" s="400"/>
      <c r="M45" s="400"/>
      <c r="N45" s="407"/>
      <c r="O45" s="399" t="str">
        <f>IF(VLOOKUP($AK$1,選択肢!$A$1:$J$32,O50,FALSE)=0,"-",VLOOKUP($AK$1,選択肢!$A$1:$J$32,O50,FALSE))</f>
        <v>児童指導員</v>
      </c>
      <c r="P45" s="400"/>
      <c r="Q45" s="400"/>
      <c r="R45" s="400"/>
      <c r="S45" s="400"/>
      <c r="T45" s="407"/>
      <c r="U45" s="399" t="str">
        <f>IF(VLOOKUP($AK$1,選択肢!$A$1:$J$32,U50,FALSE)=0,"-",VLOOKUP($AK$1,選択肢!$A$1:$J$32,U50,FALSE))</f>
        <v>保育士</v>
      </c>
      <c r="V45" s="400"/>
      <c r="W45" s="400"/>
      <c r="X45" s="400"/>
      <c r="Y45" s="400"/>
      <c r="Z45" s="407"/>
      <c r="AA45" s="399" t="str">
        <f>IF(VLOOKUP($AK$1,選択肢!$A$1:$J$32,AA50,FALSE)=0,"-",VLOOKUP($AK$1,選択肢!$A$1:$J$32,AA50,FALSE))</f>
        <v>心理担当職員</v>
      </c>
      <c r="AB45" s="400"/>
      <c r="AC45" s="400"/>
      <c r="AD45" s="400"/>
      <c r="AE45" s="400"/>
      <c r="AF45" s="407"/>
      <c r="AG45" s="406" t="str">
        <f>IF(VLOOKUP($AK$1,選択肢!$A$1:$J$32,AG50,FALSE)=0,"-",VLOOKUP($AK$1,選択肢!$A$1:$J$32,AG50,FALSE))</f>
        <v>理学療法士又は作業療法士</v>
      </c>
      <c r="AH45" s="406"/>
      <c r="AI45" s="406"/>
      <c r="AJ45" s="406"/>
      <c r="AK45" s="406"/>
      <c r="AL45" s="406" t="str">
        <f>IF(VLOOKUP($AK$1,選択肢!$A$1:$J$32,AL50,FALSE)=0,"-",VLOOKUP($AK$1,選択肢!$A$1:$J$32,AL50,FALSE))</f>
        <v>職業指導員</v>
      </c>
      <c r="AM45" s="406"/>
      <c r="AN45" s="62"/>
    </row>
    <row r="46" spans="1:43" ht="18" customHeight="1">
      <c r="A46" s="62"/>
      <c r="B46" s="67"/>
      <c r="C46" s="102" t="s">
        <v>56</v>
      </c>
      <c r="D46" s="102" t="s">
        <v>57</v>
      </c>
      <c r="E46" s="101" t="s">
        <v>56</v>
      </c>
      <c r="F46" s="405" t="s">
        <v>57</v>
      </c>
      <c r="G46" s="405"/>
      <c r="H46" s="405"/>
      <c r="I46" s="402" t="s">
        <v>56</v>
      </c>
      <c r="J46" s="403"/>
      <c r="K46" s="404"/>
      <c r="L46" s="402" t="s">
        <v>57</v>
      </c>
      <c r="M46" s="403"/>
      <c r="N46" s="404"/>
      <c r="O46" s="402" t="s">
        <v>56</v>
      </c>
      <c r="P46" s="403"/>
      <c r="Q46" s="404"/>
      <c r="R46" s="402" t="s">
        <v>57</v>
      </c>
      <c r="S46" s="403"/>
      <c r="T46" s="404"/>
      <c r="U46" s="402" t="s">
        <v>56</v>
      </c>
      <c r="V46" s="403"/>
      <c r="W46" s="404"/>
      <c r="X46" s="402" t="s">
        <v>57</v>
      </c>
      <c r="Y46" s="403"/>
      <c r="Z46" s="404"/>
      <c r="AA46" s="402" t="s">
        <v>56</v>
      </c>
      <c r="AB46" s="403"/>
      <c r="AC46" s="404"/>
      <c r="AD46" s="402" t="s">
        <v>57</v>
      </c>
      <c r="AE46" s="403"/>
      <c r="AF46" s="404"/>
      <c r="AG46" s="402" t="s">
        <v>56</v>
      </c>
      <c r="AH46" s="403"/>
      <c r="AI46" s="404"/>
      <c r="AJ46" s="402" t="s">
        <v>57</v>
      </c>
      <c r="AK46" s="404"/>
      <c r="AL46" s="101" t="s">
        <v>19</v>
      </c>
      <c r="AM46" s="101" t="s">
        <v>18</v>
      </c>
      <c r="AN46" s="62"/>
    </row>
    <row r="47" spans="1:43" ht="18" customHeight="1">
      <c r="A47" s="62"/>
      <c r="B47" s="75" t="s">
        <v>108</v>
      </c>
      <c r="C47" s="101">
        <f>COUNTIFS($B$11:$B$30,C$45,$C$11:$C$30,"A",$E$11:$E$30,"*")</f>
        <v>1</v>
      </c>
      <c r="D47" s="101">
        <f>COUNTIFS($B$11:$B$30,C$45,$C$11:$C$30,"B",$E$11:$E$30,"*")</f>
        <v>0</v>
      </c>
      <c r="E47" s="101">
        <f>COUNTIFS($B$11:$B$30,E$45,$C$11:$C$30,"A",$E$11:$E$30,"*")</f>
        <v>0</v>
      </c>
      <c r="F47" s="402">
        <f>COUNTIFS($B$11:$B$30,E$45,$C$11:$C$30,"B",$E$11:$E$30,"*")</f>
        <v>1</v>
      </c>
      <c r="G47" s="403"/>
      <c r="H47" s="404"/>
      <c r="I47" s="402">
        <f>COUNTIFS($B$11:$B$30,I$45,$C$11:$C$30,"A",$E$11:$E$30,"*")</f>
        <v>0</v>
      </c>
      <c r="J47" s="403"/>
      <c r="K47" s="404"/>
      <c r="L47" s="402">
        <f>COUNTIFS($B$11:$B$30,I$45,$C$11:$C$30,"B",$E$11:$E$30,"*")</f>
        <v>0</v>
      </c>
      <c r="M47" s="403"/>
      <c r="N47" s="404"/>
      <c r="O47" s="402">
        <f>COUNTIFS($B$11:$B$30,O$45,$C$11:$C$30,"A",$E$11:$E$30,"*")</f>
        <v>0</v>
      </c>
      <c r="P47" s="403"/>
      <c r="Q47" s="404"/>
      <c r="R47" s="402">
        <f>COUNTIFS($B$11:$B$30,O$45,$C$11:$C$30,"B",$E$11:$E$30,"*")</f>
        <v>0</v>
      </c>
      <c r="S47" s="403"/>
      <c r="T47" s="404"/>
      <c r="U47" s="402">
        <f>COUNTIFS($B$11:$B$30,U$45,$C$11:$C$30,"A",$E$11:$E$30,"*")</f>
        <v>0</v>
      </c>
      <c r="V47" s="403"/>
      <c r="W47" s="404"/>
      <c r="X47" s="402">
        <f>COUNTIFS($B$11:$B$30,U$45,$C$11:$C$30,"B",$E$11:$E$30,"*")</f>
        <v>0</v>
      </c>
      <c r="Y47" s="403"/>
      <c r="Z47" s="404"/>
      <c r="AA47" s="402">
        <f>COUNTIFS($B$11:$B$30,AA$45,$C$11:$C$30,"A",$E$11:$E$30,"*")</f>
        <v>0</v>
      </c>
      <c r="AB47" s="403"/>
      <c r="AC47" s="404"/>
      <c r="AD47" s="402">
        <f>COUNTIFS($B$11:$B$30,AA$45,$C$11:$C$30,"B",$E$11:$E$30,"*")</f>
        <v>0</v>
      </c>
      <c r="AE47" s="403"/>
      <c r="AF47" s="404"/>
      <c r="AG47" s="402">
        <f>COUNTIFS($B$11:$B$30,AG$45,$C$11:$C$30,"A",$E$11:$E$30,"*")</f>
        <v>0</v>
      </c>
      <c r="AH47" s="403"/>
      <c r="AI47" s="404"/>
      <c r="AJ47" s="402">
        <f>COUNTIFS($B$11:$B$30,AG$45,$C$11:$C$30,"B",$E$11:$E$30,"*")</f>
        <v>0</v>
      </c>
      <c r="AK47" s="404"/>
      <c r="AL47" s="101">
        <f>COUNTIFS($B$11:$B$30,AL$45,$C$11:$C$30,"A",$E$11:$E$30,"*")</f>
        <v>0</v>
      </c>
      <c r="AM47" s="101">
        <f>COUNTIFS($B$11:$B$30,AL$45,$C$11:$C$30,"B",$E$11:$E$30,"*")</f>
        <v>0</v>
      </c>
      <c r="AN47" s="62"/>
    </row>
    <row r="48" spans="1:43" ht="18" customHeight="1">
      <c r="A48" s="62"/>
      <c r="B48" s="82" t="s">
        <v>109</v>
      </c>
      <c r="C48" s="101">
        <f>COUNTIFS($B$11:$B$30,C$45,$C$11:$C$30,"C",$E$11:$E$30,"*")</f>
        <v>0</v>
      </c>
      <c r="D48" s="101">
        <f>COUNTIFS($B$11:$B$30,C$45,$C$11:$C$30,"D",$E$11:$E$30,"*")</f>
        <v>0</v>
      </c>
      <c r="E48" s="101">
        <f>COUNTIFS($B$11:$B$30,E$45,$C$11:$C$30,"C",$E$11:$E$30,"*")</f>
        <v>0</v>
      </c>
      <c r="F48" s="402">
        <f>COUNTIFS($B$11:$B$30,E$45,$C$11:$C$30,"D",$E$11:$E$30,"*")</f>
        <v>1</v>
      </c>
      <c r="G48" s="403"/>
      <c r="H48" s="404"/>
      <c r="I48" s="402">
        <f>COUNTIFS($B$11:$B$30,I$45,$C$11:$C$30,"C",$E$11:$E$30,"*")</f>
        <v>1</v>
      </c>
      <c r="J48" s="403"/>
      <c r="K48" s="404"/>
      <c r="L48" s="402">
        <f>COUNTIFS($B$11:$B$30,I$45,$C$11:$C$30,"D",$E$11:$E$30,"*")</f>
        <v>0</v>
      </c>
      <c r="M48" s="403"/>
      <c r="N48" s="404"/>
      <c r="O48" s="402">
        <f>COUNTIFS($B$11:$B$30,O$45,$C$11:$C$30,"C",$E$11:$E$30,"*")</f>
        <v>0</v>
      </c>
      <c r="P48" s="403"/>
      <c r="Q48" s="404"/>
      <c r="R48" s="402">
        <f>COUNTIFS($B$11:$B$30,O$45,$C$11:$C$30,"D",$E$11:$E$30,"*")</f>
        <v>0</v>
      </c>
      <c r="S48" s="403"/>
      <c r="T48" s="404"/>
      <c r="U48" s="402">
        <f>COUNTIFS($B$11:$B$30,U$45,$C$11:$C$30,"C",$E$11:$E$30,"*")</f>
        <v>0</v>
      </c>
      <c r="V48" s="403"/>
      <c r="W48" s="404"/>
      <c r="X48" s="402">
        <f>COUNTIFS($B$11:$B$30,U$45,$C$11:$C$30,"D",$E$11:$E$30,"*")</f>
        <v>0</v>
      </c>
      <c r="Y48" s="403"/>
      <c r="Z48" s="404"/>
      <c r="AA48" s="402">
        <f>COUNTIFS($B$11:$B$30,AA$45,$C$11:$C$30,"C",$E$11:$E$30,"*")</f>
        <v>0</v>
      </c>
      <c r="AB48" s="403"/>
      <c r="AC48" s="404"/>
      <c r="AD48" s="402">
        <f>COUNTIFS($B$11:$B$30,AA$45,$C$11:$C$30,"D",$E$11:$E$30,"*")</f>
        <v>0</v>
      </c>
      <c r="AE48" s="403"/>
      <c r="AF48" s="404"/>
      <c r="AG48" s="402">
        <f>COUNTIFS($B$11:$B$30,AG$45,$C$11:$C$30,"C",$E$11:$E$30,"*")</f>
        <v>0</v>
      </c>
      <c r="AH48" s="403"/>
      <c r="AI48" s="404"/>
      <c r="AJ48" s="402">
        <f>COUNTIFS($B$11:$B$30,AG$45,$C$11:$C$30,"D",$E$11:$E$30,"*")</f>
        <v>0</v>
      </c>
      <c r="AK48" s="404"/>
      <c r="AL48" s="101">
        <f>COUNTIFS($B$11:$B$30,AL$45,$C$11:$C$30,"C",$E$11:$E$30,"*")</f>
        <v>0</v>
      </c>
      <c r="AM48" s="101">
        <f>COUNTIFS($B$11:$B$30,AL$45,$C$11:$C$30,"D",$E$11:$E$30,"*")</f>
        <v>0</v>
      </c>
      <c r="AN48" s="62"/>
    </row>
    <row r="49" spans="1:40" ht="24.95" customHeight="1">
      <c r="A49" s="62"/>
      <c r="B49" s="82" t="s">
        <v>196</v>
      </c>
      <c r="C49" s="399" t="str">
        <f>IF($AK$3="４週",SUMIFS($AK$11:$AK$30,$B$11:$B$30,C45)/4/$AH$5,IF($AK$3="歴月",SUMIFS($AK$11:$AK$30,$B$11:$B$30,C45)/$AL$5,"記載する期間を選択してください"))</f>
        <v>記載する期間を選択してください</v>
      </c>
      <c r="D49" s="407"/>
      <c r="E49" s="399" t="str">
        <f>IF($AK$3="４週",SUMIFS($AK$11:$AK$30,$B$11:$B$30,E45)/4/$AH$5,IF($AK$3="歴月",SUMIFS($AK$11:$AK$30,$B$11:$B$30,E45)/$AL$5,"記載する期間を選択してください"))</f>
        <v>記載する期間を選択してください</v>
      </c>
      <c r="F49" s="400"/>
      <c r="G49" s="400"/>
      <c r="H49" s="407"/>
      <c r="I49" s="399" t="str">
        <f>IF($AK$3="４週",SUMIFS($AK$11:$AK$30,$B$11:$B$30,I45)/4/$AH$5,IF($AK$3="歴月",SUMIFS($AK$11:$AK$30,$B$11:$B$30,I45)/$AL$5,"記載する期間を選択してください"))</f>
        <v>記載する期間を選択してください</v>
      </c>
      <c r="J49" s="400"/>
      <c r="K49" s="400"/>
      <c r="L49" s="400"/>
      <c r="M49" s="400"/>
      <c r="N49" s="407"/>
      <c r="O49" s="399" t="str">
        <f>IF($AK$3="４週",SUMIFS($AK$11:$AK$30,$B$11:$B$30,O45)/4/$AH$5,IF($AK$3="歴月",SUMIFS($AK$11:$AK$30,$B$11:$B$30,O45)/$AL$5,"記載する期間を選択してください"))</f>
        <v>記載する期間を選択してください</v>
      </c>
      <c r="P49" s="400"/>
      <c r="Q49" s="400"/>
      <c r="R49" s="400"/>
      <c r="S49" s="400"/>
      <c r="T49" s="407"/>
      <c r="U49" s="399" t="str">
        <f>IF($AK$3="４週",SUMIFS($AK$11:$AK$30,$B$11:$B$30,U45)/4/$AH$5,IF($AK$3="歴月",SUMIFS($AK$11:$AK$30,$B$11:$B$30,U45)/$AL$5,"記載する期間を選択してください"))</f>
        <v>記載する期間を選択してください</v>
      </c>
      <c r="V49" s="400"/>
      <c r="W49" s="400"/>
      <c r="X49" s="400"/>
      <c r="Y49" s="400"/>
      <c r="Z49" s="407"/>
      <c r="AA49" s="399" t="str">
        <f>IF($AK$3="４週",SUMIFS($AK$11:$AK$30,$B$11:$B$30,AA45)/4/$AH$5,IF($AK$3="歴月",SUMIFS($AK$11:$AK$30,$B$11:$B$30,AA45)/$AL$5,"記載する期間を選択してください"))</f>
        <v>記載する期間を選択してください</v>
      </c>
      <c r="AB49" s="400"/>
      <c r="AC49" s="400"/>
      <c r="AD49" s="400"/>
      <c r="AE49" s="400"/>
      <c r="AF49" s="407"/>
      <c r="AG49" s="399" t="str">
        <f>IF($AK$3="４週",SUMIFS($AK$11:$AK$30,$B$11:$B$30,AG45)/4/$AH$5,IF($AK$3="歴月",SUMIFS($AK$11:$AK$30,$B$11:$B$30,AG45)/$AL$5,"記載する期間を選択してください"))</f>
        <v>記載する期間を選択してください</v>
      </c>
      <c r="AH49" s="400"/>
      <c r="AI49" s="400"/>
      <c r="AJ49" s="400"/>
      <c r="AK49" s="407"/>
      <c r="AL49" s="399" t="str">
        <f>IF($AK$3="４週",SUMIFS($AK$11:$AK$30,$B$11:$B$30,AL45)/4/$AH$5,IF($AK$3="歴月",SUMIFS($AK$11:$AK$30,$B$11:$B$30,AL45)/$AL$5,"記載する期間を選択してください"))</f>
        <v>記載する期間を選択してください</v>
      </c>
      <c r="AM49" s="407"/>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166</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167</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211</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170</v>
      </c>
      <c r="B56" s="94"/>
      <c r="C56" s="60"/>
      <c r="D56" s="60"/>
      <c r="E56" s="60"/>
      <c r="F56" s="60"/>
      <c r="G56" s="60"/>
    </row>
    <row r="57" spans="1:40" ht="15" customHeight="1">
      <c r="A57" s="60" t="s">
        <v>171</v>
      </c>
      <c r="B57" s="94"/>
      <c r="C57" s="60"/>
      <c r="D57" s="60"/>
      <c r="E57" s="60"/>
      <c r="F57" s="60"/>
      <c r="G57" s="60"/>
    </row>
    <row r="58" spans="1:40" ht="15" customHeight="1">
      <c r="A58" s="60"/>
      <c r="B58" s="75" t="s">
        <v>172</v>
      </c>
      <c r="C58" s="353" t="s">
        <v>173</v>
      </c>
      <c r="D58" s="353"/>
      <c r="E58" s="353"/>
      <c r="F58" s="60"/>
      <c r="G58" s="60"/>
    </row>
    <row r="59" spans="1:40" ht="15" customHeight="1">
      <c r="A59" s="60"/>
      <c r="B59" s="97" t="s">
        <v>186</v>
      </c>
      <c r="C59" s="366" t="s">
        <v>174</v>
      </c>
      <c r="D59" s="366"/>
      <c r="E59" s="366"/>
      <c r="F59" s="60"/>
      <c r="G59" s="60"/>
    </row>
    <row r="60" spans="1:40" ht="15" customHeight="1">
      <c r="A60" s="60"/>
      <c r="B60" s="97" t="s">
        <v>187</v>
      </c>
      <c r="C60" s="366" t="s">
        <v>175</v>
      </c>
      <c r="D60" s="366"/>
      <c r="E60" s="366"/>
      <c r="F60" s="60"/>
      <c r="G60" s="60"/>
    </row>
    <row r="61" spans="1:40" ht="15" customHeight="1">
      <c r="A61" s="60"/>
      <c r="B61" s="97" t="s">
        <v>188</v>
      </c>
      <c r="C61" s="366" t="s">
        <v>176</v>
      </c>
      <c r="D61" s="366"/>
      <c r="E61" s="366"/>
      <c r="F61" s="60"/>
      <c r="G61" s="60"/>
    </row>
    <row r="62" spans="1:40" ht="15" customHeight="1">
      <c r="A62" s="60"/>
      <c r="B62" s="97" t="s">
        <v>189</v>
      </c>
      <c r="C62" s="366" t="s">
        <v>177</v>
      </c>
      <c r="D62" s="366"/>
      <c r="E62" s="366"/>
      <c r="F62" s="60"/>
      <c r="G62" s="60"/>
    </row>
    <row r="63" spans="1:40" ht="15" customHeight="1">
      <c r="A63" s="60"/>
      <c r="B63" s="60" t="s">
        <v>178</v>
      </c>
      <c r="C63" s="60"/>
      <c r="D63" s="60"/>
      <c r="E63" s="60"/>
      <c r="F63" s="60"/>
      <c r="G63" s="60"/>
    </row>
    <row r="64" spans="1:40" ht="15" customHeight="1">
      <c r="A64" s="60"/>
      <c r="B64" s="60" t="s">
        <v>190</v>
      </c>
      <c r="C64" s="60"/>
      <c r="D64" s="60"/>
      <c r="E64" s="60"/>
      <c r="F64" s="60"/>
      <c r="G64" s="60"/>
    </row>
    <row r="65" spans="1:7" ht="15" customHeight="1">
      <c r="A65" s="60"/>
      <c r="B65" s="60" t="s">
        <v>179</v>
      </c>
      <c r="C65" s="60"/>
      <c r="D65" s="60"/>
      <c r="E65" s="60"/>
      <c r="F65" s="60"/>
      <c r="G65" s="60"/>
    </row>
    <row r="66" spans="1:7" ht="15" customHeight="1">
      <c r="A66" s="60" t="s">
        <v>180</v>
      </c>
      <c r="B66" s="94"/>
      <c r="C66" s="60"/>
      <c r="D66" s="60"/>
      <c r="E66" s="60"/>
      <c r="F66" s="60"/>
      <c r="G66" s="60"/>
    </row>
    <row r="67" spans="1:7" ht="15" customHeight="1">
      <c r="A67" s="60" t="s">
        <v>326</v>
      </c>
      <c r="B67" s="94"/>
      <c r="C67" s="60"/>
      <c r="D67" s="60"/>
      <c r="E67" s="60"/>
      <c r="F67" s="60"/>
      <c r="G67" s="60"/>
    </row>
    <row r="68" spans="1:7" ht="15" customHeight="1">
      <c r="A68" s="60" t="s">
        <v>191</v>
      </c>
      <c r="B68" s="94"/>
      <c r="C68" s="60"/>
      <c r="D68" s="60"/>
      <c r="E68" s="60"/>
      <c r="F68" s="60"/>
      <c r="G68" s="60"/>
    </row>
    <row r="69" spans="1:7" ht="15" customHeight="1">
      <c r="A69" s="60" t="s">
        <v>182</v>
      </c>
      <c r="B69" s="94"/>
      <c r="C69" s="60"/>
      <c r="D69" s="60"/>
      <c r="E69" s="60"/>
      <c r="F69" s="60"/>
      <c r="G69" s="60"/>
    </row>
    <row r="70" spans="1:7" ht="15" customHeight="1">
      <c r="A70" s="60" t="s">
        <v>330</v>
      </c>
      <c r="B70" s="94"/>
      <c r="C70" s="60"/>
      <c r="D70" s="60"/>
      <c r="E70" s="60"/>
      <c r="F70" s="60"/>
      <c r="G70" s="60"/>
    </row>
    <row r="71" spans="1:7" ht="15" customHeight="1">
      <c r="A71" s="60" t="s">
        <v>331</v>
      </c>
      <c r="B71" s="94"/>
      <c r="C71" s="60"/>
      <c r="D71" s="60"/>
      <c r="E71" s="60"/>
      <c r="F71" s="60"/>
      <c r="G71" s="60"/>
    </row>
    <row r="72" spans="1:7" ht="15" customHeight="1">
      <c r="A72" s="60"/>
      <c r="B72" s="60" t="s">
        <v>332</v>
      </c>
      <c r="C72" s="60"/>
      <c r="D72" s="60"/>
      <c r="E72" s="60"/>
      <c r="F72" s="60"/>
      <c r="G72" s="60"/>
    </row>
    <row r="73" spans="1:7" ht="15" customHeight="1">
      <c r="A73" s="60"/>
      <c r="B73" s="60" t="s">
        <v>333</v>
      </c>
      <c r="C73" s="60"/>
      <c r="D73" s="60"/>
      <c r="E73" s="60"/>
      <c r="F73" s="60"/>
      <c r="G73" s="60"/>
    </row>
    <row r="74" spans="1:7" ht="15" customHeight="1">
      <c r="A74" s="60" t="s">
        <v>334</v>
      </c>
      <c r="B74" s="94"/>
      <c r="C74" s="60"/>
      <c r="D74" s="60"/>
      <c r="E74" s="60"/>
      <c r="F74" s="60"/>
      <c r="G74" s="60"/>
    </row>
    <row r="75" spans="1:7" ht="15" customHeight="1">
      <c r="A75" s="60" t="s">
        <v>183</v>
      </c>
      <c r="B75" s="94"/>
      <c r="C75" s="60"/>
      <c r="D75" s="60"/>
      <c r="E75" s="60"/>
      <c r="F75" s="60"/>
      <c r="G75" s="60"/>
    </row>
    <row r="76" spans="1:7" ht="15" customHeight="1">
      <c r="A76" s="60" t="s">
        <v>335</v>
      </c>
      <c r="B76" s="94"/>
      <c r="C76" s="60"/>
      <c r="D76" s="60"/>
      <c r="E76" s="60"/>
      <c r="F76" s="60"/>
      <c r="G76" s="60"/>
    </row>
    <row r="77" spans="1:7" ht="15" customHeight="1">
      <c r="A77" s="60" t="s">
        <v>336</v>
      </c>
      <c r="B77" s="94"/>
      <c r="C77" s="60"/>
      <c r="D77" s="60"/>
      <c r="E77" s="60"/>
      <c r="F77" s="60"/>
      <c r="G77" s="60"/>
    </row>
    <row r="78" spans="1:7" ht="15" customHeight="1">
      <c r="A78" s="60" t="s">
        <v>184</v>
      </c>
      <c r="B78" s="94"/>
      <c r="C78" s="60"/>
      <c r="D78" s="60"/>
      <c r="E78" s="60"/>
      <c r="F78" s="60"/>
      <c r="G78" s="60"/>
    </row>
    <row r="79" spans="1:7" ht="15" customHeight="1">
      <c r="A79" s="60" t="s">
        <v>185</v>
      </c>
      <c r="B79" s="94"/>
      <c r="C79" s="60"/>
      <c r="D79" s="60"/>
      <c r="E79" s="60"/>
      <c r="F79" s="60"/>
      <c r="G79" s="60"/>
    </row>
    <row r="80" spans="1:7" ht="15" customHeight="1">
      <c r="A80" s="60" t="s">
        <v>337</v>
      </c>
      <c r="B80" s="94"/>
      <c r="C80" s="60"/>
      <c r="D80" s="60"/>
      <c r="E80" s="60"/>
      <c r="F80" s="60"/>
      <c r="G80" s="60"/>
    </row>
    <row r="81" spans="1:7" ht="15" customHeight="1">
      <c r="A81" s="60" t="s">
        <v>338</v>
      </c>
      <c r="B81" s="94"/>
      <c r="C81" s="60"/>
      <c r="D81" s="60"/>
      <c r="E81" s="60"/>
      <c r="F81" s="60"/>
      <c r="G81" s="60"/>
    </row>
  </sheetData>
  <mergeCells count="113">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 ref="I48:K48"/>
    <mergeCell ref="L48:N48"/>
    <mergeCell ref="O48:Q48"/>
    <mergeCell ref="R48:T48"/>
    <mergeCell ref="U48:W48"/>
    <mergeCell ref="X48:Z48"/>
    <mergeCell ref="AA48:AC48"/>
    <mergeCell ref="AD48:AF48"/>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M20:AN20"/>
    <mergeCell ref="AM21:AN21"/>
    <mergeCell ref="AM22:AN22"/>
    <mergeCell ref="AM23:AN23"/>
    <mergeCell ref="AM24:AN24"/>
    <mergeCell ref="AM25:AN25"/>
    <mergeCell ref="AM26:AN26"/>
    <mergeCell ref="AM27:AN27"/>
    <mergeCell ref="AM28:AN28"/>
    <mergeCell ref="AM11:AN11"/>
    <mergeCell ref="AM12:AN12"/>
    <mergeCell ref="AM13:AN13"/>
    <mergeCell ref="AM14:AN14"/>
    <mergeCell ref="AM15:AN15"/>
    <mergeCell ref="AM16:AN16"/>
    <mergeCell ref="AM17:AN17"/>
    <mergeCell ref="AM18:AN18"/>
    <mergeCell ref="AM19:AN19"/>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5CD37-BD85-4B9E-80CD-DC04F7DC83DC}">
  <dimension ref="A1:Q150"/>
  <sheetViews>
    <sheetView view="pageBreakPreview" zoomScale="80" zoomScaleNormal="100" zoomScaleSheetLayoutView="80" workbookViewId="0">
      <selection activeCell="A2" sqref="A2:M2"/>
    </sheetView>
  </sheetViews>
  <sheetFormatPr defaultColWidth="9" defaultRowHeight="18.75"/>
  <cols>
    <col min="1" max="1" width="3" style="167" customWidth="1"/>
    <col min="2" max="2" width="15.625" style="167" customWidth="1"/>
    <col min="3" max="3" width="12.5" style="167" customWidth="1"/>
    <col min="4" max="4" width="12.375" style="167" customWidth="1"/>
    <col min="5" max="5" width="12.5" style="167" customWidth="1"/>
    <col min="6" max="6" width="12.125" style="167" customWidth="1"/>
    <col min="7" max="8" width="12" style="167" customWidth="1"/>
    <col min="9" max="9" width="5" style="166" customWidth="1"/>
    <col min="10" max="10" width="13.5" style="167" customWidth="1"/>
    <col min="11" max="11" width="10.375" style="167" customWidth="1"/>
    <col min="12" max="12" width="5.625" style="167" customWidth="1"/>
    <col min="13" max="13" width="11.125" style="167" customWidth="1"/>
    <col min="14" max="16384" width="9" style="167"/>
  </cols>
  <sheetData>
    <row r="1" spans="1:13" ht="18.75" customHeight="1">
      <c r="A1" s="516" t="s">
        <v>443</v>
      </c>
      <c r="B1" s="516"/>
      <c r="C1" s="516"/>
      <c r="D1" s="516"/>
      <c r="E1" s="516"/>
      <c r="F1" s="516"/>
      <c r="G1" s="516"/>
      <c r="H1" s="516"/>
      <c r="I1" s="516"/>
      <c r="J1" s="166"/>
    </row>
    <row r="2" spans="1:13" ht="35.25" customHeight="1">
      <c r="A2" s="517" t="s">
        <v>351</v>
      </c>
      <c r="B2" s="517"/>
      <c r="C2" s="517"/>
      <c r="D2" s="517"/>
      <c r="E2" s="517"/>
      <c r="F2" s="517"/>
      <c r="G2" s="517"/>
      <c r="H2" s="517"/>
      <c r="I2" s="517"/>
      <c r="J2" s="517"/>
      <c r="K2" s="517"/>
      <c r="L2" s="517"/>
      <c r="M2" s="517"/>
    </row>
    <row r="3" spans="1:13" ht="6" customHeight="1"/>
    <row r="4" spans="1:13" ht="33.200000000000003" customHeight="1">
      <c r="H4" s="168" t="s">
        <v>352</v>
      </c>
      <c r="I4" s="501"/>
      <c r="J4" s="502"/>
      <c r="K4" s="502"/>
      <c r="L4" s="502"/>
      <c r="M4" s="503"/>
    </row>
    <row r="5" spans="1:13" ht="33.200000000000003" customHeight="1">
      <c r="H5" s="169" t="s">
        <v>353</v>
      </c>
      <c r="I5" s="518"/>
      <c r="J5" s="519"/>
      <c r="K5" s="519"/>
      <c r="L5" s="519"/>
      <c r="M5" s="520"/>
    </row>
    <row r="7" spans="1:13" ht="17.25" customHeight="1">
      <c r="A7" s="498" t="s">
        <v>354</v>
      </c>
      <c r="B7" s="498"/>
      <c r="C7" s="498"/>
      <c r="D7" s="498"/>
      <c r="E7" s="498"/>
      <c r="F7" s="498"/>
      <c r="G7" s="498"/>
      <c r="H7" s="498"/>
      <c r="I7" s="498"/>
      <c r="J7" s="498"/>
      <c r="K7" s="498"/>
    </row>
    <row r="8" spans="1:13" ht="53.25" customHeight="1">
      <c r="B8" s="521" t="s">
        <v>355</v>
      </c>
      <c r="C8" s="170" t="s">
        <v>356</v>
      </c>
      <c r="D8" s="171" t="s">
        <v>357</v>
      </c>
      <c r="E8" s="523" t="s">
        <v>358</v>
      </c>
      <c r="F8" s="166"/>
      <c r="G8" s="172" t="s">
        <v>359</v>
      </c>
      <c r="H8" s="521" t="s">
        <v>360</v>
      </c>
      <c r="I8" s="167"/>
      <c r="J8" s="172" t="s">
        <v>361</v>
      </c>
    </row>
    <row r="9" spans="1:13">
      <c r="B9" s="522"/>
      <c r="C9" s="173" t="s">
        <v>362</v>
      </c>
      <c r="D9" s="174"/>
      <c r="E9" s="524"/>
      <c r="F9" s="166"/>
      <c r="G9" s="175" t="s">
        <v>363</v>
      </c>
      <c r="H9" s="526"/>
      <c r="I9" s="167"/>
      <c r="J9" s="175" t="s">
        <v>364</v>
      </c>
    </row>
    <row r="10" spans="1:13" ht="32.25" customHeight="1">
      <c r="B10" s="176" t="s">
        <v>365</v>
      </c>
      <c r="C10" s="177"/>
      <c r="D10" s="174"/>
      <c r="E10" s="524"/>
      <c r="F10" s="178" t="s">
        <v>366</v>
      </c>
      <c r="G10" s="179">
        <f>+C10*2</f>
        <v>0</v>
      </c>
      <c r="H10" s="526"/>
      <c r="I10" s="167"/>
      <c r="J10" s="180" t="str">
        <f t="shared" ref="J10:J15" si="0">+IF(C10=0,"",+ROUNDUP(C10/$G$20,1))</f>
        <v/>
      </c>
    </row>
    <row r="11" spans="1:13" ht="32.25" customHeight="1">
      <c r="B11" s="176" t="s">
        <v>367</v>
      </c>
      <c r="C11" s="181"/>
      <c r="D11" s="169"/>
      <c r="E11" s="524"/>
      <c r="F11" s="178" t="s">
        <v>368</v>
      </c>
      <c r="G11" s="182">
        <f>+C11*3</f>
        <v>0</v>
      </c>
      <c r="H11" s="526"/>
      <c r="I11" s="167"/>
      <c r="J11" s="183" t="str">
        <f t="shared" si="0"/>
        <v/>
      </c>
    </row>
    <row r="12" spans="1:13" ht="32.25" customHeight="1" thickBot="1">
      <c r="B12" s="184" t="s">
        <v>369</v>
      </c>
      <c r="C12" s="185"/>
      <c r="D12" s="172"/>
      <c r="E12" s="524"/>
      <c r="F12" s="178" t="s">
        <v>370</v>
      </c>
      <c r="G12" s="182">
        <f>+C12*4</f>
        <v>0</v>
      </c>
      <c r="H12" s="526"/>
      <c r="I12" s="167"/>
      <c r="J12" s="183" t="str">
        <f t="shared" si="0"/>
        <v/>
      </c>
    </row>
    <row r="13" spans="1:13" ht="32.25" customHeight="1" thickBot="1">
      <c r="B13" s="184" t="s">
        <v>371</v>
      </c>
      <c r="C13" s="186"/>
      <c r="D13" s="528" t="str">
        <f>+IF(C15=0,"",+ROUND((C13+C14)/C15,2))</f>
        <v/>
      </c>
      <c r="E13" s="525"/>
      <c r="F13" s="178" t="s">
        <v>372</v>
      </c>
      <c r="G13" s="182">
        <f>+C13*5</f>
        <v>0</v>
      </c>
      <c r="H13" s="526"/>
      <c r="I13" s="167"/>
      <c r="J13" s="183" t="str">
        <f t="shared" si="0"/>
        <v/>
      </c>
    </row>
    <row r="14" spans="1:13" ht="32.25" customHeight="1" thickBot="1">
      <c r="B14" s="187" t="s">
        <v>373</v>
      </c>
      <c r="C14" s="188"/>
      <c r="D14" s="529"/>
      <c r="E14" s="189" t="str">
        <f>+IF(C15=0,"",+ROUND((C14)/C15,2))</f>
        <v/>
      </c>
      <c r="F14" s="178" t="s">
        <v>374</v>
      </c>
      <c r="G14" s="190">
        <f>+C14*6</f>
        <v>0</v>
      </c>
      <c r="H14" s="527"/>
      <c r="I14" s="167"/>
      <c r="J14" s="191" t="str">
        <f t="shared" si="0"/>
        <v/>
      </c>
    </row>
    <row r="15" spans="1:13" ht="32.25" customHeight="1" thickBot="1">
      <c r="B15" s="168" t="s">
        <v>154</v>
      </c>
      <c r="C15" s="192">
        <f>SUM(C10:C14)</f>
        <v>0</v>
      </c>
      <c r="D15" s="193"/>
      <c r="E15" s="194"/>
      <c r="F15" s="166"/>
      <c r="G15" s="195">
        <f>SUM(G10:G14)</f>
        <v>0</v>
      </c>
      <c r="H15" s="196" t="str">
        <f>+IF(C15=0,"",+ROUND(G15/C15,1))</f>
        <v/>
      </c>
      <c r="I15" s="167"/>
      <c r="J15" s="197" t="str">
        <f t="shared" si="0"/>
        <v/>
      </c>
    </row>
    <row r="16" spans="1:13" ht="30" customHeight="1">
      <c r="G16" s="193"/>
      <c r="H16" s="198" t="s">
        <v>375</v>
      </c>
      <c r="I16" s="167"/>
      <c r="J16" s="199" t="s">
        <v>376</v>
      </c>
    </row>
    <row r="17" spans="1:17" ht="23.25" customHeight="1">
      <c r="A17" s="498" t="s">
        <v>377</v>
      </c>
      <c r="B17" s="498"/>
      <c r="C17" s="498"/>
      <c r="D17" s="498"/>
      <c r="E17" s="498"/>
      <c r="F17" s="498"/>
      <c r="G17" s="498"/>
      <c r="H17" s="498"/>
      <c r="I17" s="498"/>
      <c r="J17" s="498"/>
      <c r="K17" s="498"/>
    </row>
    <row r="18" spans="1:17" ht="46.5" customHeight="1">
      <c r="B18" s="499"/>
      <c r="C18" s="501" t="s">
        <v>378</v>
      </c>
      <c r="D18" s="502"/>
      <c r="E18" s="503"/>
      <c r="F18" s="200" t="s">
        <v>379</v>
      </c>
      <c r="G18" s="200" t="s">
        <v>380</v>
      </c>
      <c r="H18" s="200" t="s">
        <v>381</v>
      </c>
      <c r="J18" s="504" t="s">
        <v>382</v>
      </c>
      <c r="K18" s="193"/>
    </row>
    <row r="19" spans="1:17" ht="37.5">
      <c r="B19" s="500"/>
      <c r="C19" s="201" t="s">
        <v>383</v>
      </c>
      <c r="D19" s="201" t="s">
        <v>384</v>
      </c>
      <c r="E19" s="201" t="s">
        <v>385</v>
      </c>
      <c r="F19" s="175" t="s">
        <v>386</v>
      </c>
      <c r="G19" s="175" t="s">
        <v>387</v>
      </c>
      <c r="H19" s="202" t="s">
        <v>388</v>
      </c>
      <c r="J19" s="505"/>
      <c r="K19" s="193"/>
    </row>
    <row r="20" spans="1:17" ht="28.5" customHeight="1">
      <c r="B20" s="203" t="s">
        <v>389</v>
      </c>
      <c r="C20" s="204"/>
      <c r="D20" s="204"/>
      <c r="E20" s="204"/>
      <c r="F20" s="506"/>
      <c r="G20" s="509"/>
      <c r="H20" s="205"/>
      <c r="J20" s="512"/>
      <c r="K20" s="193"/>
    </row>
    <row r="21" spans="1:17" ht="27.75" customHeight="1">
      <c r="B21" s="203" t="s">
        <v>390</v>
      </c>
      <c r="C21" s="204"/>
      <c r="D21" s="204"/>
      <c r="E21" s="204"/>
      <c r="F21" s="507"/>
      <c r="G21" s="510"/>
      <c r="H21" s="205"/>
      <c r="J21" s="513"/>
      <c r="K21" s="193"/>
    </row>
    <row r="22" spans="1:17" ht="24.75" customHeight="1">
      <c r="B22" s="203" t="s">
        <v>391</v>
      </c>
      <c r="C22" s="204"/>
      <c r="D22" s="204"/>
      <c r="E22" s="204"/>
      <c r="F22" s="507"/>
      <c r="G22" s="510"/>
      <c r="H22" s="205"/>
      <c r="J22" s="513"/>
      <c r="K22" s="193"/>
    </row>
    <row r="23" spans="1:17" ht="26.25" customHeight="1">
      <c r="B23" s="203" t="s">
        <v>392</v>
      </c>
      <c r="C23" s="204"/>
      <c r="D23" s="204"/>
      <c r="E23" s="204"/>
      <c r="F23" s="507"/>
      <c r="G23" s="510"/>
      <c r="H23" s="205"/>
      <c r="J23" s="513"/>
      <c r="K23" s="193"/>
    </row>
    <row r="24" spans="1:17" ht="26.25" customHeight="1">
      <c r="B24" s="203" t="s">
        <v>393</v>
      </c>
      <c r="C24" s="204"/>
      <c r="D24" s="204"/>
      <c r="E24" s="204"/>
      <c r="F24" s="507"/>
      <c r="G24" s="510"/>
      <c r="H24" s="205"/>
      <c r="J24" s="513"/>
      <c r="K24" s="193"/>
    </row>
    <row r="25" spans="1:17" ht="27" customHeight="1">
      <c r="B25" s="203" t="s">
        <v>394</v>
      </c>
      <c r="C25" s="204"/>
      <c r="D25" s="204"/>
      <c r="E25" s="204"/>
      <c r="F25" s="507"/>
      <c r="G25" s="510"/>
      <c r="H25" s="205"/>
      <c r="J25" s="513"/>
      <c r="K25" s="193"/>
    </row>
    <row r="26" spans="1:17" ht="26.25" customHeight="1">
      <c r="B26" s="203" t="s">
        <v>395</v>
      </c>
      <c r="C26" s="204"/>
      <c r="D26" s="204"/>
      <c r="E26" s="204"/>
      <c r="F26" s="507"/>
      <c r="G26" s="510"/>
      <c r="H26" s="205"/>
      <c r="J26" s="513"/>
      <c r="K26" s="193"/>
    </row>
    <row r="27" spans="1:17" ht="24.75" customHeight="1">
      <c r="B27" s="203" t="s">
        <v>396</v>
      </c>
      <c r="C27" s="204"/>
      <c r="D27" s="204"/>
      <c r="E27" s="204"/>
      <c r="F27" s="507"/>
      <c r="G27" s="510"/>
      <c r="H27" s="205"/>
      <c r="J27" s="513"/>
      <c r="K27" s="193"/>
    </row>
    <row r="28" spans="1:17" ht="24.75" customHeight="1">
      <c r="B28" s="203" t="s">
        <v>397</v>
      </c>
      <c r="C28" s="204"/>
      <c r="D28" s="204"/>
      <c r="E28" s="204"/>
      <c r="F28" s="507"/>
      <c r="G28" s="510"/>
      <c r="H28" s="205"/>
      <c r="J28" s="513"/>
      <c r="K28" s="193"/>
    </row>
    <row r="29" spans="1:17" ht="26.25" customHeight="1">
      <c r="B29" s="203" t="s">
        <v>398</v>
      </c>
      <c r="C29" s="204"/>
      <c r="D29" s="204"/>
      <c r="E29" s="204"/>
      <c r="F29" s="507"/>
      <c r="G29" s="510"/>
      <c r="H29" s="205"/>
      <c r="J29" s="513"/>
      <c r="K29" s="193"/>
    </row>
    <row r="30" spans="1:17" ht="27" customHeight="1">
      <c r="B30" s="203" t="s">
        <v>399</v>
      </c>
      <c r="C30" s="204"/>
      <c r="D30" s="204"/>
      <c r="E30" s="204"/>
      <c r="F30" s="507"/>
      <c r="G30" s="510"/>
      <c r="H30" s="205"/>
      <c r="J30" s="513"/>
      <c r="K30" s="193"/>
    </row>
    <row r="31" spans="1:17" ht="25.5" customHeight="1" thickBot="1">
      <c r="B31" s="203" t="s">
        <v>400</v>
      </c>
      <c r="C31" s="204"/>
      <c r="D31" s="204"/>
      <c r="E31" s="204"/>
      <c r="F31" s="508"/>
      <c r="G31" s="510"/>
      <c r="H31" s="206"/>
      <c r="J31" s="514"/>
      <c r="K31" s="193"/>
    </row>
    <row r="32" spans="1:17" ht="47.25" customHeight="1">
      <c r="B32" s="499" t="s">
        <v>401</v>
      </c>
      <c r="C32" s="487">
        <f>SUM(C20:C31)</f>
        <v>0</v>
      </c>
      <c r="D32" s="487">
        <f t="shared" ref="D32:E32" si="1">SUM(D20:D31)</f>
        <v>0</v>
      </c>
      <c r="E32" s="487">
        <f t="shared" si="1"/>
        <v>0</v>
      </c>
      <c r="F32" s="489">
        <f>C32*0.5+D32*0.75+E32</f>
        <v>0</v>
      </c>
      <c r="G32" s="510"/>
      <c r="H32" s="491" t="str">
        <f>+IF(F32=0,"",+ROUNDUP(F32/G20,1))</f>
        <v/>
      </c>
      <c r="J32" s="493" t="str">
        <f>+IF(H32="","",+IF(H15&gt;=5,H32/3,+IF(H15&gt;=4,H32/5,H32/6)))</f>
        <v/>
      </c>
      <c r="K32" s="495" t="s">
        <v>402</v>
      </c>
      <c r="L32" s="496"/>
      <c r="M32" s="496"/>
      <c r="O32" s="207"/>
      <c r="P32" s="207"/>
      <c r="Q32" s="207"/>
    </row>
    <row r="33" spans="1:17" ht="8.25" customHeight="1" thickBot="1">
      <c r="B33" s="515"/>
      <c r="C33" s="488"/>
      <c r="D33" s="488"/>
      <c r="E33" s="488"/>
      <c r="F33" s="490"/>
      <c r="G33" s="510"/>
      <c r="H33" s="492"/>
      <c r="J33" s="494"/>
      <c r="K33" s="495"/>
      <c r="L33" s="496"/>
      <c r="M33" s="496"/>
      <c r="N33" s="207"/>
      <c r="O33" s="207"/>
      <c r="P33" s="207"/>
      <c r="Q33" s="207"/>
    </row>
    <row r="34" spans="1:17" ht="45" customHeight="1" thickBot="1">
      <c r="B34" s="208" t="s">
        <v>403</v>
      </c>
      <c r="C34" s="209"/>
      <c r="D34" s="209"/>
      <c r="E34" s="210"/>
      <c r="F34" s="211"/>
      <c r="G34" s="510"/>
      <c r="H34" s="212" t="str">
        <f>+IF(F34=0,"",+ROUNDUP(F34/G20,1))</f>
        <v/>
      </c>
      <c r="I34" s="193"/>
      <c r="J34" s="213" t="str">
        <f>+IF(H34="","",H34/10)</f>
        <v/>
      </c>
      <c r="K34" s="214" t="s">
        <v>404</v>
      </c>
    </row>
    <row r="35" spans="1:17" ht="36.75" customHeight="1" thickBot="1">
      <c r="B35" s="168" t="s">
        <v>154</v>
      </c>
      <c r="C35" s="166"/>
      <c r="D35" s="166"/>
      <c r="E35" s="215"/>
      <c r="F35" s="216">
        <f>SUM(F32:F34)</f>
        <v>0</v>
      </c>
      <c r="G35" s="511"/>
      <c r="H35" s="217" t="str">
        <f>+IF(F35=0,"",+ROUNDUP(F35/G20,1))</f>
        <v/>
      </c>
      <c r="I35" s="193"/>
      <c r="J35" s="218" t="str">
        <f>+IF(H35="","",SUM(J32:J34))</f>
        <v/>
      </c>
      <c r="O35" s="207"/>
      <c r="P35" s="207"/>
    </row>
    <row r="36" spans="1:17" ht="29.25" customHeight="1">
      <c r="G36" s="219"/>
      <c r="H36" s="199" t="s">
        <v>376</v>
      </c>
      <c r="I36" s="219"/>
      <c r="J36" s="219"/>
    </row>
    <row r="37" spans="1:17" ht="13.5" customHeight="1">
      <c r="A37" s="497" t="s">
        <v>405</v>
      </c>
      <c r="B37" s="497"/>
      <c r="C37" s="497"/>
      <c r="D37" s="497"/>
      <c r="E37" s="497"/>
      <c r="F37" s="497"/>
      <c r="G37" s="497"/>
      <c r="H37" s="497"/>
      <c r="I37" s="497"/>
      <c r="J37" s="497"/>
      <c r="K37" s="497"/>
      <c r="L37" s="497"/>
    </row>
    <row r="38" spans="1:17" ht="9.9499999999999993" customHeight="1">
      <c r="I38" s="167"/>
    </row>
    <row r="39" spans="1:17" s="220" customFormat="1" ht="23.25" customHeight="1">
      <c r="A39" s="483" t="s">
        <v>406</v>
      </c>
      <c r="B39" s="483"/>
      <c r="C39" s="483"/>
      <c r="D39" s="483"/>
      <c r="E39" s="483"/>
      <c r="F39" s="483"/>
      <c r="G39" s="483"/>
      <c r="H39" s="483"/>
      <c r="I39" s="483"/>
      <c r="J39" s="483"/>
      <c r="K39" s="483"/>
      <c r="L39" s="483"/>
      <c r="M39" s="483"/>
    </row>
    <row r="40" spans="1:17" s="220" customFormat="1" ht="116.25" customHeight="1">
      <c r="A40" s="482" t="s">
        <v>407</v>
      </c>
      <c r="B40" s="482"/>
      <c r="C40" s="482"/>
      <c r="D40" s="482"/>
      <c r="E40" s="482"/>
      <c r="F40" s="482"/>
      <c r="G40" s="482"/>
      <c r="H40" s="482"/>
      <c r="I40" s="482"/>
      <c r="J40" s="482"/>
      <c r="K40" s="482"/>
      <c r="L40" s="482"/>
      <c r="M40" s="482"/>
    </row>
    <row r="41" spans="1:17" s="220" customFormat="1" ht="13.5" customHeight="1">
      <c r="A41" s="485"/>
      <c r="B41" s="485"/>
      <c r="C41" s="485"/>
      <c r="D41" s="485"/>
      <c r="E41" s="485"/>
      <c r="F41" s="485"/>
      <c r="G41" s="485"/>
      <c r="H41" s="485"/>
      <c r="I41" s="485"/>
      <c r="J41" s="485"/>
      <c r="K41" s="485"/>
      <c r="L41" s="485"/>
      <c r="M41" s="485"/>
    </row>
    <row r="42" spans="1:17" s="220" customFormat="1" ht="13.5" customHeight="1">
      <c r="A42" s="167"/>
      <c r="B42" s="167"/>
      <c r="C42" s="167"/>
      <c r="D42" s="167"/>
      <c r="E42" s="167"/>
      <c r="F42" s="167"/>
      <c r="G42" s="167"/>
      <c r="H42" s="167"/>
      <c r="I42" s="166"/>
      <c r="J42" s="167"/>
      <c r="K42" s="486" t="s">
        <v>408</v>
      </c>
      <c r="L42" s="486"/>
      <c r="M42" s="486"/>
    </row>
    <row r="43" spans="1:17" s="220" customFormat="1" ht="13.5" customHeight="1">
      <c r="A43" s="167"/>
      <c r="B43" s="167"/>
      <c r="C43" s="167"/>
      <c r="D43" s="167"/>
      <c r="E43" s="167"/>
      <c r="F43" s="167"/>
      <c r="G43" s="167"/>
      <c r="H43" s="167"/>
      <c r="I43" s="166"/>
      <c r="J43" s="167"/>
      <c r="K43" s="194"/>
      <c r="L43" s="194"/>
      <c r="M43" s="194"/>
    </row>
    <row r="44" spans="1:17" s="220" customFormat="1" ht="13.5" customHeight="1">
      <c r="A44" s="167"/>
      <c r="B44" s="167"/>
      <c r="C44" s="167"/>
      <c r="D44" s="167"/>
      <c r="E44" s="167"/>
      <c r="F44" s="167"/>
      <c r="G44" s="167"/>
      <c r="H44" s="167"/>
      <c r="I44" s="166"/>
      <c r="J44" s="167"/>
      <c r="K44" s="194"/>
      <c r="L44" s="194"/>
      <c r="M44" s="194"/>
    </row>
    <row r="45" spans="1:17" s="220" customFormat="1" ht="13.5" customHeight="1">
      <c r="A45" s="167"/>
      <c r="B45" s="167"/>
      <c r="C45" s="167"/>
      <c r="D45" s="167"/>
      <c r="E45" s="167"/>
      <c r="F45" s="167"/>
      <c r="G45" s="167"/>
      <c r="H45" s="167"/>
      <c r="I45" s="166"/>
      <c r="J45" s="167"/>
      <c r="K45" s="194"/>
      <c r="L45" s="194"/>
      <c r="M45" s="194"/>
    </row>
    <row r="46" spans="1:17" s="220" customFormat="1" ht="13.5" customHeight="1">
      <c r="A46" s="167"/>
      <c r="B46" s="167"/>
      <c r="C46" s="167"/>
      <c r="D46" s="167"/>
      <c r="E46" s="167"/>
      <c r="F46" s="167"/>
      <c r="G46" s="167"/>
      <c r="H46" s="167"/>
      <c r="I46" s="166"/>
      <c r="J46" s="167"/>
      <c r="K46" s="194"/>
      <c r="L46" s="194"/>
      <c r="M46" s="194"/>
    </row>
    <row r="47" spans="1:17" ht="13.5" customHeight="1">
      <c r="A47" s="483" t="s">
        <v>409</v>
      </c>
      <c r="B47" s="483"/>
      <c r="C47" s="483"/>
      <c r="D47" s="483"/>
      <c r="E47" s="483"/>
      <c r="F47" s="483"/>
      <c r="G47" s="483"/>
      <c r="H47" s="483"/>
      <c r="I47" s="483"/>
      <c r="J47" s="483"/>
      <c r="K47" s="483"/>
      <c r="L47" s="483"/>
      <c r="M47" s="483"/>
    </row>
    <row r="48" spans="1:17" ht="13.5" customHeight="1">
      <c r="A48" s="482" t="s">
        <v>410</v>
      </c>
      <c r="B48" s="482"/>
      <c r="C48" s="482"/>
      <c r="D48" s="482"/>
      <c r="E48" s="482"/>
      <c r="F48" s="482"/>
      <c r="G48" s="482"/>
      <c r="H48" s="482"/>
      <c r="I48" s="482"/>
      <c r="J48" s="482"/>
      <c r="K48" s="482"/>
      <c r="L48" s="482"/>
      <c r="M48" s="482"/>
    </row>
    <row r="49" spans="1:13" ht="13.5" customHeight="1">
      <c r="A49" s="482" t="s">
        <v>411</v>
      </c>
      <c r="B49" s="482"/>
      <c r="C49" s="482"/>
      <c r="D49" s="482"/>
      <c r="E49" s="482"/>
      <c r="F49" s="482"/>
      <c r="G49" s="482"/>
      <c r="H49" s="482"/>
      <c r="I49" s="482"/>
      <c r="J49" s="482"/>
      <c r="K49" s="482"/>
      <c r="L49" s="482"/>
      <c r="M49" s="482"/>
    </row>
    <row r="50" spans="1:13" ht="13.5" customHeight="1">
      <c r="A50" s="482" t="s">
        <v>412</v>
      </c>
      <c r="B50" s="482"/>
      <c r="C50" s="482"/>
      <c r="D50" s="482"/>
      <c r="E50" s="482"/>
      <c r="F50" s="482"/>
      <c r="G50" s="482"/>
      <c r="H50" s="482"/>
      <c r="I50" s="482"/>
      <c r="J50" s="482"/>
      <c r="K50" s="482"/>
      <c r="L50" s="482"/>
      <c r="M50" s="482"/>
    </row>
    <row r="51" spans="1:13" ht="13.5" customHeight="1">
      <c r="A51" s="482" t="s">
        <v>413</v>
      </c>
      <c r="B51" s="482"/>
      <c r="C51" s="482"/>
      <c r="D51" s="482"/>
      <c r="E51" s="482"/>
      <c r="F51" s="482"/>
      <c r="G51" s="482"/>
      <c r="H51" s="482"/>
      <c r="I51" s="482"/>
      <c r="J51" s="482"/>
      <c r="K51" s="482"/>
      <c r="L51" s="482"/>
      <c r="M51" s="482"/>
    </row>
    <row r="52" spans="1:13">
      <c r="A52" s="483"/>
      <c r="B52" s="483"/>
      <c r="C52" s="483"/>
      <c r="D52" s="483"/>
      <c r="E52" s="483"/>
      <c r="F52" s="483"/>
      <c r="G52" s="483"/>
      <c r="H52" s="483"/>
      <c r="I52" s="483"/>
      <c r="J52" s="483"/>
      <c r="K52" s="483"/>
      <c r="L52" s="483"/>
      <c r="M52" s="483"/>
    </row>
    <row r="53" spans="1:13" ht="15.75" customHeight="1">
      <c r="A53" s="221" t="s">
        <v>414</v>
      </c>
      <c r="K53" s="194"/>
      <c r="L53" s="194"/>
      <c r="M53" s="194"/>
    </row>
    <row r="54" spans="1:13">
      <c r="K54" s="194"/>
      <c r="L54" s="194"/>
      <c r="M54" s="194"/>
    </row>
    <row r="55" spans="1:13" ht="80.25" customHeight="1">
      <c r="B55" s="484" t="s">
        <v>415</v>
      </c>
      <c r="C55" s="484"/>
      <c r="D55" s="484"/>
      <c r="E55" s="484"/>
      <c r="F55" s="484"/>
      <c r="G55" s="484"/>
      <c r="H55" s="484"/>
      <c r="I55" s="484"/>
      <c r="J55" s="484"/>
      <c r="K55" s="484"/>
      <c r="L55" s="484"/>
      <c r="M55" s="484"/>
    </row>
    <row r="56" spans="1:13" ht="22.5" customHeight="1">
      <c r="B56" s="222"/>
      <c r="C56" s="222"/>
      <c r="D56" s="222"/>
      <c r="E56" s="222"/>
      <c r="F56" s="222"/>
    </row>
    <row r="57" spans="1:13">
      <c r="B57" s="223" t="s">
        <v>416</v>
      </c>
      <c r="C57" s="224"/>
      <c r="D57" s="224"/>
      <c r="E57" s="224"/>
      <c r="F57" s="225"/>
    </row>
    <row r="58" spans="1:13" ht="81" customHeight="1">
      <c r="B58" s="481" t="s">
        <v>417</v>
      </c>
      <c r="C58" s="481"/>
      <c r="D58" s="481"/>
      <c r="E58" s="481"/>
      <c r="F58" s="481"/>
      <c r="G58" s="481"/>
      <c r="H58" s="481"/>
      <c r="I58" s="481"/>
      <c r="J58" s="481"/>
      <c r="K58" s="481"/>
      <c r="L58" s="481"/>
      <c r="M58" s="481"/>
    </row>
    <row r="59" spans="1:13">
      <c r="B59" s="481" t="s">
        <v>418</v>
      </c>
      <c r="C59" s="481"/>
      <c r="D59" s="481"/>
      <c r="E59" s="481"/>
      <c r="F59" s="481"/>
      <c r="G59" s="481"/>
      <c r="H59" s="481"/>
      <c r="I59" s="481"/>
      <c r="J59" s="481"/>
      <c r="K59" s="481"/>
      <c r="L59" s="481"/>
      <c r="M59" s="481"/>
    </row>
    <row r="60" spans="1:13" ht="36" customHeight="1">
      <c r="B60" s="481" t="s">
        <v>419</v>
      </c>
      <c r="C60" s="481"/>
      <c r="D60" s="481"/>
      <c r="E60" s="481"/>
      <c r="F60" s="481"/>
      <c r="G60" s="481"/>
      <c r="H60" s="481"/>
      <c r="I60" s="481"/>
      <c r="J60" s="481"/>
      <c r="K60" s="481"/>
      <c r="L60" s="481"/>
      <c r="M60" s="481"/>
    </row>
    <row r="61" spans="1:13" ht="12.75" customHeight="1">
      <c r="B61" s="226"/>
      <c r="C61" s="226"/>
      <c r="D61" s="226"/>
      <c r="E61" s="226"/>
      <c r="F61" s="227"/>
      <c r="G61" s="226"/>
      <c r="H61" s="226"/>
      <c r="I61" s="226"/>
      <c r="J61" s="226"/>
      <c r="K61" s="226"/>
      <c r="L61" s="226"/>
      <c r="M61" s="226"/>
    </row>
    <row r="62" spans="1:13" ht="36" customHeight="1">
      <c r="B62" s="481" t="s">
        <v>420</v>
      </c>
      <c r="C62" s="481"/>
      <c r="D62" s="481"/>
      <c r="E62" s="481"/>
      <c r="F62" s="481"/>
      <c r="G62" s="481"/>
      <c r="H62" s="481"/>
      <c r="I62" s="481"/>
      <c r="J62" s="481"/>
      <c r="K62" s="481"/>
      <c r="L62" s="481"/>
      <c r="M62" s="481"/>
    </row>
    <row r="63" spans="1:13" ht="66" customHeight="1">
      <c r="B63" s="481" t="s">
        <v>421</v>
      </c>
      <c r="C63" s="481"/>
      <c r="D63" s="481"/>
      <c r="E63" s="481"/>
      <c r="F63" s="481"/>
      <c r="G63" s="481"/>
      <c r="H63" s="481"/>
      <c r="I63" s="481"/>
      <c r="J63" s="481"/>
      <c r="K63" s="481"/>
      <c r="L63" s="481"/>
      <c r="M63" s="481"/>
    </row>
    <row r="64" spans="1:13" ht="27" customHeight="1">
      <c r="B64" s="481" t="s">
        <v>422</v>
      </c>
      <c r="C64" s="481"/>
      <c r="D64" s="481"/>
      <c r="E64" s="481"/>
      <c r="F64" s="481"/>
      <c r="G64" s="481"/>
      <c r="H64" s="481"/>
      <c r="I64" s="481"/>
      <c r="J64" s="481"/>
      <c r="K64" s="481"/>
      <c r="L64" s="481"/>
      <c r="M64" s="481"/>
    </row>
    <row r="65" spans="2:13" ht="37.5" customHeight="1">
      <c r="B65" s="481" t="s">
        <v>423</v>
      </c>
      <c r="C65" s="481"/>
      <c r="D65" s="481"/>
      <c r="E65" s="481"/>
      <c r="F65" s="481"/>
      <c r="G65" s="481"/>
      <c r="H65" s="481"/>
      <c r="I65" s="481"/>
      <c r="J65" s="481"/>
      <c r="K65" s="481"/>
      <c r="L65" s="481"/>
      <c r="M65" s="481"/>
    </row>
    <row r="66" spans="2:13" ht="47.25" customHeight="1">
      <c r="B66" s="481" t="s">
        <v>424</v>
      </c>
      <c r="C66" s="481"/>
      <c r="D66" s="481"/>
      <c r="E66" s="481"/>
      <c r="F66" s="481"/>
      <c r="G66" s="481"/>
      <c r="H66" s="481"/>
      <c r="I66" s="481"/>
      <c r="J66" s="481"/>
      <c r="K66" s="481"/>
      <c r="L66" s="481"/>
      <c r="M66" s="481"/>
    </row>
    <row r="67" spans="2:13" ht="15.95" customHeight="1">
      <c r="B67" s="226"/>
      <c r="C67" s="226"/>
      <c r="D67" s="226"/>
      <c r="E67" s="226"/>
      <c r="F67" s="481" t="s">
        <v>425</v>
      </c>
      <c r="G67" s="481"/>
      <c r="H67" s="481"/>
      <c r="I67" s="481"/>
      <c r="J67" s="481"/>
      <c r="K67" s="481"/>
      <c r="L67" s="481"/>
      <c r="M67" s="481"/>
    </row>
    <row r="68" spans="2:13" ht="15.95" customHeight="1">
      <c r="B68" s="226"/>
      <c r="C68" s="226"/>
      <c r="D68" s="226"/>
      <c r="E68" s="226"/>
      <c r="F68" s="481" t="s">
        <v>426</v>
      </c>
      <c r="G68" s="481"/>
      <c r="H68" s="481"/>
      <c r="I68" s="481"/>
      <c r="J68" s="481"/>
      <c r="K68" s="481"/>
      <c r="L68" s="481"/>
      <c r="M68" s="481"/>
    </row>
    <row r="69" spans="2:13" ht="15.95" customHeight="1">
      <c r="B69" s="226"/>
      <c r="C69" s="226"/>
      <c r="D69" s="226"/>
      <c r="E69" s="226"/>
      <c r="F69" s="481" t="s">
        <v>427</v>
      </c>
      <c r="G69" s="481"/>
      <c r="H69" s="481"/>
      <c r="I69" s="481"/>
      <c r="J69" s="481"/>
      <c r="K69" s="481"/>
      <c r="L69" s="481"/>
      <c r="M69" s="481"/>
    </row>
    <row r="70" spans="2:13" ht="15.95" customHeight="1">
      <c r="B70" s="226"/>
      <c r="C70" s="226"/>
      <c r="D70" s="226"/>
      <c r="E70" s="226"/>
      <c r="F70" s="481" t="s">
        <v>428</v>
      </c>
      <c r="G70" s="481"/>
      <c r="H70" s="481"/>
      <c r="I70" s="481"/>
      <c r="J70" s="481"/>
      <c r="K70" s="481"/>
      <c r="L70" s="481"/>
      <c r="M70" s="481"/>
    </row>
    <row r="71" spans="2:13" ht="15.95" customHeight="1">
      <c r="B71" s="226"/>
      <c r="C71" s="226"/>
      <c r="D71" s="226"/>
      <c r="E71" s="226"/>
      <c r="F71" s="481" t="s">
        <v>429</v>
      </c>
      <c r="G71" s="481"/>
      <c r="H71" s="481"/>
      <c r="I71" s="481"/>
      <c r="J71" s="481"/>
      <c r="K71" s="481"/>
      <c r="L71" s="481"/>
      <c r="M71" s="481"/>
    </row>
    <row r="72" spans="2:13" ht="15.95" customHeight="1">
      <c r="B72" s="226"/>
      <c r="C72" s="226"/>
      <c r="D72" s="226"/>
      <c r="E72" s="226"/>
      <c r="F72" s="481" t="s">
        <v>430</v>
      </c>
      <c r="G72" s="481"/>
      <c r="H72" s="481"/>
      <c r="I72" s="481"/>
      <c r="J72" s="481"/>
      <c r="K72" s="481"/>
      <c r="L72" s="481"/>
      <c r="M72" s="481"/>
    </row>
    <row r="73" spans="2:13" ht="15.95" customHeight="1">
      <c r="B73" s="226"/>
      <c r="C73" s="226"/>
      <c r="D73" s="226"/>
      <c r="E73" s="226"/>
      <c r="F73" s="481" t="s">
        <v>431</v>
      </c>
      <c r="G73" s="481"/>
      <c r="H73" s="481"/>
      <c r="I73" s="481"/>
      <c r="J73" s="481"/>
      <c r="K73" s="481"/>
      <c r="L73" s="481"/>
      <c r="M73" s="481"/>
    </row>
    <row r="74" spans="2:13" ht="15.95" customHeight="1">
      <c r="B74" s="226"/>
      <c r="C74" s="226"/>
      <c r="D74" s="226"/>
      <c r="E74" s="226"/>
      <c r="F74" s="481" t="s">
        <v>432</v>
      </c>
      <c r="G74" s="481"/>
      <c r="H74" s="481"/>
      <c r="I74" s="481"/>
      <c r="J74" s="481"/>
      <c r="K74" s="481"/>
      <c r="L74" s="481"/>
      <c r="M74" s="481"/>
    </row>
    <row r="75" spans="2:13" ht="15.95" customHeight="1">
      <c r="B75" s="226"/>
      <c r="C75" s="226"/>
      <c r="D75" s="226"/>
      <c r="E75" s="226"/>
      <c r="F75" s="481" t="s">
        <v>433</v>
      </c>
      <c r="G75" s="481"/>
      <c r="H75" s="481"/>
      <c r="I75" s="481"/>
      <c r="J75" s="481"/>
      <c r="K75" s="481"/>
      <c r="L75" s="481"/>
      <c r="M75" s="481"/>
    </row>
    <row r="76" spans="2:13" ht="15.95" customHeight="1">
      <c r="B76" s="226"/>
      <c r="C76" s="226"/>
      <c r="D76" s="226"/>
      <c r="E76" s="226"/>
      <c r="F76" s="481" t="s">
        <v>434</v>
      </c>
      <c r="G76" s="481"/>
      <c r="H76" s="481"/>
      <c r="I76" s="481"/>
      <c r="J76" s="481"/>
      <c r="K76" s="481"/>
      <c r="L76" s="481"/>
      <c r="M76" s="481"/>
    </row>
    <row r="77" spans="2:13" ht="15.95" customHeight="1">
      <c r="B77" s="226"/>
      <c r="C77" s="226"/>
      <c r="D77" s="226"/>
      <c r="E77" s="226"/>
      <c r="F77" s="481" t="s">
        <v>435</v>
      </c>
      <c r="G77" s="481"/>
      <c r="H77" s="481"/>
      <c r="I77" s="481"/>
      <c r="J77" s="481"/>
      <c r="K77" s="481"/>
      <c r="L77" s="481"/>
      <c r="M77" s="481"/>
    </row>
    <row r="78" spans="2:13" ht="15.95" customHeight="1">
      <c r="B78" s="226"/>
      <c r="C78" s="226"/>
      <c r="D78" s="226"/>
      <c r="E78" s="226"/>
      <c r="F78" s="481" t="s">
        <v>436</v>
      </c>
      <c r="G78" s="481"/>
      <c r="H78" s="481"/>
      <c r="I78" s="481"/>
      <c r="J78" s="481"/>
      <c r="K78" s="481"/>
      <c r="L78" s="481"/>
      <c r="M78" s="481"/>
    </row>
    <row r="79" spans="2:13" ht="15.95" customHeight="1">
      <c r="B79" s="226"/>
      <c r="C79" s="226"/>
      <c r="D79" s="226"/>
      <c r="E79" s="226"/>
      <c r="F79" s="481" t="s">
        <v>437</v>
      </c>
      <c r="G79" s="481"/>
      <c r="H79" s="481"/>
      <c r="I79" s="481"/>
      <c r="J79" s="481"/>
      <c r="K79" s="481"/>
      <c r="L79" s="481"/>
      <c r="M79" s="481"/>
    </row>
    <row r="80" spans="2:13" ht="15.95" customHeight="1">
      <c r="B80" s="226"/>
      <c r="C80" s="226"/>
      <c r="D80" s="226"/>
      <c r="E80" s="226"/>
      <c r="F80" s="481" t="s">
        <v>438</v>
      </c>
      <c r="G80" s="481"/>
      <c r="H80" s="481"/>
      <c r="I80" s="481"/>
      <c r="J80" s="481"/>
      <c r="K80" s="481"/>
      <c r="L80" s="481"/>
      <c r="M80" s="481"/>
    </row>
    <row r="81" spans="2:13" ht="15.95" customHeight="1">
      <c r="B81" s="226"/>
      <c r="C81" s="226"/>
      <c r="D81" s="226"/>
      <c r="E81" s="226"/>
      <c r="F81" s="480" t="s">
        <v>439</v>
      </c>
      <c r="G81" s="480"/>
      <c r="H81" s="480"/>
      <c r="I81" s="480"/>
      <c r="J81" s="480"/>
      <c r="K81" s="480"/>
      <c r="L81" s="480"/>
      <c r="M81" s="480"/>
    </row>
    <row r="82" spans="2:13" ht="15.95" customHeight="1">
      <c r="B82" s="226"/>
      <c r="C82" s="226"/>
      <c r="D82" s="226"/>
      <c r="E82" s="226"/>
      <c r="F82" s="480" t="s">
        <v>440</v>
      </c>
      <c r="G82" s="480"/>
      <c r="H82" s="480"/>
      <c r="I82" s="480"/>
      <c r="J82" s="480"/>
      <c r="K82" s="480"/>
      <c r="L82" s="480"/>
      <c r="M82" s="480"/>
    </row>
    <row r="83" spans="2:13" ht="18.75" customHeight="1">
      <c r="B83" s="226"/>
      <c r="C83" s="226"/>
      <c r="D83" s="226"/>
      <c r="E83" s="226"/>
      <c r="F83" s="480" t="s">
        <v>441</v>
      </c>
      <c r="G83" s="480"/>
      <c r="H83" s="480"/>
      <c r="I83" s="480"/>
      <c r="J83" s="480"/>
      <c r="K83" s="480"/>
      <c r="L83" s="480"/>
      <c r="M83" s="480"/>
    </row>
    <row r="84" spans="2:13" ht="18.75" customHeight="1">
      <c r="B84" s="226"/>
      <c r="C84" s="226"/>
      <c r="D84" s="226"/>
      <c r="E84" s="226"/>
      <c r="F84" s="480" t="s">
        <v>442</v>
      </c>
      <c r="G84" s="480"/>
      <c r="H84" s="480"/>
      <c r="I84" s="480"/>
      <c r="J84" s="480"/>
      <c r="K84" s="480"/>
      <c r="L84" s="480"/>
      <c r="M84" s="480"/>
    </row>
    <row r="85" spans="2:13">
      <c r="B85" s="193"/>
      <c r="C85" s="193"/>
      <c r="D85" s="193"/>
      <c r="E85" s="193"/>
      <c r="F85" s="193"/>
      <c r="G85" s="193"/>
      <c r="H85" s="193"/>
      <c r="I85" s="193"/>
      <c r="J85" s="193"/>
      <c r="K85" s="193"/>
      <c r="L85" s="193"/>
      <c r="M85" s="193"/>
    </row>
    <row r="86" spans="2:13">
      <c r="B86" s="193"/>
      <c r="C86" s="193"/>
      <c r="D86" s="193"/>
      <c r="E86" s="193"/>
      <c r="F86" s="193"/>
      <c r="G86" s="193"/>
      <c r="H86" s="193"/>
      <c r="I86" s="193"/>
      <c r="J86" s="193"/>
      <c r="K86" s="193"/>
      <c r="L86" s="193"/>
      <c r="M86" s="193"/>
    </row>
    <row r="87" spans="2:13">
      <c r="B87" s="193"/>
      <c r="C87" s="193"/>
      <c r="D87" s="193"/>
      <c r="E87" s="193"/>
      <c r="F87" s="193"/>
      <c r="G87" s="193"/>
      <c r="H87" s="193"/>
      <c r="I87" s="193"/>
      <c r="J87" s="193"/>
      <c r="K87" s="193"/>
      <c r="L87" s="193"/>
      <c r="M87" s="193"/>
    </row>
    <row r="88" spans="2:13">
      <c r="B88" s="193"/>
      <c r="C88" s="193"/>
      <c r="D88" s="193"/>
      <c r="E88" s="193"/>
      <c r="F88" s="193"/>
      <c r="G88" s="193"/>
      <c r="H88" s="193"/>
      <c r="I88" s="193"/>
      <c r="J88" s="193"/>
      <c r="K88" s="193"/>
      <c r="L88" s="193"/>
      <c r="M88" s="193"/>
    </row>
    <row r="89" spans="2:13">
      <c r="B89" s="193"/>
      <c r="C89" s="193"/>
      <c r="D89" s="193"/>
      <c r="E89" s="193"/>
      <c r="F89" s="193"/>
      <c r="G89" s="193"/>
      <c r="H89" s="193"/>
      <c r="I89" s="193"/>
      <c r="J89" s="193"/>
      <c r="K89" s="193"/>
      <c r="L89" s="193"/>
      <c r="M89" s="193"/>
    </row>
    <row r="90" spans="2:13">
      <c r="B90" s="193"/>
      <c r="C90" s="193"/>
      <c r="D90" s="193"/>
      <c r="E90" s="193"/>
      <c r="F90" s="193"/>
      <c r="G90" s="193"/>
      <c r="H90" s="193"/>
      <c r="I90" s="193"/>
      <c r="J90" s="193"/>
      <c r="K90" s="193"/>
      <c r="L90" s="193"/>
      <c r="M90" s="193"/>
    </row>
    <row r="91" spans="2:13">
      <c r="B91" s="193"/>
      <c r="C91" s="193"/>
      <c r="D91" s="193"/>
      <c r="E91" s="193"/>
      <c r="F91" s="193"/>
      <c r="G91" s="193"/>
      <c r="H91" s="193"/>
      <c r="I91" s="193"/>
      <c r="J91" s="193"/>
      <c r="K91" s="193"/>
      <c r="L91" s="193"/>
      <c r="M91" s="193"/>
    </row>
    <row r="92" spans="2:13">
      <c r="B92" s="193"/>
      <c r="C92" s="193"/>
      <c r="D92" s="193"/>
      <c r="E92" s="193"/>
      <c r="F92" s="193"/>
      <c r="G92" s="193"/>
      <c r="H92" s="193"/>
      <c r="I92" s="193"/>
      <c r="J92" s="193"/>
      <c r="K92" s="193"/>
      <c r="L92" s="193"/>
      <c r="M92" s="193"/>
    </row>
    <row r="93" spans="2:13">
      <c r="B93" s="193"/>
      <c r="C93" s="193"/>
      <c r="D93" s="193"/>
      <c r="E93" s="193"/>
      <c r="F93" s="193"/>
      <c r="G93" s="193"/>
      <c r="H93" s="193"/>
      <c r="I93" s="193"/>
      <c r="J93" s="193"/>
      <c r="K93" s="193"/>
      <c r="L93" s="193"/>
      <c r="M93" s="193"/>
    </row>
    <row r="94" spans="2:13">
      <c r="B94" s="193"/>
      <c r="C94" s="193"/>
      <c r="D94" s="193"/>
      <c r="E94" s="193"/>
      <c r="F94" s="193"/>
      <c r="G94" s="193"/>
      <c r="H94" s="193"/>
      <c r="I94" s="193"/>
      <c r="J94" s="193"/>
      <c r="K94" s="193"/>
      <c r="L94" s="193"/>
      <c r="M94" s="193"/>
    </row>
    <row r="95" spans="2:13">
      <c r="B95" s="193"/>
      <c r="C95" s="193"/>
      <c r="D95" s="193"/>
      <c r="E95" s="193"/>
      <c r="F95" s="193"/>
      <c r="G95" s="193"/>
      <c r="H95" s="193"/>
      <c r="I95" s="193"/>
      <c r="J95" s="193"/>
      <c r="K95" s="193"/>
      <c r="L95" s="193"/>
      <c r="M95" s="193"/>
    </row>
    <row r="96" spans="2:13">
      <c r="B96" s="193"/>
      <c r="C96" s="193"/>
      <c r="D96" s="193"/>
      <c r="E96" s="193"/>
      <c r="F96" s="193"/>
      <c r="G96" s="193"/>
      <c r="H96" s="193"/>
      <c r="I96" s="193"/>
      <c r="J96" s="193"/>
      <c r="K96" s="193"/>
      <c r="L96" s="193"/>
      <c r="M96" s="193"/>
    </row>
    <row r="97" spans="2:13">
      <c r="B97" s="193"/>
      <c r="C97" s="193"/>
      <c r="D97" s="193"/>
      <c r="E97" s="193"/>
      <c r="F97" s="193"/>
      <c r="G97" s="193"/>
      <c r="H97" s="193"/>
      <c r="I97" s="193"/>
      <c r="J97" s="193"/>
      <c r="K97" s="193"/>
      <c r="L97" s="193"/>
      <c r="M97" s="193"/>
    </row>
    <row r="98" spans="2:13">
      <c r="B98" s="193"/>
      <c r="C98" s="193"/>
      <c r="D98" s="193"/>
      <c r="E98" s="193"/>
      <c r="F98" s="193"/>
      <c r="G98" s="193"/>
      <c r="H98" s="193"/>
      <c r="I98" s="193"/>
      <c r="J98" s="193"/>
      <c r="K98" s="193"/>
      <c r="L98" s="193"/>
      <c r="M98" s="193"/>
    </row>
    <row r="99" spans="2:13">
      <c r="B99" s="193"/>
      <c r="C99" s="193"/>
      <c r="D99" s="193"/>
      <c r="E99" s="193"/>
      <c r="F99" s="193"/>
      <c r="G99" s="193"/>
      <c r="H99" s="193"/>
      <c r="I99" s="193"/>
      <c r="J99" s="193"/>
      <c r="K99" s="193"/>
      <c r="L99" s="193"/>
      <c r="M99" s="193"/>
    </row>
    <row r="100" spans="2:13">
      <c r="B100" s="193"/>
      <c r="C100" s="193"/>
      <c r="D100" s="193"/>
      <c r="E100" s="193"/>
      <c r="F100" s="193"/>
      <c r="G100" s="193"/>
      <c r="H100" s="193"/>
      <c r="I100" s="193"/>
      <c r="J100" s="193"/>
      <c r="K100" s="193"/>
      <c r="L100" s="193"/>
      <c r="M100" s="193"/>
    </row>
    <row r="101" spans="2:13">
      <c r="B101" s="193"/>
      <c r="C101" s="193"/>
      <c r="D101" s="193"/>
      <c r="E101" s="193"/>
      <c r="F101" s="193"/>
      <c r="G101" s="193"/>
      <c r="H101" s="193"/>
      <c r="I101" s="193"/>
      <c r="J101" s="193"/>
      <c r="K101" s="193"/>
      <c r="L101" s="193"/>
      <c r="M101" s="193"/>
    </row>
    <row r="102" spans="2:13">
      <c r="B102" s="193"/>
      <c r="C102" s="193"/>
      <c r="D102" s="193"/>
      <c r="E102" s="193"/>
      <c r="F102" s="193"/>
      <c r="G102" s="193"/>
      <c r="H102" s="193"/>
      <c r="I102" s="193"/>
      <c r="J102" s="193"/>
      <c r="K102" s="193"/>
      <c r="L102" s="193"/>
      <c r="M102" s="193"/>
    </row>
    <row r="103" spans="2:13">
      <c r="B103" s="193"/>
      <c r="C103" s="193"/>
      <c r="D103" s="193"/>
      <c r="E103" s="193"/>
      <c r="F103" s="193"/>
      <c r="G103" s="193"/>
      <c r="H103" s="193"/>
      <c r="I103" s="193"/>
      <c r="J103" s="193"/>
      <c r="K103" s="193"/>
      <c r="L103" s="193"/>
      <c r="M103" s="193"/>
    </row>
    <row r="104" spans="2:13">
      <c r="B104" s="193"/>
      <c r="C104" s="193"/>
      <c r="D104" s="193"/>
      <c r="E104" s="193"/>
      <c r="F104" s="193"/>
      <c r="G104" s="193"/>
      <c r="H104" s="193"/>
      <c r="I104" s="193"/>
      <c r="J104" s="193"/>
      <c r="K104" s="193"/>
      <c r="L104" s="193"/>
      <c r="M104" s="193"/>
    </row>
    <row r="105" spans="2:13">
      <c r="B105" s="193"/>
      <c r="C105" s="193"/>
      <c r="D105" s="193"/>
      <c r="E105" s="193"/>
      <c r="F105" s="193"/>
      <c r="G105" s="193"/>
      <c r="H105" s="193"/>
      <c r="I105" s="193"/>
      <c r="J105" s="193"/>
      <c r="K105" s="193"/>
      <c r="L105" s="193"/>
      <c r="M105" s="193"/>
    </row>
    <row r="106" spans="2:13">
      <c r="B106" s="193"/>
      <c r="C106" s="193"/>
      <c r="D106" s="193"/>
      <c r="E106" s="193"/>
      <c r="F106" s="193"/>
      <c r="G106" s="193"/>
      <c r="H106" s="193"/>
      <c r="I106" s="193"/>
      <c r="J106" s="193"/>
      <c r="K106" s="193"/>
      <c r="L106" s="193"/>
      <c r="M106" s="193"/>
    </row>
    <row r="107" spans="2:13">
      <c r="B107" s="193"/>
      <c r="C107" s="193"/>
      <c r="D107" s="193"/>
      <c r="E107" s="193"/>
      <c r="F107" s="193"/>
      <c r="G107" s="193"/>
      <c r="H107" s="193"/>
      <c r="I107" s="193"/>
      <c r="J107" s="193"/>
      <c r="K107" s="193"/>
      <c r="L107" s="193"/>
      <c r="M107" s="193"/>
    </row>
    <row r="108" spans="2:13">
      <c r="B108" s="193"/>
      <c r="C108" s="193"/>
      <c r="D108" s="193"/>
      <c r="E108" s="193"/>
      <c r="F108" s="193"/>
      <c r="G108" s="193"/>
      <c r="H108" s="193"/>
      <c r="I108" s="193"/>
      <c r="J108" s="193"/>
      <c r="K108" s="193"/>
      <c r="L108" s="193"/>
      <c r="M108" s="193"/>
    </row>
    <row r="109" spans="2:13">
      <c r="B109" s="193"/>
      <c r="C109" s="193"/>
      <c r="D109" s="193"/>
      <c r="E109" s="193"/>
      <c r="F109" s="193"/>
      <c r="G109" s="193"/>
      <c r="H109" s="193"/>
      <c r="I109" s="193"/>
      <c r="J109" s="193"/>
      <c r="K109" s="193"/>
      <c r="L109" s="193"/>
      <c r="M109" s="193"/>
    </row>
    <row r="110" spans="2:13">
      <c r="B110" s="193"/>
      <c r="C110" s="193"/>
      <c r="D110" s="193"/>
      <c r="E110" s="193"/>
      <c r="F110" s="193"/>
      <c r="G110" s="193"/>
      <c r="H110" s="193"/>
      <c r="I110" s="193"/>
      <c r="J110" s="193"/>
      <c r="K110" s="193"/>
      <c r="L110" s="193"/>
      <c r="M110" s="193"/>
    </row>
    <row r="111" spans="2:13">
      <c r="B111" s="193"/>
      <c r="C111" s="193"/>
      <c r="D111" s="193"/>
      <c r="E111" s="193"/>
      <c r="F111" s="193"/>
      <c r="G111" s="193"/>
      <c r="H111" s="193"/>
      <c r="I111" s="193"/>
      <c r="J111" s="193"/>
      <c r="K111" s="193"/>
      <c r="L111" s="193"/>
      <c r="M111" s="193"/>
    </row>
    <row r="112" spans="2:13">
      <c r="B112" s="193"/>
      <c r="C112" s="193"/>
      <c r="D112" s="193"/>
      <c r="E112" s="193"/>
      <c r="F112" s="193"/>
      <c r="G112" s="193"/>
      <c r="H112" s="193"/>
      <c r="I112" s="193"/>
      <c r="J112" s="193"/>
      <c r="K112" s="193"/>
      <c r="L112" s="193"/>
      <c r="M112" s="193"/>
    </row>
    <row r="113" spans="2:13">
      <c r="B113" s="193"/>
      <c r="C113" s="193"/>
      <c r="D113" s="193"/>
      <c r="E113" s="193"/>
      <c r="F113" s="193"/>
      <c r="G113" s="193"/>
      <c r="H113" s="193"/>
      <c r="I113" s="193"/>
      <c r="J113" s="193"/>
      <c r="K113" s="193"/>
      <c r="L113" s="193"/>
      <c r="M113" s="193"/>
    </row>
    <row r="114" spans="2:13">
      <c r="B114" s="193"/>
      <c r="C114" s="193"/>
      <c r="D114" s="193"/>
      <c r="E114" s="193"/>
      <c r="F114" s="193"/>
      <c r="G114" s="193"/>
      <c r="H114" s="193"/>
      <c r="I114" s="193"/>
      <c r="J114" s="193"/>
      <c r="K114" s="193"/>
      <c r="L114" s="193"/>
      <c r="M114" s="193"/>
    </row>
    <row r="115" spans="2:13">
      <c r="B115" s="193"/>
      <c r="C115" s="193"/>
      <c r="D115" s="193"/>
      <c r="E115" s="193"/>
      <c r="F115" s="193"/>
      <c r="G115" s="193"/>
      <c r="H115" s="193"/>
      <c r="I115" s="193"/>
      <c r="J115" s="193"/>
      <c r="K115" s="193"/>
      <c r="L115" s="193"/>
      <c r="M115" s="193"/>
    </row>
    <row r="116" spans="2:13">
      <c r="B116" s="193"/>
      <c r="C116" s="193"/>
      <c r="D116" s="193"/>
      <c r="E116" s="193"/>
      <c r="F116" s="193"/>
      <c r="G116" s="193"/>
      <c r="H116" s="193"/>
      <c r="I116" s="193"/>
      <c r="J116" s="193"/>
      <c r="K116" s="193"/>
      <c r="L116" s="193"/>
      <c r="M116" s="193"/>
    </row>
    <row r="117" spans="2:13">
      <c r="B117" s="193"/>
      <c r="C117" s="193"/>
      <c r="D117" s="193"/>
      <c r="E117" s="193"/>
      <c r="F117" s="193"/>
      <c r="G117" s="193"/>
      <c r="H117" s="193"/>
      <c r="I117" s="193"/>
      <c r="J117" s="193"/>
      <c r="K117" s="193"/>
      <c r="L117" s="193"/>
      <c r="M117" s="193"/>
    </row>
    <row r="118" spans="2:13">
      <c r="B118" s="193"/>
      <c r="C118" s="193"/>
      <c r="D118" s="193"/>
      <c r="E118" s="193"/>
      <c r="F118" s="193"/>
      <c r="G118" s="193"/>
      <c r="H118" s="193"/>
      <c r="I118" s="193"/>
      <c r="J118" s="193"/>
      <c r="K118" s="193"/>
      <c r="L118" s="193"/>
      <c r="M118" s="193"/>
    </row>
    <row r="119" spans="2:13">
      <c r="B119" s="193"/>
      <c r="C119" s="193"/>
      <c r="D119" s="193"/>
      <c r="E119" s="193"/>
      <c r="F119" s="193"/>
      <c r="G119" s="193"/>
      <c r="H119" s="193"/>
      <c r="I119" s="193"/>
      <c r="J119" s="193"/>
      <c r="K119" s="193"/>
      <c r="L119" s="193"/>
      <c r="M119" s="193"/>
    </row>
    <row r="120" spans="2:13">
      <c r="B120" s="193"/>
      <c r="C120" s="193"/>
      <c r="D120" s="193"/>
      <c r="E120" s="193"/>
      <c r="F120" s="193"/>
      <c r="G120" s="193"/>
      <c r="H120" s="193"/>
      <c r="I120" s="193"/>
      <c r="J120" s="193"/>
      <c r="K120" s="193"/>
      <c r="L120" s="193"/>
      <c r="M120" s="193"/>
    </row>
    <row r="121" spans="2:13">
      <c r="B121" s="193"/>
      <c r="C121" s="193"/>
      <c r="D121" s="193"/>
      <c r="E121" s="193"/>
      <c r="F121" s="193"/>
      <c r="G121" s="193"/>
      <c r="H121" s="193"/>
      <c r="I121" s="193"/>
      <c r="J121" s="193"/>
      <c r="K121" s="193"/>
      <c r="L121" s="193"/>
      <c r="M121" s="193"/>
    </row>
    <row r="122" spans="2:13">
      <c r="B122" s="193"/>
      <c r="C122" s="193"/>
      <c r="D122" s="193"/>
      <c r="E122" s="193"/>
      <c r="F122" s="193"/>
      <c r="G122" s="193"/>
      <c r="H122" s="193"/>
      <c r="I122" s="193"/>
      <c r="J122" s="193"/>
      <c r="K122" s="193"/>
      <c r="L122" s="193"/>
      <c r="M122" s="193"/>
    </row>
    <row r="123" spans="2:13">
      <c r="B123" s="193"/>
      <c r="C123" s="193"/>
      <c r="D123" s="193"/>
      <c r="E123" s="193"/>
      <c r="F123" s="193"/>
      <c r="G123" s="193"/>
      <c r="H123" s="193"/>
      <c r="I123" s="193"/>
      <c r="J123" s="193"/>
      <c r="K123" s="193"/>
      <c r="L123" s="193"/>
      <c r="M123" s="193"/>
    </row>
    <row r="124" spans="2:13">
      <c r="B124" s="193"/>
      <c r="C124" s="193"/>
      <c r="D124" s="193"/>
      <c r="E124" s="193"/>
      <c r="F124" s="193"/>
      <c r="G124" s="193"/>
      <c r="H124" s="193"/>
      <c r="I124" s="193"/>
      <c r="J124" s="193"/>
      <c r="K124" s="193"/>
      <c r="L124" s="193"/>
      <c r="M124" s="193"/>
    </row>
    <row r="125" spans="2:13">
      <c r="B125" s="193"/>
      <c r="C125" s="193"/>
      <c r="D125" s="193"/>
      <c r="E125" s="193"/>
      <c r="F125" s="193"/>
      <c r="G125" s="193"/>
      <c r="H125" s="193"/>
      <c r="I125" s="193"/>
      <c r="J125" s="193"/>
      <c r="K125" s="193"/>
      <c r="L125" s="193"/>
      <c r="M125" s="193"/>
    </row>
    <row r="126" spans="2:13">
      <c r="B126" s="193"/>
      <c r="C126" s="193"/>
      <c r="D126" s="193"/>
      <c r="E126" s="193"/>
      <c r="F126" s="193"/>
      <c r="G126" s="193"/>
      <c r="H126" s="193"/>
      <c r="I126" s="193"/>
      <c r="J126" s="193"/>
      <c r="K126" s="193"/>
      <c r="L126" s="193"/>
      <c r="M126" s="193"/>
    </row>
    <row r="127" spans="2:13">
      <c r="B127" s="193"/>
      <c r="C127" s="193"/>
      <c r="D127" s="193"/>
      <c r="E127" s="193"/>
      <c r="F127" s="193"/>
      <c r="G127" s="193"/>
      <c r="H127" s="193"/>
      <c r="I127" s="193"/>
      <c r="J127" s="193"/>
      <c r="K127" s="193"/>
      <c r="L127" s="193"/>
      <c r="M127" s="193"/>
    </row>
    <row r="128" spans="2:13">
      <c r="B128" s="193"/>
      <c r="C128" s="193"/>
      <c r="D128" s="193"/>
      <c r="E128" s="193"/>
      <c r="F128" s="193"/>
      <c r="G128" s="193"/>
      <c r="H128" s="193"/>
      <c r="I128" s="193"/>
      <c r="J128" s="193"/>
      <c r="K128" s="193"/>
      <c r="L128" s="193"/>
      <c r="M128" s="193"/>
    </row>
    <row r="129" spans="2:13">
      <c r="B129" s="193"/>
      <c r="C129" s="193"/>
      <c r="D129" s="193"/>
      <c r="E129" s="193"/>
      <c r="F129" s="193"/>
      <c r="G129" s="193"/>
      <c r="H129" s="193"/>
      <c r="I129" s="193"/>
      <c r="J129" s="193"/>
      <c r="K129" s="193"/>
      <c r="L129" s="193"/>
      <c r="M129" s="193"/>
    </row>
    <row r="130" spans="2:13">
      <c r="B130" s="193"/>
      <c r="C130" s="193"/>
      <c r="D130" s="193"/>
      <c r="E130" s="193"/>
      <c r="F130" s="193"/>
      <c r="G130" s="193"/>
      <c r="H130" s="193"/>
      <c r="I130" s="193"/>
      <c r="J130" s="193"/>
      <c r="K130" s="193"/>
      <c r="L130" s="193"/>
      <c r="M130" s="193"/>
    </row>
    <row r="131" spans="2:13">
      <c r="B131" s="193"/>
      <c r="C131" s="193"/>
      <c r="D131" s="193"/>
      <c r="E131" s="193"/>
      <c r="F131" s="193"/>
      <c r="G131" s="193"/>
      <c r="H131" s="193"/>
      <c r="I131" s="193"/>
      <c r="J131" s="193"/>
      <c r="K131" s="193"/>
      <c r="L131" s="193"/>
      <c r="M131" s="193"/>
    </row>
    <row r="132" spans="2:13">
      <c r="B132" s="193"/>
      <c r="C132" s="193"/>
      <c r="D132" s="193"/>
      <c r="E132" s="193"/>
      <c r="F132" s="193"/>
      <c r="G132" s="193"/>
      <c r="H132" s="193"/>
      <c r="I132" s="193"/>
      <c r="J132" s="193"/>
      <c r="K132" s="193"/>
      <c r="L132" s="193"/>
      <c r="M132" s="193"/>
    </row>
    <row r="133" spans="2:13">
      <c r="B133" s="193"/>
      <c r="C133" s="193"/>
      <c r="D133" s="193"/>
      <c r="E133" s="193"/>
      <c r="F133" s="193"/>
      <c r="G133" s="193"/>
      <c r="H133" s="193"/>
      <c r="I133" s="193"/>
      <c r="J133" s="193"/>
      <c r="K133" s="193"/>
      <c r="L133" s="193"/>
      <c r="M133" s="193"/>
    </row>
    <row r="134" spans="2:13">
      <c r="B134" s="193"/>
      <c r="C134" s="193"/>
      <c r="D134" s="193"/>
      <c r="E134" s="193"/>
      <c r="F134" s="193"/>
      <c r="G134" s="193"/>
      <c r="H134" s="193"/>
      <c r="I134" s="193"/>
      <c r="J134" s="193"/>
      <c r="K134" s="193"/>
      <c r="L134" s="193"/>
      <c r="M134" s="193"/>
    </row>
    <row r="135" spans="2:13">
      <c r="B135" s="193"/>
      <c r="C135" s="193"/>
      <c r="D135" s="193"/>
      <c r="E135" s="193"/>
      <c r="F135" s="193"/>
      <c r="G135" s="193"/>
      <c r="H135" s="193"/>
      <c r="I135" s="193"/>
      <c r="J135" s="193"/>
      <c r="K135" s="193"/>
      <c r="L135" s="193"/>
      <c r="M135" s="193"/>
    </row>
    <row r="136" spans="2:13">
      <c r="B136" s="193"/>
      <c r="C136" s="193"/>
      <c r="D136" s="193"/>
      <c r="E136" s="193"/>
      <c r="F136" s="193"/>
      <c r="G136" s="193"/>
      <c r="H136" s="193"/>
      <c r="I136" s="193"/>
      <c r="J136" s="193"/>
      <c r="K136" s="193"/>
      <c r="L136" s="193"/>
      <c r="M136" s="193"/>
    </row>
    <row r="137" spans="2:13">
      <c r="B137" s="193"/>
      <c r="C137" s="193"/>
      <c r="D137" s="193"/>
      <c r="E137" s="193"/>
      <c r="F137" s="193"/>
      <c r="G137" s="193"/>
      <c r="H137" s="193"/>
      <c r="I137" s="193"/>
      <c r="J137" s="193"/>
      <c r="K137" s="193"/>
      <c r="L137" s="193"/>
      <c r="M137" s="193"/>
    </row>
    <row r="138" spans="2:13">
      <c r="B138" s="193"/>
      <c r="C138" s="193"/>
      <c r="D138" s="193"/>
      <c r="E138" s="193"/>
      <c r="F138" s="193"/>
      <c r="G138" s="193"/>
      <c r="H138" s="193"/>
      <c r="I138" s="193"/>
      <c r="J138" s="193"/>
      <c r="K138" s="193"/>
      <c r="L138" s="193"/>
      <c r="M138" s="193"/>
    </row>
    <row r="139" spans="2:13">
      <c r="B139" s="193"/>
      <c r="C139" s="193"/>
      <c r="D139" s="193"/>
      <c r="E139" s="193"/>
      <c r="F139" s="193"/>
      <c r="G139" s="193"/>
      <c r="H139" s="193"/>
      <c r="I139" s="193"/>
      <c r="J139" s="193"/>
      <c r="K139" s="193"/>
      <c r="L139" s="193"/>
      <c r="M139" s="193"/>
    </row>
    <row r="140" spans="2:13">
      <c r="B140" s="193"/>
      <c r="C140" s="193"/>
      <c r="D140" s="193"/>
      <c r="E140" s="193"/>
      <c r="F140" s="193"/>
      <c r="G140" s="193"/>
      <c r="H140" s="193"/>
      <c r="I140" s="193"/>
      <c r="J140" s="193"/>
      <c r="K140" s="193"/>
      <c r="L140" s="193"/>
      <c r="M140" s="193"/>
    </row>
    <row r="141" spans="2:13">
      <c r="B141" s="193"/>
      <c r="C141" s="193"/>
      <c r="D141" s="193"/>
      <c r="E141" s="193"/>
      <c r="F141" s="193"/>
      <c r="G141" s="193"/>
      <c r="H141" s="193"/>
      <c r="I141" s="193"/>
      <c r="J141" s="193"/>
      <c r="K141" s="193"/>
      <c r="L141" s="193"/>
      <c r="M141" s="193"/>
    </row>
    <row r="142" spans="2:13">
      <c r="B142" s="193"/>
      <c r="C142" s="193"/>
      <c r="D142" s="193"/>
      <c r="E142" s="193"/>
      <c r="F142" s="193"/>
      <c r="G142" s="193"/>
      <c r="H142" s="193"/>
      <c r="I142" s="193"/>
      <c r="J142" s="193"/>
      <c r="K142" s="193"/>
      <c r="L142" s="193"/>
      <c r="M142" s="193"/>
    </row>
    <row r="143" spans="2:13">
      <c r="B143" s="193"/>
      <c r="C143" s="193"/>
      <c r="D143" s="193"/>
      <c r="E143" s="193"/>
      <c r="F143" s="193"/>
      <c r="G143" s="193"/>
      <c r="H143" s="193"/>
      <c r="I143" s="193"/>
      <c r="J143" s="193"/>
      <c r="K143" s="193"/>
      <c r="L143" s="193"/>
      <c r="M143" s="193"/>
    </row>
    <row r="144" spans="2:13">
      <c r="B144" s="193"/>
      <c r="C144" s="193"/>
      <c r="D144" s="193"/>
      <c r="E144" s="193"/>
      <c r="F144" s="193"/>
      <c r="G144" s="193"/>
      <c r="H144" s="193"/>
      <c r="I144" s="193"/>
      <c r="J144" s="193"/>
      <c r="K144" s="193"/>
      <c r="L144" s="193"/>
      <c r="M144" s="193"/>
    </row>
    <row r="145" spans="2:13">
      <c r="B145" s="193"/>
      <c r="C145" s="193"/>
      <c r="D145" s="193"/>
      <c r="E145" s="193"/>
      <c r="F145" s="193"/>
      <c r="G145" s="193"/>
      <c r="H145" s="193"/>
      <c r="I145" s="193"/>
      <c r="J145" s="193"/>
      <c r="K145" s="193"/>
      <c r="L145" s="193"/>
      <c r="M145" s="193"/>
    </row>
    <row r="146" spans="2:13">
      <c r="B146" s="193"/>
      <c r="C146" s="193"/>
      <c r="D146" s="193"/>
      <c r="E146" s="193"/>
      <c r="F146" s="193"/>
      <c r="G146" s="193"/>
      <c r="H146" s="193"/>
      <c r="I146" s="193"/>
      <c r="J146" s="193"/>
      <c r="K146" s="193"/>
      <c r="L146" s="193"/>
      <c r="M146" s="193"/>
    </row>
    <row r="147" spans="2:13">
      <c r="B147" s="193"/>
      <c r="C147" s="193"/>
      <c r="D147" s="193"/>
      <c r="E147" s="193"/>
      <c r="F147" s="193"/>
      <c r="G147" s="193"/>
      <c r="H147" s="193"/>
      <c r="I147" s="193"/>
      <c r="J147" s="193"/>
      <c r="K147" s="193"/>
      <c r="L147" s="193"/>
      <c r="M147" s="193"/>
    </row>
    <row r="148" spans="2:13">
      <c r="B148" s="193"/>
      <c r="C148" s="193"/>
      <c r="D148" s="193"/>
      <c r="E148" s="193"/>
      <c r="F148" s="193"/>
      <c r="G148" s="193"/>
      <c r="H148" s="193"/>
      <c r="I148" s="193"/>
      <c r="J148" s="193"/>
      <c r="K148" s="193"/>
      <c r="L148" s="193"/>
      <c r="M148" s="193"/>
    </row>
    <row r="149" spans="2:13">
      <c r="B149" s="193"/>
      <c r="C149" s="193"/>
      <c r="D149" s="193"/>
      <c r="E149" s="193"/>
      <c r="F149" s="193"/>
      <c r="G149" s="193"/>
      <c r="H149" s="193"/>
      <c r="I149" s="193"/>
      <c r="J149" s="193"/>
      <c r="K149" s="193"/>
      <c r="L149" s="193"/>
      <c r="M149" s="193"/>
    </row>
    <row r="150" spans="2:13">
      <c r="B150" s="193"/>
      <c r="C150" s="193"/>
      <c r="D150" s="193"/>
      <c r="E150" s="193"/>
      <c r="F150" s="193"/>
      <c r="G150" s="193"/>
      <c r="H150" s="193"/>
      <c r="I150" s="193"/>
      <c r="J150" s="193"/>
      <c r="K150" s="193"/>
      <c r="L150" s="193"/>
      <c r="M150" s="193"/>
    </row>
  </sheetData>
  <mergeCells count="62">
    <mergeCell ref="B8:B9"/>
    <mergeCell ref="E8:E13"/>
    <mergeCell ref="H8:H14"/>
    <mergeCell ref="D13:D14"/>
    <mergeCell ref="A1:I1"/>
    <mergeCell ref="A2:M2"/>
    <mergeCell ref="I4:M4"/>
    <mergeCell ref="I5:M5"/>
    <mergeCell ref="A7:K7"/>
    <mergeCell ref="A17:K17"/>
    <mergeCell ref="B18:B19"/>
    <mergeCell ref="C18:E18"/>
    <mergeCell ref="J18:J19"/>
    <mergeCell ref="F20:F31"/>
    <mergeCell ref="G20:G35"/>
    <mergeCell ref="J20:J31"/>
    <mergeCell ref="B32:B33"/>
    <mergeCell ref="C32:C33"/>
    <mergeCell ref="D32:D33"/>
    <mergeCell ref="A48:M48"/>
    <mergeCell ref="E32:E33"/>
    <mergeCell ref="F32:F33"/>
    <mergeCell ref="H32:H33"/>
    <mergeCell ref="J32:J33"/>
    <mergeCell ref="K32:M33"/>
    <mergeCell ref="A37:L37"/>
    <mergeCell ref="A39:M39"/>
    <mergeCell ref="A40:M40"/>
    <mergeCell ref="A41:M41"/>
    <mergeCell ref="K42:M42"/>
    <mergeCell ref="A47:M47"/>
    <mergeCell ref="B65:M65"/>
    <mergeCell ref="A49:M49"/>
    <mergeCell ref="A50:M50"/>
    <mergeCell ref="A51:M51"/>
    <mergeCell ref="A52:M52"/>
    <mergeCell ref="B55:M55"/>
    <mergeCell ref="B58:M58"/>
    <mergeCell ref="B59:M59"/>
    <mergeCell ref="B60:M60"/>
    <mergeCell ref="B62:M62"/>
    <mergeCell ref="B63:M63"/>
    <mergeCell ref="B64:M64"/>
    <mergeCell ref="F77:M77"/>
    <mergeCell ref="B66:M66"/>
    <mergeCell ref="F67:M67"/>
    <mergeCell ref="F68:M68"/>
    <mergeCell ref="F69:M69"/>
    <mergeCell ref="F70:M70"/>
    <mergeCell ref="F71:M71"/>
    <mergeCell ref="F72:M72"/>
    <mergeCell ref="F73:M73"/>
    <mergeCell ref="F74:M74"/>
    <mergeCell ref="F75:M75"/>
    <mergeCell ref="F76:M76"/>
    <mergeCell ref="F84:M84"/>
    <mergeCell ref="F78:M78"/>
    <mergeCell ref="F79:M79"/>
    <mergeCell ref="F80:M80"/>
    <mergeCell ref="F81:M81"/>
    <mergeCell ref="F82:M82"/>
    <mergeCell ref="F83:M83"/>
  </mergeCells>
  <phoneticPr fontId="34"/>
  <pageMargins left="0.75" right="0.49" top="0.65" bottom="0.57999999999999996" header="0.34" footer="0.51200000000000001"/>
  <pageSetup paperSize="9" scale="59" orientation="portrait" r:id="rId1"/>
  <headerFooter alignWithMargins="0"/>
  <rowBreaks count="1" manualBreakCount="1">
    <brk id="42" max="16383" man="1"/>
  </rowBreak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topLeftCell="A16" workbookViewId="0">
      <selection activeCell="E21" sqref="E21"/>
    </sheetView>
  </sheetViews>
  <sheetFormatPr defaultRowHeight="18.75"/>
  <cols>
    <col min="1" max="1" width="26.375" customWidth="1"/>
    <col min="2" max="2" width="9" customWidth="1"/>
    <col min="3" max="3" width="22" customWidth="1"/>
  </cols>
  <sheetData>
    <row r="1" spans="1:12">
      <c r="A1" t="s">
        <v>152</v>
      </c>
      <c r="B1" t="s">
        <v>141</v>
      </c>
      <c r="C1" t="s">
        <v>142</v>
      </c>
      <c r="D1" t="s">
        <v>143</v>
      </c>
      <c r="E1" t="s">
        <v>144</v>
      </c>
      <c r="F1" t="s">
        <v>145</v>
      </c>
      <c r="G1" t="s">
        <v>146</v>
      </c>
      <c r="H1" t="s">
        <v>147</v>
      </c>
      <c r="I1" t="s">
        <v>148</v>
      </c>
      <c r="J1" t="s">
        <v>149</v>
      </c>
      <c r="K1" t="s">
        <v>290</v>
      </c>
    </row>
    <row r="2" spans="1:12">
      <c r="A2" t="s">
        <v>297</v>
      </c>
      <c r="B2" t="s">
        <v>112</v>
      </c>
      <c r="C2" t="s">
        <v>113</v>
      </c>
      <c r="D2" t="s">
        <v>114</v>
      </c>
    </row>
    <row r="3" spans="1:12">
      <c r="A3" t="s">
        <v>293</v>
      </c>
      <c r="B3" t="s">
        <v>112</v>
      </c>
      <c r="C3" t="s">
        <v>113</v>
      </c>
      <c r="D3" t="s">
        <v>114</v>
      </c>
    </row>
    <row r="4" spans="1:12">
      <c r="A4" t="s">
        <v>294</v>
      </c>
      <c r="B4" t="s">
        <v>112</v>
      </c>
      <c r="C4" t="s">
        <v>113</v>
      </c>
      <c r="D4" t="s">
        <v>114</v>
      </c>
    </row>
    <row r="5" spans="1:12">
      <c r="A5" t="s">
        <v>295</v>
      </c>
      <c r="B5" t="s">
        <v>112</v>
      </c>
      <c r="C5" t="s">
        <v>113</v>
      </c>
      <c r="D5" t="s">
        <v>114</v>
      </c>
    </row>
    <row r="6" spans="1:12">
      <c r="A6" s="126" t="s">
        <v>103</v>
      </c>
      <c r="B6" s="126" t="s">
        <v>112</v>
      </c>
      <c r="C6" s="126" t="s">
        <v>115</v>
      </c>
      <c r="D6" s="126" t="s">
        <v>116</v>
      </c>
      <c r="E6" s="126" t="s">
        <v>117</v>
      </c>
      <c r="F6" s="126" t="s">
        <v>118</v>
      </c>
      <c r="G6" s="126"/>
      <c r="H6" s="126"/>
      <c r="I6" s="126"/>
      <c r="J6" s="126"/>
    </row>
    <row r="7" spans="1:12">
      <c r="A7" s="126" t="s">
        <v>95</v>
      </c>
      <c r="B7" s="126" t="s">
        <v>112</v>
      </c>
      <c r="C7" s="126" t="s">
        <v>115</v>
      </c>
      <c r="D7" s="126" t="s">
        <v>116</v>
      </c>
      <c r="E7" s="126" t="s">
        <v>117</v>
      </c>
      <c r="F7" s="126" t="s">
        <v>119</v>
      </c>
      <c r="G7" s="126" t="s">
        <v>120</v>
      </c>
      <c r="H7" s="126" t="s">
        <v>283</v>
      </c>
      <c r="I7" s="126" t="s">
        <v>118</v>
      </c>
      <c r="J7" s="126"/>
    </row>
    <row r="8" spans="1:12">
      <c r="A8" s="145" t="s">
        <v>251</v>
      </c>
      <c r="B8" s="126" t="s">
        <v>112</v>
      </c>
      <c r="C8" s="126" t="s">
        <v>118</v>
      </c>
      <c r="D8" s="126"/>
      <c r="E8" s="126"/>
      <c r="F8" s="126"/>
      <c r="G8" s="126"/>
      <c r="H8" s="126"/>
      <c r="I8" s="126"/>
      <c r="J8" s="126"/>
    </row>
    <row r="9" spans="1:12">
      <c r="A9" s="145" t="s">
        <v>252</v>
      </c>
      <c r="B9" s="126" t="s">
        <v>112</v>
      </c>
      <c r="C9" s="126" t="s">
        <v>118</v>
      </c>
      <c r="D9" s="126"/>
      <c r="E9" s="126"/>
      <c r="F9" s="126"/>
      <c r="G9" s="126"/>
      <c r="H9" s="126"/>
      <c r="I9" s="126"/>
      <c r="J9" s="126"/>
    </row>
    <row r="10" spans="1:12">
      <c r="A10" s="145" t="s">
        <v>253</v>
      </c>
      <c r="B10" s="126" t="s">
        <v>112</v>
      </c>
      <c r="C10" s="126" t="s">
        <v>118</v>
      </c>
      <c r="D10" s="126"/>
      <c r="E10" s="126"/>
      <c r="F10" s="126"/>
      <c r="G10" s="126"/>
      <c r="H10" s="126"/>
      <c r="I10" s="126"/>
      <c r="J10" s="126"/>
    </row>
    <row r="11" spans="1:12">
      <c r="A11" s="145" t="s">
        <v>102</v>
      </c>
      <c r="B11" s="126" t="s">
        <v>112</v>
      </c>
      <c r="C11" s="126" t="s">
        <v>113</v>
      </c>
      <c r="D11" s="126" t="s">
        <v>114</v>
      </c>
      <c r="E11" s="126"/>
      <c r="F11" s="126"/>
      <c r="G11" s="126"/>
      <c r="H11" s="126"/>
      <c r="I11" s="126"/>
      <c r="J11" s="126"/>
    </row>
    <row r="12" spans="1:12">
      <c r="A12" s="145" t="s">
        <v>254</v>
      </c>
      <c r="B12" s="126" t="s">
        <v>112</v>
      </c>
      <c r="C12" s="126" t="s">
        <v>115</v>
      </c>
      <c r="D12" s="126" t="s">
        <v>127</v>
      </c>
      <c r="E12" s="126" t="s">
        <v>118</v>
      </c>
      <c r="F12" s="126"/>
      <c r="G12" s="126"/>
      <c r="H12" s="126"/>
      <c r="I12" s="126"/>
      <c r="J12" s="126"/>
    </row>
    <row r="13" spans="1:12">
      <c r="A13" s="145" t="s">
        <v>255</v>
      </c>
      <c r="B13" s="126" t="s">
        <v>112</v>
      </c>
      <c r="C13" s="126" t="s">
        <v>115</v>
      </c>
      <c r="D13" s="126" t="s">
        <v>127</v>
      </c>
      <c r="E13" s="126"/>
      <c r="F13" s="126"/>
      <c r="G13" s="126"/>
      <c r="H13" s="126"/>
      <c r="I13" s="126"/>
      <c r="J13" s="126"/>
    </row>
    <row r="14" spans="1:12">
      <c r="A14" s="126" t="s">
        <v>256</v>
      </c>
      <c r="B14" s="126" t="s">
        <v>112</v>
      </c>
      <c r="C14" s="126" t="s">
        <v>115</v>
      </c>
      <c r="D14" s="126" t="s">
        <v>127</v>
      </c>
      <c r="E14" s="126" t="s">
        <v>118</v>
      </c>
      <c r="F14" s="126" t="s">
        <v>305</v>
      </c>
      <c r="G14" s="126"/>
      <c r="H14" s="126"/>
      <c r="I14" s="126"/>
      <c r="J14" s="126"/>
    </row>
    <row r="15" spans="1:12">
      <c r="A15" s="126" t="s">
        <v>128</v>
      </c>
      <c r="B15" s="126" t="s">
        <v>112</v>
      </c>
      <c r="C15" s="126" t="s">
        <v>115</v>
      </c>
      <c r="D15" s="126" t="s">
        <v>116</v>
      </c>
      <c r="E15" s="126" t="s">
        <v>117</v>
      </c>
      <c r="F15" s="126" t="s">
        <v>119</v>
      </c>
      <c r="G15" s="126" t="s">
        <v>120</v>
      </c>
      <c r="H15" s="126" t="s">
        <v>283</v>
      </c>
      <c r="I15" s="126" t="s">
        <v>129</v>
      </c>
      <c r="J15" s="126" t="s">
        <v>130</v>
      </c>
      <c r="K15" t="s">
        <v>118</v>
      </c>
      <c r="L15" s="126"/>
    </row>
    <row r="16" spans="1:12">
      <c r="A16" s="126" t="s">
        <v>200</v>
      </c>
      <c r="B16" s="126" t="s">
        <v>112</v>
      </c>
      <c r="C16" s="126" t="s">
        <v>115</v>
      </c>
      <c r="D16" s="126" t="s">
        <v>117</v>
      </c>
      <c r="E16" s="126" t="s">
        <v>119</v>
      </c>
      <c r="F16" s="126" t="s">
        <v>120</v>
      </c>
      <c r="G16" s="126" t="s">
        <v>283</v>
      </c>
      <c r="H16" s="126" t="s">
        <v>118</v>
      </c>
      <c r="I16" s="126"/>
      <c r="J16" s="126"/>
    </row>
    <row r="17" spans="1:11">
      <c r="A17" s="126" t="s">
        <v>201</v>
      </c>
      <c r="B17" s="126" t="s">
        <v>112</v>
      </c>
      <c r="C17" s="126" t="s">
        <v>115</v>
      </c>
      <c r="D17" s="126" t="s">
        <v>121</v>
      </c>
      <c r="E17" s="126" t="s">
        <v>118</v>
      </c>
      <c r="F17" s="126"/>
      <c r="G17" s="126"/>
      <c r="H17" s="126"/>
      <c r="I17" s="126"/>
      <c r="J17" s="126"/>
    </row>
    <row r="18" spans="1:11">
      <c r="A18" s="126" t="s">
        <v>345</v>
      </c>
      <c r="B18" s="126" t="s">
        <v>112</v>
      </c>
      <c r="C18" s="126" t="s">
        <v>346</v>
      </c>
      <c r="D18" s="126"/>
      <c r="E18" s="126"/>
      <c r="F18" s="126"/>
      <c r="G18" s="126"/>
      <c r="H18" s="126"/>
      <c r="I18" s="126"/>
      <c r="J18" s="126"/>
    </row>
    <row r="19" spans="1:11">
      <c r="A19" s="126" t="s">
        <v>101</v>
      </c>
      <c r="B19" s="126" t="s">
        <v>112</v>
      </c>
      <c r="C19" s="126" t="s">
        <v>115</v>
      </c>
      <c r="D19" s="126" t="s">
        <v>122</v>
      </c>
      <c r="E19" s="126" t="s">
        <v>123</v>
      </c>
      <c r="F19" s="126" t="s">
        <v>124</v>
      </c>
      <c r="G19" s="126"/>
      <c r="H19" s="126"/>
      <c r="I19" s="126"/>
      <c r="J19" s="126"/>
    </row>
    <row r="20" spans="1:11">
      <c r="A20" s="126" t="s">
        <v>285</v>
      </c>
      <c r="B20" s="126" t="s">
        <v>112</v>
      </c>
      <c r="C20" s="126" t="s">
        <v>115</v>
      </c>
      <c r="D20" s="126" t="s">
        <v>123</v>
      </c>
      <c r="E20" s="126" t="s">
        <v>124</v>
      </c>
      <c r="F20" s="126"/>
      <c r="G20" s="126"/>
      <c r="H20" s="126"/>
      <c r="I20" s="126"/>
      <c r="J20" s="126"/>
    </row>
    <row r="21" spans="1:11">
      <c r="A21" s="126" t="s">
        <v>284</v>
      </c>
      <c r="B21" s="126" t="s">
        <v>112</v>
      </c>
      <c r="C21" s="126" t="s">
        <v>115</v>
      </c>
      <c r="D21" s="126" t="s">
        <v>123</v>
      </c>
      <c r="E21" s="126" t="s">
        <v>124</v>
      </c>
      <c r="F21" s="126"/>
      <c r="G21" s="126"/>
      <c r="H21" s="126"/>
      <c r="I21" s="126"/>
      <c r="J21" s="126"/>
    </row>
    <row r="22" spans="1:11">
      <c r="A22" s="126" t="s">
        <v>100</v>
      </c>
      <c r="B22" s="126" t="s">
        <v>112</v>
      </c>
      <c r="C22" s="126" t="s">
        <v>114</v>
      </c>
      <c r="D22" s="126"/>
      <c r="E22" s="126"/>
      <c r="F22" s="126"/>
      <c r="G22" s="126"/>
      <c r="H22" s="126"/>
      <c r="I22" s="126"/>
      <c r="J22" s="126"/>
    </row>
    <row r="23" spans="1:11">
      <c r="A23" s="126" t="s">
        <v>99</v>
      </c>
      <c r="B23" s="126" t="s">
        <v>112</v>
      </c>
      <c r="C23" s="126" t="s">
        <v>115</v>
      </c>
      <c r="D23" s="126" t="s">
        <v>125</v>
      </c>
      <c r="E23" s="126"/>
      <c r="F23" s="126"/>
      <c r="G23" s="126"/>
      <c r="H23" s="126"/>
      <c r="I23" s="126"/>
      <c r="J23" s="126"/>
    </row>
    <row r="24" spans="1:11">
      <c r="A24" s="126" t="s">
        <v>98</v>
      </c>
      <c r="B24" s="126" t="s">
        <v>112</v>
      </c>
      <c r="C24" s="126" t="s">
        <v>115</v>
      </c>
      <c r="D24" s="126" t="s">
        <v>126</v>
      </c>
      <c r="E24" s="126"/>
      <c r="F24" s="126"/>
      <c r="G24" s="126"/>
      <c r="H24" s="126"/>
      <c r="I24" s="126"/>
      <c r="J24" s="126"/>
    </row>
    <row r="25" spans="1:11">
      <c r="A25" s="126" t="s">
        <v>132</v>
      </c>
      <c r="B25" s="126" t="s">
        <v>112</v>
      </c>
      <c r="C25" s="126" t="s">
        <v>131</v>
      </c>
      <c r="D25" s="126" t="s">
        <v>273</v>
      </c>
      <c r="E25" s="126"/>
      <c r="F25" s="126"/>
      <c r="G25" s="126"/>
      <c r="H25" s="126"/>
      <c r="I25" s="126"/>
      <c r="J25" s="126"/>
    </row>
    <row r="26" spans="1:11">
      <c r="A26" s="126" t="s">
        <v>202</v>
      </c>
      <c r="B26" s="126" t="s">
        <v>112</v>
      </c>
      <c r="C26" s="126" t="s">
        <v>136</v>
      </c>
      <c r="D26" s="126" t="s">
        <v>137</v>
      </c>
      <c r="E26" s="126" t="s">
        <v>138</v>
      </c>
      <c r="F26" s="126" t="s">
        <v>139</v>
      </c>
      <c r="G26" s="126" t="s">
        <v>117</v>
      </c>
      <c r="H26" s="126" t="s">
        <v>325</v>
      </c>
      <c r="I26" s="126"/>
      <c r="J26" s="126"/>
    </row>
    <row r="27" spans="1:11">
      <c r="A27" s="126" t="s">
        <v>261</v>
      </c>
      <c r="B27" s="126" t="s">
        <v>112</v>
      </c>
      <c r="C27" s="126" t="s">
        <v>136</v>
      </c>
      <c r="D27" s="126" t="s">
        <v>257</v>
      </c>
      <c r="E27" s="126" t="s">
        <v>117</v>
      </c>
      <c r="F27" s="126" t="s">
        <v>137</v>
      </c>
      <c r="G27" s="126" t="s">
        <v>138</v>
      </c>
      <c r="H27" s="126" t="s">
        <v>139</v>
      </c>
      <c r="I27" s="126" t="s">
        <v>325</v>
      </c>
      <c r="J27" s="126"/>
    </row>
    <row r="28" spans="1:11">
      <c r="A28" s="126" t="s">
        <v>260</v>
      </c>
      <c r="B28" s="126" t="s">
        <v>112</v>
      </c>
      <c r="C28" s="126" t="s">
        <v>136</v>
      </c>
      <c r="D28" s="126" t="s">
        <v>257</v>
      </c>
      <c r="E28" s="126" t="s">
        <v>137</v>
      </c>
      <c r="F28" s="126" t="s">
        <v>138</v>
      </c>
      <c r="G28" s="126" t="s">
        <v>258</v>
      </c>
      <c r="H28" s="126" t="s">
        <v>259</v>
      </c>
      <c r="I28" s="126" t="s">
        <v>139</v>
      </c>
      <c r="J28" s="126" t="s">
        <v>117</v>
      </c>
      <c r="K28" s="126" t="s">
        <v>325</v>
      </c>
    </row>
    <row r="29" spans="1:11">
      <c r="A29" s="126" t="s">
        <v>133</v>
      </c>
      <c r="B29" s="126" t="s">
        <v>112</v>
      </c>
      <c r="C29" s="126" t="s">
        <v>136</v>
      </c>
      <c r="D29" s="126" t="s">
        <v>140</v>
      </c>
      <c r="E29" s="126"/>
      <c r="F29" s="126"/>
      <c r="G29" s="126"/>
      <c r="H29" s="126"/>
      <c r="I29" s="126"/>
      <c r="J29" s="126"/>
      <c r="K29" s="126"/>
    </row>
    <row r="30" spans="1:11">
      <c r="A30" s="126" t="s">
        <v>111</v>
      </c>
      <c r="B30" s="126" t="s">
        <v>112</v>
      </c>
      <c r="C30" s="126" t="s">
        <v>136</v>
      </c>
      <c r="D30" s="126" t="s">
        <v>140</v>
      </c>
      <c r="E30" s="126"/>
      <c r="F30" s="126"/>
      <c r="G30" s="126"/>
      <c r="H30" s="126"/>
      <c r="I30" s="126"/>
      <c r="J30" s="126"/>
      <c r="K30" s="126"/>
    </row>
    <row r="31" spans="1:11">
      <c r="A31" s="126" t="s">
        <v>134</v>
      </c>
      <c r="B31" s="126" t="s">
        <v>112</v>
      </c>
      <c r="C31" s="126" t="s">
        <v>136</v>
      </c>
      <c r="D31" s="126" t="s">
        <v>116</v>
      </c>
      <c r="E31" s="126" t="s">
        <v>117</v>
      </c>
      <c r="F31" s="126" t="s">
        <v>137</v>
      </c>
      <c r="G31" s="126" t="s">
        <v>138</v>
      </c>
      <c r="H31" s="126" t="s">
        <v>258</v>
      </c>
      <c r="I31" s="126" t="s">
        <v>259</v>
      </c>
      <c r="J31" s="126" t="s">
        <v>267</v>
      </c>
      <c r="K31" s="126"/>
    </row>
    <row r="32" spans="1:11">
      <c r="A32" s="126" t="s">
        <v>135</v>
      </c>
      <c r="B32" s="126" t="s">
        <v>136</v>
      </c>
      <c r="C32" s="126" t="s">
        <v>116</v>
      </c>
      <c r="D32" s="126" t="s">
        <v>117</v>
      </c>
      <c r="E32" s="126" t="s">
        <v>137</v>
      </c>
      <c r="F32" s="126" t="s">
        <v>138</v>
      </c>
      <c r="G32" s="126" t="s">
        <v>267</v>
      </c>
      <c r="H32" s="126" t="s">
        <v>271</v>
      </c>
      <c r="I32" s="126" t="s">
        <v>272</v>
      </c>
      <c r="J32" s="126"/>
    </row>
  </sheetData>
  <phoneticPr fontId="3"/>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F11" sqref="F11:AJ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48" t="s">
        <v>293</v>
      </c>
      <c r="AL1" s="348"/>
      <c r="AM1" s="348"/>
      <c r="AN1" s="348"/>
    </row>
    <row r="2" spans="1:40" ht="18" customHeight="1">
      <c r="A2" s="62"/>
      <c r="B2" s="63"/>
      <c r="C2" s="63"/>
      <c r="D2" s="63"/>
      <c r="E2" s="63"/>
      <c r="F2" s="63"/>
      <c r="G2" s="63"/>
      <c r="H2" s="63"/>
      <c r="I2" s="63"/>
      <c r="J2" s="63"/>
      <c r="K2" s="63"/>
      <c r="L2" s="63"/>
      <c r="M2" s="355">
        <v>2024</v>
      </c>
      <c r="N2" s="355"/>
      <c r="O2" s="355"/>
      <c r="P2" s="355"/>
      <c r="Q2" s="354" t="s">
        <v>150</v>
      </c>
      <c r="R2" s="354"/>
      <c r="S2" s="355">
        <v>5</v>
      </c>
      <c r="T2" s="355"/>
      <c r="U2" s="354" t="s">
        <v>151</v>
      </c>
      <c r="V2" s="354"/>
      <c r="W2" s="63"/>
      <c r="X2" s="63"/>
      <c r="Y2" s="63"/>
      <c r="Z2" s="62"/>
      <c r="AA2" s="62"/>
      <c r="AC2" s="81"/>
      <c r="AD2" s="63"/>
      <c r="AE2" s="63"/>
      <c r="AF2" s="63"/>
      <c r="AG2" s="63"/>
      <c r="AH2" s="63"/>
      <c r="AI2" s="81" t="s">
        <v>156</v>
      </c>
      <c r="AJ2" s="81"/>
      <c r="AK2" s="349"/>
      <c r="AL2" s="349"/>
      <c r="AM2" s="349"/>
      <c r="AN2" s="34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50" t="s">
        <v>232</v>
      </c>
      <c r="AL3" s="350"/>
      <c r="AM3" s="350"/>
      <c r="AN3" s="35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50"/>
      <c r="AL4" s="350"/>
      <c r="AM4" s="350"/>
      <c r="AN4" s="35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87">
        <v>40</v>
      </c>
      <c r="AI5" s="387"/>
      <c r="AJ5" s="38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61" t="s">
        <v>153</v>
      </c>
      <c r="B7" s="388" t="s">
        <v>162</v>
      </c>
      <c r="C7" s="358" t="s">
        <v>163</v>
      </c>
      <c r="D7" s="353" t="s">
        <v>164</v>
      </c>
      <c r="E7" s="362" t="s">
        <v>165</v>
      </c>
      <c r="F7" s="357" t="s">
        <v>192</v>
      </c>
      <c r="G7" s="357"/>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1" t="s">
        <v>193</v>
      </c>
      <c r="AL7" s="352" t="s">
        <v>194</v>
      </c>
      <c r="AM7" s="347" t="s">
        <v>195</v>
      </c>
      <c r="AN7" s="347"/>
    </row>
    <row r="8" spans="1:40" ht="15" customHeight="1">
      <c r="A8" s="361"/>
      <c r="B8" s="389"/>
      <c r="C8" s="359"/>
      <c r="D8" s="353"/>
      <c r="E8" s="362"/>
      <c r="F8" s="353" t="s">
        <v>104</v>
      </c>
      <c r="G8" s="353"/>
      <c r="H8" s="353"/>
      <c r="I8" s="353"/>
      <c r="J8" s="353"/>
      <c r="K8" s="353"/>
      <c r="L8" s="353"/>
      <c r="M8" s="353" t="s">
        <v>105</v>
      </c>
      <c r="N8" s="353"/>
      <c r="O8" s="353"/>
      <c r="P8" s="353"/>
      <c r="Q8" s="353"/>
      <c r="R8" s="353"/>
      <c r="S8" s="353"/>
      <c r="T8" s="353" t="s">
        <v>106</v>
      </c>
      <c r="U8" s="353"/>
      <c r="V8" s="353"/>
      <c r="W8" s="353"/>
      <c r="X8" s="353"/>
      <c r="Y8" s="353"/>
      <c r="Z8" s="353"/>
      <c r="AA8" s="353" t="s">
        <v>107</v>
      </c>
      <c r="AB8" s="353"/>
      <c r="AC8" s="353"/>
      <c r="AD8" s="353"/>
      <c r="AE8" s="353"/>
      <c r="AF8" s="353"/>
      <c r="AG8" s="353"/>
      <c r="AH8" s="353" t="s">
        <v>110</v>
      </c>
      <c r="AI8" s="353"/>
      <c r="AJ8" s="353"/>
      <c r="AK8" s="351"/>
      <c r="AL8" s="352"/>
      <c r="AM8" s="347"/>
      <c r="AN8" s="347"/>
    </row>
    <row r="9" spans="1:40" ht="15" customHeight="1">
      <c r="A9" s="361"/>
      <c r="B9" s="390" t="s">
        <v>329</v>
      </c>
      <c r="C9" s="359"/>
      <c r="D9" s="353"/>
      <c r="E9" s="36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51"/>
      <c r="AL9" s="352"/>
      <c r="AM9" s="347"/>
      <c r="AN9" s="347"/>
    </row>
    <row r="10" spans="1:40" ht="15" customHeight="1">
      <c r="A10" s="361"/>
      <c r="B10" s="391"/>
      <c r="C10" s="360"/>
      <c r="D10" s="353"/>
      <c r="E10" s="36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51"/>
      <c r="AL10" s="352"/>
      <c r="AM10" s="347"/>
      <c r="AN10" s="34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365"/>
      <c r="AN11" s="365"/>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365"/>
      <c r="AN12" s="365"/>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365"/>
      <c r="AN13" s="365"/>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365"/>
      <c r="AN14" s="365"/>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65"/>
      <c r="AN15" s="365"/>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65"/>
      <c r="AN16" s="365"/>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65"/>
      <c r="AN17" s="365"/>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65"/>
      <c r="AN18" s="365"/>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65"/>
      <c r="AN19" s="365"/>
    </row>
    <row r="20" spans="1:40" ht="18" customHeight="1">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65"/>
      <c r="AN20" s="36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65"/>
      <c r="AN21" s="36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65"/>
      <c r="AN22" s="36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65"/>
      <c r="AN23" s="36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65"/>
      <c r="AN24" s="36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65"/>
      <c r="AN25" s="36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65"/>
      <c r="AN26" s="36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65"/>
      <c r="AN27" s="36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65"/>
      <c r="AN28" s="36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65"/>
      <c r="AN29" s="36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65"/>
      <c r="AN30" s="365"/>
    </row>
    <row r="31" spans="1:40" ht="18" customHeight="1">
      <c r="A31" s="362" t="s">
        <v>94</v>
      </c>
      <c r="B31" s="363"/>
      <c r="C31" s="363"/>
      <c r="D31" s="363"/>
      <c r="E31" s="36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361"/>
      <c r="AN31" s="361"/>
    </row>
    <row r="32" spans="1:40" ht="18" customHeight="1">
      <c r="A32" s="363" t="s">
        <v>96</v>
      </c>
      <c r="B32" s="363"/>
      <c r="C32" s="363"/>
      <c r="D32" s="363"/>
      <c r="E32" s="36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361"/>
      <c r="AN32" s="361"/>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92"/>
      <c r="B39" s="392"/>
      <c r="C39" s="392"/>
      <c r="D39" s="110">
        <f>IF(S2=1,10,IF(S2=2,11,IF(S2=3,12,S2-3)))</f>
        <v>2</v>
      </c>
      <c r="E39" s="110">
        <f>IF(S2=1,11,IF(S2=2,12,S2-2))</f>
        <v>3</v>
      </c>
      <c r="F39" s="393">
        <f>IF(S2=1,12,S2-1)</f>
        <v>4</v>
      </c>
      <c r="G39" s="393"/>
      <c r="H39" s="393"/>
      <c r="I39" s="353" t="s">
        <v>274</v>
      </c>
      <c r="J39" s="353"/>
      <c r="K39" s="353"/>
      <c r="M39" s="362" t="s">
        <v>197</v>
      </c>
      <c r="N39" s="363"/>
      <c r="O39" s="363"/>
      <c r="P39" s="363"/>
      <c r="Q39" s="363"/>
      <c r="R39" s="363"/>
      <c r="S39" s="363"/>
      <c r="T39" s="363"/>
      <c r="U39" s="363"/>
      <c r="V39" s="363"/>
      <c r="W39" s="363"/>
      <c r="X39" s="363"/>
      <c r="Y39" s="363"/>
      <c r="Z39" s="363"/>
      <c r="AA39" s="363"/>
      <c r="AB39" s="363"/>
      <c r="AC39" s="363"/>
      <c r="AD39" s="363"/>
      <c r="AE39" s="363"/>
      <c r="AF39" s="363"/>
      <c r="AG39" s="363"/>
      <c r="AH39" s="395" t="s">
        <v>312</v>
      </c>
      <c r="AI39" s="396"/>
      <c r="AJ39" s="396"/>
      <c r="AK39" s="396"/>
      <c r="AL39" s="397"/>
      <c r="AM39" s="352" t="s">
        <v>208</v>
      </c>
      <c r="AN39" s="352"/>
    </row>
    <row r="40" spans="1:40" ht="18" customHeight="1">
      <c r="A40" s="352" t="s">
        <v>282</v>
      </c>
      <c r="B40" s="352"/>
      <c r="C40" s="352"/>
      <c r="D40" s="111">
        <v>80</v>
      </c>
      <c r="E40" s="111">
        <v>80</v>
      </c>
      <c r="F40" s="394">
        <v>81</v>
      </c>
      <c r="G40" s="394"/>
      <c r="H40" s="394"/>
      <c r="I40" s="353">
        <f>SUM(D40:F40)</f>
        <v>241</v>
      </c>
      <c r="J40" s="353"/>
      <c r="K40" s="353"/>
      <c r="M40" s="382" t="s">
        <v>289</v>
      </c>
      <c r="N40" s="358" t="s">
        <v>313</v>
      </c>
      <c r="O40" s="376"/>
      <c r="P40" s="377"/>
      <c r="Q40" s="370" t="s">
        <v>319</v>
      </c>
      <c r="R40" s="371"/>
      <c r="S40" s="371"/>
      <c r="T40" s="371"/>
      <c r="U40" s="371"/>
      <c r="V40" s="371"/>
      <c r="W40" s="371"/>
      <c r="X40" s="371"/>
      <c r="Y40" s="371"/>
      <c r="Z40" s="371"/>
      <c r="AA40" s="371"/>
      <c r="AB40" s="371"/>
      <c r="AC40" s="371"/>
      <c r="AD40" s="371"/>
      <c r="AE40" s="371"/>
      <c r="AF40" s="371"/>
      <c r="AG40" s="372"/>
      <c r="AH40" s="369">
        <f>SUM(F32:AJ32)</f>
        <v>500</v>
      </c>
      <c r="AI40" s="351"/>
      <c r="AJ40" s="130" t="s">
        <v>198</v>
      </c>
      <c r="AK40" s="369">
        <f>ROUNDUP(AH40/1000,0)</f>
        <v>1</v>
      </c>
      <c r="AL40" s="351"/>
      <c r="AM40" s="388">
        <f>MIN(AH40:AK42)</f>
        <v>1</v>
      </c>
      <c r="AN40" s="414"/>
    </row>
    <row r="41" spans="1:40" ht="18" customHeight="1">
      <c r="A41" s="410"/>
      <c r="B41" s="410"/>
      <c r="C41" s="410"/>
      <c r="D41" s="67"/>
      <c r="E41" s="67"/>
      <c r="F41" s="115"/>
      <c r="G41" s="115"/>
      <c r="H41" s="114" t="s">
        <v>281</v>
      </c>
      <c r="I41" s="115"/>
      <c r="J41" s="115"/>
      <c r="K41" s="115"/>
      <c r="L41" s="116"/>
      <c r="M41" s="383"/>
      <c r="N41" s="359"/>
      <c r="O41" s="378"/>
      <c r="P41" s="379"/>
      <c r="Q41" s="373" t="s">
        <v>320</v>
      </c>
      <c r="R41" s="374"/>
      <c r="S41" s="374"/>
      <c r="T41" s="374"/>
      <c r="U41" s="374"/>
      <c r="V41" s="374"/>
      <c r="W41" s="374"/>
      <c r="X41" s="374"/>
      <c r="Y41" s="374"/>
      <c r="Z41" s="374"/>
      <c r="AA41" s="374"/>
      <c r="AB41" s="374"/>
      <c r="AC41" s="374"/>
      <c r="AD41" s="374"/>
      <c r="AE41" s="374"/>
      <c r="AF41" s="374"/>
      <c r="AG41" s="375"/>
      <c r="AH41" s="362">
        <f>COUNTA(B12:B30)</f>
        <v>9</v>
      </c>
      <c r="AI41" s="364"/>
      <c r="AJ41" s="136" t="s">
        <v>199</v>
      </c>
      <c r="AK41" s="369">
        <f>ROUNDUP(AH41/20,0)</f>
        <v>1</v>
      </c>
      <c r="AL41" s="351"/>
      <c r="AM41" s="389"/>
      <c r="AN41" s="415"/>
    </row>
    <row r="42" spans="1:40" ht="18" customHeight="1">
      <c r="B42" s="59"/>
      <c r="I42" s="353">
        <f>I40/3</f>
        <v>80.333333333333329</v>
      </c>
      <c r="J42" s="353"/>
      <c r="K42" s="353"/>
      <c r="M42" s="384"/>
      <c r="N42" s="360"/>
      <c r="O42" s="380"/>
      <c r="P42" s="381"/>
      <c r="Q42" s="373" t="s">
        <v>321</v>
      </c>
      <c r="R42" s="374"/>
      <c r="S42" s="374"/>
      <c r="T42" s="374"/>
      <c r="U42" s="374"/>
      <c r="V42" s="374"/>
      <c r="W42" s="374"/>
      <c r="X42" s="374"/>
      <c r="Y42" s="374"/>
      <c r="Z42" s="374"/>
      <c r="AA42" s="374"/>
      <c r="AB42" s="374"/>
      <c r="AC42" s="374"/>
      <c r="AD42" s="374"/>
      <c r="AE42" s="374"/>
      <c r="AF42" s="374"/>
      <c r="AG42" s="375"/>
      <c r="AH42" s="369">
        <f>ROUNDDOWN(I42,1)</f>
        <v>80.3</v>
      </c>
      <c r="AI42" s="351"/>
      <c r="AJ42" s="137" t="s">
        <v>199</v>
      </c>
      <c r="AK42" s="369">
        <f>ROUNDUP(AH42/10,0)</f>
        <v>9</v>
      </c>
      <c r="AL42" s="351"/>
      <c r="AM42" s="416"/>
      <c r="AN42" s="417"/>
    </row>
    <row r="43" spans="1:40" ht="18" customHeight="1">
      <c r="B43" s="59"/>
      <c r="I43" s="67"/>
      <c r="J43" s="67"/>
      <c r="K43" s="67"/>
      <c r="M43" s="111"/>
      <c r="N43" s="373" t="s">
        <v>314</v>
      </c>
      <c r="O43" s="374"/>
      <c r="P43" s="374"/>
      <c r="Q43" s="374"/>
      <c r="R43" s="374"/>
      <c r="S43" s="374"/>
      <c r="T43" s="374"/>
      <c r="U43" s="374"/>
      <c r="V43" s="374"/>
      <c r="W43" s="374"/>
      <c r="X43" s="374"/>
      <c r="Y43" s="374"/>
      <c r="Z43" s="374"/>
      <c r="AA43" s="374"/>
      <c r="AB43" s="374"/>
      <c r="AC43" s="374"/>
      <c r="AD43" s="374"/>
      <c r="AE43" s="374"/>
      <c r="AF43" s="374"/>
      <c r="AG43" s="375"/>
      <c r="AH43" s="411"/>
      <c r="AI43" s="412"/>
      <c r="AJ43" s="412"/>
      <c r="AK43" s="412"/>
      <c r="AL43" s="413"/>
      <c r="AM43" s="362" cm="1">
        <f t="array" ref="AM43">ROUNDUP(_xlfn.IFS(AM40&lt;2,1,AND(AM40&lt;=2,AM40&lt;6),AM40-1,AM40&gt;=6,AM40/2*3),1)</f>
        <v>1</v>
      </c>
      <c r="AN43" s="364"/>
    </row>
    <row r="44" spans="1:40" ht="18" customHeight="1">
      <c r="A44" s="62"/>
      <c r="B44" s="59"/>
      <c r="H44" s="60"/>
      <c r="M44" s="60" t="s">
        <v>280</v>
      </c>
      <c r="W44" s="67"/>
      <c r="X44" s="60"/>
      <c r="Y44" s="60"/>
      <c r="Z44" s="60"/>
      <c r="AA44" s="60"/>
      <c r="AB44" s="60"/>
      <c r="AC44" s="60"/>
      <c r="AD44" s="60"/>
      <c r="AE44" s="60"/>
      <c r="AF44" s="60"/>
      <c r="AG44" s="60"/>
      <c r="AH44" s="60"/>
      <c r="AI44" s="60"/>
      <c r="AJ44" s="106"/>
      <c r="AK44" s="60"/>
      <c r="AL44" s="67"/>
      <c r="AM44" s="67"/>
      <c r="AN44" s="62"/>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341</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c r="A47" s="62"/>
      <c r="B47" s="67"/>
      <c r="C47" s="399" t="str">
        <f>IF(VLOOKUP($AK$1,選択肢!$A$1:$J$32,C52,FALSE)=0,"-",VLOOKUP($AK$1,選択肢!$A$1:$J$32,C52,FALSE))</f>
        <v>管理者</v>
      </c>
      <c r="D47" s="400"/>
      <c r="E47" s="406" t="str">
        <f>IF(VLOOKUP($AK$1,選択肢!$A$1:$J$32,E52,FALSE)=0,"-",VLOOKUP($AK$1,選択肢!$A$1:$J$32,E52,FALSE))</f>
        <v>サービス提供責任者</v>
      </c>
      <c r="F47" s="406"/>
      <c r="G47" s="406"/>
      <c r="H47" s="406"/>
      <c r="I47" s="399" t="str">
        <f>IF(VLOOKUP($AK$1,選択肢!$A$1:$J$32,I52,FALSE)=0,"-",VLOOKUP($AK$1,選択肢!$A$1:$J$32,I52,FALSE))</f>
        <v>従業者</v>
      </c>
      <c r="J47" s="400"/>
      <c r="K47" s="400"/>
      <c r="L47" s="400"/>
      <c r="M47" s="400"/>
      <c r="N47" s="407"/>
      <c r="O47" s="401"/>
      <c r="P47" s="401"/>
      <c r="Q47" s="401"/>
      <c r="R47" s="401"/>
      <c r="S47" s="401"/>
      <c r="T47" s="401"/>
      <c r="U47" s="401"/>
      <c r="V47" s="401"/>
      <c r="W47" s="401"/>
      <c r="X47" s="401"/>
      <c r="Y47" s="401"/>
      <c r="Z47" s="401"/>
      <c r="AA47" s="401"/>
      <c r="AB47" s="401"/>
      <c r="AC47" s="401"/>
      <c r="AD47" s="401"/>
      <c r="AE47" s="401"/>
      <c r="AF47" s="401"/>
      <c r="AG47" s="401"/>
      <c r="AH47" s="401"/>
      <c r="AI47" s="401"/>
      <c r="AJ47" s="401"/>
      <c r="AK47" s="401"/>
      <c r="AL47" s="401"/>
      <c r="AM47" s="401"/>
      <c r="AN47" s="62"/>
    </row>
    <row r="48" spans="1:40" ht="18" customHeight="1">
      <c r="A48" s="62"/>
      <c r="B48" s="67"/>
      <c r="C48" s="102" t="s">
        <v>56</v>
      </c>
      <c r="D48" s="102" t="s">
        <v>57</v>
      </c>
      <c r="E48" s="101" t="s">
        <v>56</v>
      </c>
      <c r="F48" s="405" t="s">
        <v>57</v>
      </c>
      <c r="G48" s="405"/>
      <c r="H48" s="405"/>
      <c r="I48" s="402" t="s">
        <v>56</v>
      </c>
      <c r="J48" s="403"/>
      <c r="K48" s="404"/>
      <c r="L48" s="402" t="s">
        <v>57</v>
      </c>
      <c r="M48" s="403"/>
      <c r="N48" s="404"/>
      <c r="O48" s="398"/>
      <c r="P48" s="398"/>
      <c r="Q48" s="398"/>
      <c r="R48" s="398"/>
      <c r="S48" s="398"/>
      <c r="T48" s="398"/>
      <c r="U48" s="398"/>
      <c r="V48" s="398"/>
      <c r="W48" s="398"/>
      <c r="X48" s="398"/>
      <c r="Y48" s="398"/>
      <c r="Z48" s="398"/>
      <c r="AA48" s="398"/>
      <c r="AB48" s="398"/>
      <c r="AC48" s="398"/>
      <c r="AD48" s="398"/>
      <c r="AE48" s="398"/>
      <c r="AF48" s="398"/>
      <c r="AG48" s="398"/>
      <c r="AH48" s="398"/>
      <c r="AI48" s="398"/>
      <c r="AJ48" s="398"/>
      <c r="AK48" s="398"/>
      <c r="AL48" s="129"/>
      <c r="AM48" s="129"/>
      <c r="AN48" s="62"/>
    </row>
    <row r="49" spans="1:40" ht="18" customHeight="1">
      <c r="A49" s="62"/>
      <c r="B49" s="75" t="s">
        <v>108</v>
      </c>
      <c r="C49" s="101">
        <f>COUNTIFS($B$11:$B$30,C$47,$C$11:$C$30,"A",$E$11:$E$30,"*")</f>
        <v>1</v>
      </c>
      <c r="D49" s="101">
        <f>COUNTIFS($B$11:$B$30,C$47,$C$11:$C$30,"B",$E$11:$E$30,"*")</f>
        <v>0</v>
      </c>
      <c r="E49" s="101">
        <f>COUNTIFS($B$11:$B$30,E$47,$C$11:$C$30,"A",$E$11:$E$30,"*")</f>
        <v>0</v>
      </c>
      <c r="F49" s="402">
        <f>COUNTIFS($B$11:$B$30,E$47,$C$11:$C$30,"B",$E$11:$E$30,"*")</f>
        <v>1</v>
      </c>
      <c r="G49" s="403"/>
      <c r="H49" s="404"/>
      <c r="I49" s="402">
        <f>COUNTIFS($B$11:$B$30,I$47,$C$11:$C$30,"A",$E$11:$E$30,"*")</f>
        <v>0</v>
      </c>
      <c r="J49" s="403"/>
      <c r="K49" s="404"/>
      <c r="L49" s="402">
        <f>COUNTIFS($B$11:$B$30,I$47,$C$11:$C$30,"B",$E$11:$E$30,"*")</f>
        <v>0</v>
      </c>
      <c r="M49" s="403"/>
      <c r="N49" s="404"/>
      <c r="O49" s="398"/>
      <c r="P49" s="398"/>
      <c r="Q49" s="398"/>
      <c r="R49" s="398"/>
      <c r="S49" s="398"/>
      <c r="T49" s="398"/>
      <c r="U49" s="398"/>
      <c r="V49" s="398"/>
      <c r="W49" s="398"/>
      <c r="X49" s="398"/>
      <c r="Y49" s="398"/>
      <c r="Z49" s="398"/>
      <c r="AA49" s="398"/>
      <c r="AB49" s="398"/>
      <c r="AC49" s="398"/>
      <c r="AD49" s="398"/>
      <c r="AE49" s="398"/>
      <c r="AF49" s="398"/>
      <c r="AG49" s="398"/>
      <c r="AH49" s="398"/>
      <c r="AI49" s="398"/>
      <c r="AJ49" s="398"/>
      <c r="AK49" s="398"/>
      <c r="AL49" s="129"/>
      <c r="AM49" s="129"/>
      <c r="AN49" s="62"/>
    </row>
    <row r="50" spans="1:40" ht="18" customHeight="1">
      <c r="A50" s="62"/>
      <c r="B50" s="82" t="s">
        <v>109</v>
      </c>
      <c r="C50" s="113"/>
      <c r="D50" s="113"/>
      <c r="E50" s="101">
        <f>COUNTIFS($B$11:$B$30,E$47,$C$11:$C$30,"C",$E$11:$E$30,"*")</f>
        <v>1</v>
      </c>
      <c r="F50" s="402">
        <f>COUNTIFS($B$11:$B$30,E$47,$C$11:$C$30,"D",$E$11:$E$30,"*")</f>
        <v>0</v>
      </c>
      <c r="G50" s="403"/>
      <c r="H50" s="404"/>
      <c r="I50" s="402">
        <f>COUNTIFS($B$11:$B$30,I$47,$C$11:$C$30,"C",$E$11:$E$30,"*")</f>
        <v>2</v>
      </c>
      <c r="J50" s="403"/>
      <c r="K50" s="404"/>
      <c r="L50" s="402">
        <f>COUNTIFS($B$11:$B$30,I$47,$C$11:$C$30,"D",$E$11:$E$30,"*")</f>
        <v>5</v>
      </c>
      <c r="M50" s="403"/>
      <c r="N50" s="404"/>
      <c r="O50" s="398"/>
      <c r="P50" s="398"/>
      <c r="Q50" s="398"/>
      <c r="R50" s="398"/>
      <c r="S50" s="398"/>
      <c r="T50" s="398"/>
      <c r="U50" s="398"/>
      <c r="V50" s="398"/>
      <c r="W50" s="398"/>
      <c r="X50" s="398"/>
      <c r="Y50" s="398"/>
      <c r="Z50" s="398"/>
      <c r="AA50" s="398"/>
      <c r="AB50" s="398"/>
      <c r="AC50" s="398"/>
      <c r="AD50" s="398"/>
      <c r="AE50" s="398"/>
      <c r="AF50" s="398"/>
      <c r="AG50" s="398"/>
      <c r="AH50" s="398"/>
      <c r="AI50" s="398"/>
      <c r="AJ50" s="398"/>
      <c r="AK50" s="398"/>
      <c r="AL50" s="129"/>
      <c r="AM50" s="129"/>
      <c r="AN50" s="62"/>
    </row>
    <row r="51" spans="1:40" ht="18" customHeight="1">
      <c r="A51" s="62"/>
      <c r="B51" s="82" t="s">
        <v>196</v>
      </c>
      <c r="C51" s="408"/>
      <c r="D51" s="409"/>
      <c r="E51" s="402">
        <f>IF($AK$3="４週",SUMIFS($AK$11:$AK$30,$B$11:$B$30,E47)/4/$AH$5,IF($AK$3="歴月",SUMIFS($AK$11:$AK$30,$B$11:$B$30,E47)/$AL$5,"記載する期間を選択してください"))</f>
        <v>0</v>
      </c>
      <c r="F51" s="403"/>
      <c r="G51" s="403"/>
      <c r="H51" s="404"/>
      <c r="I51" s="402">
        <f>IF($AK$3="４週",SUMIFS($AK$11:$AK$30,$B$11:$B$30,I47)/4/$AH$5,IF($AK$3="歴月",SUMIFS($AK$11:$AK$30,$B$11:$B$30,I47)/$AL$5,"記載する期間を選択してください"))</f>
        <v>0</v>
      </c>
      <c r="J51" s="403"/>
      <c r="K51" s="403"/>
      <c r="L51" s="403"/>
      <c r="M51" s="403"/>
      <c r="N51" s="404"/>
      <c r="O51" s="398"/>
      <c r="P51" s="398"/>
      <c r="Q51" s="398"/>
      <c r="R51" s="398"/>
      <c r="S51" s="398"/>
      <c r="T51" s="398"/>
      <c r="U51" s="398"/>
      <c r="V51" s="398"/>
      <c r="W51" s="398"/>
      <c r="X51" s="398"/>
      <c r="Y51" s="398"/>
      <c r="Z51" s="398"/>
      <c r="AA51" s="398"/>
      <c r="AB51" s="398"/>
      <c r="AC51" s="398"/>
      <c r="AD51" s="398"/>
      <c r="AE51" s="398"/>
      <c r="AF51" s="398"/>
      <c r="AG51" s="398"/>
      <c r="AH51" s="398"/>
      <c r="AI51" s="398"/>
      <c r="AJ51" s="398"/>
      <c r="AK51" s="398"/>
      <c r="AL51" s="398"/>
      <c r="AM51" s="398"/>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row>
    <row r="55" spans="1:40" s="60" customFormat="1" ht="15" customHeight="1">
      <c r="A55" s="60" t="s">
        <v>211</v>
      </c>
      <c r="B55" s="86"/>
      <c r="C55" s="86"/>
      <c r="D55" s="86"/>
      <c r="E55" s="86"/>
      <c r="F55" s="86"/>
      <c r="G55" s="86"/>
      <c r="H55" s="68"/>
      <c r="I55" s="68"/>
      <c r="J55" s="68"/>
      <c r="K55" s="68"/>
      <c r="L55" s="68"/>
      <c r="M55" s="68"/>
    </row>
    <row r="56" spans="1:40" s="60" customFormat="1" ht="15" customHeight="1">
      <c r="A56" s="60" t="s">
        <v>168</v>
      </c>
      <c r="B56" s="86"/>
      <c r="C56" s="86"/>
      <c r="D56" s="86"/>
      <c r="E56" s="86"/>
      <c r="F56" s="86"/>
      <c r="G56" s="86"/>
      <c r="H56" s="68"/>
      <c r="I56" s="68"/>
      <c r="J56" s="68"/>
      <c r="K56" s="68"/>
      <c r="L56" s="68"/>
      <c r="M56" s="68"/>
    </row>
    <row r="57" spans="1:40" s="60" customFormat="1" ht="15" customHeight="1">
      <c r="A57" s="60" t="s">
        <v>169</v>
      </c>
      <c r="B57" s="86"/>
      <c r="C57" s="86"/>
      <c r="D57" s="86"/>
      <c r="E57" s="86"/>
      <c r="F57" s="86"/>
      <c r="G57" s="86"/>
      <c r="H57" s="68"/>
      <c r="I57" s="68"/>
      <c r="J57" s="68"/>
      <c r="K57" s="68"/>
      <c r="L57" s="68"/>
      <c r="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353" t="s">
        <v>173</v>
      </c>
      <c r="D60" s="353"/>
      <c r="E60" s="353"/>
      <c r="F60" s="60"/>
      <c r="G60" s="60"/>
    </row>
    <row r="61" spans="1:40" ht="15" customHeight="1">
      <c r="A61" s="60"/>
      <c r="B61" s="97" t="s">
        <v>186</v>
      </c>
      <c r="C61" s="366" t="s">
        <v>174</v>
      </c>
      <c r="D61" s="366"/>
      <c r="E61" s="366"/>
      <c r="F61" s="60"/>
      <c r="G61" s="60"/>
    </row>
    <row r="62" spans="1:40" ht="15" customHeight="1">
      <c r="A62" s="60"/>
      <c r="B62" s="97" t="s">
        <v>187</v>
      </c>
      <c r="C62" s="366" t="s">
        <v>175</v>
      </c>
      <c r="D62" s="366"/>
      <c r="E62" s="366"/>
      <c r="F62" s="60"/>
      <c r="G62" s="60"/>
    </row>
    <row r="63" spans="1:40" ht="15" customHeight="1">
      <c r="A63" s="60"/>
      <c r="B63" s="97" t="s">
        <v>188</v>
      </c>
      <c r="C63" s="366" t="s">
        <v>176</v>
      </c>
      <c r="D63" s="366"/>
      <c r="E63" s="366"/>
      <c r="F63" s="60"/>
      <c r="G63" s="60"/>
    </row>
    <row r="64" spans="1:40" ht="15" customHeight="1">
      <c r="A64" s="60"/>
      <c r="B64" s="97" t="s">
        <v>189</v>
      </c>
      <c r="C64" s="366" t="s">
        <v>177</v>
      </c>
      <c r="D64" s="366"/>
      <c r="E64" s="366"/>
      <c r="F64" s="60"/>
      <c r="G64" s="60"/>
    </row>
    <row r="65" spans="1:7" ht="15" customHeight="1">
      <c r="A65" s="60"/>
      <c r="B65" s="60" t="s">
        <v>178</v>
      </c>
      <c r="C65" s="60"/>
      <c r="D65" s="60"/>
      <c r="E65" s="60"/>
      <c r="F65" s="60"/>
      <c r="G65" s="60"/>
    </row>
    <row r="66" spans="1:7" ht="15" customHeight="1">
      <c r="A66" s="60"/>
      <c r="B66" s="60" t="s">
        <v>190</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181</v>
      </c>
      <c r="B69" s="94"/>
      <c r="C69" s="60"/>
      <c r="D69" s="60"/>
      <c r="E69" s="60"/>
      <c r="F69" s="60"/>
      <c r="G69" s="60"/>
    </row>
    <row r="70" spans="1:7" ht="15" customHeight="1">
      <c r="A70" s="60" t="s">
        <v>191</v>
      </c>
      <c r="B70" s="94"/>
      <c r="C70" s="60"/>
      <c r="D70" s="60"/>
      <c r="E70" s="60"/>
      <c r="F70" s="60"/>
      <c r="G70" s="60"/>
    </row>
    <row r="71" spans="1:7" ht="15" customHeight="1">
      <c r="A71" s="60" t="s">
        <v>182</v>
      </c>
      <c r="B71" s="94"/>
      <c r="C71" s="60"/>
      <c r="D71" s="60"/>
      <c r="E71" s="60"/>
      <c r="F71" s="60"/>
      <c r="G71" s="60"/>
    </row>
    <row r="72" spans="1:7" ht="15" customHeight="1">
      <c r="A72" s="60" t="s">
        <v>330</v>
      </c>
      <c r="B72" s="94"/>
      <c r="C72" s="60"/>
      <c r="D72" s="60"/>
      <c r="E72" s="60"/>
      <c r="F72" s="60"/>
      <c r="G72" s="60"/>
    </row>
    <row r="73" spans="1:7" ht="15" customHeight="1">
      <c r="A73" s="60" t="s">
        <v>331</v>
      </c>
      <c r="B73" s="94"/>
      <c r="C73" s="60"/>
      <c r="D73" s="60"/>
      <c r="E73" s="60"/>
      <c r="F73" s="60"/>
      <c r="G73" s="60"/>
    </row>
    <row r="74" spans="1:7" ht="15" customHeight="1">
      <c r="A74" s="60"/>
      <c r="B74" s="60" t="s">
        <v>332</v>
      </c>
      <c r="C74" s="60"/>
      <c r="D74" s="60"/>
      <c r="E74" s="60"/>
      <c r="F74" s="60"/>
      <c r="G74" s="60"/>
    </row>
    <row r="75" spans="1:7" ht="15" customHeight="1">
      <c r="A75" s="60"/>
      <c r="B75" s="60" t="s">
        <v>333</v>
      </c>
      <c r="C75" s="60"/>
      <c r="D75" s="60"/>
      <c r="E75" s="60"/>
      <c r="F75" s="60"/>
      <c r="G75" s="60"/>
    </row>
    <row r="76" spans="1:7" ht="15" customHeight="1">
      <c r="A76" s="60" t="s">
        <v>334</v>
      </c>
      <c r="B76" s="94"/>
      <c r="C76" s="60"/>
      <c r="D76" s="60"/>
      <c r="E76" s="60"/>
      <c r="F76" s="60"/>
      <c r="G76" s="60"/>
    </row>
    <row r="77" spans="1:7" ht="15" customHeight="1">
      <c r="A77" s="60" t="s">
        <v>183</v>
      </c>
      <c r="B77" s="94"/>
      <c r="C77" s="60"/>
      <c r="D77" s="60"/>
      <c r="E77" s="60"/>
      <c r="F77" s="60"/>
      <c r="G77" s="60"/>
    </row>
    <row r="78" spans="1:7" ht="15" customHeight="1">
      <c r="A78" s="60" t="s">
        <v>335</v>
      </c>
      <c r="B78" s="94"/>
      <c r="C78" s="60"/>
      <c r="D78" s="60"/>
      <c r="E78" s="60"/>
      <c r="F78" s="60"/>
      <c r="G78" s="60"/>
    </row>
    <row r="79" spans="1:7" ht="15" customHeight="1">
      <c r="A79" s="60" t="s">
        <v>336</v>
      </c>
      <c r="B79" s="94"/>
      <c r="C79" s="60"/>
      <c r="D79" s="60"/>
      <c r="E79" s="60"/>
      <c r="F79" s="60"/>
      <c r="G79" s="60"/>
    </row>
    <row r="80" spans="1:7" ht="15" customHeight="1">
      <c r="A80" s="60" t="s">
        <v>184</v>
      </c>
      <c r="B80" s="94"/>
      <c r="C80" s="60"/>
      <c r="D80" s="60"/>
      <c r="E80" s="60"/>
      <c r="F80" s="60"/>
      <c r="G80" s="60"/>
    </row>
    <row r="81" spans="1:7" ht="15" customHeight="1">
      <c r="A81" s="60" t="s">
        <v>185</v>
      </c>
      <c r="B81" s="94"/>
      <c r="C81" s="60"/>
      <c r="D81" s="60"/>
      <c r="E81" s="60"/>
      <c r="F81" s="60"/>
      <c r="G81" s="60"/>
    </row>
    <row r="82" spans="1:7" ht="15" customHeight="1">
      <c r="A82" s="60" t="s">
        <v>337</v>
      </c>
      <c r="B82" s="94"/>
      <c r="C82" s="60"/>
      <c r="D82" s="60"/>
      <c r="E82" s="60"/>
      <c r="F82" s="60"/>
      <c r="G82" s="60"/>
    </row>
    <row r="83" spans="1:7" ht="15" customHeight="1">
      <c r="A83" s="60" t="s">
        <v>338</v>
      </c>
      <c r="B83" s="94"/>
      <c r="C83" s="60"/>
      <c r="D83" s="60"/>
      <c r="E83" s="60"/>
      <c r="F83" s="60"/>
      <c r="G83" s="60"/>
    </row>
  </sheetData>
  <mergeCells count="127">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F11" sqref="F11:AJ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48" t="s">
        <v>294</v>
      </c>
      <c r="AL1" s="348"/>
      <c r="AM1" s="348"/>
      <c r="AN1" s="348"/>
    </row>
    <row r="2" spans="1:40" ht="18" customHeight="1">
      <c r="A2" s="62"/>
      <c r="B2" s="63"/>
      <c r="C2" s="63"/>
      <c r="D2" s="63"/>
      <c r="E2" s="63"/>
      <c r="F2" s="63"/>
      <c r="G2" s="63"/>
      <c r="H2" s="63"/>
      <c r="I2" s="63"/>
      <c r="J2" s="63"/>
      <c r="K2" s="63"/>
      <c r="L2" s="63"/>
      <c r="M2" s="355">
        <v>2024</v>
      </c>
      <c r="N2" s="355"/>
      <c r="O2" s="355"/>
      <c r="P2" s="355"/>
      <c r="Q2" s="354" t="s">
        <v>150</v>
      </c>
      <c r="R2" s="354"/>
      <c r="S2" s="355">
        <v>5</v>
      </c>
      <c r="T2" s="355"/>
      <c r="U2" s="354" t="s">
        <v>151</v>
      </c>
      <c r="V2" s="354"/>
      <c r="W2" s="63"/>
      <c r="X2" s="63"/>
      <c r="Y2" s="63"/>
      <c r="Z2" s="62"/>
      <c r="AA2" s="62"/>
      <c r="AC2" s="81"/>
      <c r="AD2" s="63"/>
      <c r="AE2" s="63"/>
      <c r="AF2" s="63"/>
      <c r="AG2" s="63"/>
      <c r="AH2" s="63"/>
      <c r="AI2" s="81" t="s">
        <v>156</v>
      </c>
      <c r="AJ2" s="81"/>
      <c r="AK2" s="349"/>
      <c r="AL2" s="349"/>
      <c r="AM2" s="349"/>
      <c r="AN2" s="34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50" t="s">
        <v>232</v>
      </c>
      <c r="AL3" s="350"/>
      <c r="AM3" s="350"/>
      <c r="AN3" s="35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50"/>
      <c r="AL4" s="350"/>
      <c r="AM4" s="350"/>
      <c r="AN4" s="35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87">
        <v>100</v>
      </c>
      <c r="AI5" s="387"/>
      <c r="AJ5" s="38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61" t="s">
        <v>153</v>
      </c>
      <c r="B7" s="388" t="s">
        <v>162</v>
      </c>
      <c r="C7" s="358" t="s">
        <v>163</v>
      </c>
      <c r="D7" s="353" t="s">
        <v>164</v>
      </c>
      <c r="E7" s="362" t="s">
        <v>165</v>
      </c>
      <c r="F7" s="357" t="s">
        <v>192</v>
      </c>
      <c r="G7" s="357"/>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1" t="s">
        <v>193</v>
      </c>
      <c r="AL7" s="352" t="s">
        <v>194</v>
      </c>
      <c r="AM7" s="347" t="s">
        <v>195</v>
      </c>
      <c r="AN7" s="347"/>
    </row>
    <row r="8" spans="1:40" ht="15" customHeight="1">
      <c r="A8" s="361"/>
      <c r="B8" s="389"/>
      <c r="C8" s="359"/>
      <c r="D8" s="353"/>
      <c r="E8" s="362"/>
      <c r="F8" s="353" t="s">
        <v>104</v>
      </c>
      <c r="G8" s="353"/>
      <c r="H8" s="353"/>
      <c r="I8" s="353"/>
      <c r="J8" s="353"/>
      <c r="K8" s="353"/>
      <c r="L8" s="353"/>
      <c r="M8" s="353" t="s">
        <v>105</v>
      </c>
      <c r="N8" s="353"/>
      <c r="O8" s="353"/>
      <c r="P8" s="353"/>
      <c r="Q8" s="353"/>
      <c r="R8" s="353"/>
      <c r="S8" s="353"/>
      <c r="T8" s="353" t="s">
        <v>106</v>
      </c>
      <c r="U8" s="353"/>
      <c r="V8" s="353"/>
      <c r="W8" s="353"/>
      <c r="X8" s="353"/>
      <c r="Y8" s="353"/>
      <c r="Z8" s="353"/>
      <c r="AA8" s="353" t="s">
        <v>107</v>
      </c>
      <c r="AB8" s="353"/>
      <c r="AC8" s="353"/>
      <c r="AD8" s="353"/>
      <c r="AE8" s="353"/>
      <c r="AF8" s="353"/>
      <c r="AG8" s="353"/>
      <c r="AH8" s="353" t="s">
        <v>110</v>
      </c>
      <c r="AI8" s="353"/>
      <c r="AJ8" s="353"/>
      <c r="AK8" s="351"/>
      <c r="AL8" s="352"/>
      <c r="AM8" s="347"/>
      <c r="AN8" s="347"/>
    </row>
    <row r="9" spans="1:40" ht="15" customHeight="1">
      <c r="A9" s="361"/>
      <c r="B9" s="390" t="s">
        <v>329</v>
      </c>
      <c r="C9" s="359"/>
      <c r="D9" s="353"/>
      <c r="E9" s="36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51"/>
      <c r="AL9" s="352"/>
      <c r="AM9" s="347"/>
      <c r="AN9" s="347"/>
    </row>
    <row r="10" spans="1:40" ht="15" customHeight="1">
      <c r="A10" s="361"/>
      <c r="B10" s="391"/>
      <c r="C10" s="360"/>
      <c r="D10" s="353"/>
      <c r="E10" s="36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51"/>
      <c r="AL10" s="352"/>
      <c r="AM10" s="347"/>
      <c r="AN10" s="34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365"/>
      <c r="AN11" s="365"/>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365"/>
      <c r="AN12" s="365"/>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365"/>
      <c r="AN13" s="365"/>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365"/>
      <c r="AN14" s="365"/>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65"/>
      <c r="AN15" s="365"/>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65"/>
      <c r="AN16" s="365"/>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65"/>
      <c r="AN17" s="365"/>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65"/>
      <c r="AN18" s="365"/>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65"/>
      <c r="AN19" s="365"/>
    </row>
    <row r="20" spans="1:40" ht="18" customHeight="1">
      <c r="A20" s="74">
        <v>10</v>
      </c>
      <c r="B20" s="103" t="s">
        <v>343</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65"/>
      <c r="AN20" s="36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65"/>
      <c r="AN21" s="36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65"/>
      <c r="AN22" s="36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65"/>
      <c r="AN23" s="36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65"/>
      <c r="AN24" s="36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65"/>
      <c r="AN25" s="36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65"/>
      <c r="AN26" s="36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65"/>
      <c r="AN27" s="36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65"/>
      <c r="AN28" s="36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65"/>
      <c r="AN29" s="36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65"/>
      <c r="AN30" s="365"/>
    </row>
    <row r="31" spans="1:40" ht="18" customHeight="1">
      <c r="A31" s="362" t="s">
        <v>94</v>
      </c>
      <c r="B31" s="363"/>
      <c r="C31" s="363"/>
      <c r="D31" s="363"/>
      <c r="E31" s="36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361"/>
      <c r="AN31" s="361"/>
    </row>
    <row r="32" spans="1:40" ht="18" customHeight="1">
      <c r="A32" s="363" t="s">
        <v>96</v>
      </c>
      <c r="B32" s="363"/>
      <c r="C32" s="363"/>
      <c r="D32" s="363"/>
      <c r="E32" s="36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361"/>
      <c r="AN32" s="361"/>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92"/>
      <c r="B39" s="392"/>
      <c r="C39" s="392"/>
      <c r="D39" s="110">
        <f>IF(S2=1,10,IF(S2=2,11,IF(S2=3,12,S2-3)))</f>
        <v>2</v>
      </c>
      <c r="E39" s="110">
        <f>IF(S2=1,11,IF(S2=2,12,S2-2))</f>
        <v>3</v>
      </c>
      <c r="F39" s="393">
        <f>IF(S2=1,12,S2-1)</f>
        <v>4</v>
      </c>
      <c r="G39" s="393"/>
      <c r="H39" s="393"/>
      <c r="I39" s="353" t="s">
        <v>274</v>
      </c>
      <c r="J39" s="353"/>
      <c r="K39" s="353"/>
      <c r="M39" s="362" t="s">
        <v>197</v>
      </c>
      <c r="N39" s="363"/>
      <c r="O39" s="363"/>
      <c r="P39" s="363"/>
      <c r="Q39" s="363"/>
      <c r="R39" s="363"/>
      <c r="S39" s="363"/>
      <c r="T39" s="363"/>
      <c r="U39" s="363"/>
      <c r="V39" s="363"/>
      <c r="W39" s="363"/>
      <c r="X39" s="363"/>
      <c r="Y39" s="363"/>
      <c r="Z39" s="363"/>
      <c r="AA39" s="363"/>
      <c r="AB39" s="363"/>
      <c r="AC39" s="363"/>
      <c r="AD39" s="363"/>
      <c r="AE39" s="363"/>
      <c r="AF39" s="363"/>
      <c r="AG39" s="363"/>
      <c r="AH39" s="395" t="s">
        <v>312</v>
      </c>
      <c r="AI39" s="396"/>
      <c r="AJ39" s="396"/>
      <c r="AK39" s="396"/>
      <c r="AL39" s="397"/>
      <c r="AM39" s="352" t="s">
        <v>208</v>
      </c>
      <c r="AN39" s="352"/>
    </row>
    <row r="40" spans="1:40" ht="18" customHeight="1">
      <c r="A40" s="352" t="s">
        <v>282</v>
      </c>
      <c r="B40" s="352"/>
      <c r="C40" s="352"/>
      <c r="D40" s="111">
        <v>80</v>
      </c>
      <c r="E40" s="111">
        <v>80</v>
      </c>
      <c r="F40" s="394">
        <v>81</v>
      </c>
      <c r="G40" s="394"/>
      <c r="H40" s="394"/>
      <c r="I40" s="353">
        <f>SUM(D40:F40)</f>
        <v>241</v>
      </c>
      <c r="J40" s="353"/>
      <c r="K40" s="353"/>
      <c r="M40" s="382" t="s">
        <v>289</v>
      </c>
      <c r="N40" s="358" t="s">
        <v>313</v>
      </c>
      <c r="O40" s="376"/>
      <c r="P40" s="377"/>
      <c r="Q40" s="370" t="s">
        <v>309</v>
      </c>
      <c r="R40" s="371"/>
      <c r="S40" s="371"/>
      <c r="T40" s="371"/>
      <c r="U40" s="371"/>
      <c r="V40" s="371"/>
      <c r="W40" s="371"/>
      <c r="X40" s="371"/>
      <c r="Y40" s="371"/>
      <c r="Z40" s="371"/>
      <c r="AA40" s="371"/>
      <c r="AB40" s="371"/>
      <c r="AC40" s="371"/>
      <c r="AD40" s="371"/>
      <c r="AE40" s="371"/>
      <c r="AF40" s="371"/>
      <c r="AG40" s="372"/>
      <c r="AH40" s="369">
        <f>SUM(F32:AJ32)</f>
        <v>490</v>
      </c>
      <c r="AI40" s="351"/>
      <c r="AJ40" s="130" t="s">
        <v>198</v>
      </c>
      <c r="AK40" s="369">
        <f>ROUNDUP(AH40/450,0)</f>
        <v>2</v>
      </c>
      <c r="AL40" s="351"/>
      <c r="AM40" s="353">
        <f>MIN(AH40:AK42)</f>
        <v>1</v>
      </c>
      <c r="AN40" s="353"/>
    </row>
    <row r="41" spans="1:40" ht="18" customHeight="1">
      <c r="A41" s="378"/>
      <c r="B41" s="378"/>
      <c r="C41" s="378"/>
      <c r="D41" s="67"/>
      <c r="E41" s="67"/>
      <c r="F41" s="67"/>
      <c r="G41" s="67"/>
      <c r="H41" s="67"/>
      <c r="I41" s="67" t="s">
        <v>292</v>
      </c>
      <c r="J41" s="67"/>
      <c r="K41" s="67"/>
      <c r="M41" s="383"/>
      <c r="N41" s="359"/>
      <c r="O41" s="378"/>
      <c r="P41" s="379"/>
      <c r="Q41" s="373" t="s">
        <v>310</v>
      </c>
      <c r="R41" s="374"/>
      <c r="S41" s="374"/>
      <c r="T41" s="374"/>
      <c r="U41" s="374"/>
      <c r="V41" s="374"/>
      <c r="W41" s="374"/>
      <c r="X41" s="374"/>
      <c r="Y41" s="374"/>
      <c r="Z41" s="374"/>
      <c r="AA41" s="374"/>
      <c r="AB41" s="374"/>
      <c r="AC41" s="374"/>
      <c r="AD41" s="374"/>
      <c r="AE41" s="374"/>
      <c r="AF41" s="374"/>
      <c r="AG41" s="375"/>
      <c r="AH41" s="362">
        <f>COUNTA(B12:B30)</f>
        <v>9</v>
      </c>
      <c r="AI41" s="363"/>
      <c r="AJ41" s="136" t="s">
        <v>199</v>
      </c>
      <c r="AK41" s="369">
        <f>ROUNDUP(AH41/10,0)</f>
        <v>1</v>
      </c>
      <c r="AL41" s="351"/>
      <c r="AM41" s="353"/>
      <c r="AN41" s="353"/>
    </row>
    <row r="42" spans="1:40" ht="18" customHeight="1">
      <c r="A42" s="410"/>
      <c r="B42" s="410"/>
      <c r="C42" s="410"/>
      <c r="D42" s="67"/>
      <c r="E42" s="67"/>
      <c r="F42" s="410"/>
      <c r="G42" s="410"/>
      <c r="H42" s="410"/>
      <c r="I42" s="353">
        <f>I40/3</f>
        <v>80.333333333333329</v>
      </c>
      <c r="J42" s="353"/>
      <c r="K42" s="353"/>
      <c r="M42" s="384"/>
      <c r="N42" s="360"/>
      <c r="O42" s="380"/>
      <c r="P42" s="381"/>
      <c r="Q42" s="373" t="s">
        <v>311</v>
      </c>
      <c r="R42" s="374"/>
      <c r="S42" s="374"/>
      <c r="T42" s="374"/>
      <c r="U42" s="374"/>
      <c r="V42" s="374"/>
      <c r="W42" s="374"/>
      <c r="X42" s="374"/>
      <c r="Y42" s="374"/>
      <c r="Z42" s="374"/>
      <c r="AA42" s="374"/>
      <c r="AB42" s="374"/>
      <c r="AC42" s="374"/>
      <c r="AD42" s="374"/>
      <c r="AE42" s="374"/>
      <c r="AF42" s="374"/>
      <c r="AG42" s="375"/>
      <c r="AH42" s="369">
        <f>ROUNDDOWN(I42,1)</f>
        <v>80.3</v>
      </c>
      <c r="AI42" s="351"/>
      <c r="AJ42" s="137" t="s">
        <v>199</v>
      </c>
      <c r="AK42" s="369">
        <f>ROUNDUP(AH42/40,0)</f>
        <v>3</v>
      </c>
      <c r="AL42" s="351"/>
      <c r="AM42" s="353"/>
      <c r="AN42" s="353"/>
    </row>
    <row r="43" spans="1:40" ht="18" customHeight="1">
      <c r="B43" s="62"/>
      <c r="M43" s="111"/>
      <c r="N43" s="373" t="s">
        <v>314</v>
      </c>
      <c r="O43" s="374"/>
      <c r="P43" s="374"/>
      <c r="Q43" s="374"/>
      <c r="R43" s="374"/>
      <c r="S43" s="374"/>
      <c r="T43" s="374"/>
      <c r="U43" s="374"/>
      <c r="V43" s="374"/>
      <c r="W43" s="374"/>
      <c r="X43" s="374"/>
      <c r="Y43" s="374"/>
      <c r="Z43" s="374"/>
      <c r="AA43" s="374"/>
      <c r="AB43" s="374"/>
      <c r="AC43" s="374"/>
      <c r="AD43" s="374"/>
      <c r="AE43" s="374"/>
      <c r="AF43" s="374"/>
      <c r="AG43" s="375"/>
      <c r="AH43" s="368"/>
      <c r="AI43" s="368"/>
      <c r="AJ43" s="368"/>
      <c r="AK43" s="368"/>
      <c r="AL43" s="368"/>
      <c r="AM43" s="362" cm="1">
        <f t="array" ref="AM43">ROUNDUP(_xlfn.IFS(AM40&lt;2,1,AND(AM40&lt;=2,AM40&lt;6),AM40-1,AM40&gt;=6,AM40/2*3),1)</f>
        <v>1</v>
      </c>
      <c r="AN43" s="364"/>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99" t="str">
        <f>IF(VLOOKUP($AK$1,選択肢!$A$1:$J$32,C51,FALSE)=0,"-",VLOOKUP($AK$1,選択肢!$A$1:$J$32,C51,FALSE))</f>
        <v>管理者</v>
      </c>
      <c r="D46" s="400"/>
      <c r="E46" s="406" t="str">
        <f>IF(VLOOKUP($AK$1,選択肢!$A$1:$J$32,E51,FALSE)=0,"-",VLOOKUP($AK$1,選択肢!$A$1:$J$32,E51,FALSE))</f>
        <v>サービス提供責任者</v>
      </c>
      <c r="F46" s="406"/>
      <c r="G46" s="406"/>
      <c r="H46" s="406"/>
      <c r="I46" s="399" t="str">
        <f>IF(VLOOKUP($AK$1,選択肢!$A$1:$J$32,I51,FALSE)=0,"-",VLOOKUP($AK$1,選択肢!$A$1:$J$32,I51,FALSE))</f>
        <v>従業者</v>
      </c>
      <c r="J46" s="400"/>
      <c r="K46" s="400"/>
      <c r="L46" s="400"/>
      <c r="M46" s="400"/>
      <c r="N46" s="407"/>
      <c r="O46" s="401"/>
      <c r="P46" s="401"/>
      <c r="Q46" s="401"/>
      <c r="R46" s="401"/>
      <c r="S46" s="401"/>
      <c r="T46" s="401"/>
      <c r="U46" s="401"/>
      <c r="V46" s="401"/>
      <c r="W46" s="401"/>
      <c r="X46" s="401"/>
      <c r="Y46" s="401"/>
      <c r="Z46" s="401"/>
      <c r="AA46" s="401"/>
      <c r="AB46" s="401"/>
      <c r="AC46" s="401"/>
      <c r="AD46" s="401"/>
      <c r="AE46" s="401"/>
      <c r="AF46" s="401"/>
      <c r="AG46" s="401"/>
      <c r="AH46" s="401"/>
      <c r="AI46" s="401"/>
      <c r="AJ46" s="401"/>
      <c r="AK46" s="401"/>
      <c r="AL46" s="401"/>
      <c r="AM46" s="401"/>
      <c r="AN46" s="62"/>
    </row>
    <row r="47" spans="1:40" ht="18" customHeight="1">
      <c r="A47" s="62"/>
      <c r="B47" s="67"/>
      <c r="C47" s="102" t="s">
        <v>56</v>
      </c>
      <c r="D47" s="102" t="s">
        <v>57</v>
      </c>
      <c r="E47" s="101" t="s">
        <v>56</v>
      </c>
      <c r="F47" s="405" t="s">
        <v>57</v>
      </c>
      <c r="G47" s="405"/>
      <c r="H47" s="405"/>
      <c r="I47" s="402" t="s">
        <v>56</v>
      </c>
      <c r="J47" s="403"/>
      <c r="K47" s="404"/>
      <c r="L47" s="402" t="s">
        <v>57</v>
      </c>
      <c r="M47" s="403"/>
      <c r="N47" s="404"/>
      <c r="O47" s="398"/>
      <c r="P47" s="398"/>
      <c r="Q47" s="398"/>
      <c r="R47" s="398"/>
      <c r="S47" s="398"/>
      <c r="T47" s="398"/>
      <c r="U47" s="398"/>
      <c r="V47" s="398"/>
      <c r="W47" s="398"/>
      <c r="X47" s="398"/>
      <c r="Y47" s="398"/>
      <c r="Z47" s="398"/>
      <c r="AA47" s="398"/>
      <c r="AB47" s="398"/>
      <c r="AC47" s="398"/>
      <c r="AD47" s="398"/>
      <c r="AE47" s="398"/>
      <c r="AF47" s="398"/>
      <c r="AG47" s="398"/>
      <c r="AH47" s="398"/>
      <c r="AI47" s="398"/>
      <c r="AJ47" s="398"/>
      <c r="AK47" s="398"/>
      <c r="AL47" s="129"/>
      <c r="AM47" s="129"/>
      <c r="AN47" s="62"/>
    </row>
    <row r="48" spans="1:40" ht="18" customHeight="1">
      <c r="A48" s="62"/>
      <c r="B48" s="75" t="s">
        <v>108</v>
      </c>
      <c r="C48" s="101">
        <f>COUNTIFS($B$11:$B$30,C$46,$C$11:$C$30,"A",$E$11:$E$30,"*")</f>
        <v>1</v>
      </c>
      <c r="D48" s="101">
        <f>COUNTIFS($B$11:$B$30,C$46,$C$11:$C$30,"B",$E$11:$E$30,"*")</f>
        <v>0</v>
      </c>
      <c r="E48" s="101">
        <f>COUNTIFS($B$11:$B$30,E$46,$C$11:$C$30,"A",$E$11:$E$30,"*")</f>
        <v>0</v>
      </c>
      <c r="F48" s="402">
        <f>COUNTIFS($B$11:$B$30,E$46,$C$11:$C$30,"B",$E$11:$E$30,"*")</f>
        <v>1</v>
      </c>
      <c r="G48" s="403"/>
      <c r="H48" s="404"/>
      <c r="I48" s="402">
        <f>COUNTIFS($B$11:$B$30,I$46,$C$11:$C$30,"A",$E$11:$E$30,"*")</f>
        <v>0</v>
      </c>
      <c r="J48" s="403"/>
      <c r="K48" s="404"/>
      <c r="L48" s="402">
        <f>COUNTIFS($B$11:$B$30,I$46,$C$11:$C$30,"B",$E$11:$E$30,"*")</f>
        <v>0</v>
      </c>
      <c r="M48" s="403"/>
      <c r="N48" s="404"/>
      <c r="O48" s="398"/>
      <c r="P48" s="398"/>
      <c r="Q48" s="398"/>
      <c r="R48" s="398"/>
      <c r="S48" s="398"/>
      <c r="T48" s="398"/>
      <c r="U48" s="398"/>
      <c r="V48" s="398"/>
      <c r="W48" s="398"/>
      <c r="X48" s="398"/>
      <c r="Y48" s="398"/>
      <c r="Z48" s="398"/>
      <c r="AA48" s="398"/>
      <c r="AB48" s="398"/>
      <c r="AC48" s="398"/>
      <c r="AD48" s="398"/>
      <c r="AE48" s="398"/>
      <c r="AF48" s="398"/>
      <c r="AG48" s="398"/>
      <c r="AH48" s="398"/>
      <c r="AI48" s="398"/>
      <c r="AJ48" s="398"/>
      <c r="AK48" s="398"/>
      <c r="AL48" s="129"/>
      <c r="AM48" s="129"/>
      <c r="AN48" s="62"/>
    </row>
    <row r="49" spans="1:40" ht="18" customHeight="1">
      <c r="A49" s="62"/>
      <c r="B49" s="82" t="s">
        <v>109</v>
      </c>
      <c r="C49" s="113"/>
      <c r="D49" s="113"/>
      <c r="E49" s="101">
        <f>COUNTIFS($B$11:$B$30,E$46,$C$11:$C$30,"C",$E$11:$E$30,"*")</f>
        <v>1</v>
      </c>
      <c r="F49" s="402">
        <f>COUNTIFS($B$11:$B$30,E$46,$C$11:$C$30,"D",$E$11:$E$30,"*")</f>
        <v>0</v>
      </c>
      <c r="G49" s="403"/>
      <c r="H49" s="404"/>
      <c r="I49" s="402">
        <f>COUNTIFS($B$11:$B$30,I$46,$C$11:$C$30,"C",$E$11:$E$30,"*")</f>
        <v>2</v>
      </c>
      <c r="J49" s="403"/>
      <c r="K49" s="404"/>
      <c r="L49" s="402">
        <f>COUNTIFS($B$11:$B$30,I$46,$C$11:$C$30,"D",$E$11:$E$30,"*")</f>
        <v>5</v>
      </c>
      <c r="M49" s="403"/>
      <c r="N49" s="404"/>
      <c r="O49" s="398"/>
      <c r="P49" s="398"/>
      <c r="Q49" s="398"/>
      <c r="R49" s="398"/>
      <c r="S49" s="398"/>
      <c r="T49" s="398"/>
      <c r="U49" s="398"/>
      <c r="V49" s="398"/>
      <c r="W49" s="398"/>
      <c r="X49" s="398"/>
      <c r="Y49" s="398"/>
      <c r="Z49" s="398"/>
      <c r="AA49" s="398"/>
      <c r="AB49" s="398"/>
      <c r="AC49" s="398"/>
      <c r="AD49" s="398"/>
      <c r="AE49" s="398"/>
      <c r="AF49" s="398"/>
      <c r="AG49" s="398"/>
      <c r="AH49" s="398"/>
      <c r="AI49" s="398"/>
      <c r="AJ49" s="398"/>
      <c r="AK49" s="398"/>
      <c r="AL49" s="129"/>
      <c r="AM49" s="129"/>
      <c r="AN49" s="62"/>
    </row>
    <row r="50" spans="1:40" ht="18" customHeight="1">
      <c r="A50" s="62"/>
      <c r="B50" s="82" t="s">
        <v>196</v>
      </c>
      <c r="C50" s="408"/>
      <c r="D50" s="409"/>
      <c r="E50" s="402">
        <f>IF($AK$3="４週",SUMIFS($AK$11:$AK$30,$B$11:$B$30,E46)/4/$AH$5,IF($AK$3="歴月",SUMIFS($AK$11:$AK$30,$B$11:$B$30,E46)/$AL$5,"記載する期間を選択してください"))</f>
        <v>0</v>
      </c>
      <c r="F50" s="403"/>
      <c r="G50" s="403"/>
      <c r="H50" s="404"/>
      <c r="I50" s="402">
        <f>IF($AK$3="４週",SUMIFS($AK$11:$AK$30,$B$11:$B$30,I46)/4/$AH$5,IF($AK$3="歴月",SUMIFS($AK$11:$AK$30,$B$11:$B$30,I46)/$AL$5,"記載する期間を選択してください"))</f>
        <v>0</v>
      </c>
      <c r="J50" s="403"/>
      <c r="K50" s="403"/>
      <c r="L50" s="403"/>
      <c r="M50" s="403"/>
      <c r="N50" s="404"/>
      <c r="O50" s="398"/>
      <c r="P50" s="398"/>
      <c r="Q50" s="398"/>
      <c r="R50" s="398"/>
      <c r="S50" s="398"/>
      <c r="T50" s="398"/>
      <c r="U50" s="398"/>
      <c r="V50" s="398"/>
      <c r="W50" s="398"/>
      <c r="X50" s="398"/>
      <c r="Y50" s="398"/>
      <c r="Z50" s="398"/>
      <c r="AA50" s="398"/>
      <c r="AB50" s="398"/>
      <c r="AC50" s="398"/>
      <c r="AD50" s="398"/>
      <c r="AE50" s="398"/>
      <c r="AF50" s="398"/>
      <c r="AG50" s="398"/>
      <c r="AH50" s="398"/>
      <c r="AI50" s="398"/>
      <c r="AJ50" s="398"/>
      <c r="AK50" s="398"/>
      <c r="AL50" s="398"/>
      <c r="AM50" s="398"/>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row>
    <row r="54" spans="1:40" s="60" customFormat="1" ht="15" customHeight="1">
      <c r="A54" s="60" t="s">
        <v>211</v>
      </c>
      <c r="B54" s="86"/>
      <c r="C54" s="86"/>
      <c r="D54" s="86"/>
      <c r="E54" s="86"/>
      <c r="F54" s="86"/>
      <c r="G54" s="86"/>
      <c r="H54" s="68"/>
      <c r="I54" s="68"/>
      <c r="J54" s="68"/>
      <c r="K54" s="68"/>
      <c r="L54" s="68"/>
      <c r="M54" s="68"/>
    </row>
    <row r="55" spans="1:40" s="60" customFormat="1" ht="15" customHeight="1">
      <c r="A55" s="60" t="s">
        <v>168</v>
      </c>
      <c r="B55" s="86"/>
      <c r="C55" s="86"/>
      <c r="D55" s="86"/>
      <c r="E55" s="86"/>
      <c r="F55" s="86"/>
      <c r="G55" s="86"/>
      <c r="H55" s="68"/>
      <c r="I55" s="68"/>
      <c r="J55" s="68"/>
      <c r="K55" s="68"/>
      <c r="L55" s="68"/>
      <c r="M55" s="68"/>
    </row>
    <row r="56" spans="1:40" s="60" customFormat="1" ht="15" customHeight="1">
      <c r="A56" s="60" t="s">
        <v>169</v>
      </c>
      <c r="B56" s="86"/>
      <c r="C56" s="86"/>
      <c r="D56" s="86"/>
      <c r="E56" s="86"/>
      <c r="F56" s="86"/>
      <c r="G56" s="86"/>
      <c r="H56" s="68"/>
      <c r="I56" s="68"/>
      <c r="J56" s="68"/>
      <c r="K56" s="68"/>
      <c r="L56" s="68"/>
      <c r="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353" t="s">
        <v>173</v>
      </c>
      <c r="D59" s="353"/>
      <c r="E59" s="353"/>
      <c r="F59" s="60"/>
      <c r="G59" s="60"/>
    </row>
    <row r="60" spans="1:40" ht="15" customHeight="1">
      <c r="A60" s="60"/>
      <c r="B60" s="97" t="s">
        <v>186</v>
      </c>
      <c r="C60" s="366" t="s">
        <v>174</v>
      </c>
      <c r="D60" s="366"/>
      <c r="E60" s="366"/>
      <c r="F60" s="60"/>
      <c r="G60" s="60"/>
    </row>
    <row r="61" spans="1:40" ht="15" customHeight="1">
      <c r="A61" s="60"/>
      <c r="B61" s="97" t="s">
        <v>187</v>
      </c>
      <c r="C61" s="366" t="s">
        <v>175</v>
      </c>
      <c r="D61" s="366"/>
      <c r="E61" s="366"/>
      <c r="F61" s="60"/>
      <c r="G61" s="60"/>
    </row>
    <row r="62" spans="1:40" ht="15" customHeight="1">
      <c r="A62" s="60"/>
      <c r="B62" s="97" t="s">
        <v>188</v>
      </c>
      <c r="C62" s="366" t="s">
        <v>176</v>
      </c>
      <c r="D62" s="366"/>
      <c r="E62" s="366"/>
      <c r="F62" s="60"/>
      <c r="G62" s="60"/>
    </row>
    <row r="63" spans="1:40" ht="15" customHeight="1">
      <c r="A63" s="60"/>
      <c r="B63" s="97" t="s">
        <v>189</v>
      </c>
      <c r="C63" s="366" t="s">
        <v>177</v>
      </c>
      <c r="D63" s="366"/>
      <c r="E63" s="366"/>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29">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R48:T48"/>
    <mergeCell ref="U48:W48"/>
    <mergeCell ref="X47:Z47"/>
    <mergeCell ref="F47:H47"/>
    <mergeCell ref="I47:K47"/>
    <mergeCell ref="O47:Q47"/>
    <mergeCell ref="R47:T47"/>
    <mergeCell ref="U47:W47"/>
    <mergeCell ref="X48:Z48"/>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F11" sqref="F11:AJ23"/>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48" t="s">
        <v>295</v>
      </c>
      <c r="AL1" s="348"/>
      <c r="AM1" s="348"/>
      <c r="AN1" s="348"/>
    </row>
    <row r="2" spans="1:40" ht="18" customHeight="1">
      <c r="A2" s="62"/>
      <c r="B2" s="63"/>
      <c r="C2" s="63"/>
      <c r="D2" s="63"/>
      <c r="E2" s="63"/>
      <c r="F2" s="63"/>
      <c r="G2" s="63"/>
      <c r="H2" s="63"/>
      <c r="I2" s="63"/>
      <c r="J2" s="63"/>
      <c r="K2" s="63"/>
      <c r="L2" s="63"/>
      <c r="M2" s="355">
        <v>2024</v>
      </c>
      <c r="N2" s="355"/>
      <c r="O2" s="355"/>
      <c r="P2" s="355"/>
      <c r="Q2" s="354" t="s">
        <v>150</v>
      </c>
      <c r="R2" s="354"/>
      <c r="S2" s="355">
        <v>5</v>
      </c>
      <c r="T2" s="355"/>
      <c r="U2" s="354" t="s">
        <v>151</v>
      </c>
      <c r="V2" s="354"/>
      <c r="W2" s="63"/>
      <c r="X2" s="63"/>
      <c r="Y2" s="63"/>
      <c r="Z2" s="62"/>
      <c r="AA2" s="62"/>
      <c r="AC2" s="81"/>
      <c r="AD2" s="63"/>
      <c r="AE2" s="63"/>
      <c r="AF2" s="63"/>
      <c r="AG2" s="63"/>
      <c r="AH2" s="63"/>
      <c r="AI2" s="81" t="s">
        <v>156</v>
      </c>
      <c r="AJ2" s="81"/>
      <c r="AK2" s="349"/>
      <c r="AL2" s="349"/>
      <c r="AM2" s="349"/>
      <c r="AN2" s="34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50" t="s">
        <v>232</v>
      </c>
      <c r="AL3" s="350"/>
      <c r="AM3" s="350"/>
      <c r="AN3" s="35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50"/>
      <c r="AL4" s="350"/>
      <c r="AM4" s="350"/>
      <c r="AN4" s="35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87">
        <v>100</v>
      </c>
      <c r="AI5" s="387"/>
      <c r="AJ5" s="38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61" t="s">
        <v>153</v>
      </c>
      <c r="B7" s="388" t="s">
        <v>162</v>
      </c>
      <c r="C7" s="358" t="s">
        <v>163</v>
      </c>
      <c r="D7" s="353" t="s">
        <v>164</v>
      </c>
      <c r="E7" s="362" t="s">
        <v>165</v>
      </c>
      <c r="F7" s="357" t="s">
        <v>192</v>
      </c>
      <c r="G7" s="357"/>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1" t="s">
        <v>193</v>
      </c>
      <c r="AL7" s="352" t="s">
        <v>194</v>
      </c>
      <c r="AM7" s="347" t="s">
        <v>195</v>
      </c>
      <c r="AN7" s="347"/>
    </row>
    <row r="8" spans="1:40" ht="15" customHeight="1">
      <c r="A8" s="361"/>
      <c r="B8" s="389"/>
      <c r="C8" s="359"/>
      <c r="D8" s="353"/>
      <c r="E8" s="362"/>
      <c r="F8" s="353" t="s">
        <v>104</v>
      </c>
      <c r="G8" s="353"/>
      <c r="H8" s="353"/>
      <c r="I8" s="353"/>
      <c r="J8" s="353"/>
      <c r="K8" s="353"/>
      <c r="L8" s="353"/>
      <c r="M8" s="353" t="s">
        <v>105</v>
      </c>
      <c r="N8" s="353"/>
      <c r="O8" s="353"/>
      <c r="P8" s="353"/>
      <c r="Q8" s="353"/>
      <c r="R8" s="353"/>
      <c r="S8" s="353"/>
      <c r="T8" s="353" t="s">
        <v>106</v>
      </c>
      <c r="U8" s="353"/>
      <c r="V8" s="353"/>
      <c r="W8" s="353"/>
      <c r="X8" s="353"/>
      <c r="Y8" s="353"/>
      <c r="Z8" s="353"/>
      <c r="AA8" s="353" t="s">
        <v>107</v>
      </c>
      <c r="AB8" s="353"/>
      <c r="AC8" s="353"/>
      <c r="AD8" s="353"/>
      <c r="AE8" s="353"/>
      <c r="AF8" s="353"/>
      <c r="AG8" s="353"/>
      <c r="AH8" s="353" t="s">
        <v>110</v>
      </c>
      <c r="AI8" s="353"/>
      <c r="AJ8" s="353"/>
      <c r="AK8" s="351"/>
      <c r="AL8" s="352"/>
      <c r="AM8" s="347"/>
      <c r="AN8" s="347"/>
    </row>
    <row r="9" spans="1:40" ht="15" customHeight="1">
      <c r="A9" s="361"/>
      <c r="B9" s="390" t="s">
        <v>329</v>
      </c>
      <c r="C9" s="359"/>
      <c r="D9" s="353"/>
      <c r="E9" s="36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51"/>
      <c r="AL9" s="352"/>
      <c r="AM9" s="347"/>
      <c r="AN9" s="347"/>
    </row>
    <row r="10" spans="1:40" ht="15" customHeight="1">
      <c r="A10" s="361"/>
      <c r="B10" s="391"/>
      <c r="C10" s="360"/>
      <c r="D10" s="353"/>
      <c r="E10" s="36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51"/>
      <c r="AL10" s="352"/>
      <c r="AM10" s="347"/>
      <c r="AN10" s="34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365"/>
      <c r="AN11" s="365"/>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365"/>
      <c r="AN12" s="365"/>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365"/>
      <c r="AN13" s="365"/>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365"/>
      <c r="AN14" s="365"/>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65"/>
      <c r="AN15" s="365"/>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65"/>
      <c r="AN16" s="365"/>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65"/>
      <c r="AN17" s="365"/>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65"/>
      <c r="AN18" s="365"/>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65"/>
      <c r="AN19" s="365"/>
    </row>
    <row r="20" spans="1:40" ht="18" customHeight="1">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65"/>
      <c r="AN20" s="36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65"/>
      <c r="AN21" s="36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65"/>
      <c r="AN22" s="36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65"/>
      <c r="AN23" s="36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65"/>
      <c r="AN24" s="36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65"/>
      <c r="AN25" s="36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65"/>
      <c r="AN26" s="36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65"/>
      <c r="AN27" s="36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65"/>
      <c r="AN28" s="36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65"/>
      <c r="AN29" s="36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65"/>
      <c r="AN30" s="365"/>
    </row>
    <row r="31" spans="1:40" ht="18" customHeight="1">
      <c r="A31" s="362" t="s">
        <v>94</v>
      </c>
      <c r="B31" s="363"/>
      <c r="C31" s="363"/>
      <c r="D31" s="363"/>
      <c r="E31" s="36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361"/>
      <c r="AN31" s="361"/>
    </row>
    <row r="32" spans="1:40" ht="18" customHeight="1">
      <c r="A32" s="363" t="s">
        <v>96</v>
      </c>
      <c r="B32" s="363"/>
      <c r="C32" s="363"/>
      <c r="D32" s="363"/>
      <c r="E32" s="36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361"/>
      <c r="AN32" s="361"/>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92"/>
      <c r="B39" s="392"/>
      <c r="C39" s="392"/>
      <c r="D39" s="110">
        <f>IF(S2=1,10,IF(S2=2,11,IF(S2=3,12,S2-3)))</f>
        <v>2</v>
      </c>
      <c r="E39" s="110">
        <f>IF(S2=1,11,IF(S2=2,12,S2-2))</f>
        <v>3</v>
      </c>
      <c r="F39" s="393">
        <f>IF(S2=1,12,S2-1)</f>
        <v>4</v>
      </c>
      <c r="G39" s="393"/>
      <c r="H39" s="393"/>
      <c r="I39" s="353" t="s">
        <v>274</v>
      </c>
      <c r="J39" s="353"/>
      <c r="K39" s="353"/>
      <c r="M39" s="362" t="s">
        <v>197</v>
      </c>
      <c r="N39" s="363"/>
      <c r="O39" s="363"/>
      <c r="P39" s="363"/>
      <c r="Q39" s="363"/>
      <c r="R39" s="363"/>
      <c r="S39" s="363"/>
      <c r="T39" s="363"/>
      <c r="U39" s="363"/>
      <c r="V39" s="363"/>
      <c r="W39" s="363"/>
      <c r="X39" s="363"/>
      <c r="Y39" s="363"/>
      <c r="Z39" s="363"/>
      <c r="AA39" s="363"/>
      <c r="AB39" s="363"/>
      <c r="AC39" s="363"/>
      <c r="AD39" s="363"/>
      <c r="AE39" s="363"/>
      <c r="AF39" s="363"/>
      <c r="AG39" s="363"/>
      <c r="AH39" s="395" t="s">
        <v>312</v>
      </c>
      <c r="AI39" s="396"/>
      <c r="AJ39" s="396"/>
      <c r="AK39" s="396"/>
      <c r="AL39" s="397"/>
      <c r="AM39" s="352" t="s">
        <v>208</v>
      </c>
      <c r="AN39" s="352"/>
    </row>
    <row r="40" spans="1:40" ht="18" customHeight="1">
      <c r="A40" s="352" t="s">
        <v>282</v>
      </c>
      <c r="B40" s="352"/>
      <c r="C40" s="352"/>
      <c r="D40" s="111">
        <v>80</v>
      </c>
      <c r="E40" s="111">
        <v>80</v>
      </c>
      <c r="F40" s="394">
        <v>81</v>
      </c>
      <c r="G40" s="394"/>
      <c r="H40" s="394"/>
      <c r="I40" s="353">
        <f>SUM(D40:F40)</f>
        <v>241</v>
      </c>
      <c r="J40" s="353"/>
      <c r="K40" s="353"/>
      <c r="M40" s="382" t="s">
        <v>289</v>
      </c>
      <c r="N40" s="358" t="s">
        <v>313</v>
      </c>
      <c r="O40" s="376"/>
      <c r="P40" s="377"/>
      <c r="Q40" s="370" t="s">
        <v>309</v>
      </c>
      <c r="R40" s="371"/>
      <c r="S40" s="371"/>
      <c r="T40" s="371"/>
      <c r="U40" s="371"/>
      <c r="V40" s="371"/>
      <c r="W40" s="371"/>
      <c r="X40" s="371"/>
      <c r="Y40" s="371"/>
      <c r="Z40" s="371"/>
      <c r="AA40" s="371"/>
      <c r="AB40" s="371"/>
      <c r="AC40" s="371"/>
      <c r="AD40" s="371"/>
      <c r="AE40" s="371"/>
      <c r="AF40" s="371"/>
      <c r="AG40" s="372"/>
      <c r="AH40" s="369">
        <f>SUM(F32:AJ32)</f>
        <v>490</v>
      </c>
      <c r="AI40" s="351"/>
      <c r="AJ40" s="130" t="s">
        <v>198</v>
      </c>
      <c r="AK40" s="369">
        <f>ROUNDUP(AH40/450,0)</f>
        <v>2</v>
      </c>
      <c r="AL40" s="351"/>
      <c r="AM40" s="353">
        <f>MIN(AH40:AK42)</f>
        <v>1</v>
      </c>
      <c r="AN40" s="353"/>
    </row>
    <row r="41" spans="1:40" ht="18" customHeight="1">
      <c r="A41" s="378"/>
      <c r="B41" s="378"/>
      <c r="C41" s="378"/>
      <c r="D41" s="67"/>
      <c r="E41" s="67"/>
      <c r="F41" s="67"/>
      <c r="G41" s="67"/>
      <c r="H41" s="67"/>
      <c r="I41" s="67" t="s">
        <v>292</v>
      </c>
      <c r="J41" s="67"/>
      <c r="K41" s="67"/>
      <c r="M41" s="383"/>
      <c r="N41" s="359"/>
      <c r="O41" s="378"/>
      <c r="P41" s="379"/>
      <c r="Q41" s="373" t="s">
        <v>310</v>
      </c>
      <c r="R41" s="374"/>
      <c r="S41" s="374"/>
      <c r="T41" s="374"/>
      <c r="U41" s="374"/>
      <c r="V41" s="374"/>
      <c r="W41" s="374"/>
      <c r="X41" s="374"/>
      <c r="Y41" s="374"/>
      <c r="Z41" s="374"/>
      <c r="AA41" s="374"/>
      <c r="AB41" s="374"/>
      <c r="AC41" s="374"/>
      <c r="AD41" s="374"/>
      <c r="AE41" s="374"/>
      <c r="AF41" s="374"/>
      <c r="AG41" s="375"/>
      <c r="AH41" s="362">
        <f>COUNTA(B12:B30)</f>
        <v>9</v>
      </c>
      <c r="AI41" s="363"/>
      <c r="AJ41" s="136" t="s">
        <v>199</v>
      </c>
      <c r="AK41" s="369">
        <f>ROUNDUP(AH41/10,0)</f>
        <v>1</v>
      </c>
      <c r="AL41" s="351"/>
      <c r="AM41" s="353"/>
      <c r="AN41" s="353"/>
    </row>
    <row r="42" spans="1:40" ht="18" customHeight="1">
      <c r="A42" s="410"/>
      <c r="B42" s="410"/>
      <c r="C42" s="410"/>
      <c r="D42" s="67"/>
      <c r="E42" s="67"/>
      <c r="F42" s="410"/>
      <c r="G42" s="410"/>
      <c r="H42" s="410"/>
      <c r="I42" s="353">
        <f>I40/3</f>
        <v>80.333333333333329</v>
      </c>
      <c r="J42" s="353"/>
      <c r="K42" s="353"/>
      <c r="M42" s="384"/>
      <c r="N42" s="360"/>
      <c r="O42" s="380"/>
      <c r="P42" s="381"/>
      <c r="Q42" s="373" t="s">
        <v>311</v>
      </c>
      <c r="R42" s="374"/>
      <c r="S42" s="374"/>
      <c r="T42" s="374"/>
      <c r="U42" s="374"/>
      <c r="V42" s="374"/>
      <c r="W42" s="374"/>
      <c r="X42" s="374"/>
      <c r="Y42" s="374"/>
      <c r="Z42" s="374"/>
      <c r="AA42" s="374"/>
      <c r="AB42" s="374"/>
      <c r="AC42" s="374"/>
      <c r="AD42" s="374"/>
      <c r="AE42" s="374"/>
      <c r="AF42" s="374"/>
      <c r="AG42" s="375"/>
      <c r="AH42" s="369">
        <f>ROUNDDOWN(I42,1)</f>
        <v>80.3</v>
      </c>
      <c r="AI42" s="351"/>
      <c r="AJ42" s="137" t="s">
        <v>199</v>
      </c>
      <c r="AK42" s="369">
        <f>ROUNDUP(AH42/40,0)</f>
        <v>3</v>
      </c>
      <c r="AL42" s="351"/>
      <c r="AM42" s="353"/>
      <c r="AN42" s="353"/>
    </row>
    <row r="43" spans="1:40" ht="18" customHeight="1">
      <c r="B43" s="62"/>
      <c r="I43" s="410"/>
      <c r="J43" s="410"/>
      <c r="K43" s="410"/>
      <c r="M43" s="111"/>
      <c r="N43" s="373" t="s">
        <v>314</v>
      </c>
      <c r="O43" s="374"/>
      <c r="P43" s="374"/>
      <c r="Q43" s="374"/>
      <c r="R43" s="374"/>
      <c r="S43" s="374"/>
      <c r="T43" s="374"/>
      <c r="U43" s="374"/>
      <c r="V43" s="374"/>
      <c r="W43" s="374"/>
      <c r="X43" s="374"/>
      <c r="Y43" s="374"/>
      <c r="Z43" s="374"/>
      <c r="AA43" s="374"/>
      <c r="AB43" s="374"/>
      <c r="AC43" s="374"/>
      <c r="AD43" s="374"/>
      <c r="AE43" s="374"/>
      <c r="AF43" s="374"/>
      <c r="AG43" s="375"/>
      <c r="AH43" s="368"/>
      <c r="AI43" s="368"/>
      <c r="AJ43" s="368"/>
      <c r="AK43" s="368"/>
      <c r="AL43" s="368"/>
      <c r="AM43" s="362" cm="1">
        <f t="array" ref="AM43">ROUNDUP(_xlfn.IFS(AM40&lt;2,1,AND(AM40&lt;=2,AM40&lt;6),AM40-1,AM40&gt;=6,AM40/2*3),1)</f>
        <v>1</v>
      </c>
      <c r="AN43" s="364"/>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99" t="str">
        <f>IF(VLOOKUP($AK$1,選択肢!$A$1:$J$32,C51,FALSE)=0,"-",VLOOKUP($AK$1,選択肢!$A$1:$J$32,C51,FALSE))</f>
        <v>管理者</v>
      </c>
      <c r="D46" s="400"/>
      <c r="E46" s="406" t="str">
        <f>IF(VLOOKUP($AK$1,選択肢!$A$1:$J$32,E51,FALSE)=0,"-",VLOOKUP($AK$1,選択肢!$A$1:$J$32,E51,FALSE))</f>
        <v>サービス提供責任者</v>
      </c>
      <c r="F46" s="406"/>
      <c r="G46" s="406"/>
      <c r="H46" s="406"/>
      <c r="I46" s="399" t="str">
        <f>IF(VLOOKUP($AK$1,選択肢!$A$1:$J$32,I51,FALSE)=0,"-",VLOOKUP($AK$1,選択肢!$A$1:$J$32,I51,FALSE))</f>
        <v>従業者</v>
      </c>
      <c r="J46" s="400"/>
      <c r="K46" s="400"/>
      <c r="L46" s="400"/>
      <c r="M46" s="400"/>
      <c r="N46" s="407"/>
      <c r="O46" s="401"/>
      <c r="P46" s="401"/>
      <c r="Q46" s="401"/>
      <c r="R46" s="401"/>
      <c r="S46" s="401"/>
      <c r="T46" s="401"/>
      <c r="U46" s="401"/>
      <c r="V46" s="401"/>
      <c r="W46" s="401"/>
      <c r="X46" s="401"/>
      <c r="Y46" s="401"/>
      <c r="Z46" s="401"/>
      <c r="AA46" s="401"/>
      <c r="AB46" s="401"/>
      <c r="AC46" s="401"/>
      <c r="AD46" s="401"/>
      <c r="AE46" s="401"/>
      <c r="AF46" s="401"/>
      <c r="AG46" s="401"/>
      <c r="AH46" s="401"/>
      <c r="AI46" s="401"/>
      <c r="AJ46" s="401"/>
      <c r="AK46" s="401"/>
      <c r="AL46" s="401"/>
      <c r="AM46" s="401"/>
      <c r="AN46" s="62"/>
    </row>
    <row r="47" spans="1:40" ht="18" customHeight="1">
      <c r="A47" s="62"/>
      <c r="B47" s="67"/>
      <c r="C47" s="102" t="s">
        <v>56</v>
      </c>
      <c r="D47" s="102" t="s">
        <v>57</v>
      </c>
      <c r="E47" s="101" t="s">
        <v>56</v>
      </c>
      <c r="F47" s="405" t="s">
        <v>57</v>
      </c>
      <c r="G47" s="405"/>
      <c r="H47" s="405"/>
      <c r="I47" s="402" t="s">
        <v>56</v>
      </c>
      <c r="J47" s="403"/>
      <c r="K47" s="404"/>
      <c r="L47" s="402" t="s">
        <v>57</v>
      </c>
      <c r="M47" s="403"/>
      <c r="N47" s="404"/>
      <c r="O47" s="398"/>
      <c r="P47" s="398"/>
      <c r="Q47" s="398"/>
      <c r="R47" s="398"/>
      <c r="S47" s="398"/>
      <c r="T47" s="398"/>
      <c r="U47" s="398"/>
      <c r="V47" s="398"/>
      <c r="W47" s="398"/>
      <c r="X47" s="398"/>
      <c r="Y47" s="398"/>
      <c r="Z47" s="398"/>
      <c r="AA47" s="398"/>
      <c r="AB47" s="398"/>
      <c r="AC47" s="398"/>
      <c r="AD47" s="398"/>
      <c r="AE47" s="398"/>
      <c r="AF47" s="398"/>
      <c r="AG47" s="398"/>
      <c r="AH47" s="398"/>
      <c r="AI47" s="398"/>
      <c r="AJ47" s="398"/>
      <c r="AK47" s="398"/>
      <c r="AL47" s="129"/>
      <c r="AM47" s="129"/>
      <c r="AN47" s="62"/>
    </row>
    <row r="48" spans="1:40" ht="18" customHeight="1">
      <c r="A48" s="62"/>
      <c r="B48" s="75" t="s">
        <v>108</v>
      </c>
      <c r="C48" s="101">
        <f>COUNTIFS($B$11:$B$30,C$46,$C$11:$C$30,"A",$E$11:$E$30,"*")</f>
        <v>1</v>
      </c>
      <c r="D48" s="101">
        <f>COUNTIFS($B$11:$B$30,C$46,$C$11:$C$30,"B",$E$11:$E$30,"*")</f>
        <v>0</v>
      </c>
      <c r="E48" s="101">
        <f>COUNTIFS($B$11:$B$30,E$46,$C$11:$C$30,"A",$E$11:$E$30,"*")</f>
        <v>0</v>
      </c>
      <c r="F48" s="402">
        <f>COUNTIFS($B$11:$B$30,E$46,$C$11:$C$30,"B",$E$11:$E$30,"*")</f>
        <v>1</v>
      </c>
      <c r="G48" s="403"/>
      <c r="H48" s="404"/>
      <c r="I48" s="402">
        <f>COUNTIFS($B$11:$B$30,I$46,$C$11:$C$30,"A",$E$11:$E$30,"*")</f>
        <v>0</v>
      </c>
      <c r="J48" s="403"/>
      <c r="K48" s="404"/>
      <c r="L48" s="402">
        <f>COUNTIFS($B$11:$B$30,I$46,$C$11:$C$30,"B",$E$11:$E$30,"*")</f>
        <v>0</v>
      </c>
      <c r="M48" s="403"/>
      <c r="N48" s="404"/>
      <c r="O48" s="398"/>
      <c r="P48" s="398"/>
      <c r="Q48" s="398"/>
      <c r="R48" s="398"/>
      <c r="S48" s="398"/>
      <c r="T48" s="398"/>
      <c r="U48" s="398"/>
      <c r="V48" s="398"/>
      <c r="W48" s="398"/>
      <c r="X48" s="398"/>
      <c r="Y48" s="398"/>
      <c r="Z48" s="398"/>
      <c r="AA48" s="398"/>
      <c r="AB48" s="398"/>
      <c r="AC48" s="398"/>
      <c r="AD48" s="398"/>
      <c r="AE48" s="398"/>
      <c r="AF48" s="398"/>
      <c r="AG48" s="398"/>
      <c r="AH48" s="398"/>
      <c r="AI48" s="398"/>
      <c r="AJ48" s="398"/>
      <c r="AK48" s="398"/>
      <c r="AL48" s="129"/>
      <c r="AM48" s="129"/>
      <c r="AN48" s="62"/>
    </row>
    <row r="49" spans="1:40" ht="18" customHeight="1">
      <c r="A49" s="62"/>
      <c r="B49" s="82" t="s">
        <v>109</v>
      </c>
      <c r="C49" s="113"/>
      <c r="D49" s="113"/>
      <c r="E49" s="101">
        <f>COUNTIFS($B$11:$B$30,E$46,$C$11:$C$30,"C",$E$11:$E$30,"*")</f>
        <v>1</v>
      </c>
      <c r="F49" s="402">
        <f>COUNTIFS($B$11:$B$30,E$46,$C$11:$C$30,"D",$E$11:$E$30,"*")</f>
        <v>0</v>
      </c>
      <c r="G49" s="403"/>
      <c r="H49" s="404"/>
      <c r="I49" s="402">
        <f>COUNTIFS($B$11:$B$30,I$46,$C$11:$C$30,"C",$E$11:$E$30,"*")</f>
        <v>2</v>
      </c>
      <c r="J49" s="403"/>
      <c r="K49" s="404"/>
      <c r="L49" s="402">
        <f>COUNTIFS($B$11:$B$30,I$46,$C$11:$C$30,"D",$E$11:$E$30,"*")</f>
        <v>5</v>
      </c>
      <c r="M49" s="403"/>
      <c r="N49" s="404"/>
      <c r="O49" s="398"/>
      <c r="P49" s="398"/>
      <c r="Q49" s="398"/>
      <c r="R49" s="398"/>
      <c r="S49" s="398"/>
      <c r="T49" s="398"/>
      <c r="U49" s="398"/>
      <c r="V49" s="398"/>
      <c r="W49" s="398"/>
      <c r="X49" s="398"/>
      <c r="Y49" s="398"/>
      <c r="Z49" s="398"/>
      <c r="AA49" s="398"/>
      <c r="AB49" s="398"/>
      <c r="AC49" s="398"/>
      <c r="AD49" s="398"/>
      <c r="AE49" s="398"/>
      <c r="AF49" s="398"/>
      <c r="AG49" s="398"/>
      <c r="AH49" s="398"/>
      <c r="AI49" s="398"/>
      <c r="AJ49" s="398"/>
      <c r="AK49" s="398"/>
      <c r="AL49" s="129"/>
      <c r="AM49" s="129"/>
      <c r="AN49" s="62"/>
    </row>
    <row r="50" spans="1:40" ht="18" customHeight="1">
      <c r="A50" s="62"/>
      <c r="B50" s="82" t="s">
        <v>196</v>
      </c>
      <c r="C50" s="408"/>
      <c r="D50" s="409"/>
      <c r="E50" s="402">
        <f>IF($AK$3="４週",SUMIFS($AK$11:$AK$30,$B$11:$B$30,E46)/4/$AH$5,IF($AK$3="歴月",SUMIFS($AK$11:$AK$30,$B$11:$B$30,E46)/$AL$5,"記載する期間を選択してください"))</f>
        <v>0</v>
      </c>
      <c r="F50" s="403"/>
      <c r="G50" s="403"/>
      <c r="H50" s="404"/>
      <c r="I50" s="402">
        <f>IF($AK$3="４週",SUMIFS($AK$11:$AK$30,$B$11:$B$30,I46)/4/$AH$5,IF($AK$3="歴月",SUMIFS($AK$11:$AK$30,$B$11:$B$30,I46)/$AL$5,"記載する期間を選択してください"))</f>
        <v>0</v>
      </c>
      <c r="J50" s="403"/>
      <c r="K50" s="403"/>
      <c r="L50" s="403"/>
      <c r="M50" s="403"/>
      <c r="N50" s="404"/>
      <c r="O50" s="398"/>
      <c r="P50" s="398"/>
      <c r="Q50" s="398"/>
      <c r="R50" s="398"/>
      <c r="S50" s="398"/>
      <c r="T50" s="398"/>
      <c r="U50" s="398"/>
      <c r="V50" s="398"/>
      <c r="W50" s="398"/>
      <c r="X50" s="398"/>
      <c r="Y50" s="398"/>
      <c r="Z50" s="398"/>
      <c r="AA50" s="398"/>
      <c r="AB50" s="398"/>
      <c r="AC50" s="398"/>
      <c r="AD50" s="398"/>
      <c r="AE50" s="398"/>
      <c r="AF50" s="398"/>
      <c r="AG50" s="398"/>
      <c r="AH50" s="398"/>
      <c r="AI50" s="398"/>
      <c r="AJ50" s="398"/>
      <c r="AK50" s="398"/>
      <c r="AL50" s="398"/>
      <c r="AM50" s="398"/>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row>
    <row r="54" spans="1:40" s="60" customFormat="1" ht="15" customHeight="1">
      <c r="A54" s="60" t="s">
        <v>211</v>
      </c>
      <c r="B54" s="86"/>
      <c r="C54" s="86"/>
      <c r="D54" s="86"/>
      <c r="E54" s="86"/>
      <c r="F54" s="86"/>
      <c r="G54" s="86"/>
      <c r="H54" s="68"/>
      <c r="I54" s="68"/>
      <c r="J54" s="68"/>
      <c r="K54" s="68"/>
      <c r="L54" s="68"/>
      <c r="M54" s="68"/>
    </row>
    <row r="55" spans="1:40" s="60" customFormat="1" ht="15" customHeight="1">
      <c r="A55" s="60" t="s">
        <v>168</v>
      </c>
      <c r="B55" s="86"/>
      <c r="C55" s="86"/>
      <c r="D55" s="86"/>
      <c r="E55" s="86"/>
      <c r="F55" s="86"/>
      <c r="G55" s="86"/>
      <c r="H55" s="68"/>
      <c r="I55" s="68"/>
      <c r="J55" s="68"/>
      <c r="K55" s="68"/>
      <c r="L55" s="68"/>
      <c r="M55" s="68"/>
    </row>
    <row r="56" spans="1:40" s="60" customFormat="1" ht="15" customHeight="1">
      <c r="A56" s="60" t="s">
        <v>169</v>
      </c>
      <c r="B56" s="86"/>
      <c r="C56" s="86"/>
      <c r="D56" s="86"/>
      <c r="E56" s="86"/>
      <c r="F56" s="86"/>
      <c r="G56" s="86"/>
      <c r="H56" s="68"/>
      <c r="I56" s="68"/>
      <c r="J56" s="68"/>
      <c r="K56" s="68"/>
      <c r="L56" s="68"/>
      <c r="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353" t="s">
        <v>173</v>
      </c>
      <c r="D59" s="353"/>
      <c r="E59" s="353"/>
      <c r="F59" s="60"/>
      <c r="G59" s="60"/>
    </row>
    <row r="60" spans="1:40" ht="15" customHeight="1">
      <c r="A60" s="60"/>
      <c r="B60" s="97" t="s">
        <v>186</v>
      </c>
      <c r="C60" s="366" t="s">
        <v>174</v>
      </c>
      <c r="D60" s="366"/>
      <c r="E60" s="366"/>
      <c r="F60" s="60"/>
      <c r="G60" s="60"/>
    </row>
    <row r="61" spans="1:40" ht="15" customHeight="1">
      <c r="A61" s="60"/>
      <c r="B61" s="97" t="s">
        <v>187</v>
      </c>
      <c r="C61" s="366" t="s">
        <v>175</v>
      </c>
      <c r="D61" s="366"/>
      <c r="E61" s="366"/>
      <c r="F61" s="60"/>
      <c r="G61" s="60"/>
    </row>
    <row r="62" spans="1:40" ht="15" customHeight="1">
      <c r="A62" s="60"/>
      <c r="B62" s="97" t="s">
        <v>188</v>
      </c>
      <c r="C62" s="366" t="s">
        <v>176</v>
      </c>
      <c r="D62" s="366"/>
      <c r="E62" s="366"/>
      <c r="F62" s="60"/>
      <c r="G62" s="60"/>
    </row>
    <row r="63" spans="1:40" ht="15" customHeight="1">
      <c r="A63" s="60"/>
      <c r="B63" s="97" t="s">
        <v>189</v>
      </c>
      <c r="C63" s="366" t="s">
        <v>177</v>
      </c>
      <c r="D63" s="366"/>
      <c r="E63" s="366"/>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30">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F11" sqref="F11:AJ17"/>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48" t="s">
        <v>103</v>
      </c>
      <c r="AL1" s="348"/>
      <c r="AM1" s="348"/>
      <c r="AN1" s="348"/>
    </row>
    <row r="2" spans="1:40" ht="18" customHeight="1">
      <c r="A2" s="62"/>
      <c r="B2" s="63"/>
      <c r="C2" s="63"/>
      <c r="D2" s="63"/>
      <c r="E2" s="63"/>
      <c r="F2" s="63"/>
      <c r="G2" s="63"/>
      <c r="H2" s="63"/>
      <c r="I2" s="63"/>
      <c r="J2" s="63"/>
      <c r="K2" s="63"/>
      <c r="L2" s="63"/>
      <c r="M2" s="355">
        <v>2024</v>
      </c>
      <c r="N2" s="355"/>
      <c r="O2" s="355"/>
      <c r="P2" s="355"/>
      <c r="Q2" s="354" t="s">
        <v>150</v>
      </c>
      <c r="R2" s="354"/>
      <c r="S2" s="355">
        <v>5</v>
      </c>
      <c r="T2" s="355"/>
      <c r="U2" s="354" t="s">
        <v>151</v>
      </c>
      <c r="V2" s="354"/>
      <c r="W2" s="63"/>
      <c r="X2" s="63"/>
      <c r="Y2" s="63"/>
      <c r="Z2" s="62"/>
      <c r="AA2" s="62"/>
      <c r="AC2" s="81"/>
      <c r="AD2" s="63"/>
      <c r="AE2" s="63"/>
      <c r="AF2" s="63"/>
      <c r="AG2" s="63"/>
      <c r="AH2" s="63"/>
      <c r="AI2" s="81" t="s">
        <v>156</v>
      </c>
      <c r="AJ2" s="81"/>
      <c r="AK2" s="349"/>
      <c r="AL2" s="349"/>
      <c r="AM2" s="349"/>
      <c r="AN2" s="34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50" t="s">
        <v>232</v>
      </c>
      <c r="AL3" s="350"/>
      <c r="AM3" s="350"/>
      <c r="AN3" s="35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50"/>
      <c r="AL4" s="350"/>
      <c r="AM4" s="350"/>
      <c r="AN4" s="35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87">
        <v>100</v>
      </c>
      <c r="AI5" s="387"/>
      <c r="AJ5" s="38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61" t="s">
        <v>153</v>
      </c>
      <c r="B7" s="388" t="s">
        <v>162</v>
      </c>
      <c r="C7" s="358" t="s">
        <v>163</v>
      </c>
      <c r="D7" s="353" t="s">
        <v>164</v>
      </c>
      <c r="E7" s="362" t="s">
        <v>165</v>
      </c>
      <c r="F7" s="357" t="s">
        <v>192</v>
      </c>
      <c r="G7" s="357"/>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1" t="s">
        <v>193</v>
      </c>
      <c r="AL7" s="352" t="s">
        <v>194</v>
      </c>
      <c r="AM7" s="347" t="s">
        <v>195</v>
      </c>
      <c r="AN7" s="347"/>
    </row>
    <row r="8" spans="1:40" ht="15" customHeight="1">
      <c r="A8" s="361"/>
      <c r="B8" s="389"/>
      <c r="C8" s="359"/>
      <c r="D8" s="353"/>
      <c r="E8" s="362"/>
      <c r="F8" s="353" t="s">
        <v>104</v>
      </c>
      <c r="G8" s="353"/>
      <c r="H8" s="353"/>
      <c r="I8" s="353"/>
      <c r="J8" s="353"/>
      <c r="K8" s="353"/>
      <c r="L8" s="353"/>
      <c r="M8" s="353" t="s">
        <v>105</v>
      </c>
      <c r="N8" s="353"/>
      <c r="O8" s="353"/>
      <c r="P8" s="353"/>
      <c r="Q8" s="353"/>
      <c r="R8" s="353"/>
      <c r="S8" s="353"/>
      <c r="T8" s="353" t="s">
        <v>106</v>
      </c>
      <c r="U8" s="353"/>
      <c r="V8" s="353"/>
      <c r="W8" s="353"/>
      <c r="X8" s="353"/>
      <c r="Y8" s="353"/>
      <c r="Z8" s="353"/>
      <c r="AA8" s="353" t="s">
        <v>107</v>
      </c>
      <c r="AB8" s="353"/>
      <c r="AC8" s="353"/>
      <c r="AD8" s="353"/>
      <c r="AE8" s="353"/>
      <c r="AF8" s="353"/>
      <c r="AG8" s="353"/>
      <c r="AH8" s="353" t="s">
        <v>110</v>
      </c>
      <c r="AI8" s="353"/>
      <c r="AJ8" s="353"/>
      <c r="AK8" s="351"/>
      <c r="AL8" s="352"/>
      <c r="AM8" s="347"/>
      <c r="AN8" s="347"/>
    </row>
    <row r="9" spans="1:40" ht="15" customHeight="1">
      <c r="A9" s="361"/>
      <c r="B9" s="390" t="s">
        <v>329</v>
      </c>
      <c r="C9" s="359"/>
      <c r="D9" s="353"/>
      <c r="E9" s="36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51"/>
      <c r="AL9" s="352"/>
      <c r="AM9" s="347"/>
      <c r="AN9" s="347"/>
    </row>
    <row r="10" spans="1:40" ht="15" customHeight="1">
      <c r="A10" s="361"/>
      <c r="B10" s="391"/>
      <c r="C10" s="360"/>
      <c r="D10" s="353"/>
      <c r="E10" s="36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51"/>
      <c r="AL10" s="352"/>
      <c r="AM10" s="347"/>
      <c r="AN10" s="34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65"/>
      <c r="AN11" s="36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65"/>
      <c r="AN12" s="365"/>
    </row>
    <row r="13" spans="1:40" ht="18" customHeight="1">
      <c r="A13" s="74">
        <v>3</v>
      </c>
      <c r="B13" s="103" t="s">
        <v>116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65"/>
      <c r="AN13" s="365"/>
    </row>
    <row r="14" spans="1:40" ht="18" customHeight="1">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65"/>
      <c r="AN14" s="36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65"/>
      <c r="AN15" s="36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65"/>
      <c r="AN16" s="36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65"/>
      <c r="AN17" s="36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65"/>
      <c r="AN18" s="36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65"/>
      <c r="AN19" s="36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65"/>
      <c r="AN20" s="36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65"/>
      <c r="AN21" s="36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65"/>
      <c r="AN22" s="36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65"/>
      <c r="AN23" s="36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65"/>
      <c r="AN24" s="36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65"/>
      <c r="AN25" s="36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65"/>
      <c r="AN26" s="36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65"/>
      <c r="AN27" s="36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65"/>
      <c r="AN28" s="36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65"/>
      <c r="AN29" s="36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65"/>
      <c r="AN30" s="365"/>
    </row>
    <row r="31" spans="1:40" ht="18" customHeight="1">
      <c r="A31" s="362" t="s">
        <v>94</v>
      </c>
      <c r="B31" s="363"/>
      <c r="C31" s="363"/>
      <c r="D31" s="363"/>
      <c r="E31" s="36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61"/>
      <c r="AN31" s="361"/>
    </row>
    <row r="32" spans="1:40" ht="18" customHeight="1">
      <c r="A32" s="363" t="s">
        <v>96</v>
      </c>
      <c r="B32" s="363"/>
      <c r="C32" s="363"/>
      <c r="D32" s="363"/>
      <c r="E32" s="36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61"/>
      <c r="AN32" s="361"/>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353"/>
      <c r="B37" s="353"/>
      <c r="C37" s="353"/>
      <c r="D37" s="98">
        <v>4</v>
      </c>
      <c r="E37" s="98">
        <v>5</v>
      </c>
      <c r="F37" s="424">
        <v>6</v>
      </c>
      <c r="G37" s="424"/>
      <c r="H37" s="424"/>
      <c r="I37" s="424">
        <v>7</v>
      </c>
      <c r="J37" s="424"/>
      <c r="K37" s="424"/>
      <c r="L37" s="424">
        <v>8</v>
      </c>
      <c r="M37" s="424"/>
      <c r="N37" s="424"/>
      <c r="O37" s="424">
        <v>9</v>
      </c>
      <c r="P37" s="424"/>
      <c r="Q37" s="424"/>
      <c r="R37" s="424">
        <v>10</v>
      </c>
      <c r="S37" s="424"/>
      <c r="T37" s="424"/>
      <c r="U37" s="424">
        <v>11</v>
      </c>
      <c r="V37" s="424"/>
      <c r="W37" s="424"/>
      <c r="X37" s="424">
        <v>12</v>
      </c>
      <c r="Y37" s="424"/>
      <c r="Z37" s="424"/>
      <c r="AA37" s="424">
        <v>1</v>
      </c>
      <c r="AB37" s="424"/>
      <c r="AC37" s="424"/>
      <c r="AD37" s="424">
        <v>2</v>
      </c>
      <c r="AE37" s="424"/>
      <c r="AF37" s="424"/>
      <c r="AG37" s="424">
        <v>3</v>
      </c>
      <c r="AH37" s="424"/>
      <c r="AI37" s="424"/>
      <c r="AJ37" s="353" t="s">
        <v>154</v>
      </c>
      <c r="AK37" s="353"/>
      <c r="AL37" s="82" t="s">
        <v>207</v>
      </c>
      <c r="AM37"/>
      <c r="AN37"/>
      <c r="AO37"/>
      <c r="AP37"/>
      <c r="AQ37"/>
    </row>
    <row r="38" spans="1:43" ht="18" customHeight="1">
      <c r="A38" s="422" t="s">
        <v>210</v>
      </c>
      <c r="B38" s="422"/>
      <c r="C38" s="422"/>
      <c r="D38" s="69">
        <v>1400</v>
      </c>
      <c r="E38" s="69">
        <v>1310</v>
      </c>
      <c r="F38" s="423">
        <v>1400</v>
      </c>
      <c r="G38" s="423"/>
      <c r="H38" s="423"/>
      <c r="I38" s="423">
        <v>1470</v>
      </c>
      <c r="J38" s="423"/>
      <c r="K38" s="423"/>
      <c r="L38" s="423">
        <v>1470</v>
      </c>
      <c r="M38" s="423"/>
      <c r="N38" s="423"/>
      <c r="O38" s="423">
        <v>1330</v>
      </c>
      <c r="P38" s="423"/>
      <c r="Q38" s="423"/>
      <c r="R38" s="423">
        <v>1400</v>
      </c>
      <c r="S38" s="423"/>
      <c r="T38" s="423"/>
      <c r="U38" s="423">
        <v>1400</v>
      </c>
      <c r="V38" s="423"/>
      <c r="W38" s="423"/>
      <c r="X38" s="423">
        <v>1330</v>
      </c>
      <c r="Y38" s="423"/>
      <c r="Z38" s="423"/>
      <c r="AA38" s="423">
        <v>1330</v>
      </c>
      <c r="AB38" s="423"/>
      <c r="AC38" s="423"/>
      <c r="AD38" s="423">
        <v>1330</v>
      </c>
      <c r="AE38" s="423"/>
      <c r="AF38" s="423"/>
      <c r="AG38" s="423">
        <v>1400</v>
      </c>
      <c r="AH38" s="423"/>
      <c r="AI38" s="423"/>
      <c r="AJ38" s="366">
        <f>SUM(D38:AI38)</f>
        <v>16570</v>
      </c>
      <c r="AK38" s="366"/>
      <c r="AL38" s="425">
        <f>ROUNDUP(AJ38/AJ39,1)</f>
        <v>70</v>
      </c>
      <c r="AM38"/>
      <c r="AN38"/>
      <c r="AO38"/>
      <c r="AP38"/>
      <c r="AQ38"/>
    </row>
    <row r="39" spans="1:43" ht="18" customHeight="1">
      <c r="A39" s="422" t="s">
        <v>204</v>
      </c>
      <c r="B39" s="422"/>
      <c r="C39" s="422"/>
      <c r="D39" s="69">
        <v>20</v>
      </c>
      <c r="E39" s="69">
        <v>19</v>
      </c>
      <c r="F39" s="423">
        <v>20</v>
      </c>
      <c r="G39" s="423"/>
      <c r="H39" s="423"/>
      <c r="I39" s="423">
        <v>21</v>
      </c>
      <c r="J39" s="423"/>
      <c r="K39" s="423"/>
      <c r="L39" s="423">
        <v>21</v>
      </c>
      <c r="M39" s="423"/>
      <c r="N39" s="423"/>
      <c r="O39" s="423">
        <v>19</v>
      </c>
      <c r="P39" s="423"/>
      <c r="Q39" s="423"/>
      <c r="R39" s="423">
        <v>20</v>
      </c>
      <c r="S39" s="423"/>
      <c r="T39" s="423"/>
      <c r="U39" s="423">
        <v>20</v>
      </c>
      <c r="V39" s="423"/>
      <c r="W39" s="423"/>
      <c r="X39" s="423">
        <v>19</v>
      </c>
      <c r="Y39" s="423"/>
      <c r="Z39" s="423"/>
      <c r="AA39" s="423">
        <v>19</v>
      </c>
      <c r="AB39" s="423"/>
      <c r="AC39" s="423"/>
      <c r="AD39" s="423">
        <v>19</v>
      </c>
      <c r="AE39" s="423"/>
      <c r="AF39" s="423"/>
      <c r="AG39" s="423">
        <v>20</v>
      </c>
      <c r="AH39" s="423"/>
      <c r="AI39" s="423"/>
      <c r="AJ39" s="366">
        <f>+SUM(D39:AI39)</f>
        <v>237</v>
      </c>
      <c r="AK39" s="366"/>
      <c r="AL39" s="426"/>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353" t="s">
        <v>197</v>
      </c>
      <c r="B42" s="353"/>
      <c r="C42" s="353" t="s">
        <v>115</v>
      </c>
      <c r="D42" s="353"/>
      <c r="E42" s="353" t="s">
        <v>117</v>
      </c>
      <c r="F42" s="353"/>
      <c r="G42" s="353"/>
      <c r="H42" s="353"/>
      <c r="I42" s="353" t="s">
        <v>118</v>
      </c>
      <c r="J42" s="353"/>
      <c r="K42" s="353"/>
      <c r="L42" s="353"/>
      <c r="M42" s="353"/>
      <c r="N42" s="353"/>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352" t="s">
        <v>208</v>
      </c>
      <c r="B43" s="352"/>
      <c r="C43" s="418">
        <f>ROUNDDOWN(IF(AL38&lt;=60,1,1+ROUNDUP((AL38-60)/40,0)),1)</f>
        <v>2</v>
      </c>
      <c r="D43" s="418"/>
      <c r="E43" s="418">
        <f>ROUNDDOWN(AL38/2,1)</f>
        <v>35</v>
      </c>
      <c r="F43" s="418"/>
      <c r="G43" s="418"/>
      <c r="H43" s="418"/>
      <c r="I43" s="418">
        <f>ROUNDDOWN(AL38/4,1)</f>
        <v>17.5</v>
      </c>
      <c r="J43" s="418"/>
      <c r="K43" s="418"/>
      <c r="L43" s="418"/>
      <c r="M43" s="418"/>
      <c r="N43" s="418"/>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341</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99" t="str">
        <f>IF(VLOOKUP($AK$1,選択肢!$A$1:$J$32,C50,FALSE)=0,"-",VLOOKUP($AK$1,選択肢!$A$1:$J$32,C50,FALSE))</f>
        <v>管理者</v>
      </c>
      <c r="D45" s="400"/>
      <c r="E45" s="406" t="str">
        <f>IF(VLOOKUP($AK$1,選択肢!$A$1:$J$32,E50,FALSE)=0,"-",VLOOKUP($AK$1,選択肢!$A$1:$J$32,E50,FALSE))</f>
        <v>サービス管理責任者</v>
      </c>
      <c r="F45" s="406"/>
      <c r="G45" s="406"/>
      <c r="H45" s="406"/>
      <c r="I45" s="399" t="str">
        <f>IF(VLOOKUP($AK$1,選択肢!$A$1:$J$32,I50,FALSE)=0,"-",VLOOKUP($AK$1,選択肢!$A$1:$J$32,I50,FALSE))</f>
        <v>医師</v>
      </c>
      <c r="J45" s="400"/>
      <c r="K45" s="400"/>
      <c r="L45" s="400"/>
      <c r="M45" s="400"/>
      <c r="N45" s="407"/>
      <c r="O45" s="399" t="str">
        <f>IF(VLOOKUP($AK$1,選択肢!$A$1:$J$32,O50,FALSE)=0,"-",VLOOKUP($AK$1,選択肢!$A$1:$J$32,O50,FALSE))</f>
        <v>看護職員</v>
      </c>
      <c r="P45" s="400"/>
      <c r="Q45" s="400"/>
      <c r="R45" s="400"/>
      <c r="S45" s="400"/>
      <c r="T45" s="407"/>
      <c r="U45" s="399" t="str">
        <f>IF(VLOOKUP($AK$1,選択肢!$A$1:$J$32,U50,FALSE)=0,"-",VLOOKUP($AK$1,選択肢!$A$1:$J$32,U50,FALSE))</f>
        <v>生活支援員</v>
      </c>
      <c r="V45" s="400"/>
      <c r="W45" s="400"/>
      <c r="X45" s="400"/>
      <c r="Y45" s="400"/>
      <c r="Z45" s="407"/>
      <c r="AA45" s="399" t="str">
        <f>IF(VLOOKUP($AK$1,選択肢!$A$1:$J$32,AA50,FALSE)=0,"-",VLOOKUP($AK$1,選択肢!$A$1:$J$32,AA50,FALSE))</f>
        <v>-</v>
      </c>
      <c r="AB45" s="400"/>
      <c r="AC45" s="400"/>
      <c r="AD45" s="400"/>
      <c r="AE45" s="400"/>
      <c r="AF45" s="407"/>
      <c r="AG45" s="406" t="str">
        <f>IF(VLOOKUP($AK$1,選択肢!$A$1:$J$32,AG50,FALSE)=0,"-",VLOOKUP($AK$1,選択肢!$A$1:$J$32,AG50,FALSE))</f>
        <v>-</v>
      </c>
      <c r="AH45" s="406"/>
      <c r="AI45" s="406"/>
      <c r="AJ45" s="406"/>
      <c r="AK45" s="406"/>
      <c r="AL45" s="406" t="str">
        <f>IF(VLOOKUP($AK$1,選択肢!$A$1:$J$32,AL50,FALSE)=0,"-",VLOOKUP($AK$1,選択肢!$A$1:$J$32,AL50,FALSE))</f>
        <v>-</v>
      </c>
      <c r="AM45" s="406"/>
      <c r="AN45" s="62"/>
    </row>
    <row r="46" spans="1:43" ht="18" customHeight="1">
      <c r="A46" s="62"/>
      <c r="B46" s="67"/>
      <c r="C46" s="102" t="s">
        <v>56</v>
      </c>
      <c r="D46" s="102" t="s">
        <v>57</v>
      </c>
      <c r="E46" s="101" t="s">
        <v>56</v>
      </c>
      <c r="F46" s="405" t="s">
        <v>57</v>
      </c>
      <c r="G46" s="405"/>
      <c r="H46" s="405"/>
      <c r="I46" s="402" t="s">
        <v>56</v>
      </c>
      <c r="J46" s="403"/>
      <c r="K46" s="404"/>
      <c r="L46" s="402" t="s">
        <v>57</v>
      </c>
      <c r="M46" s="403"/>
      <c r="N46" s="404"/>
      <c r="O46" s="402" t="s">
        <v>56</v>
      </c>
      <c r="P46" s="403"/>
      <c r="Q46" s="404"/>
      <c r="R46" s="402" t="s">
        <v>57</v>
      </c>
      <c r="S46" s="403"/>
      <c r="T46" s="404"/>
      <c r="U46" s="402" t="s">
        <v>56</v>
      </c>
      <c r="V46" s="403"/>
      <c r="W46" s="404"/>
      <c r="X46" s="402" t="s">
        <v>57</v>
      </c>
      <c r="Y46" s="403"/>
      <c r="Z46" s="404"/>
      <c r="AA46" s="402" t="s">
        <v>56</v>
      </c>
      <c r="AB46" s="403"/>
      <c r="AC46" s="404"/>
      <c r="AD46" s="402" t="s">
        <v>57</v>
      </c>
      <c r="AE46" s="403"/>
      <c r="AF46" s="404"/>
      <c r="AG46" s="402" t="s">
        <v>56</v>
      </c>
      <c r="AH46" s="403"/>
      <c r="AI46" s="404"/>
      <c r="AJ46" s="402" t="s">
        <v>57</v>
      </c>
      <c r="AK46" s="404"/>
      <c r="AL46" s="101" t="s">
        <v>19</v>
      </c>
      <c r="AM46" s="101" t="s">
        <v>18</v>
      </c>
      <c r="AN46" s="62"/>
    </row>
    <row r="47" spans="1:43" ht="18" customHeight="1">
      <c r="A47" s="62"/>
      <c r="B47" s="75" t="s">
        <v>108</v>
      </c>
      <c r="C47" s="101">
        <f>COUNTIFS($B$11:$B$30,C$45,$C$11:$C$30,"A",$E$11:$E$30,"*")</f>
        <v>1</v>
      </c>
      <c r="D47" s="101">
        <f>COUNTIFS($B$11:$B$30,C$45,$C$11:$C$30,"B",$E$11:$E$30,"*")</f>
        <v>0</v>
      </c>
      <c r="E47" s="101">
        <f>COUNTIFS($B$11:$B$30,E$45,$C$11:$C$30,"A",$E$11:$E$30,"*")</f>
        <v>0</v>
      </c>
      <c r="F47" s="402">
        <f>COUNTIFS($B$11:$B$30,E$45,$C$11:$C$30,"B",$E$11:$E$30,"*")</f>
        <v>1</v>
      </c>
      <c r="G47" s="403"/>
      <c r="H47" s="404"/>
      <c r="I47" s="402">
        <f>COUNTIFS($B$11:$B$30,I$45,$C$11:$C$30,"A",$E$11:$E$30,"*")</f>
        <v>0</v>
      </c>
      <c r="J47" s="403"/>
      <c r="K47" s="404"/>
      <c r="L47" s="402">
        <f>COUNTIFS($B$11:$B$30,I$45,$C$11:$C$30,"B",$E$11:$E$30,"*")</f>
        <v>0</v>
      </c>
      <c r="M47" s="403"/>
      <c r="N47" s="404"/>
      <c r="O47" s="402">
        <f>COUNTIFS($B$11:$B$30,O$45,$C$11:$C$30,"A",$E$11:$E$30,"*")</f>
        <v>0</v>
      </c>
      <c r="P47" s="403"/>
      <c r="Q47" s="404"/>
      <c r="R47" s="402">
        <f>COUNTIFS($B$11:$B$30,O$45,$C$11:$C$30,"B",$E$11:$E$30,"*")</f>
        <v>0</v>
      </c>
      <c r="S47" s="403"/>
      <c r="T47" s="404"/>
      <c r="U47" s="402">
        <f>COUNTIFS($B$11:$B$30,U$45,$C$11:$C$30,"A",$E$11:$E$30,"*")</f>
        <v>0</v>
      </c>
      <c r="V47" s="403"/>
      <c r="W47" s="404"/>
      <c r="X47" s="402">
        <f>COUNTIFS($B$11:$B$30,U$45,$C$11:$C$30,"B",$E$11:$E$30,"*")</f>
        <v>0</v>
      </c>
      <c r="Y47" s="403"/>
      <c r="Z47" s="404"/>
      <c r="AA47" s="402">
        <f>COUNTIFS($B$11:$B$30,AA$45,$C$11:$C$30,"A",$E$11:$E$30,"*")</f>
        <v>0</v>
      </c>
      <c r="AB47" s="403"/>
      <c r="AC47" s="404"/>
      <c r="AD47" s="402">
        <f>COUNTIFS($B$11:$B$30,AA$45,$C$11:$C$30,"B",$E$11:$E$30,"*")</f>
        <v>0</v>
      </c>
      <c r="AE47" s="403"/>
      <c r="AF47" s="404"/>
      <c r="AG47" s="402">
        <f>COUNTIFS($B$11:$B$30,AG$45,$C$11:$C$30,"A",$E$11:$E$30,"*")</f>
        <v>0</v>
      </c>
      <c r="AH47" s="403"/>
      <c r="AI47" s="404"/>
      <c r="AJ47" s="402">
        <f>COUNTIFS($B$11:$B$30,AG$45,$C$11:$C$30,"B",$E$11:$E$30,"*")</f>
        <v>0</v>
      </c>
      <c r="AK47" s="404"/>
      <c r="AL47" s="101">
        <f>COUNTIFS($B$11:$B$30,AL$45,$C$11:$C$30,"A",$E$11:$E$30,"*")</f>
        <v>0</v>
      </c>
      <c r="AM47" s="101">
        <f>COUNTIFS($B$11:$B$30,AL$45,$C$11:$C$30,"B",$E$11:$E$30,"*")</f>
        <v>0</v>
      </c>
      <c r="AN47" s="62"/>
    </row>
    <row r="48" spans="1:43" ht="18" customHeight="1">
      <c r="A48" s="62"/>
      <c r="B48" s="82" t="s">
        <v>109</v>
      </c>
      <c r="C48" s="101">
        <f>COUNTIFS($B$11:$B$30,C$45,$C$11:$C$30,"C",$E$11:$E$30,"*")</f>
        <v>0</v>
      </c>
      <c r="D48" s="101">
        <f>COUNTIFS($B$11:$B$30,C$45,$C$11:$C$30,"D",$E$11:$E$30,"*")</f>
        <v>0</v>
      </c>
      <c r="E48" s="101">
        <f>COUNTIFS($B$11:$B$30,E$45,$C$11:$C$30,"C",$E$11:$E$30,"*")</f>
        <v>0</v>
      </c>
      <c r="F48" s="402">
        <f>COUNTIFS($B$11:$B$30,E$45,$C$11:$C$30,"D",$E$11:$E$30,"*")</f>
        <v>0</v>
      </c>
      <c r="G48" s="403"/>
      <c r="H48" s="404"/>
      <c r="I48" s="402">
        <f>COUNTIFS($B$11:$B$30,I$45,$C$11:$C$30,"C",$E$11:$E$30,"*")</f>
        <v>1</v>
      </c>
      <c r="J48" s="403"/>
      <c r="K48" s="404"/>
      <c r="L48" s="402">
        <f>COUNTIFS($B$11:$B$30,I$45,$C$11:$C$30,"D",$E$11:$E$30,"*")</f>
        <v>0</v>
      </c>
      <c r="M48" s="403"/>
      <c r="N48" s="404"/>
      <c r="O48" s="402">
        <f>COUNTIFS($B$11:$B$30,O$45,$C$11:$C$30,"C",$E$11:$E$30,"*")</f>
        <v>0</v>
      </c>
      <c r="P48" s="403"/>
      <c r="Q48" s="404"/>
      <c r="R48" s="402">
        <f>COUNTIFS($B$11:$B$30,O$45,$C$11:$C$30,"D",$E$11:$E$30,"*")</f>
        <v>1</v>
      </c>
      <c r="S48" s="403"/>
      <c r="T48" s="404"/>
      <c r="U48" s="402">
        <f>COUNTIFS($B$11:$B$30,U$45,$C$11:$C$30,"C",$E$11:$E$30,"*")</f>
        <v>0</v>
      </c>
      <c r="V48" s="403"/>
      <c r="W48" s="404"/>
      <c r="X48" s="402">
        <f>COUNTIFS($B$11:$B$30,U$45,$C$11:$C$30,"D",$E$11:$E$30,"*")</f>
        <v>0</v>
      </c>
      <c r="Y48" s="403"/>
      <c r="Z48" s="404"/>
      <c r="AA48" s="402">
        <f>COUNTIFS($B$11:$B$30,AA$45,$C$11:$C$30,"C",$E$11:$E$30,"*")</f>
        <v>0</v>
      </c>
      <c r="AB48" s="403"/>
      <c r="AC48" s="404"/>
      <c r="AD48" s="402">
        <f>COUNTIFS($B$11:$B$30,AA$45,$C$11:$C$30,"D",$E$11:$E$30,"*")</f>
        <v>0</v>
      </c>
      <c r="AE48" s="403"/>
      <c r="AF48" s="404"/>
      <c r="AG48" s="402">
        <f>COUNTIFS($B$11:$B$30,AG$45,$C$11:$C$30,"C",$E$11:$E$30,"*")</f>
        <v>0</v>
      </c>
      <c r="AH48" s="403"/>
      <c r="AI48" s="404"/>
      <c r="AJ48" s="402">
        <f>COUNTIFS($B$11:$B$30,AG$45,$C$11:$C$30,"D",$E$11:$E$30,"*")</f>
        <v>0</v>
      </c>
      <c r="AK48" s="404"/>
      <c r="AL48" s="101">
        <f>COUNTIFS($B$11:$B$30,AL$45,$C$11:$C$30,"C",$E$11:$E$30,"*")</f>
        <v>0</v>
      </c>
      <c r="AM48" s="101">
        <f>COUNTIFS($B$11:$B$30,AL$45,$C$11:$C$30,"D",$E$11:$E$30,"*")</f>
        <v>0</v>
      </c>
      <c r="AN48" s="62"/>
    </row>
    <row r="49" spans="1:40" ht="24.95" customHeight="1">
      <c r="A49" s="62"/>
      <c r="B49" s="82" t="s">
        <v>196</v>
      </c>
      <c r="C49" s="399">
        <f>IF($AK$3="４週",SUMIFS($AK$11:$AK$30,$B$11:$B$30,C45)/4/$AH$5,IF($AK$3="歴月",SUMIFS($AK$11:$AK$30,$B$11:$B$30,C45)/$AL$5,"記載する期間を選択してください"))</f>
        <v>0</v>
      </c>
      <c r="D49" s="407"/>
      <c r="E49" s="419">
        <f>IF($AK$3="４週",SUMIFS($AK$11:$AK$30,$B$11:$B$30,E45)/4/$AH$5,IF($AK$3="歴月",SUMIFS($AK$11:$AK$30,$B$11:$B$30,E45)/$AL$5,"記載する期間を選択してください"))</f>
        <v>0</v>
      </c>
      <c r="F49" s="420"/>
      <c r="G49" s="420"/>
      <c r="H49" s="421"/>
      <c r="I49" s="399">
        <f>IF($AK$3="４週",SUMIFS($AK$11:$AK$30,$B$11:$B$30,I45)/4/$AH$5,IF($AK$3="歴月",SUMIFS($AK$11:$AK$30,$B$11:$B$30,I45)/$AL$5,"記載する期間を選択してください"))</f>
        <v>0</v>
      </c>
      <c r="J49" s="400"/>
      <c r="K49" s="400"/>
      <c r="L49" s="400"/>
      <c r="M49" s="400"/>
      <c r="N49" s="407"/>
      <c r="O49" s="399">
        <f>IF($AK$3="４週",SUMIFS($AK$11:$AK$30,$B$11:$B$30,O45)/4/$AH$5,IF($AK$3="歴月",SUMIFS($AK$11:$AK$30,$B$11:$B$30,O45)/$AL$5,"記載する期間を選択してください"))</f>
        <v>0</v>
      </c>
      <c r="P49" s="400"/>
      <c r="Q49" s="400"/>
      <c r="R49" s="400"/>
      <c r="S49" s="400"/>
      <c r="T49" s="407"/>
      <c r="U49" s="399">
        <f>IF($AK$3="４週",SUMIFS($AK$11:$AK$30,$B$11:$B$30,U45)/4/$AH$5,IF($AK$3="歴月",SUMIFS($AK$11:$AK$30,$B$11:$B$30,U45)/$AL$5,"記載する期間を選択してください"))</f>
        <v>0</v>
      </c>
      <c r="V49" s="400"/>
      <c r="W49" s="400"/>
      <c r="X49" s="400"/>
      <c r="Y49" s="400"/>
      <c r="Z49" s="407"/>
      <c r="AA49" s="399">
        <f>IF($AK$3="４週",SUMIFS($AK$11:$AK$30,$B$11:$B$30,AA45)/4/$AH$5,IF($AK$3="歴月",SUMIFS($AK$11:$AK$30,$B$11:$B$30,AA45)/$AL$5,"記載する期間を選択してください"))</f>
        <v>0</v>
      </c>
      <c r="AB49" s="400"/>
      <c r="AC49" s="400"/>
      <c r="AD49" s="400"/>
      <c r="AE49" s="400"/>
      <c r="AF49" s="407"/>
      <c r="AG49" s="399">
        <f>IF($AK$3="４週",SUMIFS($AK$11:$AK$30,$B$11:$B$30,AG45)/4/$AH$5,IF($AK$3="歴月",SUMIFS($AK$11:$AK$30,$B$11:$B$30,AG45)/$AL$5,"記載する期間を選択してください"))</f>
        <v>0</v>
      </c>
      <c r="AH49" s="400"/>
      <c r="AI49" s="400"/>
      <c r="AJ49" s="400"/>
      <c r="AK49" s="407"/>
      <c r="AL49" s="399">
        <f>IF($AK$3="４週",SUMIFS($AK$11:$AK$30,$B$11:$B$30,AL45)/4/$AH$5,IF($AK$3="歴月",SUMIFS($AK$11:$AK$30,$B$11:$B$30,AL45)/$AL$5,"記載する期間を選択してください"))</f>
        <v>0</v>
      </c>
      <c r="AM49" s="407"/>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166</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167</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211</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170</v>
      </c>
      <c r="B56" s="94"/>
      <c r="C56" s="60"/>
      <c r="D56" s="60"/>
      <c r="E56" s="60"/>
      <c r="F56" s="60"/>
      <c r="G56" s="60"/>
    </row>
    <row r="57" spans="1:40" ht="15" customHeight="1">
      <c r="A57" s="60" t="s">
        <v>171</v>
      </c>
      <c r="B57" s="94"/>
      <c r="C57" s="60"/>
      <c r="D57" s="60"/>
      <c r="E57" s="60"/>
      <c r="F57" s="60"/>
      <c r="G57" s="60"/>
    </row>
    <row r="58" spans="1:40" ht="15" customHeight="1">
      <c r="A58" s="60"/>
      <c r="B58" s="75" t="s">
        <v>172</v>
      </c>
      <c r="C58" s="353" t="s">
        <v>173</v>
      </c>
      <c r="D58" s="353"/>
      <c r="E58" s="353"/>
      <c r="F58" s="60"/>
      <c r="G58" s="60"/>
    </row>
    <row r="59" spans="1:40" ht="15" customHeight="1">
      <c r="A59" s="60"/>
      <c r="B59" s="97" t="s">
        <v>186</v>
      </c>
      <c r="C59" s="366" t="s">
        <v>174</v>
      </c>
      <c r="D59" s="366"/>
      <c r="E59" s="366"/>
      <c r="F59" s="60"/>
      <c r="G59" s="60"/>
    </row>
    <row r="60" spans="1:40" ht="15" customHeight="1">
      <c r="A60" s="60"/>
      <c r="B60" s="97" t="s">
        <v>187</v>
      </c>
      <c r="C60" s="366" t="s">
        <v>175</v>
      </c>
      <c r="D60" s="366"/>
      <c r="E60" s="366"/>
      <c r="F60" s="60"/>
      <c r="G60" s="60"/>
    </row>
    <row r="61" spans="1:40" ht="15" customHeight="1">
      <c r="A61" s="60"/>
      <c r="B61" s="97" t="s">
        <v>188</v>
      </c>
      <c r="C61" s="366" t="s">
        <v>176</v>
      </c>
      <c r="D61" s="366"/>
      <c r="E61" s="366"/>
      <c r="F61" s="60"/>
      <c r="G61" s="60"/>
    </row>
    <row r="62" spans="1:40" ht="15" customHeight="1">
      <c r="A62" s="60"/>
      <c r="B62" s="97" t="s">
        <v>189</v>
      </c>
      <c r="C62" s="366" t="s">
        <v>177</v>
      </c>
      <c r="D62" s="366"/>
      <c r="E62" s="366"/>
      <c r="F62" s="60"/>
      <c r="G62" s="60"/>
    </row>
    <row r="63" spans="1:40" ht="15" customHeight="1">
      <c r="A63" s="60"/>
      <c r="B63" s="60" t="s">
        <v>178</v>
      </c>
      <c r="C63" s="60"/>
      <c r="D63" s="60"/>
      <c r="E63" s="60"/>
      <c r="F63" s="60"/>
      <c r="G63" s="60"/>
    </row>
    <row r="64" spans="1:40" ht="15" customHeight="1">
      <c r="A64" s="60"/>
      <c r="B64" s="60" t="s">
        <v>190</v>
      </c>
      <c r="C64" s="60"/>
      <c r="D64" s="60"/>
      <c r="E64" s="60"/>
      <c r="F64" s="60"/>
      <c r="G64" s="60"/>
    </row>
    <row r="65" spans="1:7" ht="15" customHeight="1">
      <c r="A65" s="60"/>
      <c r="B65" s="60" t="s">
        <v>179</v>
      </c>
      <c r="C65" s="60"/>
      <c r="D65" s="60"/>
      <c r="E65" s="60"/>
      <c r="F65" s="60"/>
      <c r="G65" s="60"/>
    </row>
    <row r="66" spans="1:7" ht="15" customHeight="1">
      <c r="A66" s="60" t="s">
        <v>180</v>
      </c>
      <c r="B66" s="94"/>
      <c r="C66" s="60"/>
      <c r="D66" s="60"/>
      <c r="E66" s="60"/>
      <c r="F66" s="60"/>
      <c r="G66" s="60"/>
    </row>
    <row r="67" spans="1:7" ht="15" customHeight="1">
      <c r="A67" s="60" t="s">
        <v>181</v>
      </c>
      <c r="B67" s="94"/>
      <c r="C67" s="60"/>
      <c r="D67" s="60"/>
      <c r="E67" s="60"/>
      <c r="F67" s="60"/>
      <c r="G67" s="60"/>
    </row>
    <row r="68" spans="1:7" ht="15" customHeight="1">
      <c r="A68" s="60" t="s">
        <v>191</v>
      </c>
      <c r="B68" s="94"/>
      <c r="C68" s="60"/>
      <c r="D68" s="60"/>
      <c r="E68" s="60"/>
      <c r="F68" s="60"/>
      <c r="G68" s="60"/>
    </row>
    <row r="69" spans="1:7" ht="15" customHeight="1">
      <c r="A69" s="60" t="s">
        <v>182</v>
      </c>
      <c r="B69" s="94"/>
      <c r="C69" s="60"/>
      <c r="D69" s="60"/>
      <c r="E69" s="60"/>
      <c r="F69" s="60"/>
      <c r="G69" s="60"/>
    </row>
    <row r="70" spans="1:7" ht="15" customHeight="1">
      <c r="A70" s="60" t="s">
        <v>330</v>
      </c>
      <c r="B70" s="94"/>
      <c r="C70" s="60"/>
      <c r="D70" s="60"/>
      <c r="E70" s="60"/>
      <c r="F70" s="60"/>
      <c r="G70" s="60"/>
    </row>
    <row r="71" spans="1:7" ht="15" customHeight="1">
      <c r="A71" s="60" t="s">
        <v>331</v>
      </c>
      <c r="B71" s="94"/>
      <c r="C71" s="60"/>
      <c r="D71" s="60"/>
      <c r="E71" s="60"/>
      <c r="F71" s="60"/>
      <c r="G71" s="60"/>
    </row>
    <row r="72" spans="1:7" ht="15" customHeight="1">
      <c r="A72" s="60"/>
      <c r="B72" s="60" t="s">
        <v>332</v>
      </c>
      <c r="C72" s="60"/>
      <c r="D72" s="60"/>
      <c r="E72" s="60"/>
      <c r="F72" s="60"/>
      <c r="G72" s="60"/>
    </row>
    <row r="73" spans="1:7" ht="15" customHeight="1">
      <c r="A73" s="60"/>
      <c r="B73" s="60" t="s">
        <v>333</v>
      </c>
      <c r="C73" s="60"/>
      <c r="D73" s="60"/>
      <c r="E73" s="60"/>
      <c r="F73" s="60"/>
      <c r="G73" s="60"/>
    </row>
    <row r="74" spans="1:7" ht="15" customHeight="1">
      <c r="A74" s="60" t="s">
        <v>334</v>
      </c>
      <c r="B74" s="94"/>
      <c r="C74" s="60"/>
      <c r="D74" s="60"/>
      <c r="E74" s="60"/>
      <c r="F74" s="60"/>
      <c r="G74" s="60"/>
    </row>
    <row r="75" spans="1:7" ht="15" customHeight="1">
      <c r="A75" s="60" t="s">
        <v>183</v>
      </c>
      <c r="B75" s="94"/>
      <c r="C75" s="60"/>
      <c r="D75" s="60"/>
      <c r="E75" s="60"/>
      <c r="F75" s="60"/>
      <c r="G75" s="60"/>
    </row>
    <row r="76" spans="1:7" ht="15" customHeight="1">
      <c r="A76" s="60" t="s">
        <v>335</v>
      </c>
      <c r="B76" s="94"/>
      <c r="C76" s="60"/>
      <c r="D76" s="60"/>
      <c r="E76" s="60"/>
      <c r="F76" s="60"/>
      <c r="G76" s="60"/>
    </row>
    <row r="77" spans="1:7" ht="15" customHeight="1">
      <c r="A77" s="60" t="s">
        <v>336</v>
      </c>
      <c r="B77" s="94"/>
      <c r="C77" s="60"/>
      <c r="D77" s="60"/>
      <c r="E77" s="60"/>
      <c r="F77" s="60"/>
      <c r="G77" s="60"/>
    </row>
    <row r="78" spans="1:7" ht="15" customHeight="1">
      <c r="A78" s="60" t="s">
        <v>184</v>
      </c>
      <c r="B78" s="94"/>
      <c r="C78" s="60"/>
      <c r="D78" s="60"/>
      <c r="E78" s="60"/>
      <c r="F78" s="60"/>
      <c r="G78" s="60"/>
    </row>
    <row r="79" spans="1:7" ht="15" customHeight="1">
      <c r="A79" s="60" t="s">
        <v>185</v>
      </c>
      <c r="B79" s="94"/>
      <c r="C79" s="60"/>
      <c r="D79" s="60"/>
      <c r="E79" s="60"/>
      <c r="F79" s="60"/>
      <c r="G79" s="60"/>
    </row>
    <row r="80" spans="1:7" ht="15" customHeight="1">
      <c r="A80" s="60" t="s">
        <v>337</v>
      </c>
      <c r="B80" s="94"/>
      <c r="C80" s="60"/>
      <c r="D80" s="60"/>
      <c r="E80" s="60"/>
      <c r="F80" s="60"/>
      <c r="G80" s="60"/>
    </row>
    <row r="81" spans="1:7" ht="15" customHeight="1">
      <c r="A81" s="60" t="s">
        <v>338</v>
      </c>
      <c r="B81" s="94"/>
      <c r="C81" s="60"/>
      <c r="D81" s="60"/>
      <c r="E81" s="60"/>
      <c r="F81" s="60"/>
      <c r="G81" s="60"/>
    </row>
  </sheetData>
  <mergeCells count="1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L49:AM49"/>
    <mergeCell ref="I49:N49"/>
    <mergeCell ref="O49:T49"/>
    <mergeCell ref="C58:E58"/>
    <mergeCell ref="AA48:AC48"/>
    <mergeCell ref="AD48:AF48"/>
    <mergeCell ref="AG48:AI48"/>
    <mergeCell ref="AJ48:AK48"/>
    <mergeCell ref="AG49:AK49"/>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C45:D45"/>
    <mergeCell ref="E43:H43"/>
    <mergeCell ref="I43:N43"/>
    <mergeCell ref="A42:B42"/>
    <mergeCell ref="A43:B43"/>
    <mergeCell ref="C42:D42"/>
    <mergeCell ref="E42:H42"/>
    <mergeCell ref="C43:D43"/>
    <mergeCell ref="E49:H49"/>
    <mergeCell ref="F48:H48"/>
    <mergeCell ref="I48:K48"/>
    <mergeCell ref="I42:N42"/>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topLeftCell="A26" zoomScaleNormal="100" zoomScaleSheetLayoutView="100" workbookViewId="0">
      <selection activeCell="D22" sqref="D22"/>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48" t="s">
        <v>95</v>
      </c>
      <c r="AL1" s="348"/>
      <c r="AM1" s="348"/>
      <c r="AN1" s="348"/>
    </row>
    <row r="2" spans="1:40" ht="18" customHeight="1">
      <c r="A2" s="62"/>
      <c r="B2" s="63"/>
      <c r="C2" s="63"/>
      <c r="D2" s="63"/>
      <c r="E2" s="63"/>
      <c r="F2" s="63"/>
      <c r="G2" s="63"/>
      <c r="H2" s="63"/>
      <c r="I2" s="63"/>
      <c r="J2" s="63"/>
      <c r="K2" s="63"/>
      <c r="L2" s="63"/>
      <c r="M2" s="355">
        <v>2024</v>
      </c>
      <c r="N2" s="355"/>
      <c r="O2" s="355"/>
      <c r="P2" s="355"/>
      <c r="Q2" s="354" t="s">
        <v>150</v>
      </c>
      <c r="R2" s="354"/>
      <c r="S2" s="355">
        <v>5</v>
      </c>
      <c r="T2" s="355"/>
      <c r="U2" s="354" t="s">
        <v>151</v>
      </c>
      <c r="V2" s="354"/>
      <c r="W2" s="63"/>
      <c r="X2" s="63"/>
      <c r="Y2" s="63"/>
      <c r="Z2" s="62"/>
      <c r="AA2" s="62"/>
      <c r="AC2" s="81"/>
      <c r="AD2" s="63"/>
      <c r="AE2" s="63"/>
      <c r="AF2" s="63"/>
      <c r="AG2" s="63"/>
      <c r="AH2" s="63"/>
      <c r="AI2" s="81" t="s">
        <v>156</v>
      </c>
      <c r="AJ2" s="81"/>
      <c r="AK2" s="349"/>
      <c r="AL2" s="349"/>
      <c r="AM2" s="349"/>
      <c r="AN2" s="34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50" t="s">
        <v>232</v>
      </c>
      <c r="AL3" s="350"/>
      <c r="AM3" s="350"/>
      <c r="AN3" s="35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50"/>
      <c r="AL4" s="350"/>
      <c r="AM4" s="350"/>
      <c r="AN4" s="35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87">
        <v>160</v>
      </c>
      <c r="AI5" s="387"/>
      <c r="AJ5" s="38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61" t="s">
        <v>153</v>
      </c>
      <c r="B7" s="388" t="s">
        <v>162</v>
      </c>
      <c r="C7" s="358" t="s">
        <v>163</v>
      </c>
      <c r="D7" s="353" t="s">
        <v>164</v>
      </c>
      <c r="E7" s="362" t="s">
        <v>165</v>
      </c>
      <c r="F7" s="357" t="s">
        <v>192</v>
      </c>
      <c r="G7" s="357"/>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1" t="s">
        <v>193</v>
      </c>
      <c r="AL7" s="352" t="s">
        <v>194</v>
      </c>
      <c r="AM7" s="347" t="s">
        <v>195</v>
      </c>
      <c r="AN7" s="347"/>
    </row>
    <row r="8" spans="1:40" ht="15" customHeight="1">
      <c r="A8" s="361"/>
      <c r="B8" s="389"/>
      <c r="C8" s="359"/>
      <c r="D8" s="353"/>
      <c r="E8" s="362"/>
      <c r="F8" s="353" t="s">
        <v>104</v>
      </c>
      <c r="G8" s="353"/>
      <c r="H8" s="353"/>
      <c r="I8" s="353"/>
      <c r="J8" s="353"/>
      <c r="K8" s="353"/>
      <c r="L8" s="353"/>
      <c r="M8" s="353" t="s">
        <v>105</v>
      </c>
      <c r="N8" s="353"/>
      <c r="O8" s="353"/>
      <c r="P8" s="353"/>
      <c r="Q8" s="353"/>
      <c r="R8" s="353"/>
      <c r="S8" s="353"/>
      <c r="T8" s="353" t="s">
        <v>106</v>
      </c>
      <c r="U8" s="353"/>
      <c r="V8" s="353"/>
      <c r="W8" s="353"/>
      <c r="X8" s="353"/>
      <c r="Y8" s="353"/>
      <c r="Z8" s="353"/>
      <c r="AA8" s="353" t="s">
        <v>107</v>
      </c>
      <c r="AB8" s="353"/>
      <c r="AC8" s="353"/>
      <c r="AD8" s="353"/>
      <c r="AE8" s="353"/>
      <c r="AF8" s="353"/>
      <c r="AG8" s="353"/>
      <c r="AH8" s="353" t="s">
        <v>110</v>
      </c>
      <c r="AI8" s="353"/>
      <c r="AJ8" s="353"/>
      <c r="AK8" s="351"/>
      <c r="AL8" s="352"/>
      <c r="AM8" s="347"/>
      <c r="AN8" s="347"/>
    </row>
    <row r="9" spans="1:40" ht="15" customHeight="1">
      <c r="A9" s="361"/>
      <c r="B9" s="390" t="s">
        <v>329</v>
      </c>
      <c r="C9" s="359"/>
      <c r="D9" s="353"/>
      <c r="E9" s="36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51"/>
      <c r="AL9" s="352"/>
      <c r="AM9" s="347"/>
      <c r="AN9" s="347"/>
    </row>
    <row r="10" spans="1:40" ht="15" customHeight="1">
      <c r="A10" s="361"/>
      <c r="B10" s="391"/>
      <c r="C10" s="360"/>
      <c r="D10" s="353"/>
      <c r="E10" s="36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51"/>
      <c r="AL10" s="352"/>
      <c r="AM10" s="347"/>
      <c r="AN10" s="34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65"/>
      <c r="AN11" s="365"/>
    </row>
    <row r="12" spans="1:40" ht="18" customHeight="1">
      <c r="A12" s="74">
        <v>2</v>
      </c>
      <c r="B12" s="103" t="s">
        <v>115</v>
      </c>
      <c r="C12" s="83" t="s">
        <v>189</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65"/>
      <c r="AN12" s="365"/>
    </row>
    <row r="13" spans="1:40" ht="16.5" customHeight="1">
      <c r="A13" s="74">
        <v>3</v>
      </c>
      <c r="B13" s="103" t="s">
        <v>116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65"/>
      <c r="AN13" s="365"/>
    </row>
    <row r="14" spans="1:40" ht="18" customHeight="1">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65"/>
      <c r="AN14" s="36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65"/>
      <c r="AN15" s="36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65"/>
      <c r="AN16" s="36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65"/>
      <c r="AN17" s="36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65"/>
      <c r="AN18" s="36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65"/>
      <c r="AN19" s="36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65"/>
      <c r="AN20" s="36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65"/>
      <c r="AN21" s="36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65"/>
      <c r="AN22" s="36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65"/>
      <c r="AN23" s="36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65"/>
      <c r="AN24" s="36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65"/>
      <c r="AN25" s="36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65"/>
      <c r="AN26" s="36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65"/>
      <c r="AN27" s="36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65"/>
      <c r="AN28" s="36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65"/>
      <c r="AN29" s="36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65"/>
      <c r="AN30" s="365"/>
    </row>
    <row r="31" spans="1:40" ht="18" customHeight="1">
      <c r="A31" s="362" t="s">
        <v>94</v>
      </c>
      <c r="B31" s="363"/>
      <c r="C31" s="363"/>
      <c r="D31" s="363"/>
      <c r="E31" s="36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61"/>
      <c r="AN31" s="361"/>
    </row>
    <row r="32" spans="1:40" ht="18" customHeight="1">
      <c r="A32" s="363" t="s">
        <v>96</v>
      </c>
      <c r="B32" s="363"/>
      <c r="C32" s="363"/>
      <c r="D32" s="363"/>
      <c r="E32" s="36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61"/>
      <c r="AN32" s="361"/>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353"/>
      <c r="B37" s="353"/>
      <c r="C37" s="353"/>
      <c r="D37" s="98">
        <v>4</v>
      </c>
      <c r="E37" s="98">
        <v>5</v>
      </c>
      <c r="F37" s="424">
        <v>6</v>
      </c>
      <c r="G37" s="424"/>
      <c r="H37" s="424"/>
      <c r="I37" s="424">
        <v>7</v>
      </c>
      <c r="J37" s="424"/>
      <c r="K37" s="424"/>
      <c r="L37" s="424">
        <v>8</v>
      </c>
      <c r="M37" s="424"/>
      <c r="N37" s="424"/>
      <c r="O37" s="424">
        <v>9</v>
      </c>
      <c r="P37" s="424"/>
      <c r="Q37" s="424"/>
      <c r="R37" s="424">
        <v>10</v>
      </c>
      <c r="S37" s="424"/>
      <c r="T37" s="424"/>
      <c r="U37" s="424">
        <v>11</v>
      </c>
      <c r="V37" s="424"/>
      <c r="W37" s="424"/>
      <c r="X37" s="424">
        <v>12</v>
      </c>
      <c r="Y37" s="424"/>
      <c r="Z37" s="424"/>
      <c r="AA37" s="424">
        <v>1</v>
      </c>
      <c r="AB37" s="424"/>
      <c r="AC37" s="424"/>
      <c r="AD37" s="424">
        <v>2</v>
      </c>
      <c r="AE37" s="424"/>
      <c r="AF37" s="424"/>
      <c r="AG37" s="424">
        <v>3</v>
      </c>
      <c r="AH37" s="424"/>
      <c r="AI37" s="424"/>
      <c r="AJ37" s="353" t="s">
        <v>154</v>
      </c>
      <c r="AK37" s="353"/>
      <c r="AL37" s="82" t="s">
        <v>207</v>
      </c>
      <c r="AM37" s="82" t="s">
        <v>218</v>
      </c>
      <c r="AN37"/>
      <c r="AO37"/>
      <c r="AP37"/>
      <c r="AQ37"/>
    </row>
    <row r="38" spans="1:43" ht="18" customHeight="1">
      <c r="A38" s="422" t="s">
        <v>212</v>
      </c>
      <c r="B38" s="422"/>
      <c r="C38" s="422"/>
      <c r="D38" s="72">
        <f>SUM(D39:D43)</f>
        <v>4500</v>
      </c>
      <c r="E38" s="72">
        <f>SUM(E39:E43)</f>
        <v>4215</v>
      </c>
      <c r="F38" s="418">
        <f>SUM(F39:H43)</f>
        <v>4500</v>
      </c>
      <c r="G38" s="418"/>
      <c r="H38" s="418"/>
      <c r="I38" s="418">
        <f>SUM(I39:K43)</f>
        <v>4725</v>
      </c>
      <c r="J38" s="418"/>
      <c r="K38" s="418"/>
      <c r="L38" s="418">
        <f>SUM(L39:N43)</f>
        <v>4725</v>
      </c>
      <c r="M38" s="418"/>
      <c r="N38" s="418"/>
      <c r="O38" s="418">
        <f>SUM(O39:Q43)</f>
        <v>4275</v>
      </c>
      <c r="P38" s="418"/>
      <c r="Q38" s="418"/>
      <c r="R38" s="418">
        <f>SUM(R39:T43)</f>
        <v>4500</v>
      </c>
      <c r="S38" s="418"/>
      <c r="T38" s="418"/>
      <c r="U38" s="418">
        <f>SUM(U39:W43)</f>
        <v>4500</v>
      </c>
      <c r="V38" s="418"/>
      <c r="W38" s="418"/>
      <c r="X38" s="418">
        <f>SUM(X39:Z43)</f>
        <v>4275</v>
      </c>
      <c r="Y38" s="418"/>
      <c r="Z38" s="418"/>
      <c r="AA38" s="418">
        <f>SUM(AA39:AC43)</f>
        <v>4275</v>
      </c>
      <c r="AB38" s="418"/>
      <c r="AC38" s="418"/>
      <c r="AD38" s="418">
        <f>SUM(AD39:AF43)</f>
        <v>4275</v>
      </c>
      <c r="AE38" s="418"/>
      <c r="AF38" s="418"/>
      <c r="AG38" s="418">
        <f>SUM(AG39:AI43)</f>
        <v>2500</v>
      </c>
      <c r="AH38" s="418"/>
      <c r="AI38" s="418"/>
      <c r="AJ38" s="366">
        <f t="shared" ref="AJ38:AJ43" si="3">SUM(D38:AI38)</f>
        <v>51265</v>
      </c>
      <c r="AK38" s="366"/>
      <c r="AL38" s="425">
        <f>ROUNDUP(((AJ38-AJ44-AJ45)+AJ44*0.5+AJ45*0.75)/AJ46,1)</f>
        <v>208.6</v>
      </c>
      <c r="AM38" s="425">
        <f>ROUND((2*AJ39+3*AJ40+4*AJ41+5*AJ42+6*AJ43)/AJ38,1)</f>
        <v>4.3</v>
      </c>
      <c r="AN38"/>
      <c r="AO38"/>
      <c r="AP38"/>
      <c r="AQ38"/>
    </row>
    <row r="39" spans="1:43" ht="18" customHeight="1">
      <c r="A39" s="373" t="s">
        <v>213</v>
      </c>
      <c r="B39" s="374"/>
      <c r="C39" s="375"/>
      <c r="D39" s="69">
        <v>100</v>
      </c>
      <c r="E39" s="69">
        <v>95</v>
      </c>
      <c r="F39" s="423">
        <v>100</v>
      </c>
      <c r="G39" s="423"/>
      <c r="H39" s="423"/>
      <c r="I39" s="423">
        <v>105</v>
      </c>
      <c r="J39" s="423"/>
      <c r="K39" s="423"/>
      <c r="L39" s="423">
        <v>105</v>
      </c>
      <c r="M39" s="423"/>
      <c r="N39" s="423"/>
      <c r="O39" s="423">
        <v>95</v>
      </c>
      <c r="P39" s="423"/>
      <c r="Q39" s="423"/>
      <c r="R39" s="423">
        <v>100</v>
      </c>
      <c r="S39" s="423"/>
      <c r="T39" s="423"/>
      <c r="U39" s="423">
        <v>100</v>
      </c>
      <c r="V39" s="423"/>
      <c r="W39" s="423"/>
      <c r="X39" s="423">
        <v>95</v>
      </c>
      <c r="Y39" s="423"/>
      <c r="Z39" s="423"/>
      <c r="AA39" s="423">
        <v>95</v>
      </c>
      <c r="AB39" s="423"/>
      <c r="AC39" s="423"/>
      <c r="AD39" s="423">
        <v>95</v>
      </c>
      <c r="AE39" s="423"/>
      <c r="AF39" s="423"/>
      <c r="AG39" s="423">
        <v>100</v>
      </c>
      <c r="AH39" s="423"/>
      <c r="AI39" s="423"/>
      <c r="AJ39" s="366">
        <f t="shared" si="3"/>
        <v>1185</v>
      </c>
      <c r="AK39" s="366"/>
      <c r="AL39" s="427"/>
      <c r="AM39" s="427"/>
      <c r="AN39"/>
      <c r="AO39"/>
      <c r="AP39"/>
      <c r="AQ39"/>
    </row>
    <row r="40" spans="1:43" ht="18" customHeight="1">
      <c r="A40" s="373" t="s">
        <v>214</v>
      </c>
      <c r="B40" s="374"/>
      <c r="C40" s="375"/>
      <c r="D40" s="69">
        <v>100</v>
      </c>
      <c r="E40" s="69">
        <v>95</v>
      </c>
      <c r="F40" s="423">
        <v>100</v>
      </c>
      <c r="G40" s="423"/>
      <c r="H40" s="423"/>
      <c r="I40" s="423">
        <v>105</v>
      </c>
      <c r="J40" s="423"/>
      <c r="K40" s="423"/>
      <c r="L40" s="423">
        <v>105</v>
      </c>
      <c r="M40" s="423"/>
      <c r="N40" s="423"/>
      <c r="O40" s="423">
        <v>95</v>
      </c>
      <c r="P40" s="423"/>
      <c r="Q40" s="423"/>
      <c r="R40" s="423">
        <v>100</v>
      </c>
      <c r="S40" s="423"/>
      <c r="T40" s="423"/>
      <c r="U40" s="423">
        <v>100</v>
      </c>
      <c r="V40" s="423"/>
      <c r="W40" s="423"/>
      <c r="X40" s="423">
        <v>95</v>
      </c>
      <c r="Y40" s="423"/>
      <c r="Z40" s="423"/>
      <c r="AA40" s="423">
        <v>95</v>
      </c>
      <c r="AB40" s="423"/>
      <c r="AC40" s="423"/>
      <c r="AD40" s="423">
        <v>95</v>
      </c>
      <c r="AE40" s="423"/>
      <c r="AF40" s="423"/>
      <c r="AG40" s="423">
        <v>100</v>
      </c>
      <c r="AH40" s="423"/>
      <c r="AI40" s="423"/>
      <c r="AJ40" s="366">
        <f t="shared" si="3"/>
        <v>1185</v>
      </c>
      <c r="AK40" s="366"/>
      <c r="AL40" s="427"/>
      <c r="AM40" s="427"/>
      <c r="AN40"/>
      <c r="AO40"/>
      <c r="AP40"/>
      <c r="AQ40"/>
    </row>
    <row r="41" spans="1:43" ht="18" customHeight="1">
      <c r="A41" s="373" t="s">
        <v>215</v>
      </c>
      <c r="B41" s="374"/>
      <c r="C41" s="375"/>
      <c r="D41" s="69">
        <v>2800</v>
      </c>
      <c r="E41" s="69">
        <v>2620</v>
      </c>
      <c r="F41" s="423">
        <v>2800</v>
      </c>
      <c r="G41" s="423"/>
      <c r="H41" s="423"/>
      <c r="I41" s="423">
        <v>2940</v>
      </c>
      <c r="J41" s="423"/>
      <c r="K41" s="423"/>
      <c r="L41" s="423">
        <v>2940</v>
      </c>
      <c r="M41" s="423"/>
      <c r="N41" s="423"/>
      <c r="O41" s="423">
        <v>2660</v>
      </c>
      <c r="P41" s="423"/>
      <c r="Q41" s="423"/>
      <c r="R41" s="423">
        <v>2800</v>
      </c>
      <c r="S41" s="423"/>
      <c r="T41" s="423"/>
      <c r="U41" s="423">
        <v>2800</v>
      </c>
      <c r="V41" s="423"/>
      <c r="W41" s="423"/>
      <c r="X41" s="423">
        <v>2660</v>
      </c>
      <c r="Y41" s="423"/>
      <c r="Z41" s="423"/>
      <c r="AA41" s="423">
        <v>2660</v>
      </c>
      <c r="AB41" s="423"/>
      <c r="AC41" s="423"/>
      <c r="AD41" s="423">
        <v>2660</v>
      </c>
      <c r="AE41" s="423"/>
      <c r="AF41" s="423"/>
      <c r="AG41" s="423">
        <v>800</v>
      </c>
      <c r="AH41" s="423"/>
      <c r="AI41" s="423"/>
      <c r="AJ41" s="366">
        <f t="shared" si="3"/>
        <v>31140</v>
      </c>
      <c r="AK41" s="366"/>
      <c r="AL41" s="427"/>
      <c r="AM41" s="427"/>
      <c r="AN41"/>
      <c r="AO41"/>
      <c r="AP41"/>
      <c r="AQ41"/>
    </row>
    <row r="42" spans="1:43" ht="18" customHeight="1">
      <c r="A42" s="373" t="s">
        <v>216</v>
      </c>
      <c r="B42" s="374"/>
      <c r="C42" s="375"/>
      <c r="D42" s="69">
        <v>1400</v>
      </c>
      <c r="E42" s="69">
        <v>1310</v>
      </c>
      <c r="F42" s="423">
        <v>1400</v>
      </c>
      <c r="G42" s="423"/>
      <c r="H42" s="423"/>
      <c r="I42" s="423">
        <v>1470</v>
      </c>
      <c r="J42" s="423"/>
      <c r="K42" s="423"/>
      <c r="L42" s="423">
        <v>1470</v>
      </c>
      <c r="M42" s="423"/>
      <c r="N42" s="423"/>
      <c r="O42" s="423">
        <v>1330</v>
      </c>
      <c r="P42" s="423"/>
      <c r="Q42" s="423"/>
      <c r="R42" s="423">
        <v>1400</v>
      </c>
      <c r="S42" s="423"/>
      <c r="T42" s="423"/>
      <c r="U42" s="423">
        <v>1400</v>
      </c>
      <c r="V42" s="423"/>
      <c r="W42" s="423"/>
      <c r="X42" s="423">
        <v>1330</v>
      </c>
      <c r="Y42" s="423"/>
      <c r="Z42" s="423"/>
      <c r="AA42" s="423">
        <v>1330</v>
      </c>
      <c r="AB42" s="423"/>
      <c r="AC42" s="423"/>
      <c r="AD42" s="423">
        <v>1330</v>
      </c>
      <c r="AE42" s="423"/>
      <c r="AF42" s="423"/>
      <c r="AG42" s="423">
        <v>1400</v>
      </c>
      <c r="AH42" s="423"/>
      <c r="AI42" s="423"/>
      <c r="AJ42" s="366">
        <f t="shared" si="3"/>
        <v>16570</v>
      </c>
      <c r="AK42" s="366"/>
      <c r="AL42" s="427"/>
      <c r="AM42" s="427"/>
      <c r="AN42"/>
      <c r="AO42"/>
      <c r="AP42"/>
      <c r="AQ42"/>
    </row>
    <row r="43" spans="1:43" ht="18" customHeight="1">
      <c r="A43" s="373" t="s">
        <v>217</v>
      </c>
      <c r="B43" s="374"/>
      <c r="C43" s="375"/>
      <c r="D43" s="69">
        <v>100</v>
      </c>
      <c r="E43" s="69">
        <v>95</v>
      </c>
      <c r="F43" s="423">
        <v>100</v>
      </c>
      <c r="G43" s="423"/>
      <c r="H43" s="423"/>
      <c r="I43" s="423">
        <v>105</v>
      </c>
      <c r="J43" s="423"/>
      <c r="K43" s="423"/>
      <c r="L43" s="423">
        <v>105</v>
      </c>
      <c r="M43" s="423"/>
      <c r="N43" s="423"/>
      <c r="O43" s="423">
        <v>95</v>
      </c>
      <c r="P43" s="423"/>
      <c r="Q43" s="423"/>
      <c r="R43" s="423">
        <v>100</v>
      </c>
      <c r="S43" s="423"/>
      <c r="T43" s="423"/>
      <c r="U43" s="423">
        <v>100</v>
      </c>
      <c r="V43" s="423"/>
      <c r="W43" s="423"/>
      <c r="X43" s="423">
        <v>95</v>
      </c>
      <c r="Y43" s="423"/>
      <c r="Z43" s="423"/>
      <c r="AA43" s="423">
        <v>95</v>
      </c>
      <c r="AB43" s="423"/>
      <c r="AC43" s="423"/>
      <c r="AD43" s="423">
        <v>95</v>
      </c>
      <c r="AE43" s="423"/>
      <c r="AF43" s="423"/>
      <c r="AG43" s="423">
        <v>100</v>
      </c>
      <c r="AH43" s="423"/>
      <c r="AI43" s="423"/>
      <c r="AJ43" s="366">
        <f t="shared" si="3"/>
        <v>1185</v>
      </c>
      <c r="AK43" s="366"/>
      <c r="AL43" s="427"/>
      <c r="AM43" s="427"/>
      <c r="AN43"/>
      <c r="AO43"/>
      <c r="AP43"/>
      <c r="AQ43"/>
    </row>
    <row r="44" spans="1:43" ht="18" customHeight="1">
      <c r="A44" s="120"/>
      <c r="B44" s="127" t="s">
        <v>306</v>
      </c>
      <c r="C44" s="122"/>
      <c r="D44" s="69">
        <v>100</v>
      </c>
      <c r="E44" s="69">
        <v>95</v>
      </c>
      <c r="F44" s="423">
        <v>100</v>
      </c>
      <c r="G44" s="423"/>
      <c r="H44" s="423"/>
      <c r="I44" s="423">
        <v>105</v>
      </c>
      <c r="J44" s="423"/>
      <c r="K44" s="423"/>
      <c r="L44" s="423">
        <v>105</v>
      </c>
      <c r="M44" s="423"/>
      <c r="N44" s="423"/>
      <c r="O44" s="423">
        <v>95</v>
      </c>
      <c r="P44" s="423"/>
      <c r="Q44" s="423"/>
      <c r="R44" s="423">
        <v>100</v>
      </c>
      <c r="S44" s="423"/>
      <c r="T44" s="423"/>
      <c r="U44" s="423">
        <v>100</v>
      </c>
      <c r="V44" s="423"/>
      <c r="W44" s="423"/>
      <c r="X44" s="423">
        <v>95</v>
      </c>
      <c r="Y44" s="423"/>
      <c r="Z44" s="423"/>
      <c r="AA44" s="423">
        <v>95</v>
      </c>
      <c r="AB44" s="423"/>
      <c r="AC44" s="423"/>
      <c r="AD44" s="423">
        <v>95</v>
      </c>
      <c r="AE44" s="423"/>
      <c r="AF44" s="423"/>
      <c r="AG44" s="423">
        <v>2000</v>
      </c>
      <c r="AH44" s="423"/>
      <c r="AI44" s="423"/>
      <c r="AJ44" s="366">
        <f t="shared" ref="AJ44:AJ45" si="4">SUM(D44:AI44)</f>
        <v>3085</v>
      </c>
      <c r="AK44" s="366"/>
      <c r="AL44" s="427"/>
      <c r="AM44" s="427"/>
      <c r="AN44"/>
      <c r="AO44"/>
      <c r="AP44"/>
      <c r="AQ44"/>
    </row>
    <row r="45" spans="1:43" ht="18" customHeight="1">
      <c r="A45" s="120"/>
      <c r="B45" s="428" t="s">
        <v>307</v>
      </c>
      <c r="C45" s="429"/>
      <c r="D45" s="69">
        <v>100</v>
      </c>
      <c r="E45" s="69">
        <v>95</v>
      </c>
      <c r="F45" s="423">
        <v>100</v>
      </c>
      <c r="G45" s="423"/>
      <c r="H45" s="423"/>
      <c r="I45" s="423">
        <v>105</v>
      </c>
      <c r="J45" s="423"/>
      <c r="K45" s="423"/>
      <c r="L45" s="423">
        <v>105</v>
      </c>
      <c r="M45" s="423"/>
      <c r="N45" s="423"/>
      <c r="O45" s="423">
        <v>95</v>
      </c>
      <c r="P45" s="423"/>
      <c r="Q45" s="423"/>
      <c r="R45" s="423">
        <v>100</v>
      </c>
      <c r="S45" s="423"/>
      <c r="T45" s="423"/>
      <c r="U45" s="423">
        <v>100</v>
      </c>
      <c r="V45" s="423"/>
      <c r="W45" s="423"/>
      <c r="X45" s="423">
        <v>95</v>
      </c>
      <c r="Y45" s="423"/>
      <c r="Z45" s="423"/>
      <c r="AA45" s="423">
        <v>95</v>
      </c>
      <c r="AB45" s="423"/>
      <c r="AC45" s="423"/>
      <c r="AD45" s="423">
        <v>95</v>
      </c>
      <c r="AE45" s="423"/>
      <c r="AF45" s="423"/>
      <c r="AG45" s="423">
        <v>100</v>
      </c>
      <c r="AH45" s="423"/>
      <c r="AI45" s="423"/>
      <c r="AJ45" s="366">
        <f t="shared" si="4"/>
        <v>1185</v>
      </c>
      <c r="AK45" s="366"/>
      <c r="AL45" s="427"/>
      <c r="AM45" s="427"/>
      <c r="AN45"/>
      <c r="AO45"/>
      <c r="AP45"/>
      <c r="AQ45"/>
    </row>
    <row r="46" spans="1:43" ht="18" customHeight="1">
      <c r="A46" s="422" t="s">
        <v>204</v>
      </c>
      <c r="B46" s="422"/>
      <c r="C46" s="422"/>
      <c r="D46" s="69">
        <v>20</v>
      </c>
      <c r="E46" s="69">
        <v>19</v>
      </c>
      <c r="F46" s="423">
        <v>20</v>
      </c>
      <c r="G46" s="423"/>
      <c r="H46" s="423"/>
      <c r="I46" s="423">
        <v>21</v>
      </c>
      <c r="J46" s="423"/>
      <c r="K46" s="423"/>
      <c r="L46" s="423">
        <v>21</v>
      </c>
      <c r="M46" s="423"/>
      <c r="N46" s="423"/>
      <c r="O46" s="423">
        <v>19</v>
      </c>
      <c r="P46" s="423"/>
      <c r="Q46" s="423"/>
      <c r="R46" s="423">
        <v>20</v>
      </c>
      <c r="S46" s="423"/>
      <c r="T46" s="423"/>
      <c r="U46" s="423">
        <v>20</v>
      </c>
      <c r="V46" s="423"/>
      <c r="W46" s="423"/>
      <c r="X46" s="423">
        <v>19</v>
      </c>
      <c r="Y46" s="423"/>
      <c r="Z46" s="423"/>
      <c r="AA46" s="423">
        <v>19</v>
      </c>
      <c r="AB46" s="423"/>
      <c r="AC46" s="423"/>
      <c r="AD46" s="423">
        <v>19</v>
      </c>
      <c r="AE46" s="423"/>
      <c r="AF46" s="423"/>
      <c r="AG46" s="423">
        <v>20</v>
      </c>
      <c r="AH46" s="423"/>
      <c r="AI46" s="423"/>
      <c r="AJ46" s="366">
        <f>+SUM(D46:AI46)</f>
        <v>237</v>
      </c>
      <c r="AK46" s="366"/>
      <c r="AL46" s="426"/>
      <c r="AM46" s="426"/>
      <c r="AN46"/>
      <c r="AO46"/>
      <c r="AP46"/>
      <c r="AQ46"/>
    </row>
    <row r="47" spans="1:43" ht="18" customHeight="1">
      <c r="A47" s="86" t="s">
        <v>308</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353" t="s">
        <v>197</v>
      </c>
      <c r="B50" s="353"/>
      <c r="C50" s="353" t="s">
        <v>115</v>
      </c>
      <c r="D50" s="353"/>
      <c r="E50" s="352" t="s">
        <v>299</v>
      </c>
      <c r="F50" s="352"/>
      <c r="G50" s="352"/>
      <c r="H50" s="352"/>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352" t="s">
        <v>208</v>
      </c>
      <c r="B51" s="352"/>
      <c r="C51" s="418">
        <f>ROUNDDOWN(IF(AL38&lt;=60,1,1+ROUNDUP((AL38-60)/40,0)),1)</f>
        <v>5</v>
      </c>
      <c r="D51" s="418"/>
      <c r="E51" s="418">
        <f>ROUNDDOWN(IF(AM38&lt;4,AL38/6,IF(AM38&lt;5,AL38/5,AL38/3)),1)</f>
        <v>41.7</v>
      </c>
      <c r="F51" s="418"/>
      <c r="G51" s="418"/>
      <c r="H51" s="418"/>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341</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c r="A53" s="62"/>
      <c r="B53" s="67"/>
      <c r="C53" s="399" t="str">
        <f>IF(VLOOKUP($AK$1,選択肢!$A$1:$J$32,C58,FALSE)=0,"-",VLOOKUP($AK$1,選択肢!$A$1:$J$32,C58,FALSE))</f>
        <v>管理者</v>
      </c>
      <c r="D53" s="400"/>
      <c r="E53" s="406" t="str">
        <f>IF(VLOOKUP($AK$1,選択肢!$A$1:$J$32,E58,FALSE)=0,"-",VLOOKUP($AK$1,選択肢!$A$1:$J$32,E58,FALSE))</f>
        <v>サービス管理責任者</v>
      </c>
      <c r="F53" s="406"/>
      <c r="G53" s="406"/>
      <c r="H53" s="406"/>
      <c r="I53" s="399" t="str">
        <f>IF(VLOOKUP($AK$1,選択肢!$A$1:$J$32,I58,FALSE)=0,"-",VLOOKUP($AK$1,選択肢!$A$1:$J$32,I58,FALSE))</f>
        <v>医師</v>
      </c>
      <c r="J53" s="400"/>
      <c r="K53" s="400"/>
      <c r="L53" s="400"/>
      <c r="M53" s="400"/>
      <c r="N53" s="407"/>
      <c r="O53" s="399" t="str">
        <f>IF(VLOOKUP($AK$1,選択肢!$A$1:$J$32,O58,FALSE)=0,"-",VLOOKUP($AK$1,選択肢!$A$1:$J$32,O58,FALSE))</f>
        <v>看護職員</v>
      </c>
      <c r="P53" s="400"/>
      <c r="Q53" s="400"/>
      <c r="R53" s="400"/>
      <c r="S53" s="400"/>
      <c r="T53" s="407"/>
      <c r="U53" s="399" t="str">
        <f>IF(VLOOKUP($AK$1,選択肢!$A$1:$J$32,U58,FALSE)=0,"-",VLOOKUP($AK$1,選択肢!$A$1:$J$32,U58,FALSE))</f>
        <v>理学療法士</v>
      </c>
      <c r="V53" s="400"/>
      <c r="W53" s="400"/>
      <c r="X53" s="400"/>
      <c r="Y53" s="400"/>
      <c r="Z53" s="407"/>
      <c r="AA53" s="399" t="str">
        <f>IF(VLOOKUP($AK$1,選択肢!$A$1:$J$32,AA58,FALSE)=0,"-",VLOOKUP($AK$1,選択肢!$A$1:$J$32,AA58,FALSE))</f>
        <v>作業療法士</v>
      </c>
      <c r="AB53" s="400"/>
      <c r="AC53" s="400"/>
      <c r="AD53" s="400"/>
      <c r="AE53" s="400"/>
      <c r="AF53" s="407"/>
      <c r="AG53" s="406" t="str">
        <f>IF(VLOOKUP($AK$1,選択肢!$A$1:$J$32,AG58,FALSE)=0,"-",VLOOKUP($AK$1,選択肢!$A$1:$J$32,AG58,FALSE))</f>
        <v>言語聴覚士</v>
      </c>
      <c r="AH53" s="406"/>
      <c r="AI53" s="406"/>
      <c r="AJ53" s="406"/>
      <c r="AK53" s="406"/>
      <c r="AL53" s="406" t="str">
        <f>IF(VLOOKUP($AK$1,選択肢!$A$1:$J$32,AL58,FALSE)=0,"-",VLOOKUP($AK$1,選択肢!$A$1:$J$32,AL58,FALSE))</f>
        <v>生活支援員</v>
      </c>
      <c r="AM53" s="406"/>
      <c r="AN53" s="62"/>
    </row>
    <row r="54" spans="1:40" ht="18" customHeight="1">
      <c r="A54" s="62"/>
      <c r="B54" s="67"/>
      <c r="C54" s="102" t="s">
        <v>56</v>
      </c>
      <c r="D54" s="102" t="s">
        <v>57</v>
      </c>
      <c r="E54" s="101" t="s">
        <v>56</v>
      </c>
      <c r="F54" s="405" t="s">
        <v>57</v>
      </c>
      <c r="G54" s="405"/>
      <c r="H54" s="405"/>
      <c r="I54" s="402" t="s">
        <v>56</v>
      </c>
      <c r="J54" s="403"/>
      <c r="K54" s="404"/>
      <c r="L54" s="402" t="s">
        <v>57</v>
      </c>
      <c r="M54" s="403"/>
      <c r="N54" s="404"/>
      <c r="O54" s="402" t="s">
        <v>56</v>
      </c>
      <c r="P54" s="403"/>
      <c r="Q54" s="404"/>
      <c r="R54" s="402" t="s">
        <v>57</v>
      </c>
      <c r="S54" s="403"/>
      <c r="T54" s="404"/>
      <c r="U54" s="402" t="s">
        <v>56</v>
      </c>
      <c r="V54" s="403"/>
      <c r="W54" s="404"/>
      <c r="X54" s="402" t="s">
        <v>57</v>
      </c>
      <c r="Y54" s="403"/>
      <c r="Z54" s="404"/>
      <c r="AA54" s="402" t="s">
        <v>56</v>
      </c>
      <c r="AB54" s="403"/>
      <c r="AC54" s="404"/>
      <c r="AD54" s="402" t="s">
        <v>57</v>
      </c>
      <c r="AE54" s="403"/>
      <c r="AF54" s="404"/>
      <c r="AG54" s="402" t="s">
        <v>56</v>
      </c>
      <c r="AH54" s="403"/>
      <c r="AI54" s="404"/>
      <c r="AJ54" s="402" t="s">
        <v>57</v>
      </c>
      <c r="AK54" s="404"/>
      <c r="AL54" s="101" t="s">
        <v>19</v>
      </c>
      <c r="AM54" s="101" t="s">
        <v>18</v>
      </c>
      <c r="AN54" s="62"/>
    </row>
    <row r="55" spans="1:40" ht="18" customHeight="1">
      <c r="A55" s="62"/>
      <c r="B55" s="75" t="s">
        <v>108</v>
      </c>
      <c r="C55" s="101">
        <f>COUNTIFS($B$11:$B$30,C$53,$C$11:$C$30,"A",$E$11:$E$30,"*")</f>
        <v>1</v>
      </c>
      <c r="D55" s="101">
        <f>COUNTIFS($B$11:$B$30,C$53,$C$11:$C$30,"B",$E$11:$E$30,"*")</f>
        <v>0</v>
      </c>
      <c r="E55" s="101">
        <f>COUNTIFS($B$11:$B$30,E$53,$C$11:$C$30,"A",$E$11:$E$30,"*")</f>
        <v>0</v>
      </c>
      <c r="F55" s="402">
        <f>COUNTIFS($B$11:$B$30,E$53,$C$11:$C$30,"B",$E$11:$E$30,"*")</f>
        <v>0</v>
      </c>
      <c r="G55" s="403"/>
      <c r="H55" s="404"/>
      <c r="I55" s="402">
        <f>COUNTIFS($B$11:$B$30,I$53,$C$11:$C$30,"A",$E$11:$E$30,"*")</f>
        <v>0</v>
      </c>
      <c r="J55" s="403"/>
      <c r="K55" s="404"/>
      <c r="L55" s="402">
        <f>COUNTIFS($B$11:$B$30,I$53,$C$11:$C$30,"B",$E$11:$E$30,"*")</f>
        <v>0</v>
      </c>
      <c r="M55" s="403"/>
      <c r="N55" s="404"/>
      <c r="O55" s="402">
        <f>COUNTIFS($B$11:$B$30,O$53,$C$11:$C$30,"A",$E$11:$E$30,"*")</f>
        <v>0</v>
      </c>
      <c r="P55" s="403"/>
      <c r="Q55" s="404"/>
      <c r="R55" s="402">
        <f>COUNTIFS($B$11:$B$30,O$53,$C$11:$C$30,"B",$E$11:$E$30,"*")</f>
        <v>0</v>
      </c>
      <c r="S55" s="403"/>
      <c r="T55" s="404"/>
      <c r="U55" s="402">
        <f>COUNTIFS($B$11:$B$30,U$53,$C$11:$C$30,"A",$E$11:$E$30,"*")</f>
        <v>0</v>
      </c>
      <c r="V55" s="403"/>
      <c r="W55" s="404"/>
      <c r="X55" s="402">
        <f>COUNTIFS($B$11:$B$30,U$53,$C$11:$C$30,"B",$E$11:$E$30,"*")</f>
        <v>0</v>
      </c>
      <c r="Y55" s="403"/>
      <c r="Z55" s="404"/>
      <c r="AA55" s="402">
        <f>COUNTIFS($B$11:$B$30,AA$53,$C$11:$C$30,"A",$E$11:$E$30,"*")</f>
        <v>0</v>
      </c>
      <c r="AB55" s="403"/>
      <c r="AC55" s="404"/>
      <c r="AD55" s="402">
        <f>COUNTIFS($B$11:$B$30,AA$53,$C$11:$C$30,"B",$E$11:$E$30,"*")</f>
        <v>0</v>
      </c>
      <c r="AE55" s="403"/>
      <c r="AF55" s="404"/>
      <c r="AG55" s="402">
        <f>COUNTIFS($B$11:$B$30,AG$53,$C$11:$C$30,"A",$E$11:$E$30,"*")</f>
        <v>0</v>
      </c>
      <c r="AH55" s="403"/>
      <c r="AI55" s="404"/>
      <c r="AJ55" s="402">
        <f>COUNTIFS($B$11:$B$30,AG$53,$C$11:$C$30,"B",$E$11:$E$30,"*")</f>
        <v>0</v>
      </c>
      <c r="AK55" s="404"/>
      <c r="AL55" s="101">
        <f>COUNTIFS($B$11:$B$30,AL$53,$C$11:$C$30,"A",$E$11:$E$30,"*")</f>
        <v>0</v>
      </c>
      <c r="AM55" s="101">
        <f>COUNTIFS($B$11:$B$30,AL$53,$C$11:$C$30,"B",$E$11:$E$30,"*")</f>
        <v>0</v>
      </c>
      <c r="AN55" s="62"/>
    </row>
    <row r="56" spans="1:40" ht="18" customHeight="1">
      <c r="A56" s="62"/>
      <c r="B56" s="82" t="s">
        <v>109</v>
      </c>
      <c r="C56" s="101">
        <f>COUNTIFS($B$11:$B$30,C$53,$C$11:$C$30,"C",$E$11:$E$30,"*")</f>
        <v>0</v>
      </c>
      <c r="D56" s="101">
        <f>COUNTIFS($B$11:$B$30,C$53,$C$11:$C$30,"D",$E$11:$E$30,"*")</f>
        <v>0</v>
      </c>
      <c r="E56" s="101">
        <f>COUNTIFS($B$11:$B$30,E$53,$C$11:$C$30,"C",$E$11:$E$30,"*")</f>
        <v>0</v>
      </c>
      <c r="F56" s="402">
        <f>COUNTIFS($B$11:$B$30,E$53,$C$11:$C$30,"D",$E$11:$E$30,"*")</f>
        <v>1</v>
      </c>
      <c r="G56" s="403"/>
      <c r="H56" s="404"/>
      <c r="I56" s="402">
        <f>COUNTIFS($B$11:$B$30,I$53,$C$11:$C$30,"C",$E$11:$E$30,"*")</f>
        <v>1</v>
      </c>
      <c r="J56" s="403"/>
      <c r="K56" s="404"/>
      <c r="L56" s="402">
        <f>COUNTIFS($B$11:$B$30,I$53,$C$11:$C$30,"D",$E$11:$E$30,"*")</f>
        <v>0</v>
      </c>
      <c r="M56" s="403"/>
      <c r="N56" s="404"/>
      <c r="O56" s="402">
        <f>COUNTIFS($B$11:$B$30,O$53,$C$11:$C$30,"C",$E$11:$E$30,"*")</f>
        <v>0</v>
      </c>
      <c r="P56" s="403"/>
      <c r="Q56" s="404"/>
      <c r="R56" s="402">
        <f>COUNTIFS($B$11:$B$30,O$53,$C$11:$C$30,"D",$E$11:$E$30,"*")</f>
        <v>1</v>
      </c>
      <c r="S56" s="403"/>
      <c r="T56" s="404"/>
      <c r="U56" s="402">
        <f>COUNTIFS($B$11:$B$30,U$53,$C$11:$C$30,"C",$E$11:$E$30,"*")</f>
        <v>0</v>
      </c>
      <c r="V56" s="403"/>
      <c r="W56" s="404"/>
      <c r="X56" s="402">
        <f>COUNTIFS($B$11:$B$30,U$53,$C$11:$C$30,"D",$E$11:$E$30,"*")</f>
        <v>0</v>
      </c>
      <c r="Y56" s="403"/>
      <c r="Z56" s="404"/>
      <c r="AA56" s="402">
        <f>COUNTIFS($B$11:$B$30,AA$53,$C$11:$C$30,"C",$E$11:$E$30,"*")</f>
        <v>0</v>
      </c>
      <c r="AB56" s="403"/>
      <c r="AC56" s="404"/>
      <c r="AD56" s="402">
        <f>COUNTIFS($B$11:$B$30,AA$53,$C$11:$C$30,"D",$E$11:$E$30,"*")</f>
        <v>0</v>
      </c>
      <c r="AE56" s="403"/>
      <c r="AF56" s="404"/>
      <c r="AG56" s="402">
        <f>COUNTIFS($B$11:$B$30,AG$53,$C$11:$C$30,"C",$E$11:$E$30,"*")</f>
        <v>0</v>
      </c>
      <c r="AH56" s="403"/>
      <c r="AI56" s="404"/>
      <c r="AJ56" s="402">
        <f>COUNTIFS($B$11:$B$30,AG$53,$C$11:$C$30,"D",$E$11:$E$30,"*")</f>
        <v>0</v>
      </c>
      <c r="AK56" s="404"/>
      <c r="AL56" s="101">
        <f>COUNTIFS($B$11:$B$30,AL$53,$C$11:$C$30,"C",$E$11:$E$30,"*")</f>
        <v>0</v>
      </c>
      <c r="AM56" s="101">
        <f>COUNTIFS($B$11:$B$30,AL$53,$C$11:$C$30,"D",$E$11:$E$30,"*")</f>
        <v>0</v>
      </c>
      <c r="AN56" s="62"/>
    </row>
    <row r="57" spans="1:40" ht="24.95" customHeight="1">
      <c r="A57" s="62"/>
      <c r="B57" s="82" t="s">
        <v>196</v>
      </c>
      <c r="C57" s="399">
        <f>IF($AK$3="４週",SUMIFS($AK$11:$AK$30,$B$11:$B$30,C53)/4/$AH$5,IF($AK$3="歴月",SUMIFS($AK$11:$AK$30,$B$11:$B$30,C53)/$AL$5,"記載する期間を選択してください"))</f>
        <v>0</v>
      </c>
      <c r="D57" s="407"/>
      <c r="E57" s="399">
        <f>IF($AK$3="４週",SUMIFS($AK$11:$AK$30,$B$11:$B$30,E53)/4/$AH$5,IF($AK$3="歴月",SUMIFS($AK$11:$AK$30,$B$11:$B$30,E53)/$AL$5,"記載する期間を選択してください"))</f>
        <v>0</v>
      </c>
      <c r="F57" s="400"/>
      <c r="G57" s="400"/>
      <c r="H57" s="407"/>
      <c r="I57" s="399">
        <f>IF($AK$3="４週",SUMIFS($AK$11:$AK$30,$B$11:$B$30,I53)/4/$AH$5,IF($AK$3="歴月",SUMIFS($AK$11:$AK$30,$B$11:$B$30,I53)/$AL$5,"記載する期間を選択してください"))</f>
        <v>0</v>
      </c>
      <c r="J57" s="400"/>
      <c r="K57" s="400"/>
      <c r="L57" s="400"/>
      <c r="M57" s="400"/>
      <c r="N57" s="407"/>
      <c r="O57" s="399">
        <f>IF($AK$3="４週",SUMIFS($AK$11:$AK$30,$B$11:$B$30,O53)/4/$AH$5,IF($AK$3="歴月",SUMIFS($AK$11:$AK$30,$B$11:$B$30,O53)/$AL$5,"記載する期間を選択してください"))</f>
        <v>0</v>
      </c>
      <c r="P57" s="400"/>
      <c r="Q57" s="400"/>
      <c r="R57" s="400"/>
      <c r="S57" s="400"/>
      <c r="T57" s="407"/>
      <c r="U57" s="399">
        <f>IF($AK$3="４週",SUMIFS($AK$11:$AK$30,$B$11:$B$30,U53)/4/$AH$5,IF($AK$3="歴月",SUMIFS($AK$11:$AK$30,$B$11:$B$30,U53)/$AL$5,"記載する期間を選択してください"))</f>
        <v>0</v>
      </c>
      <c r="V57" s="400"/>
      <c r="W57" s="400"/>
      <c r="X57" s="400"/>
      <c r="Y57" s="400"/>
      <c r="Z57" s="407"/>
      <c r="AA57" s="399">
        <f>IF($AK$3="４週",SUMIFS($AK$11:$AK$30,$B$11:$B$30,AA53)/4/$AH$5,IF($AK$3="歴月",SUMIFS($AK$11:$AK$30,$B$11:$B$30,AA53)/$AL$5,"記載する期間を選択してください"))</f>
        <v>0</v>
      </c>
      <c r="AB57" s="400"/>
      <c r="AC57" s="400"/>
      <c r="AD57" s="400"/>
      <c r="AE57" s="400"/>
      <c r="AF57" s="407"/>
      <c r="AG57" s="399">
        <f>IF($AK$3="４週",SUMIFS($AK$11:$AK$30,$B$11:$B$30,AG53)/4/$AH$5,IF($AK$3="歴月",SUMIFS($AK$11:$AK$30,$B$11:$B$30,AG53)/$AL$5,"記載する期間を選択してください"))</f>
        <v>0</v>
      </c>
      <c r="AH57" s="400"/>
      <c r="AI57" s="400"/>
      <c r="AJ57" s="400"/>
      <c r="AK57" s="407"/>
      <c r="AL57" s="399">
        <f>IF($AK$3="４週",SUMIFS($AK$11:$AK$30,$B$11:$B$30,AL53)/4/$AH$5,IF($AK$3="歴月",SUMIFS($AK$11:$AK$30,$B$11:$B$30,AL53)/$AL$5,"記載する期間を選択してください"))</f>
        <v>0</v>
      </c>
      <c r="AM57" s="407"/>
      <c r="AN57" s="62"/>
    </row>
    <row r="58" spans="1:40" ht="5.0999999999999996"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166</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167</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211</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168</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169</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170</v>
      </c>
      <c r="B64" s="94"/>
      <c r="C64" s="60"/>
      <c r="D64" s="60"/>
      <c r="E64" s="60"/>
      <c r="F64" s="60"/>
      <c r="G64" s="60"/>
    </row>
    <row r="65" spans="1:7" ht="15" customHeight="1">
      <c r="A65" s="60" t="s">
        <v>171</v>
      </c>
      <c r="B65" s="94"/>
      <c r="C65" s="60"/>
      <c r="D65" s="60"/>
      <c r="E65" s="60"/>
      <c r="F65" s="60"/>
      <c r="G65" s="60"/>
    </row>
    <row r="66" spans="1:7" ht="15" customHeight="1">
      <c r="A66" s="60"/>
      <c r="B66" s="75" t="s">
        <v>172</v>
      </c>
      <c r="C66" s="353" t="s">
        <v>173</v>
      </c>
      <c r="D66" s="353"/>
      <c r="E66" s="353"/>
      <c r="F66" s="60"/>
      <c r="G66" s="60"/>
    </row>
    <row r="67" spans="1:7" ht="15" customHeight="1">
      <c r="A67" s="60"/>
      <c r="B67" s="97" t="s">
        <v>186</v>
      </c>
      <c r="C67" s="366" t="s">
        <v>174</v>
      </c>
      <c r="D67" s="366"/>
      <c r="E67" s="366"/>
      <c r="F67" s="60"/>
      <c r="G67" s="60"/>
    </row>
    <row r="68" spans="1:7" ht="15" customHeight="1">
      <c r="A68" s="60"/>
      <c r="B68" s="97" t="s">
        <v>187</v>
      </c>
      <c r="C68" s="366" t="s">
        <v>175</v>
      </c>
      <c r="D68" s="366"/>
      <c r="E68" s="366"/>
      <c r="F68" s="60"/>
      <c r="G68" s="60"/>
    </row>
    <row r="69" spans="1:7" ht="15" customHeight="1">
      <c r="A69" s="60"/>
      <c r="B69" s="97" t="s">
        <v>188</v>
      </c>
      <c r="C69" s="366" t="s">
        <v>176</v>
      </c>
      <c r="D69" s="366"/>
      <c r="E69" s="366"/>
      <c r="F69" s="60"/>
      <c r="G69" s="60"/>
    </row>
    <row r="70" spans="1:7" ht="15" customHeight="1">
      <c r="A70" s="60"/>
      <c r="B70" s="97" t="s">
        <v>189</v>
      </c>
      <c r="C70" s="366" t="s">
        <v>177</v>
      </c>
      <c r="D70" s="366"/>
      <c r="E70" s="366"/>
      <c r="F70" s="60"/>
      <c r="G70" s="60"/>
    </row>
    <row r="71" spans="1:7" ht="15" customHeight="1">
      <c r="A71" s="60"/>
      <c r="B71" s="60" t="s">
        <v>178</v>
      </c>
      <c r="C71" s="60"/>
      <c r="D71" s="60"/>
      <c r="E71" s="60"/>
      <c r="F71" s="60"/>
      <c r="G71" s="60"/>
    </row>
    <row r="72" spans="1:7" ht="15" customHeight="1">
      <c r="A72" s="60"/>
      <c r="B72" s="60" t="s">
        <v>190</v>
      </c>
      <c r="C72" s="60"/>
      <c r="D72" s="60"/>
      <c r="E72" s="60"/>
      <c r="F72" s="60"/>
      <c r="G72" s="60"/>
    </row>
    <row r="73" spans="1:7" ht="15" customHeight="1">
      <c r="A73" s="60"/>
      <c r="B73" s="60" t="s">
        <v>179</v>
      </c>
      <c r="C73" s="60"/>
      <c r="D73" s="60"/>
      <c r="E73" s="60"/>
      <c r="F73" s="60"/>
      <c r="G73" s="60"/>
    </row>
    <row r="74" spans="1:7" ht="15" customHeight="1">
      <c r="A74" s="60" t="s">
        <v>180</v>
      </c>
      <c r="B74" s="94"/>
      <c r="C74" s="60"/>
      <c r="D74" s="60"/>
      <c r="E74" s="60"/>
      <c r="F74" s="60"/>
      <c r="G74" s="60"/>
    </row>
    <row r="75" spans="1:7" ht="15" customHeight="1">
      <c r="A75" s="60" t="s">
        <v>181</v>
      </c>
      <c r="B75" s="94"/>
      <c r="C75" s="60"/>
      <c r="D75" s="60"/>
      <c r="E75" s="60"/>
      <c r="F75" s="60"/>
      <c r="G75" s="60"/>
    </row>
    <row r="76" spans="1:7" ht="15" customHeight="1">
      <c r="A76" s="60" t="s">
        <v>191</v>
      </c>
      <c r="B76" s="94"/>
      <c r="C76" s="60"/>
      <c r="D76" s="60"/>
      <c r="E76" s="60"/>
      <c r="F76" s="60"/>
      <c r="G76" s="60"/>
    </row>
    <row r="77" spans="1:7" ht="15" customHeight="1">
      <c r="A77" s="60" t="s">
        <v>182</v>
      </c>
      <c r="B77" s="94"/>
      <c r="C77" s="60"/>
      <c r="D77" s="60"/>
      <c r="E77" s="60"/>
      <c r="F77" s="60"/>
      <c r="G77" s="60"/>
    </row>
    <row r="78" spans="1:7" ht="15" customHeight="1">
      <c r="A78" s="60" t="s">
        <v>330</v>
      </c>
      <c r="B78" s="94"/>
      <c r="C78" s="60"/>
      <c r="D78" s="60"/>
      <c r="E78" s="60"/>
      <c r="F78" s="60"/>
      <c r="G78" s="60"/>
    </row>
    <row r="79" spans="1:7" ht="15" customHeight="1">
      <c r="A79" s="60" t="s">
        <v>331</v>
      </c>
      <c r="B79" s="94"/>
      <c r="C79" s="60"/>
      <c r="D79" s="60"/>
      <c r="E79" s="60"/>
      <c r="F79" s="60"/>
      <c r="G79" s="60"/>
    </row>
    <row r="80" spans="1:7" ht="15" customHeight="1">
      <c r="A80" s="60"/>
      <c r="B80" s="60" t="s">
        <v>332</v>
      </c>
      <c r="C80" s="60"/>
      <c r="D80" s="60"/>
      <c r="E80" s="60"/>
      <c r="F80" s="60"/>
      <c r="G80" s="60"/>
    </row>
    <row r="81" spans="1:7" ht="15" customHeight="1">
      <c r="A81" s="60"/>
      <c r="B81" s="60" t="s">
        <v>333</v>
      </c>
      <c r="C81" s="60"/>
      <c r="D81" s="60"/>
      <c r="E81" s="60"/>
      <c r="F81" s="60"/>
      <c r="G81" s="60"/>
    </row>
    <row r="82" spans="1:7" ht="15" customHeight="1">
      <c r="A82" s="60" t="s">
        <v>334</v>
      </c>
      <c r="B82" s="94"/>
      <c r="C82" s="60"/>
      <c r="D82" s="60"/>
      <c r="E82" s="60"/>
      <c r="F82" s="60"/>
      <c r="G82" s="60"/>
    </row>
    <row r="83" spans="1:7" ht="15" customHeight="1">
      <c r="A83" s="60" t="s">
        <v>183</v>
      </c>
      <c r="B83" s="94"/>
      <c r="C83" s="60"/>
      <c r="D83" s="60"/>
      <c r="E83" s="60"/>
      <c r="F83" s="60"/>
      <c r="G83" s="60"/>
    </row>
    <row r="84" spans="1:7" ht="15" customHeight="1">
      <c r="A84" s="60" t="s">
        <v>335</v>
      </c>
      <c r="B84" s="94"/>
      <c r="C84" s="60"/>
      <c r="D84" s="60"/>
      <c r="E84" s="60"/>
      <c r="F84" s="60"/>
      <c r="G84" s="60"/>
    </row>
    <row r="85" spans="1:7" ht="15" customHeight="1">
      <c r="A85" s="60" t="s">
        <v>336</v>
      </c>
      <c r="B85" s="94"/>
      <c r="C85" s="60"/>
      <c r="D85" s="60"/>
      <c r="E85" s="60"/>
      <c r="F85" s="60"/>
      <c r="G85" s="60"/>
    </row>
    <row r="86" spans="1:7" ht="15" customHeight="1">
      <c r="A86" s="60" t="s">
        <v>184</v>
      </c>
      <c r="B86" s="94"/>
      <c r="C86" s="60"/>
      <c r="D86" s="60"/>
      <c r="E86" s="60"/>
      <c r="F86" s="60"/>
      <c r="G86" s="60"/>
    </row>
    <row r="87" spans="1:7" ht="15" customHeight="1">
      <c r="A87" s="60" t="s">
        <v>185</v>
      </c>
      <c r="B87" s="94"/>
      <c r="C87" s="60"/>
      <c r="D87" s="60"/>
      <c r="E87" s="60"/>
      <c r="F87" s="60"/>
      <c r="G87" s="60"/>
    </row>
    <row r="88" spans="1:7" ht="15" customHeight="1">
      <c r="A88" s="60" t="s">
        <v>337</v>
      </c>
      <c r="B88" s="94"/>
      <c r="C88" s="60"/>
      <c r="D88" s="60"/>
      <c r="E88" s="60"/>
      <c r="F88" s="60"/>
      <c r="G88" s="60"/>
    </row>
    <row r="89" spans="1:7" ht="15" customHeight="1">
      <c r="A89" s="60" t="s">
        <v>338</v>
      </c>
      <c r="B89" s="94"/>
      <c r="C89" s="60"/>
      <c r="D89" s="60"/>
      <c r="E89" s="60"/>
      <c r="F89" s="60"/>
      <c r="G89" s="60"/>
    </row>
  </sheetData>
  <mergeCells count="228">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X41:Z41"/>
    <mergeCell ref="F40:H40"/>
    <mergeCell ref="I40:K40"/>
    <mergeCell ref="L40:N40"/>
    <mergeCell ref="O40:Q40"/>
    <mergeCell ref="R40:T40"/>
    <mergeCell ref="F43:H43"/>
    <mergeCell ref="I43:K43"/>
    <mergeCell ref="L43:N43"/>
    <mergeCell ref="F42:H42"/>
    <mergeCell ref="I42:K42"/>
    <mergeCell ref="L42:N42"/>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topLeftCell="A30" zoomScaleNormal="100" zoomScaleSheetLayoutView="100" workbookViewId="0">
      <selection activeCell="K40" sqref="K40"/>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48" t="s">
        <v>350</v>
      </c>
      <c r="AL1" s="348"/>
      <c r="AM1" s="348"/>
      <c r="AN1" s="348"/>
    </row>
    <row r="2" spans="1:40" ht="18" customHeight="1">
      <c r="A2" s="62"/>
      <c r="B2" s="63"/>
      <c r="C2" s="63"/>
      <c r="D2" s="63"/>
      <c r="E2" s="63"/>
      <c r="F2" s="63"/>
      <c r="G2" s="63"/>
      <c r="H2" s="63"/>
      <c r="I2" s="63"/>
      <c r="J2" s="63"/>
      <c r="K2" s="63"/>
      <c r="L2" s="63"/>
      <c r="M2" s="355">
        <v>2024</v>
      </c>
      <c r="N2" s="355"/>
      <c r="O2" s="355"/>
      <c r="P2" s="355"/>
      <c r="Q2" s="354" t="s">
        <v>150</v>
      </c>
      <c r="R2" s="354"/>
      <c r="S2" s="355">
        <v>5</v>
      </c>
      <c r="T2" s="355"/>
      <c r="U2" s="354" t="s">
        <v>151</v>
      </c>
      <c r="V2" s="354"/>
      <c r="W2" s="63"/>
      <c r="X2" s="63"/>
      <c r="Y2" s="63"/>
      <c r="Z2" s="62"/>
      <c r="AA2" s="62"/>
      <c r="AC2" s="81"/>
      <c r="AD2" s="63"/>
      <c r="AE2" s="63"/>
      <c r="AF2" s="63"/>
      <c r="AG2" s="63"/>
      <c r="AH2" s="63"/>
      <c r="AI2" s="81" t="s">
        <v>156</v>
      </c>
      <c r="AJ2" s="81"/>
      <c r="AK2" s="349"/>
      <c r="AL2" s="349"/>
      <c r="AM2" s="349"/>
      <c r="AN2" s="34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50" t="s">
        <v>232</v>
      </c>
      <c r="AL3" s="350"/>
      <c r="AM3" s="350"/>
      <c r="AN3" s="35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50"/>
      <c r="AL4" s="350"/>
      <c r="AM4" s="350"/>
      <c r="AN4" s="35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87">
        <v>160</v>
      </c>
      <c r="AI5" s="387"/>
      <c r="AJ5" s="387"/>
      <c r="AK5" s="88" t="s">
        <v>157</v>
      </c>
      <c r="AL5" s="160"/>
      <c r="AM5" s="88" t="s">
        <v>158</v>
      </c>
      <c r="AN5" s="62"/>
    </row>
    <row r="6" spans="1:40" ht="9.9499999999999993" customHeight="1">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c r="A7" s="361" t="s">
        <v>153</v>
      </c>
      <c r="B7" s="388" t="s">
        <v>162</v>
      </c>
      <c r="C7" s="358" t="s">
        <v>163</v>
      </c>
      <c r="D7" s="353" t="s">
        <v>164</v>
      </c>
      <c r="E7" s="362" t="s">
        <v>165</v>
      </c>
      <c r="F7" s="357" t="s">
        <v>192</v>
      </c>
      <c r="G7" s="357"/>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1" t="s">
        <v>193</v>
      </c>
      <c r="AL7" s="352" t="s">
        <v>194</v>
      </c>
      <c r="AM7" s="347" t="s">
        <v>195</v>
      </c>
      <c r="AN7" s="347"/>
    </row>
    <row r="8" spans="1:40" ht="15" customHeight="1">
      <c r="A8" s="361"/>
      <c r="B8" s="389"/>
      <c r="C8" s="359"/>
      <c r="D8" s="353"/>
      <c r="E8" s="362"/>
      <c r="F8" s="353" t="s">
        <v>104</v>
      </c>
      <c r="G8" s="353"/>
      <c r="H8" s="353"/>
      <c r="I8" s="353"/>
      <c r="J8" s="353"/>
      <c r="K8" s="353"/>
      <c r="L8" s="353"/>
      <c r="M8" s="353" t="s">
        <v>105</v>
      </c>
      <c r="N8" s="353"/>
      <c r="O8" s="353"/>
      <c r="P8" s="353"/>
      <c r="Q8" s="353"/>
      <c r="R8" s="353"/>
      <c r="S8" s="353"/>
      <c r="T8" s="353" t="s">
        <v>106</v>
      </c>
      <c r="U8" s="353"/>
      <c r="V8" s="353"/>
      <c r="W8" s="353"/>
      <c r="X8" s="353"/>
      <c r="Y8" s="353"/>
      <c r="Z8" s="353"/>
      <c r="AA8" s="353" t="s">
        <v>107</v>
      </c>
      <c r="AB8" s="353"/>
      <c r="AC8" s="353"/>
      <c r="AD8" s="353"/>
      <c r="AE8" s="353"/>
      <c r="AF8" s="353"/>
      <c r="AG8" s="353"/>
      <c r="AH8" s="353" t="s">
        <v>110</v>
      </c>
      <c r="AI8" s="353"/>
      <c r="AJ8" s="353"/>
      <c r="AK8" s="351"/>
      <c r="AL8" s="352"/>
      <c r="AM8" s="347"/>
      <c r="AN8" s="347"/>
    </row>
    <row r="9" spans="1:40" ht="15" customHeight="1">
      <c r="A9" s="361"/>
      <c r="B9" s="390" t="s">
        <v>329</v>
      </c>
      <c r="C9" s="359"/>
      <c r="D9" s="353"/>
      <c r="E9" s="36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51"/>
      <c r="AL9" s="352"/>
      <c r="AM9" s="347"/>
      <c r="AN9" s="347"/>
    </row>
    <row r="10" spans="1:40" ht="15" customHeight="1">
      <c r="A10" s="361"/>
      <c r="B10" s="391"/>
      <c r="C10" s="360"/>
      <c r="D10" s="353"/>
      <c r="E10" s="36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51"/>
      <c r="AL10" s="352"/>
      <c r="AM10" s="347"/>
      <c r="AN10" s="347"/>
    </row>
    <row r="11" spans="1:40" ht="18" customHeight="1">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365"/>
      <c r="AN11" s="365"/>
    </row>
    <row r="12" spans="1:40" ht="18" customHeight="1">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365"/>
      <c r="AN12" s="365"/>
    </row>
    <row r="13" spans="1:40" ht="16.5" customHeight="1">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365"/>
      <c r="AN13" s="365"/>
    </row>
    <row r="14" spans="1:40" ht="18" customHeight="1">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365"/>
      <c r="AN14" s="365"/>
    </row>
    <row r="15" spans="1:40" ht="18" customHeight="1">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365"/>
      <c r="AN15" s="365"/>
    </row>
    <row r="16" spans="1:40" ht="18" customHeight="1">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365"/>
      <c r="AN16" s="365"/>
    </row>
    <row r="17" spans="1:40" ht="18" customHeight="1">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365"/>
      <c r="AN17" s="365"/>
    </row>
    <row r="18" spans="1:40" ht="18" customHeight="1">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365"/>
      <c r="AN18" s="365"/>
    </row>
    <row r="19" spans="1:40" ht="18" customHeight="1">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365"/>
      <c r="AN19" s="365"/>
    </row>
    <row r="20" spans="1:40" ht="18" customHeight="1">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365"/>
      <c r="AN20" s="365"/>
    </row>
    <row r="21" spans="1:40" ht="18" customHeight="1">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365"/>
      <c r="AN21" s="365"/>
    </row>
    <row r="22" spans="1:40" ht="18" customHeight="1">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365"/>
      <c r="AN22" s="365"/>
    </row>
    <row r="23" spans="1:40" ht="18" customHeight="1">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365"/>
      <c r="AN23" s="365"/>
    </row>
    <row r="24" spans="1:40" ht="18" customHeight="1">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365"/>
      <c r="AN24" s="365"/>
    </row>
    <row r="25" spans="1:40" ht="18" customHeight="1">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365"/>
      <c r="AN25" s="365"/>
    </row>
    <row r="26" spans="1:40" ht="18" customHeight="1">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365"/>
      <c r="AN26" s="365"/>
    </row>
    <row r="27" spans="1:40" ht="18" customHeight="1">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365"/>
      <c r="AN27" s="365"/>
    </row>
    <row r="28" spans="1:40" ht="18" customHeight="1">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365"/>
      <c r="AN28" s="365"/>
    </row>
    <row r="29" spans="1:40" ht="18" customHeight="1">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365"/>
      <c r="AN29" s="365"/>
    </row>
    <row r="30" spans="1:40" ht="18" customHeight="1">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365"/>
      <c r="AN30" s="365"/>
    </row>
    <row r="31" spans="1:40" ht="18" customHeight="1">
      <c r="A31" s="362" t="s">
        <v>94</v>
      </c>
      <c r="B31" s="363"/>
      <c r="C31" s="363"/>
      <c r="D31" s="363"/>
      <c r="E31" s="363"/>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361"/>
      <c r="AN31" s="361"/>
    </row>
    <row r="32" spans="1:40" ht="18" customHeight="1">
      <c r="A32" s="363" t="s">
        <v>96</v>
      </c>
      <c r="B32" s="363"/>
      <c r="C32" s="363"/>
      <c r="D32" s="363"/>
      <c r="E32" s="36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361"/>
      <c r="AN32" s="361"/>
    </row>
    <row r="33" spans="1:39" ht="15" customHeight="1">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158" t="s">
        <v>172</v>
      </c>
      <c r="C43" s="353" t="s">
        <v>173</v>
      </c>
      <c r="D43" s="353"/>
      <c r="E43" s="353"/>
      <c r="F43" s="60"/>
      <c r="G43" s="60"/>
    </row>
    <row r="44" spans="1:39" ht="15" customHeight="1">
      <c r="A44" s="60"/>
      <c r="B44" s="97" t="s">
        <v>186</v>
      </c>
      <c r="C44" s="366" t="s">
        <v>174</v>
      </c>
      <c r="D44" s="366"/>
      <c r="E44" s="366"/>
      <c r="F44" s="60"/>
      <c r="G44" s="60"/>
    </row>
    <row r="45" spans="1:39" ht="15" customHeight="1">
      <c r="A45" s="60"/>
      <c r="B45" s="97" t="s">
        <v>187</v>
      </c>
      <c r="C45" s="366" t="s">
        <v>175</v>
      </c>
      <c r="D45" s="366"/>
      <c r="E45" s="366"/>
      <c r="F45" s="60"/>
      <c r="G45" s="60"/>
    </row>
    <row r="46" spans="1:39" ht="15" customHeight="1">
      <c r="A46" s="60"/>
      <c r="B46" s="97" t="s">
        <v>188</v>
      </c>
      <c r="C46" s="366" t="s">
        <v>176</v>
      </c>
      <c r="D46" s="366"/>
      <c r="E46" s="366"/>
      <c r="F46" s="60"/>
      <c r="G46" s="60"/>
    </row>
    <row r="47" spans="1:39" ht="15" customHeight="1">
      <c r="A47" s="60"/>
      <c r="B47" s="97" t="s">
        <v>189</v>
      </c>
      <c r="C47" s="366" t="s">
        <v>177</v>
      </c>
      <c r="D47" s="366"/>
      <c r="E47" s="366"/>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330</v>
      </c>
      <c r="B55" s="94"/>
      <c r="C55" s="60"/>
      <c r="D55" s="60"/>
      <c r="E55" s="60"/>
      <c r="F55" s="60"/>
      <c r="G55" s="60"/>
    </row>
    <row r="56" spans="1:7" ht="15" customHeight="1">
      <c r="A56" s="60" t="s">
        <v>331</v>
      </c>
      <c r="B56" s="94"/>
      <c r="C56" s="60"/>
      <c r="D56" s="60"/>
      <c r="E56" s="60"/>
      <c r="F56" s="60"/>
      <c r="G56" s="60"/>
    </row>
    <row r="57" spans="1:7" ht="15" customHeight="1">
      <c r="A57" s="60"/>
      <c r="B57" s="60" t="s">
        <v>332</v>
      </c>
      <c r="C57" s="60"/>
      <c r="D57" s="60"/>
      <c r="E57" s="60"/>
      <c r="F57" s="60"/>
      <c r="G57" s="60"/>
    </row>
    <row r="58" spans="1:7" ht="15" customHeight="1">
      <c r="A58" s="60"/>
      <c r="B58" s="60" t="s">
        <v>333</v>
      </c>
      <c r="C58" s="60"/>
      <c r="D58" s="60"/>
      <c r="E58" s="60"/>
      <c r="F58" s="60"/>
      <c r="G58" s="60"/>
    </row>
    <row r="59" spans="1:7" ht="15" customHeight="1">
      <c r="A59" s="60" t="s">
        <v>334</v>
      </c>
      <c r="B59" s="94"/>
      <c r="C59" s="60"/>
      <c r="D59" s="60"/>
      <c r="E59" s="60"/>
      <c r="F59" s="60"/>
      <c r="G59" s="60"/>
    </row>
    <row r="60" spans="1:7" ht="15" customHeight="1">
      <c r="A60" s="60" t="s">
        <v>183</v>
      </c>
      <c r="B60" s="94"/>
      <c r="C60" s="60"/>
      <c r="D60" s="60"/>
      <c r="E60" s="60"/>
      <c r="F60" s="60"/>
      <c r="G60" s="60"/>
    </row>
    <row r="61" spans="1:7" ht="15" customHeight="1">
      <c r="A61" s="60" t="s">
        <v>335</v>
      </c>
      <c r="B61" s="94"/>
      <c r="C61" s="60"/>
      <c r="D61" s="60"/>
      <c r="E61" s="60"/>
      <c r="F61" s="60"/>
      <c r="G61" s="60"/>
    </row>
    <row r="62" spans="1:7" ht="15" customHeight="1">
      <c r="A62" s="60" t="s">
        <v>336</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337</v>
      </c>
      <c r="B65" s="94"/>
      <c r="C65" s="60"/>
      <c r="D65" s="60"/>
      <c r="E65" s="60"/>
      <c r="F65" s="60"/>
      <c r="G65" s="60"/>
    </row>
    <row r="66" spans="1:7" ht="15" customHeight="1">
      <c r="A66" s="60" t="s">
        <v>338</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67</vt:i4>
      </vt:variant>
    </vt:vector>
  </HeadingPairs>
  <TitlesOfParts>
    <vt:vector size="102" baseType="lpstr">
      <vt:lpstr>付表３－２</vt:lpstr>
      <vt:lpstr>【別添29】勤務形態一覧表（汎用）</vt:lpstr>
      <vt:lpstr>【別添29】勤務形態一覧表（居宅介護）</vt:lpstr>
      <vt:lpstr>【別添29】勤務形態一覧表（重度訪問介護）</vt:lpstr>
      <vt:lpstr>【別添29】勤務形態一覧表（同行援護）</vt:lpstr>
      <vt:lpstr>【別添29】勤務形態一覧表（行動援護）</vt:lpstr>
      <vt:lpstr>【別添29】勤務形態一覧表（療養介護）</vt:lpstr>
      <vt:lpstr>【別添29】勤務形態一覧表（生活介護）</vt:lpstr>
      <vt:lpstr>【別添29】勤務形態一覧表（短期入所・単独型）</vt:lpstr>
      <vt:lpstr>【別添29】勤務形態一覧表（短期入所・併設型）</vt:lpstr>
      <vt:lpstr>【別添29】勤務形態一覧表（短期入所・空床利用型）</vt:lpstr>
      <vt:lpstr>【別添29】勤務形態一覧表（重度障害者等包括支援）</vt:lpstr>
      <vt:lpstr>【別添29】勤務形態一覧表（機能訓練）</vt:lpstr>
      <vt:lpstr>【別添29】勤務形態一覧表（生活訓練）</vt:lpstr>
      <vt:lpstr>【別添29】勤務形態一覧表（就労選択支援）</vt:lpstr>
      <vt:lpstr>【別添29】勤務形態一覧表（就労移行支援）</vt:lpstr>
      <vt:lpstr>【別添29】勤務形態一覧表（認定指定就労移行支援）</vt:lpstr>
      <vt:lpstr>【別添29】勤務形態一覧表（就労継続支援A型・B型）</vt:lpstr>
      <vt:lpstr>【別添29】勤務形態一覧表（就労定着支援）</vt:lpstr>
      <vt:lpstr>【別添29】勤務形態一覧表（自立生活援助）</vt:lpstr>
      <vt:lpstr>【別添29】勤務形態一覧表（共同生活援助・介護サービス包括型）</vt:lpstr>
      <vt:lpstr>【別添29】勤務形態一覧表（共同生活援助・外部サービス利用型）</vt:lpstr>
      <vt:lpstr>【別添29】勤務形態一覧表（共同生活援助・日中サービス支援型</vt:lpstr>
      <vt:lpstr>【別添29】勤務形態一覧表（障害者支援施設）</vt:lpstr>
      <vt:lpstr>【別添29】勤務形態一覧表（一般相談支援）</vt:lpstr>
      <vt:lpstr>【別添29】勤務形態一覧（特定相談支援・障害児相談支援）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【別添29-２】平均障害支援区分算定表（生活介護）</vt:lpstr>
      <vt:lpstr>選択肢</vt:lpstr>
      <vt:lpstr>'【別添29】勤務形態一覧（特定相談支援・障害児相談支援）'!Print_Area</vt:lpstr>
      <vt:lpstr>'【別添29】勤務形態一覧表（一般相談支援）'!Print_Area</vt:lpstr>
      <vt:lpstr>'【別添29】勤務形態一覧表（機能訓練）'!Print_Area</vt:lpstr>
      <vt:lpstr>'【別添29】勤務形態一覧表（居宅介護）'!Print_Area</vt:lpstr>
      <vt:lpstr>'【別添29】勤務形態一覧表（共同生活援助・介護サービス包括型）'!Print_Area</vt:lpstr>
      <vt:lpstr>'【別添29】勤務形態一覧表（共同生活援助・外部サービス利用型）'!Print_Area</vt:lpstr>
      <vt:lpstr>'【別添29】勤務形態一覧表（共同生活援助・日中サービス支援型'!Print_Area</vt:lpstr>
      <vt:lpstr>'【別添29】勤務形態一覧表（行動援護）'!Print_Area</vt:lpstr>
      <vt:lpstr>'【別添29】勤務形態一覧表（自立生活援助）'!Print_Area</vt:lpstr>
      <vt:lpstr>'【別添29】勤務形態一覧表（就労移行支援）'!Print_Area</vt:lpstr>
      <vt:lpstr>'【別添29】勤務形態一覧表（就労継続支援A型・B型）'!Print_Area</vt:lpstr>
      <vt:lpstr>'【別添29】勤務形態一覧表（就労選択支援）'!Print_Area</vt:lpstr>
      <vt:lpstr>'【別添29】勤務形態一覧表（就労定着支援）'!Print_Area</vt:lpstr>
      <vt:lpstr>'【別添29】勤務形態一覧表（重度障害者等包括支援）'!Print_Area</vt:lpstr>
      <vt:lpstr>'【別添29】勤務形態一覧表（重度訪問介護）'!Print_Area</vt:lpstr>
      <vt:lpstr>'【別添29】勤務形態一覧表（障害者支援施設）'!Print_Area</vt:lpstr>
      <vt:lpstr>'【別添29】勤務形態一覧表（生活介護）'!Print_Area</vt:lpstr>
      <vt:lpstr>'【別添29】勤務形態一覧表（生活訓練）'!Print_Area</vt:lpstr>
      <vt:lpstr>'【別添29】勤務形態一覧表（短期入所・空床利用型）'!Print_Area</vt:lpstr>
      <vt:lpstr>'【別添29】勤務形態一覧表（短期入所・単独型）'!Print_Area</vt:lpstr>
      <vt:lpstr>'【別添29】勤務形態一覧表（短期入所・併設型）'!Print_Area</vt:lpstr>
      <vt:lpstr>'【別添29】勤務形態一覧表（同行援護）'!Print_Area</vt:lpstr>
      <vt:lpstr>'【別添29】勤務形態一覧表（認定指定就労移行支援）'!Print_Area</vt:lpstr>
      <vt:lpstr>'【別添29】勤務形態一覧表（汎用）'!Print_Area</vt:lpstr>
      <vt:lpstr>'【別添29】勤務形態一覧表（療養介護）'!Print_Area</vt:lpstr>
      <vt:lpstr>'勤務形態一覧表（医療型障害児入所施設）'!Print_Area</vt:lpstr>
      <vt:lpstr>'勤務形態一覧表（居宅訪問型児童発達支援）'!Print_Area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'勤務形態一覧表（福祉型障害児入所施設）'!Print_Area</vt:lpstr>
      <vt:lpstr>'勤務形態一覧表（保育所等訪問支援）'!Print_Area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南　晴香</cp:lastModifiedBy>
  <dcterms:modified xsi:type="dcterms:W3CDTF">2025-06-04T04:36:05Z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ies>
</file>